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s\OneDrive\Documents\flume_synthesis\data\"/>
    </mc:Choice>
  </mc:AlternateContent>
  <xr:revisionPtr revIDLastSave="0" documentId="13_ncr:1_{2705D6B3-197C-4871-9473-51B81CCE45A6}" xr6:coauthVersionLast="44" xr6:coauthVersionMax="44" xr10:uidLastSave="{00000000-0000-0000-0000-000000000000}"/>
  <bookViews>
    <workbookView xWindow="-108" yWindow="-108" windowWidth="23256" windowHeight="12576" xr2:uid="{DB8BE3EC-1DA2-42B2-A896-D59BB83C7F7D}"/>
  </bookViews>
  <sheets>
    <sheet name="all_data" sheetId="1" r:id="rId1"/>
    <sheet name="Fauria_eta" sheetId="3" r:id="rId2"/>
    <sheet name="Fauria_eta_binned" sheetId="6" r:id="rId3"/>
    <sheet name="fauria_table" sheetId="2" r:id="rId4"/>
    <sheet name="purich" sheetId="4" r:id="rId5"/>
    <sheet name="ESD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1" l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91" i="1"/>
  <c r="C9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19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08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90" i="1"/>
  <c r="J80" i="1"/>
  <c r="J81" i="1"/>
  <c r="J82" i="1"/>
  <c r="J83" i="1"/>
  <c r="J84" i="1"/>
  <c r="J85" i="1"/>
  <c r="J86" i="1"/>
  <c r="J87" i="1"/>
  <c r="J88" i="1"/>
  <c r="J89" i="1"/>
  <c r="J79" i="1"/>
  <c r="J7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F386" i="6" l="1"/>
  <c r="I386" i="6"/>
  <c r="J386" i="6"/>
  <c r="S386" i="6"/>
  <c r="X386" i="6" s="1"/>
  <c r="Z386" i="6"/>
  <c r="C386" i="6" s="1"/>
  <c r="AA386" i="6"/>
  <c r="F387" i="6"/>
  <c r="I387" i="6"/>
  <c r="J387" i="6"/>
  <c r="S387" i="6"/>
  <c r="X387" i="6" s="1"/>
  <c r="Z387" i="6"/>
  <c r="C387" i="6" s="1"/>
  <c r="AA387" i="6"/>
  <c r="F388" i="6"/>
  <c r="I388" i="6"/>
  <c r="J388" i="6"/>
  <c r="S388" i="6"/>
  <c r="X388" i="6" s="1"/>
  <c r="Z388" i="6"/>
  <c r="C388" i="6" s="1"/>
  <c r="AA388" i="6"/>
  <c r="F389" i="6"/>
  <c r="I389" i="6"/>
  <c r="J389" i="6"/>
  <c r="S389" i="6"/>
  <c r="X389" i="6" s="1"/>
  <c r="Z389" i="6"/>
  <c r="C389" i="6" s="1"/>
  <c r="AA389" i="6"/>
  <c r="F390" i="6"/>
  <c r="I390" i="6"/>
  <c r="J390" i="6"/>
  <c r="S390" i="6"/>
  <c r="X390" i="6" s="1"/>
  <c r="Z390" i="6"/>
  <c r="C390" i="6" s="1"/>
  <c r="AA390" i="6"/>
  <c r="F391" i="6"/>
  <c r="I391" i="6"/>
  <c r="J391" i="6"/>
  <c r="S391" i="6"/>
  <c r="X391" i="6" s="1"/>
  <c r="Z391" i="6"/>
  <c r="C391" i="6" s="1"/>
  <c r="AA391" i="6"/>
  <c r="F392" i="6"/>
  <c r="I392" i="6"/>
  <c r="J392" i="6"/>
  <c r="S392" i="6"/>
  <c r="X392" i="6" s="1"/>
  <c r="Z392" i="6"/>
  <c r="C392" i="6" s="1"/>
  <c r="AA392" i="6"/>
  <c r="F393" i="6"/>
  <c r="I393" i="6"/>
  <c r="J393" i="6"/>
  <c r="S393" i="6"/>
  <c r="X393" i="6" s="1"/>
  <c r="Z393" i="6"/>
  <c r="C393" i="6" s="1"/>
  <c r="AA393" i="6"/>
  <c r="F394" i="6"/>
  <c r="I394" i="6"/>
  <c r="J394" i="6"/>
  <c r="S394" i="6"/>
  <c r="X394" i="6" s="1"/>
  <c r="Z394" i="6"/>
  <c r="C394" i="6" s="1"/>
  <c r="AA394" i="6"/>
  <c r="F395" i="6"/>
  <c r="I395" i="6"/>
  <c r="J395" i="6"/>
  <c r="S395" i="6"/>
  <c r="X395" i="6" s="1"/>
  <c r="Z395" i="6"/>
  <c r="C395" i="6" s="1"/>
  <c r="AA395" i="6"/>
  <c r="F396" i="6"/>
  <c r="I396" i="6"/>
  <c r="J396" i="6"/>
  <c r="S396" i="6"/>
  <c r="X396" i="6" s="1"/>
  <c r="Z396" i="6"/>
  <c r="C396" i="6" s="1"/>
  <c r="AA396" i="6"/>
  <c r="F397" i="6"/>
  <c r="I397" i="6"/>
  <c r="J397" i="6"/>
  <c r="S397" i="6"/>
  <c r="X397" i="6" s="1"/>
  <c r="Z397" i="6"/>
  <c r="C397" i="6" s="1"/>
  <c r="AA397" i="6"/>
  <c r="F398" i="6"/>
  <c r="I398" i="6"/>
  <c r="J398" i="6"/>
  <c r="S398" i="6"/>
  <c r="X398" i="6" s="1"/>
  <c r="Z398" i="6"/>
  <c r="C398" i="6" s="1"/>
  <c r="AA398" i="6"/>
  <c r="F399" i="6"/>
  <c r="I399" i="6"/>
  <c r="J399" i="6"/>
  <c r="S399" i="6"/>
  <c r="X399" i="6" s="1"/>
  <c r="Z399" i="6"/>
  <c r="C399" i="6" s="1"/>
  <c r="AA399" i="6"/>
  <c r="F400" i="6"/>
  <c r="I400" i="6"/>
  <c r="J400" i="6"/>
  <c r="S400" i="6"/>
  <c r="X400" i="6" s="1"/>
  <c r="Z400" i="6"/>
  <c r="C400" i="6" s="1"/>
  <c r="AA400" i="6"/>
  <c r="F401" i="6"/>
  <c r="I401" i="6"/>
  <c r="J401" i="6"/>
  <c r="S401" i="6"/>
  <c r="X401" i="6" s="1"/>
  <c r="Z401" i="6"/>
  <c r="C401" i="6" s="1"/>
  <c r="AA401" i="6"/>
  <c r="F402" i="6"/>
  <c r="I402" i="6"/>
  <c r="J402" i="6"/>
  <c r="S402" i="6"/>
  <c r="X402" i="6" s="1"/>
  <c r="Z402" i="6"/>
  <c r="C402" i="6" s="1"/>
  <c r="AA402" i="6"/>
  <c r="F403" i="6"/>
  <c r="I403" i="6"/>
  <c r="J403" i="6"/>
  <c r="S403" i="6"/>
  <c r="X403" i="6" s="1"/>
  <c r="Z403" i="6"/>
  <c r="C403" i="6" s="1"/>
  <c r="AA403" i="6"/>
  <c r="F404" i="6"/>
  <c r="I404" i="6"/>
  <c r="J404" i="6"/>
  <c r="S404" i="6"/>
  <c r="X404" i="6" s="1"/>
  <c r="Z404" i="6"/>
  <c r="C404" i="6" s="1"/>
  <c r="AA404" i="6"/>
  <c r="F405" i="6"/>
  <c r="I405" i="6"/>
  <c r="J405" i="6"/>
  <c r="S405" i="6"/>
  <c r="X405" i="6"/>
  <c r="Z405" i="6"/>
  <c r="AA405" i="6"/>
  <c r="F406" i="6"/>
  <c r="I406" i="6"/>
  <c r="J406" i="6"/>
  <c r="S406" i="6"/>
  <c r="X406" i="6"/>
  <c r="Z406" i="6"/>
  <c r="C406" i="6" s="1"/>
  <c r="AA406" i="6"/>
  <c r="F407" i="6"/>
  <c r="I407" i="6"/>
  <c r="J407" i="6"/>
  <c r="S407" i="6"/>
  <c r="X407" i="6"/>
  <c r="Z407" i="6"/>
  <c r="C407" i="6" s="1"/>
  <c r="AA407" i="6"/>
  <c r="F408" i="6"/>
  <c r="I408" i="6"/>
  <c r="J408" i="6"/>
  <c r="S408" i="6"/>
  <c r="X408" i="6"/>
  <c r="Z408" i="6"/>
  <c r="C408" i="6" s="1"/>
  <c r="AA408" i="6"/>
  <c r="F409" i="6"/>
  <c r="I409" i="6"/>
  <c r="J409" i="6"/>
  <c r="S409" i="6"/>
  <c r="X409" i="6" s="1"/>
  <c r="AA409" i="6" s="1"/>
  <c r="Z409" i="6"/>
  <c r="C410" i="6"/>
  <c r="F410" i="6"/>
  <c r="I410" i="6"/>
  <c r="J410" i="6"/>
  <c r="S410" i="6"/>
  <c r="X410" i="6" s="1"/>
  <c r="Z410" i="6"/>
  <c r="AA410" i="6"/>
  <c r="C411" i="6"/>
  <c r="F411" i="6"/>
  <c r="I411" i="6"/>
  <c r="J411" i="6"/>
  <c r="S411" i="6"/>
  <c r="X411" i="6" s="1"/>
  <c r="Z411" i="6"/>
  <c r="AA411" i="6"/>
  <c r="C412" i="6"/>
  <c r="F412" i="6"/>
  <c r="I412" i="6"/>
  <c r="J412" i="6"/>
  <c r="S412" i="6"/>
  <c r="X412" i="6" s="1"/>
  <c r="Z412" i="6"/>
  <c r="AA412" i="6"/>
  <c r="C413" i="6"/>
  <c r="F413" i="6"/>
  <c r="I413" i="6"/>
  <c r="J413" i="6"/>
  <c r="S413" i="6"/>
  <c r="X413" i="6" s="1"/>
  <c r="Z413" i="6"/>
  <c r="AA413" i="6"/>
  <c r="C414" i="6"/>
  <c r="F414" i="6"/>
  <c r="I414" i="6"/>
  <c r="J414" i="6"/>
  <c r="S414" i="6"/>
  <c r="X414" i="6" s="1"/>
  <c r="Z414" i="6"/>
  <c r="AA414" i="6"/>
  <c r="F415" i="6"/>
  <c r="I415" i="6"/>
  <c r="J415" i="6"/>
  <c r="S415" i="6"/>
  <c r="X415" i="6"/>
  <c r="Z415" i="6"/>
  <c r="AA415" i="6"/>
  <c r="F416" i="6"/>
  <c r="I416" i="6"/>
  <c r="J416" i="6"/>
  <c r="S416" i="6"/>
  <c r="X416" i="6"/>
  <c r="Z416" i="6"/>
  <c r="C416" i="6" s="1"/>
  <c r="AA416" i="6"/>
  <c r="F417" i="6"/>
  <c r="I417" i="6"/>
  <c r="J417" i="6"/>
  <c r="S417" i="6"/>
  <c r="X417" i="6"/>
  <c r="Z417" i="6"/>
  <c r="C417" i="6" s="1"/>
  <c r="AA417" i="6"/>
  <c r="F418" i="6"/>
  <c r="I418" i="6"/>
  <c r="J418" i="6"/>
  <c r="S418" i="6"/>
  <c r="X418" i="6"/>
  <c r="Z418" i="6"/>
  <c r="C418" i="6" s="1"/>
  <c r="AA418" i="6"/>
  <c r="F419" i="6"/>
  <c r="I419" i="6"/>
  <c r="J419" i="6"/>
  <c r="S419" i="6"/>
  <c r="X419" i="6"/>
  <c r="Z419" i="6"/>
  <c r="C419" i="6" s="1"/>
  <c r="AA419" i="6"/>
  <c r="F420" i="6"/>
  <c r="I420" i="6"/>
  <c r="J420" i="6"/>
  <c r="S420" i="6"/>
  <c r="X420" i="6"/>
  <c r="Z420" i="6"/>
  <c r="C420" i="6" s="1"/>
  <c r="AA420" i="6"/>
  <c r="F421" i="6"/>
  <c r="I421" i="6"/>
  <c r="J421" i="6"/>
  <c r="S421" i="6"/>
  <c r="X421" i="6"/>
  <c r="Z421" i="6"/>
  <c r="C421" i="6" s="1"/>
  <c r="AA421" i="6"/>
  <c r="F422" i="6"/>
  <c r="I422" i="6"/>
  <c r="J422" i="6"/>
  <c r="S422" i="6"/>
  <c r="X422" i="6"/>
  <c r="Z422" i="6"/>
  <c r="C422" i="6" s="1"/>
  <c r="AA422" i="6"/>
  <c r="F423" i="6"/>
  <c r="I423" i="6"/>
  <c r="J423" i="6"/>
  <c r="S423" i="6"/>
  <c r="X423" i="6"/>
  <c r="Z423" i="6"/>
  <c r="C423" i="6" s="1"/>
  <c r="AA423" i="6"/>
  <c r="F424" i="6"/>
  <c r="I424" i="6"/>
  <c r="J424" i="6"/>
  <c r="S424" i="6"/>
  <c r="X424" i="6"/>
  <c r="Z424" i="6"/>
  <c r="C424" i="6" s="1"/>
  <c r="AA424" i="6"/>
  <c r="F425" i="6"/>
  <c r="I425" i="6"/>
  <c r="J425" i="6"/>
  <c r="S425" i="6"/>
  <c r="X425" i="6"/>
  <c r="Z425" i="6"/>
  <c r="C425" i="6" s="1"/>
  <c r="AA425" i="6"/>
  <c r="Z354" i="6" l="1"/>
  <c r="AA354" i="6"/>
  <c r="AA385" i="6"/>
  <c r="Z385" i="6"/>
  <c r="C385" i="6" s="1"/>
  <c r="S385" i="6"/>
  <c r="X385" i="6" s="1"/>
  <c r="J385" i="6"/>
  <c r="I385" i="6"/>
  <c r="F385" i="6"/>
  <c r="AA384" i="6"/>
  <c r="Z384" i="6"/>
  <c r="S384" i="6"/>
  <c r="X384" i="6" s="1"/>
  <c r="J384" i="6"/>
  <c r="I384" i="6"/>
  <c r="F384" i="6"/>
  <c r="C384" i="6"/>
  <c r="AA383" i="6"/>
  <c r="Z383" i="6"/>
  <c r="C383" i="6" s="1"/>
  <c r="S383" i="6"/>
  <c r="X383" i="6" s="1"/>
  <c r="J383" i="6"/>
  <c r="I383" i="6"/>
  <c r="F383" i="6"/>
  <c r="AA382" i="6"/>
  <c r="C382" i="6" s="1"/>
  <c r="Z382" i="6"/>
  <c r="S382" i="6"/>
  <c r="X382" i="6" s="1"/>
  <c r="J382" i="6"/>
  <c r="I382" i="6"/>
  <c r="F382" i="6"/>
  <c r="AA381" i="6"/>
  <c r="Z381" i="6"/>
  <c r="C381" i="6" s="1"/>
  <c r="S381" i="6"/>
  <c r="X381" i="6" s="1"/>
  <c r="J381" i="6"/>
  <c r="I381" i="6"/>
  <c r="F381" i="6"/>
  <c r="AA380" i="6"/>
  <c r="Z380" i="6"/>
  <c r="S380" i="6"/>
  <c r="X380" i="6" s="1"/>
  <c r="J380" i="6"/>
  <c r="I380" i="6"/>
  <c r="F380" i="6"/>
  <c r="C380" i="6"/>
  <c r="AA379" i="6"/>
  <c r="Z379" i="6"/>
  <c r="C379" i="6" s="1"/>
  <c r="S379" i="6"/>
  <c r="X379" i="6" s="1"/>
  <c r="J379" i="6"/>
  <c r="I379" i="6"/>
  <c r="F379" i="6"/>
  <c r="AA378" i="6"/>
  <c r="Z378" i="6"/>
  <c r="S378" i="6"/>
  <c r="X378" i="6" s="1"/>
  <c r="J378" i="6"/>
  <c r="I378" i="6"/>
  <c r="F378" i="6"/>
  <c r="C378" i="6"/>
  <c r="AA377" i="6"/>
  <c r="Z377" i="6"/>
  <c r="C377" i="6" s="1"/>
  <c r="S377" i="6"/>
  <c r="X377" i="6" s="1"/>
  <c r="J377" i="6"/>
  <c r="I377" i="6"/>
  <c r="F377" i="6"/>
  <c r="AA376" i="6"/>
  <c r="Z376" i="6"/>
  <c r="S376" i="6"/>
  <c r="X376" i="6" s="1"/>
  <c r="J376" i="6"/>
  <c r="I376" i="6"/>
  <c r="F376" i="6"/>
  <c r="C376" i="6"/>
  <c r="AA375" i="6"/>
  <c r="Z375" i="6"/>
  <c r="C375" i="6" s="1"/>
  <c r="S375" i="6"/>
  <c r="X375" i="6" s="1"/>
  <c r="J375" i="6"/>
  <c r="I375" i="6"/>
  <c r="F375" i="6"/>
  <c r="AA374" i="6"/>
  <c r="C374" i="6" s="1"/>
  <c r="Z374" i="6"/>
  <c r="S374" i="6"/>
  <c r="X374" i="6" s="1"/>
  <c r="J374" i="6"/>
  <c r="I374" i="6"/>
  <c r="F374" i="6"/>
  <c r="AA373" i="6"/>
  <c r="Z373" i="6"/>
  <c r="C373" i="6" s="1"/>
  <c r="S373" i="6"/>
  <c r="X373" i="6" s="1"/>
  <c r="J373" i="6"/>
  <c r="I373" i="6"/>
  <c r="F373" i="6"/>
  <c r="AA372" i="6"/>
  <c r="Z372" i="6"/>
  <c r="S372" i="6"/>
  <c r="X372" i="6" s="1"/>
  <c r="J372" i="6"/>
  <c r="I372" i="6"/>
  <c r="F372" i="6"/>
  <c r="C372" i="6"/>
  <c r="AA371" i="6"/>
  <c r="Z371" i="6"/>
  <c r="C371" i="6" s="1"/>
  <c r="S371" i="6"/>
  <c r="X371" i="6" s="1"/>
  <c r="J371" i="6"/>
  <c r="I371" i="6"/>
  <c r="F371" i="6"/>
  <c r="AA370" i="6"/>
  <c r="Z370" i="6"/>
  <c r="S370" i="6"/>
  <c r="X370" i="6" s="1"/>
  <c r="J370" i="6"/>
  <c r="I370" i="6"/>
  <c r="F370" i="6"/>
  <c r="C370" i="6"/>
  <c r="AA369" i="6"/>
  <c r="Z369" i="6"/>
  <c r="C369" i="6" s="1"/>
  <c r="S369" i="6"/>
  <c r="X369" i="6" s="1"/>
  <c r="J369" i="6"/>
  <c r="I369" i="6"/>
  <c r="F369" i="6"/>
  <c r="AA368" i="6"/>
  <c r="Z368" i="6"/>
  <c r="S368" i="6"/>
  <c r="X368" i="6" s="1"/>
  <c r="J368" i="6"/>
  <c r="I368" i="6"/>
  <c r="F368" i="6"/>
  <c r="C368" i="6"/>
  <c r="AA367" i="6"/>
  <c r="Z367" i="6"/>
  <c r="C367" i="6" s="1"/>
  <c r="S367" i="6"/>
  <c r="X367" i="6" s="1"/>
  <c r="J367" i="6"/>
  <c r="I367" i="6"/>
  <c r="F367" i="6"/>
  <c r="AA366" i="6"/>
  <c r="C366" i="6" s="1"/>
  <c r="Z366" i="6"/>
  <c r="S366" i="6"/>
  <c r="X366" i="6" s="1"/>
  <c r="J366" i="6"/>
  <c r="I366" i="6"/>
  <c r="F366" i="6"/>
  <c r="AA365" i="6"/>
  <c r="Z365" i="6"/>
  <c r="C365" i="6" s="1"/>
  <c r="S365" i="6"/>
  <c r="X365" i="6" s="1"/>
  <c r="J365" i="6"/>
  <c r="I365" i="6"/>
  <c r="F365" i="6"/>
  <c r="AA364" i="6"/>
  <c r="Z364" i="6"/>
  <c r="S364" i="6"/>
  <c r="X364" i="6" s="1"/>
  <c r="J364" i="6"/>
  <c r="I364" i="6"/>
  <c r="F364" i="6"/>
  <c r="C364" i="6"/>
  <c r="AA363" i="6"/>
  <c r="Z363" i="6"/>
  <c r="C363" i="6" s="1"/>
  <c r="S363" i="6"/>
  <c r="X363" i="6" s="1"/>
  <c r="J363" i="6"/>
  <c r="I363" i="6"/>
  <c r="F363" i="6"/>
  <c r="AA362" i="6"/>
  <c r="Z362" i="6"/>
  <c r="S362" i="6"/>
  <c r="X362" i="6" s="1"/>
  <c r="J362" i="6"/>
  <c r="I362" i="6"/>
  <c r="F362" i="6"/>
  <c r="C362" i="6"/>
  <c r="AA361" i="6"/>
  <c r="Z361" i="6"/>
  <c r="C361" i="6" s="1"/>
  <c r="S361" i="6"/>
  <c r="X361" i="6" s="1"/>
  <c r="J361" i="6"/>
  <c r="I361" i="6"/>
  <c r="F361" i="6"/>
  <c r="AA360" i="6"/>
  <c r="Z360" i="6"/>
  <c r="S360" i="6"/>
  <c r="X360" i="6" s="1"/>
  <c r="J360" i="6"/>
  <c r="I360" i="6"/>
  <c r="F360" i="6"/>
  <c r="C360" i="6"/>
  <c r="AA359" i="6"/>
  <c r="Z359" i="6"/>
  <c r="C359" i="6" s="1"/>
  <c r="S359" i="6"/>
  <c r="X359" i="6" s="1"/>
  <c r="J359" i="6"/>
  <c r="I359" i="6"/>
  <c r="F359" i="6"/>
  <c r="AA358" i="6"/>
  <c r="C358" i="6" s="1"/>
  <c r="Z358" i="6"/>
  <c r="S358" i="6"/>
  <c r="X358" i="6" s="1"/>
  <c r="J358" i="6"/>
  <c r="I358" i="6"/>
  <c r="F358" i="6"/>
  <c r="AA357" i="6"/>
  <c r="Z357" i="6"/>
  <c r="C357" i="6" s="1"/>
  <c r="S357" i="6"/>
  <c r="X357" i="6" s="1"/>
  <c r="J357" i="6"/>
  <c r="I357" i="6"/>
  <c r="F357" i="6"/>
  <c r="AA356" i="6"/>
  <c r="Z356" i="6"/>
  <c r="S356" i="6"/>
  <c r="X356" i="6" s="1"/>
  <c r="J356" i="6"/>
  <c r="I356" i="6"/>
  <c r="F356" i="6"/>
  <c r="C356" i="6"/>
  <c r="AA355" i="6"/>
  <c r="Z355" i="6"/>
  <c r="C355" i="6" s="1"/>
  <c r="S355" i="6"/>
  <c r="X355" i="6" s="1"/>
  <c r="J355" i="6"/>
  <c r="I355" i="6"/>
  <c r="F355" i="6"/>
  <c r="S354" i="6"/>
  <c r="X354" i="6" s="1"/>
  <c r="J354" i="6"/>
  <c r="I354" i="6"/>
  <c r="F354" i="6"/>
  <c r="C354" i="6"/>
  <c r="AA353" i="6"/>
  <c r="Z353" i="6"/>
  <c r="C353" i="6" s="1"/>
  <c r="S353" i="6"/>
  <c r="X353" i="6" s="1"/>
  <c r="J353" i="6"/>
  <c r="I353" i="6"/>
  <c r="F353" i="6"/>
  <c r="AA352" i="6"/>
  <c r="Z352" i="6"/>
  <c r="C352" i="6" s="1"/>
  <c r="S352" i="6"/>
  <c r="X352" i="6" s="1"/>
  <c r="J352" i="6"/>
  <c r="I352" i="6"/>
  <c r="F352" i="6"/>
  <c r="AA351" i="6"/>
  <c r="Z351" i="6"/>
  <c r="C351" i="6" s="1"/>
  <c r="S351" i="6"/>
  <c r="X351" i="6" s="1"/>
  <c r="J351" i="6"/>
  <c r="I351" i="6"/>
  <c r="F351" i="6"/>
  <c r="AA350" i="6"/>
  <c r="Z350" i="6"/>
  <c r="C350" i="6" s="1"/>
  <c r="S350" i="6"/>
  <c r="X350" i="6" s="1"/>
  <c r="J350" i="6"/>
  <c r="I350" i="6"/>
  <c r="F350" i="6"/>
  <c r="AA349" i="6"/>
  <c r="Z349" i="6"/>
  <c r="C349" i="6" s="1"/>
  <c r="S349" i="6"/>
  <c r="X349" i="6" s="1"/>
  <c r="J349" i="6"/>
  <c r="I349" i="6"/>
  <c r="F349" i="6"/>
  <c r="AA348" i="6"/>
  <c r="Z348" i="6"/>
  <c r="C348" i="6" s="1"/>
  <c r="S348" i="6"/>
  <c r="X348" i="6" s="1"/>
  <c r="J348" i="6"/>
  <c r="I348" i="6"/>
  <c r="F348" i="6"/>
  <c r="AA347" i="6"/>
  <c r="Z347" i="6"/>
  <c r="C347" i="6" s="1"/>
  <c r="S347" i="6"/>
  <c r="X347" i="6" s="1"/>
  <c r="J347" i="6"/>
  <c r="I347" i="6"/>
  <c r="F347" i="6"/>
  <c r="AA346" i="6"/>
  <c r="Z346" i="6"/>
  <c r="C346" i="6" s="1"/>
  <c r="S346" i="6"/>
  <c r="X346" i="6" s="1"/>
  <c r="J346" i="6"/>
  <c r="I346" i="6"/>
  <c r="F346" i="6"/>
  <c r="AA345" i="6"/>
  <c r="Z345" i="6"/>
  <c r="C345" i="6" s="1"/>
  <c r="S345" i="6"/>
  <c r="X345" i="6" s="1"/>
  <c r="J345" i="6"/>
  <c r="I345" i="6"/>
  <c r="F345" i="6"/>
  <c r="AA344" i="6"/>
  <c r="Z344" i="6"/>
  <c r="C344" i="6" s="1"/>
  <c r="S344" i="6"/>
  <c r="X344" i="6" s="1"/>
  <c r="J344" i="6"/>
  <c r="I344" i="6"/>
  <c r="F344" i="6"/>
  <c r="AA343" i="6"/>
  <c r="Z343" i="6"/>
  <c r="C343" i="6" s="1"/>
  <c r="S343" i="6"/>
  <c r="X343" i="6" s="1"/>
  <c r="J343" i="6"/>
  <c r="I343" i="6"/>
  <c r="F343" i="6"/>
  <c r="AA342" i="6"/>
  <c r="Z342" i="6"/>
  <c r="C342" i="6" s="1"/>
  <c r="S342" i="6"/>
  <c r="X342" i="6" s="1"/>
  <c r="J342" i="6"/>
  <c r="I342" i="6"/>
  <c r="F342" i="6"/>
  <c r="AA341" i="6"/>
  <c r="Z341" i="6"/>
  <c r="C341" i="6" s="1"/>
  <c r="S341" i="6"/>
  <c r="X341" i="6" s="1"/>
  <c r="J341" i="6"/>
  <c r="I341" i="6"/>
  <c r="F341" i="6"/>
  <c r="AA340" i="6"/>
  <c r="Z340" i="6"/>
  <c r="C340" i="6" s="1"/>
  <c r="S340" i="6"/>
  <c r="X340" i="6" s="1"/>
  <c r="J340" i="6"/>
  <c r="I340" i="6"/>
  <c r="F340" i="6"/>
  <c r="AA339" i="6"/>
  <c r="Z339" i="6"/>
  <c r="C339" i="6" s="1"/>
  <c r="S339" i="6"/>
  <c r="X339" i="6" s="1"/>
  <c r="J339" i="6"/>
  <c r="I339" i="6"/>
  <c r="F339" i="6"/>
  <c r="AA338" i="6"/>
  <c r="Z338" i="6"/>
  <c r="C338" i="6" s="1"/>
  <c r="S338" i="6"/>
  <c r="X338" i="6" s="1"/>
  <c r="J338" i="6"/>
  <c r="I338" i="6"/>
  <c r="F338" i="6"/>
  <c r="AA337" i="6"/>
  <c r="Z337" i="6"/>
  <c r="C337" i="6" s="1"/>
  <c r="S337" i="6"/>
  <c r="X337" i="6" s="1"/>
  <c r="J337" i="6"/>
  <c r="I337" i="6"/>
  <c r="F337" i="6"/>
  <c r="AA336" i="6"/>
  <c r="Z336" i="6"/>
  <c r="C336" i="6" s="1"/>
  <c r="S336" i="6"/>
  <c r="X336" i="6" s="1"/>
  <c r="J336" i="6"/>
  <c r="I336" i="6"/>
  <c r="F336" i="6"/>
  <c r="AA335" i="6"/>
  <c r="Z335" i="6"/>
  <c r="C335" i="6" s="1"/>
  <c r="S335" i="6"/>
  <c r="X335" i="6" s="1"/>
  <c r="J335" i="6"/>
  <c r="I335" i="6"/>
  <c r="F335" i="6"/>
  <c r="AA334" i="6"/>
  <c r="Z334" i="6"/>
  <c r="C334" i="6" s="1"/>
  <c r="S334" i="6"/>
  <c r="X334" i="6" s="1"/>
  <c r="J334" i="6"/>
  <c r="I334" i="6"/>
  <c r="F334" i="6"/>
  <c r="AA333" i="6"/>
  <c r="Z333" i="6"/>
  <c r="C333" i="6" s="1"/>
  <c r="S333" i="6"/>
  <c r="X333" i="6" s="1"/>
  <c r="J333" i="6"/>
  <c r="I333" i="6"/>
  <c r="F333" i="6"/>
  <c r="AA332" i="6"/>
  <c r="Z332" i="6"/>
  <c r="C332" i="6" s="1"/>
  <c r="S332" i="6"/>
  <c r="X332" i="6" s="1"/>
  <c r="J332" i="6"/>
  <c r="I332" i="6"/>
  <c r="F332" i="6"/>
  <c r="AA331" i="6"/>
  <c r="Z331" i="6"/>
  <c r="C331" i="6" s="1"/>
  <c r="S331" i="6"/>
  <c r="X331" i="6" s="1"/>
  <c r="J331" i="6"/>
  <c r="I331" i="6"/>
  <c r="F331" i="6"/>
  <c r="AA330" i="6"/>
  <c r="Z330" i="6"/>
  <c r="C330" i="6" s="1"/>
  <c r="S330" i="6"/>
  <c r="X330" i="6" s="1"/>
  <c r="J330" i="6"/>
  <c r="I330" i="6"/>
  <c r="F330" i="6"/>
  <c r="AA329" i="6"/>
  <c r="Z329" i="6"/>
  <c r="C329" i="6" s="1"/>
  <c r="S329" i="6"/>
  <c r="X329" i="6" s="1"/>
  <c r="J329" i="6"/>
  <c r="I329" i="6"/>
  <c r="F329" i="6"/>
  <c r="AA328" i="6"/>
  <c r="Z328" i="6"/>
  <c r="C328" i="6" s="1"/>
  <c r="S328" i="6"/>
  <c r="X328" i="6" s="1"/>
  <c r="J328" i="6"/>
  <c r="I328" i="6"/>
  <c r="F328" i="6"/>
  <c r="AA327" i="6"/>
  <c r="Z327" i="6"/>
  <c r="C327" i="6" s="1"/>
  <c r="S327" i="6"/>
  <c r="X327" i="6" s="1"/>
  <c r="J327" i="6"/>
  <c r="I327" i="6"/>
  <c r="F327" i="6"/>
  <c r="AA326" i="6"/>
  <c r="Z326" i="6"/>
  <c r="C326" i="6" s="1"/>
  <c r="S326" i="6"/>
  <c r="X326" i="6" s="1"/>
  <c r="J326" i="6"/>
  <c r="I326" i="6"/>
  <c r="F326" i="6"/>
  <c r="AA325" i="6"/>
  <c r="Z325" i="6"/>
  <c r="C325" i="6" s="1"/>
  <c r="S325" i="6"/>
  <c r="X325" i="6" s="1"/>
  <c r="J325" i="6"/>
  <c r="I325" i="6"/>
  <c r="F325" i="6"/>
  <c r="AA324" i="6"/>
  <c r="Z324" i="6"/>
  <c r="C324" i="6" s="1"/>
  <c r="S324" i="6"/>
  <c r="X324" i="6" s="1"/>
  <c r="J324" i="6"/>
  <c r="I324" i="6"/>
  <c r="F324" i="6"/>
  <c r="AA323" i="6"/>
  <c r="Z323" i="6"/>
  <c r="C323" i="6" s="1"/>
  <c r="S323" i="6"/>
  <c r="X323" i="6" s="1"/>
  <c r="J323" i="6"/>
  <c r="I323" i="6"/>
  <c r="F323" i="6"/>
  <c r="AA322" i="6"/>
  <c r="Z322" i="6"/>
  <c r="C322" i="6" s="1"/>
  <c r="S322" i="6"/>
  <c r="X322" i="6" s="1"/>
  <c r="J322" i="6"/>
  <c r="I322" i="6"/>
  <c r="F322" i="6"/>
  <c r="AA321" i="6"/>
  <c r="Z321" i="6"/>
  <c r="C321" i="6" s="1"/>
  <c r="S321" i="6"/>
  <c r="X321" i="6" s="1"/>
  <c r="J321" i="6"/>
  <c r="I321" i="6"/>
  <c r="F321" i="6"/>
  <c r="AA320" i="6"/>
  <c r="C320" i="6" s="1"/>
  <c r="Z320" i="6"/>
  <c r="S320" i="6"/>
  <c r="X320" i="6" s="1"/>
  <c r="J320" i="6"/>
  <c r="I320" i="6"/>
  <c r="F320" i="6"/>
  <c r="AA319" i="6"/>
  <c r="Z319" i="6"/>
  <c r="C319" i="6" s="1"/>
  <c r="S319" i="6"/>
  <c r="X319" i="6" s="1"/>
  <c r="J319" i="6"/>
  <c r="I319" i="6"/>
  <c r="F319" i="6"/>
  <c r="AA318" i="6"/>
  <c r="Z318" i="6"/>
  <c r="S318" i="6"/>
  <c r="X318" i="6" s="1"/>
  <c r="J318" i="6"/>
  <c r="I318" i="6"/>
  <c r="F318" i="6"/>
  <c r="C318" i="6"/>
  <c r="AA317" i="6"/>
  <c r="Z317" i="6"/>
  <c r="C317" i="6" s="1"/>
  <c r="S317" i="6"/>
  <c r="X317" i="6" s="1"/>
  <c r="J317" i="6"/>
  <c r="I317" i="6"/>
  <c r="F317" i="6"/>
  <c r="AA316" i="6"/>
  <c r="Z316" i="6"/>
  <c r="S316" i="6"/>
  <c r="X316" i="6" s="1"/>
  <c r="J316" i="6"/>
  <c r="I316" i="6"/>
  <c r="F316" i="6"/>
  <c r="C316" i="6"/>
  <c r="AA315" i="6"/>
  <c r="Z315" i="6"/>
  <c r="C315" i="6" s="1"/>
  <c r="S315" i="6"/>
  <c r="X315" i="6" s="1"/>
  <c r="J315" i="6"/>
  <c r="I315" i="6"/>
  <c r="F315" i="6"/>
  <c r="AA314" i="6"/>
  <c r="Z314" i="6"/>
  <c r="S314" i="6"/>
  <c r="X314" i="6" s="1"/>
  <c r="J314" i="6"/>
  <c r="I314" i="6"/>
  <c r="F314" i="6"/>
  <c r="C314" i="6"/>
  <c r="AA313" i="6"/>
  <c r="Z313" i="6"/>
  <c r="C313" i="6" s="1"/>
  <c r="S313" i="6"/>
  <c r="X313" i="6" s="1"/>
  <c r="J313" i="6"/>
  <c r="I313" i="6"/>
  <c r="F313" i="6"/>
  <c r="AA312" i="6"/>
  <c r="C312" i="6" s="1"/>
  <c r="Z312" i="6"/>
  <c r="S312" i="6"/>
  <c r="X312" i="6" s="1"/>
  <c r="J312" i="6"/>
  <c r="I312" i="6"/>
  <c r="F312" i="6"/>
  <c r="AA311" i="6"/>
  <c r="Z311" i="6"/>
  <c r="C311" i="6" s="1"/>
  <c r="S311" i="6"/>
  <c r="X311" i="6" s="1"/>
  <c r="J311" i="6"/>
  <c r="I311" i="6"/>
  <c r="F311" i="6"/>
  <c r="AA310" i="6"/>
  <c r="Z310" i="6"/>
  <c r="S310" i="6"/>
  <c r="X310" i="6" s="1"/>
  <c r="J310" i="6"/>
  <c r="I310" i="6"/>
  <c r="F310" i="6"/>
  <c r="C310" i="6"/>
  <c r="AA309" i="6"/>
  <c r="Z309" i="6"/>
  <c r="S309" i="6"/>
  <c r="X309" i="6" s="1"/>
  <c r="J309" i="6"/>
  <c r="I309" i="6"/>
  <c r="F309" i="6"/>
  <c r="C309" i="6"/>
  <c r="AA308" i="6"/>
  <c r="Z308" i="6"/>
  <c r="S308" i="6"/>
  <c r="X308" i="6" s="1"/>
  <c r="J308" i="6"/>
  <c r="I308" i="6"/>
  <c r="F308" i="6"/>
  <c r="C308" i="6"/>
  <c r="AA307" i="6"/>
  <c r="Z307" i="6"/>
  <c r="C307" i="6" s="1"/>
  <c r="S307" i="6"/>
  <c r="X307" i="6" s="1"/>
  <c r="J307" i="6"/>
  <c r="I307" i="6"/>
  <c r="F307" i="6"/>
  <c r="AA306" i="6"/>
  <c r="Z306" i="6"/>
  <c r="S306" i="6"/>
  <c r="X306" i="6" s="1"/>
  <c r="J306" i="6"/>
  <c r="I306" i="6"/>
  <c r="F306" i="6"/>
  <c r="C306" i="6"/>
  <c r="AA305" i="6"/>
  <c r="Z305" i="6"/>
  <c r="C305" i="6" s="1"/>
  <c r="S305" i="6"/>
  <c r="X305" i="6" s="1"/>
  <c r="J305" i="6"/>
  <c r="I305" i="6"/>
  <c r="F305" i="6"/>
  <c r="AA304" i="6"/>
  <c r="C304" i="6" s="1"/>
  <c r="Z304" i="6"/>
  <c r="S304" i="6"/>
  <c r="X304" i="6" s="1"/>
  <c r="J304" i="6"/>
  <c r="I304" i="6"/>
  <c r="F304" i="6"/>
  <c r="AA303" i="6"/>
  <c r="Z303" i="6"/>
  <c r="C303" i="6" s="1"/>
  <c r="S303" i="6"/>
  <c r="X303" i="6" s="1"/>
  <c r="J303" i="6"/>
  <c r="I303" i="6"/>
  <c r="F303" i="6"/>
  <c r="AA302" i="6"/>
  <c r="Z302" i="6"/>
  <c r="S302" i="6"/>
  <c r="X302" i="6" s="1"/>
  <c r="J302" i="6"/>
  <c r="I302" i="6"/>
  <c r="F302" i="6"/>
  <c r="C302" i="6"/>
  <c r="AA301" i="6"/>
  <c r="Z301" i="6"/>
  <c r="S301" i="6"/>
  <c r="X301" i="6" s="1"/>
  <c r="J301" i="6"/>
  <c r="I301" i="6"/>
  <c r="F301" i="6"/>
  <c r="C301" i="6"/>
  <c r="AA300" i="6"/>
  <c r="Z300" i="6"/>
  <c r="S300" i="6"/>
  <c r="X300" i="6" s="1"/>
  <c r="J300" i="6"/>
  <c r="I300" i="6"/>
  <c r="F300" i="6"/>
  <c r="C300" i="6"/>
  <c r="AA299" i="6"/>
  <c r="Z299" i="6"/>
  <c r="C299" i="6" s="1"/>
  <c r="S299" i="6"/>
  <c r="X299" i="6" s="1"/>
  <c r="J299" i="6"/>
  <c r="I299" i="6"/>
  <c r="F299" i="6"/>
  <c r="AA298" i="6"/>
  <c r="Z298" i="6"/>
  <c r="C298" i="6" s="1"/>
  <c r="X298" i="6"/>
  <c r="S298" i="6"/>
  <c r="J298" i="6"/>
  <c r="I298" i="6"/>
  <c r="F298" i="6"/>
  <c r="AA297" i="6"/>
  <c r="Z297" i="6"/>
  <c r="C297" i="6" s="1"/>
  <c r="X297" i="6"/>
  <c r="S297" i="6"/>
  <c r="J297" i="6"/>
  <c r="I297" i="6"/>
  <c r="F297" i="6"/>
  <c r="AA296" i="6"/>
  <c r="Z296" i="6"/>
  <c r="C296" i="6" s="1"/>
  <c r="X296" i="6"/>
  <c r="S296" i="6"/>
  <c r="J296" i="6"/>
  <c r="I296" i="6"/>
  <c r="F296" i="6"/>
  <c r="AA295" i="6"/>
  <c r="Z295" i="6"/>
  <c r="C295" i="6" s="1"/>
  <c r="X295" i="6"/>
  <c r="S295" i="6"/>
  <c r="J295" i="6"/>
  <c r="I295" i="6"/>
  <c r="F295" i="6"/>
  <c r="AA294" i="6"/>
  <c r="Z294" i="6"/>
  <c r="C294" i="6" s="1"/>
  <c r="X294" i="6"/>
  <c r="S294" i="6"/>
  <c r="J294" i="6"/>
  <c r="I294" i="6"/>
  <c r="F294" i="6"/>
  <c r="AA293" i="6"/>
  <c r="Z293" i="6"/>
  <c r="C293" i="6" s="1"/>
  <c r="X293" i="6"/>
  <c r="S293" i="6"/>
  <c r="J293" i="6"/>
  <c r="I293" i="6"/>
  <c r="F293" i="6"/>
  <c r="AA292" i="6"/>
  <c r="Z292" i="6"/>
  <c r="S292" i="6"/>
  <c r="X292" i="6" s="1"/>
  <c r="J292" i="6"/>
  <c r="I292" i="6"/>
  <c r="F292" i="6"/>
  <c r="C292" i="6"/>
  <c r="AA291" i="6"/>
  <c r="Z291" i="6"/>
  <c r="C291" i="6" s="1"/>
  <c r="S291" i="6"/>
  <c r="X291" i="6" s="1"/>
  <c r="J291" i="6"/>
  <c r="I291" i="6"/>
  <c r="F291" i="6"/>
  <c r="AA290" i="6"/>
  <c r="C290" i="6" s="1"/>
  <c r="Z290" i="6"/>
  <c r="S290" i="6"/>
  <c r="X290" i="6" s="1"/>
  <c r="J290" i="6"/>
  <c r="I290" i="6"/>
  <c r="F290" i="6"/>
  <c r="AA289" i="6"/>
  <c r="Z289" i="6"/>
  <c r="C289" i="6" s="1"/>
  <c r="S289" i="6"/>
  <c r="X289" i="6" s="1"/>
  <c r="J289" i="6"/>
  <c r="I289" i="6"/>
  <c r="F289" i="6"/>
  <c r="AA288" i="6"/>
  <c r="Z288" i="6"/>
  <c r="S288" i="6"/>
  <c r="X288" i="6" s="1"/>
  <c r="J288" i="6"/>
  <c r="I288" i="6"/>
  <c r="F288" i="6"/>
  <c r="C288" i="6"/>
  <c r="AA287" i="6"/>
  <c r="Z287" i="6"/>
  <c r="S287" i="6"/>
  <c r="X287" i="6" s="1"/>
  <c r="J287" i="6"/>
  <c r="I287" i="6"/>
  <c r="F287" i="6"/>
  <c r="C287" i="6"/>
  <c r="AA286" i="6"/>
  <c r="Z286" i="6"/>
  <c r="S286" i="6"/>
  <c r="X286" i="6" s="1"/>
  <c r="J286" i="6"/>
  <c r="I286" i="6"/>
  <c r="F286" i="6"/>
  <c r="C286" i="6"/>
  <c r="AA285" i="6"/>
  <c r="Z285" i="6"/>
  <c r="C285" i="6" s="1"/>
  <c r="S285" i="6"/>
  <c r="X285" i="6" s="1"/>
  <c r="J285" i="6"/>
  <c r="I285" i="6"/>
  <c r="F285" i="6"/>
  <c r="AA284" i="6"/>
  <c r="Z284" i="6"/>
  <c r="S284" i="6"/>
  <c r="X284" i="6" s="1"/>
  <c r="J284" i="6"/>
  <c r="I284" i="6"/>
  <c r="F284" i="6"/>
  <c r="C284" i="6"/>
  <c r="AA283" i="6"/>
  <c r="Z283" i="6"/>
  <c r="C283" i="6" s="1"/>
  <c r="S283" i="6"/>
  <c r="X283" i="6" s="1"/>
  <c r="J283" i="6"/>
  <c r="I283" i="6"/>
  <c r="F283" i="6"/>
  <c r="AA282" i="6"/>
  <c r="C282" i="6" s="1"/>
  <c r="Z282" i="6"/>
  <c r="S282" i="6"/>
  <c r="X282" i="6" s="1"/>
  <c r="J282" i="6"/>
  <c r="I282" i="6"/>
  <c r="F282" i="6"/>
  <c r="AA281" i="6"/>
  <c r="Z281" i="6"/>
  <c r="C281" i="6" s="1"/>
  <c r="S281" i="6"/>
  <c r="X281" i="6" s="1"/>
  <c r="J281" i="6"/>
  <c r="I281" i="6"/>
  <c r="F281" i="6"/>
  <c r="AA280" i="6"/>
  <c r="Z280" i="6"/>
  <c r="S280" i="6"/>
  <c r="X280" i="6" s="1"/>
  <c r="J280" i="6"/>
  <c r="I280" i="6"/>
  <c r="F280" i="6"/>
  <c r="C280" i="6"/>
  <c r="AA279" i="6"/>
  <c r="Z279" i="6"/>
  <c r="S279" i="6"/>
  <c r="X279" i="6" s="1"/>
  <c r="J279" i="6"/>
  <c r="I279" i="6"/>
  <c r="F279" i="6"/>
  <c r="C279" i="6"/>
  <c r="AA278" i="6"/>
  <c r="Z278" i="6"/>
  <c r="S278" i="6"/>
  <c r="X278" i="6" s="1"/>
  <c r="J278" i="6"/>
  <c r="I278" i="6"/>
  <c r="F278" i="6"/>
  <c r="C278" i="6"/>
  <c r="AA277" i="6"/>
  <c r="Z277" i="6"/>
  <c r="C277" i="6" s="1"/>
  <c r="S277" i="6"/>
  <c r="X277" i="6" s="1"/>
  <c r="J277" i="6"/>
  <c r="I277" i="6"/>
  <c r="F277" i="6"/>
  <c r="AA276" i="6"/>
  <c r="Z276" i="6"/>
  <c r="S276" i="6"/>
  <c r="X276" i="6" s="1"/>
  <c r="J276" i="6"/>
  <c r="I276" i="6"/>
  <c r="F276" i="6"/>
  <c r="C276" i="6"/>
  <c r="AA275" i="6"/>
  <c r="Z275" i="6"/>
  <c r="C275" i="6" s="1"/>
  <c r="S275" i="6"/>
  <c r="X275" i="6" s="1"/>
  <c r="J275" i="6"/>
  <c r="I275" i="6"/>
  <c r="F275" i="6"/>
  <c r="AA274" i="6"/>
  <c r="C274" i="6" s="1"/>
  <c r="Z274" i="6"/>
  <c r="S274" i="6"/>
  <c r="X274" i="6" s="1"/>
  <c r="J274" i="6"/>
  <c r="I274" i="6"/>
  <c r="F274" i="6"/>
  <c r="AA273" i="6"/>
  <c r="Z273" i="6"/>
  <c r="C273" i="6" s="1"/>
  <c r="S273" i="6"/>
  <c r="X273" i="6" s="1"/>
  <c r="J273" i="6"/>
  <c r="I273" i="6"/>
  <c r="F273" i="6"/>
  <c r="AA272" i="6"/>
  <c r="Z272" i="6"/>
  <c r="S272" i="6"/>
  <c r="X272" i="6" s="1"/>
  <c r="J272" i="6"/>
  <c r="I272" i="6"/>
  <c r="F272" i="6"/>
  <c r="C272" i="6"/>
  <c r="AA271" i="6"/>
  <c r="Z271" i="6"/>
  <c r="S271" i="6"/>
  <c r="X271" i="6" s="1"/>
  <c r="J271" i="6"/>
  <c r="I271" i="6"/>
  <c r="F271" i="6"/>
  <c r="C271" i="6"/>
  <c r="AA270" i="6"/>
  <c r="Z270" i="6"/>
  <c r="S270" i="6"/>
  <c r="X270" i="6" s="1"/>
  <c r="J270" i="6"/>
  <c r="I270" i="6"/>
  <c r="F270" i="6"/>
  <c r="C270" i="6"/>
  <c r="AA269" i="6"/>
  <c r="Z269" i="6"/>
  <c r="C269" i="6" s="1"/>
  <c r="S269" i="6"/>
  <c r="X269" i="6" s="1"/>
  <c r="J269" i="6"/>
  <c r="I269" i="6"/>
  <c r="F269" i="6"/>
  <c r="AA268" i="6"/>
  <c r="Z268" i="6"/>
  <c r="S268" i="6"/>
  <c r="X268" i="6" s="1"/>
  <c r="J268" i="6"/>
  <c r="I268" i="6"/>
  <c r="F268" i="6"/>
  <c r="C268" i="6"/>
  <c r="AA267" i="6"/>
  <c r="Z267" i="6"/>
  <c r="C267" i="6" s="1"/>
  <c r="S267" i="6"/>
  <c r="X267" i="6" s="1"/>
  <c r="J267" i="6"/>
  <c r="I267" i="6"/>
  <c r="F267" i="6"/>
  <c r="AA266" i="6"/>
  <c r="C266" i="6" s="1"/>
  <c r="Z266" i="6"/>
  <c r="S266" i="6"/>
  <c r="X266" i="6" s="1"/>
  <c r="J266" i="6"/>
  <c r="I266" i="6"/>
  <c r="F266" i="6"/>
  <c r="AA265" i="6"/>
  <c r="Z265" i="6"/>
  <c r="C265" i="6" s="1"/>
  <c r="S265" i="6"/>
  <c r="X265" i="6" s="1"/>
  <c r="J265" i="6"/>
  <c r="I265" i="6"/>
  <c r="F265" i="6"/>
  <c r="AA264" i="6"/>
  <c r="Z264" i="6"/>
  <c r="S264" i="6"/>
  <c r="X264" i="6" s="1"/>
  <c r="J264" i="6"/>
  <c r="I264" i="6"/>
  <c r="F264" i="6"/>
  <c r="C264" i="6"/>
  <c r="AA263" i="6"/>
  <c r="Z263" i="6"/>
  <c r="S263" i="6"/>
  <c r="X263" i="6" s="1"/>
  <c r="J263" i="6"/>
  <c r="I263" i="6"/>
  <c r="F263" i="6"/>
  <c r="C263" i="6"/>
  <c r="AA262" i="6"/>
  <c r="Z262" i="6"/>
  <c r="S262" i="6"/>
  <c r="X262" i="6" s="1"/>
  <c r="J262" i="6"/>
  <c r="I262" i="6"/>
  <c r="F262" i="6"/>
  <c r="C262" i="6"/>
  <c r="AA261" i="6"/>
  <c r="Z261" i="6"/>
  <c r="C261" i="6" s="1"/>
  <c r="S261" i="6"/>
  <c r="X261" i="6" s="1"/>
  <c r="J261" i="6"/>
  <c r="I261" i="6"/>
  <c r="F261" i="6"/>
  <c r="AA260" i="6"/>
  <c r="Z260" i="6"/>
  <c r="S260" i="6"/>
  <c r="X260" i="6" s="1"/>
  <c r="J260" i="6"/>
  <c r="I260" i="6"/>
  <c r="F260" i="6"/>
  <c r="C260" i="6"/>
  <c r="AA259" i="6"/>
  <c r="Z259" i="6"/>
  <c r="C259" i="6" s="1"/>
  <c r="S259" i="6"/>
  <c r="X259" i="6" s="1"/>
  <c r="J259" i="6"/>
  <c r="I259" i="6"/>
  <c r="F259" i="6"/>
  <c r="AA258" i="6"/>
  <c r="C258" i="6" s="1"/>
  <c r="Z258" i="6"/>
  <c r="S258" i="6"/>
  <c r="X258" i="6" s="1"/>
  <c r="J258" i="6"/>
  <c r="I258" i="6"/>
  <c r="F258" i="6"/>
  <c r="AA257" i="6"/>
  <c r="Z257" i="6"/>
  <c r="C257" i="6" s="1"/>
  <c r="S257" i="6"/>
  <c r="X257" i="6" s="1"/>
  <c r="J257" i="6"/>
  <c r="I257" i="6"/>
  <c r="F257" i="6"/>
  <c r="AA256" i="6"/>
  <c r="Z256" i="6"/>
  <c r="S256" i="6"/>
  <c r="X256" i="6" s="1"/>
  <c r="J256" i="6"/>
  <c r="I256" i="6"/>
  <c r="F256" i="6"/>
  <c r="C256" i="6"/>
  <c r="AA255" i="6"/>
  <c r="Z255" i="6"/>
  <c r="S255" i="6"/>
  <c r="X255" i="6" s="1"/>
  <c r="J255" i="6"/>
  <c r="I255" i="6"/>
  <c r="F255" i="6"/>
  <c r="C255" i="6"/>
  <c r="AA254" i="6"/>
  <c r="Z254" i="6"/>
  <c r="S254" i="6"/>
  <c r="X254" i="6" s="1"/>
  <c r="J254" i="6"/>
  <c r="I254" i="6"/>
  <c r="F254" i="6"/>
  <c r="C254" i="6"/>
  <c r="AA253" i="6"/>
  <c r="Z253" i="6"/>
  <c r="C253" i="6" s="1"/>
  <c r="S253" i="6"/>
  <c r="X253" i="6" s="1"/>
  <c r="J253" i="6"/>
  <c r="I253" i="6"/>
  <c r="F253" i="6"/>
  <c r="AA252" i="6"/>
  <c r="Z252" i="6"/>
  <c r="S252" i="6"/>
  <c r="X252" i="6" s="1"/>
  <c r="J252" i="6"/>
  <c r="I252" i="6"/>
  <c r="F252" i="6"/>
  <c r="C252" i="6"/>
  <c r="AA251" i="6"/>
  <c r="Z251" i="6"/>
  <c r="C251" i="6" s="1"/>
  <c r="S251" i="6"/>
  <c r="X251" i="6" s="1"/>
  <c r="J251" i="6"/>
  <c r="I251" i="6"/>
  <c r="F251" i="6"/>
  <c r="AA250" i="6"/>
  <c r="C250" i="6" s="1"/>
  <c r="Z250" i="6"/>
  <c r="S250" i="6"/>
  <c r="X250" i="6" s="1"/>
  <c r="J250" i="6"/>
  <c r="I250" i="6"/>
  <c r="F250" i="6"/>
  <c r="AA249" i="6"/>
  <c r="Z249" i="6"/>
  <c r="C249" i="6" s="1"/>
  <c r="S249" i="6"/>
  <c r="X249" i="6" s="1"/>
  <c r="J249" i="6"/>
  <c r="I249" i="6"/>
  <c r="F249" i="6"/>
  <c r="AA248" i="6"/>
  <c r="Z248" i="6"/>
  <c r="S248" i="6"/>
  <c r="X248" i="6" s="1"/>
  <c r="J248" i="6"/>
  <c r="I248" i="6"/>
  <c r="F248" i="6"/>
  <c r="C248" i="6"/>
  <c r="AA247" i="6"/>
  <c r="Z247" i="6"/>
  <c r="S247" i="6"/>
  <c r="X247" i="6" s="1"/>
  <c r="J247" i="6"/>
  <c r="I247" i="6"/>
  <c r="F247" i="6"/>
  <c r="C247" i="6"/>
  <c r="AA246" i="6"/>
  <c r="Z246" i="6"/>
  <c r="S246" i="6"/>
  <c r="X246" i="6" s="1"/>
  <c r="J246" i="6"/>
  <c r="I246" i="6"/>
  <c r="F246" i="6"/>
  <c r="C246" i="6"/>
  <c r="AA245" i="6"/>
  <c r="Z245" i="6"/>
  <c r="C245" i="6" s="1"/>
  <c r="S245" i="6"/>
  <c r="X245" i="6" s="1"/>
  <c r="J245" i="6"/>
  <c r="I245" i="6"/>
  <c r="F245" i="6"/>
  <c r="AA244" i="6"/>
  <c r="Z244" i="6"/>
  <c r="S244" i="6"/>
  <c r="X244" i="6" s="1"/>
  <c r="J244" i="6"/>
  <c r="I244" i="6"/>
  <c r="F244" i="6"/>
  <c r="C244" i="6"/>
  <c r="AA243" i="6"/>
  <c r="Z243" i="6"/>
  <c r="C243" i="6" s="1"/>
  <c r="S243" i="6"/>
  <c r="X243" i="6" s="1"/>
  <c r="J243" i="6"/>
  <c r="I243" i="6"/>
  <c r="F243" i="6"/>
  <c r="AA242" i="6"/>
  <c r="C242" i="6" s="1"/>
  <c r="Z242" i="6"/>
  <c r="S242" i="6"/>
  <c r="X242" i="6" s="1"/>
  <c r="J242" i="6"/>
  <c r="I242" i="6"/>
  <c r="F242" i="6"/>
  <c r="AA241" i="6"/>
  <c r="Z241" i="6"/>
  <c r="C241" i="6" s="1"/>
  <c r="S241" i="6"/>
  <c r="X241" i="6" s="1"/>
  <c r="J241" i="6"/>
  <c r="I241" i="6"/>
  <c r="F241" i="6"/>
  <c r="AA240" i="6"/>
  <c r="Z240" i="6"/>
  <c r="S240" i="6"/>
  <c r="X240" i="6" s="1"/>
  <c r="J240" i="6"/>
  <c r="I240" i="6"/>
  <c r="F240" i="6"/>
  <c r="C240" i="6"/>
  <c r="AA239" i="6"/>
  <c r="Z239" i="6"/>
  <c r="S239" i="6"/>
  <c r="X239" i="6" s="1"/>
  <c r="J239" i="6"/>
  <c r="I239" i="6"/>
  <c r="F239" i="6"/>
  <c r="C239" i="6"/>
  <c r="AA238" i="6"/>
  <c r="Z238" i="6"/>
  <c r="S238" i="6"/>
  <c r="X238" i="6" s="1"/>
  <c r="J238" i="6"/>
  <c r="I238" i="6"/>
  <c r="F238" i="6"/>
  <c r="C238" i="6"/>
  <c r="AA237" i="6"/>
  <c r="Z237" i="6"/>
  <c r="C237" i="6" s="1"/>
  <c r="S237" i="6"/>
  <c r="X237" i="6" s="1"/>
  <c r="J237" i="6"/>
  <c r="I237" i="6"/>
  <c r="F237" i="6"/>
  <c r="AA236" i="6"/>
  <c r="Z236" i="6"/>
  <c r="S236" i="6"/>
  <c r="X236" i="6" s="1"/>
  <c r="J236" i="6"/>
  <c r="I236" i="6"/>
  <c r="F236" i="6"/>
  <c r="C236" i="6"/>
  <c r="AA235" i="6"/>
  <c r="Z235" i="6"/>
  <c r="C235" i="6" s="1"/>
  <c r="S235" i="6"/>
  <c r="X235" i="6" s="1"/>
  <c r="J235" i="6"/>
  <c r="I235" i="6"/>
  <c r="F235" i="6"/>
  <c r="AA234" i="6"/>
  <c r="C234" i="6" s="1"/>
  <c r="Z234" i="6"/>
  <c r="S234" i="6"/>
  <c r="X234" i="6" s="1"/>
  <c r="J234" i="6"/>
  <c r="I234" i="6"/>
  <c r="F234" i="6"/>
  <c r="AA233" i="6"/>
  <c r="Z233" i="6"/>
  <c r="C233" i="6" s="1"/>
  <c r="S233" i="6"/>
  <c r="X233" i="6" s="1"/>
  <c r="J233" i="6"/>
  <c r="I233" i="6"/>
  <c r="F233" i="6"/>
  <c r="AA232" i="6"/>
  <c r="Z232" i="6"/>
  <c r="S232" i="6"/>
  <c r="X232" i="6" s="1"/>
  <c r="J232" i="6"/>
  <c r="I232" i="6"/>
  <c r="F232" i="6"/>
  <c r="C232" i="6"/>
  <c r="AA231" i="6"/>
  <c r="Z231" i="6"/>
  <c r="S231" i="6"/>
  <c r="X231" i="6" s="1"/>
  <c r="J231" i="6"/>
  <c r="I231" i="6"/>
  <c r="F231" i="6"/>
  <c r="C231" i="6"/>
  <c r="AA230" i="6"/>
  <c r="Z230" i="6"/>
  <c r="S230" i="6"/>
  <c r="X230" i="6" s="1"/>
  <c r="J230" i="6"/>
  <c r="I230" i="6"/>
  <c r="F230" i="6"/>
  <c r="C230" i="6"/>
  <c r="AA229" i="6"/>
  <c r="Z229" i="6"/>
  <c r="C229" i="6" s="1"/>
  <c r="S229" i="6"/>
  <c r="X229" i="6" s="1"/>
  <c r="J229" i="6"/>
  <c r="I229" i="6"/>
  <c r="F229" i="6"/>
  <c r="AA228" i="6"/>
  <c r="Z228" i="6"/>
  <c r="S228" i="6"/>
  <c r="X228" i="6" s="1"/>
  <c r="J228" i="6"/>
  <c r="I228" i="6"/>
  <c r="F228" i="6"/>
  <c r="C228" i="6"/>
  <c r="AA227" i="6"/>
  <c r="Z227" i="6"/>
  <c r="C227" i="6" s="1"/>
  <c r="S227" i="6"/>
  <c r="X227" i="6" s="1"/>
  <c r="J227" i="6"/>
  <c r="I227" i="6"/>
  <c r="F227" i="6"/>
  <c r="AA226" i="6"/>
  <c r="C226" i="6" s="1"/>
  <c r="Z226" i="6"/>
  <c r="S226" i="6"/>
  <c r="X226" i="6" s="1"/>
  <c r="J226" i="6"/>
  <c r="I226" i="6"/>
  <c r="F226" i="6"/>
  <c r="AA225" i="6"/>
  <c r="Z225" i="6"/>
  <c r="C225" i="6" s="1"/>
  <c r="S225" i="6"/>
  <c r="X225" i="6" s="1"/>
  <c r="J225" i="6"/>
  <c r="I225" i="6"/>
  <c r="F225" i="6"/>
  <c r="AA224" i="6"/>
  <c r="Z224" i="6"/>
  <c r="C224" i="6" s="1"/>
  <c r="S224" i="6"/>
  <c r="X224" i="6" s="1"/>
  <c r="J224" i="6"/>
  <c r="I224" i="6"/>
  <c r="F224" i="6"/>
  <c r="AA223" i="6"/>
  <c r="Z223" i="6"/>
  <c r="C223" i="6" s="1"/>
  <c r="S223" i="6"/>
  <c r="X223" i="6" s="1"/>
  <c r="J223" i="6"/>
  <c r="I223" i="6"/>
  <c r="F223" i="6"/>
  <c r="AA222" i="6"/>
  <c r="Z222" i="6"/>
  <c r="C222" i="6" s="1"/>
  <c r="S222" i="6"/>
  <c r="X222" i="6" s="1"/>
  <c r="J222" i="6"/>
  <c r="I222" i="6"/>
  <c r="F222" i="6"/>
  <c r="AA221" i="6"/>
  <c r="Z221" i="6"/>
  <c r="C221" i="6" s="1"/>
  <c r="S221" i="6"/>
  <c r="X221" i="6" s="1"/>
  <c r="J221" i="6"/>
  <c r="I221" i="6"/>
  <c r="F221" i="6"/>
  <c r="AA220" i="6"/>
  <c r="Z220" i="6"/>
  <c r="C220" i="6" s="1"/>
  <c r="S220" i="6"/>
  <c r="X220" i="6" s="1"/>
  <c r="J220" i="6"/>
  <c r="I220" i="6"/>
  <c r="F220" i="6"/>
  <c r="AA219" i="6"/>
  <c r="Z219" i="6"/>
  <c r="C219" i="6" s="1"/>
  <c r="S219" i="6"/>
  <c r="X219" i="6" s="1"/>
  <c r="J219" i="6"/>
  <c r="I219" i="6"/>
  <c r="F219" i="6"/>
  <c r="AA218" i="6"/>
  <c r="Z218" i="6"/>
  <c r="C218" i="6" s="1"/>
  <c r="S218" i="6"/>
  <c r="X218" i="6" s="1"/>
  <c r="J218" i="6"/>
  <c r="I218" i="6"/>
  <c r="F218" i="6"/>
  <c r="AA217" i="6"/>
  <c r="Z217" i="6"/>
  <c r="C217" i="6" s="1"/>
  <c r="S217" i="6"/>
  <c r="X217" i="6" s="1"/>
  <c r="J217" i="6"/>
  <c r="I217" i="6"/>
  <c r="F217" i="6"/>
  <c r="AA216" i="6"/>
  <c r="Z216" i="6"/>
  <c r="C216" i="6" s="1"/>
  <c r="S216" i="6"/>
  <c r="X216" i="6" s="1"/>
  <c r="J216" i="6"/>
  <c r="I216" i="6"/>
  <c r="F216" i="6"/>
  <c r="AA215" i="6"/>
  <c r="Z215" i="6"/>
  <c r="C215" i="6" s="1"/>
  <c r="S215" i="6"/>
  <c r="X215" i="6" s="1"/>
  <c r="J215" i="6"/>
  <c r="I215" i="6"/>
  <c r="F215" i="6"/>
  <c r="AA214" i="6"/>
  <c r="Z214" i="6"/>
  <c r="C214" i="6" s="1"/>
  <c r="S214" i="6"/>
  <c r="X214" i="6" s="1"/>
  <c r="J214" i="6"/>
  <c r="I214" i="6"/>
  <c r="F214" i="6"/>
  <c r="AA213" i="6"/>
  <c r="Z213" i="6"/>
  <c r="C213" i="6" s="1"/>
  <c r="S213" i="6"/>
  <c r="X213" i="6" s="1"/>
  <c r="J213" i="6"/>
  <c r="I213" i="6"/>
  <c r="F213" i="6"/>
  <c r="AA212" i="6"/>
  <c r="Z212" i="6"/>
  <c r="C212" i="6" s="1"/>
  <c r="S212" i="6"/>
  <c r="X212" i="6" s="1"/>
  <c r="J212" i="6"/>
  <c r="I212" i="6"/>
  <c r="F212" i="6"/>
  <c r="AA211" i="6"/>
  <c r="Z211" i="6"/>
  <c r="C211" i="6" s="1"/>
  <c r="S211" i="6"/>
  <c r="X211" i="6" s="1"/>
  <c r="J211" i="6"/>
  <c r="I211" i="6"/>
  <c r="F211" i="6"/>
  <c r="AA210" i="6"/>
  <c r="Z210" i="6"/>
  <c r="C210" i="6" s="1"/>
  <c r="S210" i="6"/>
  <c r="X210" i="6" s="1"/>
  <c r="J210" i="6"/>
  <c r="I210" i="6"/>
  <c r="F210" i="6"/>
  <c r="AA209" i="6"/>
  <c r="Z209" i="6"/>
  <c r="C209" i="6" s="1"/>
  <c r="S209" i="6"/>
  <c r="X209" i="6" s="1"/>
  <c r="J209" i="6"/>
  <c r="I209" i="6"/>
  <c r="F209" i="6"/>
  <c r="AA208" i="6"/>
  <c r="Z208" i="6"/>
  <c r="C208" i="6" s="1"/>
  <c r="S208" i="6"/>
  <c r="X208" i="6" s="1"/>
  <c r="J208" i="6"/>
  <c r="I208" i="6"/>
  <c r="F208" i="6"/>
  <c r="AA207" i="6"/>
  <c r="Z207" i="6"/>
  <c r="C207" i="6" s="1"/>
  <c r="S207" i="6"/>
  <c r="X207" i="6" s="1"/>
  <c r="J207" i="6"/>
  <c r="I207" i="6"/>
  <c r="F207" i="6"/>
  <c r="AA206" i="6"/>
  <c r="Z206" i="6"/>
  <c r="C206" i="6" s="1"/>
  <c r="S206" i="6"/>
  <c r="X206" i="6" s="1"/>
  <c r="J206" i="6"/>
  <c r="I206" i="6"/>
  <c r="F206" i="6"/>
  <c r="AA205" i="6"/>
  <c r="Z205" i="6"/>
  <c r="C205" i="6" s="1"/>
  <c r="S205" i="6"/>
  <c r="X205" i="6" s="1"/>
  <c r="J205" i="6"/>
  <c r="I205" i="6"/>
  <c r="F205" i="6"/>
  <c r="AA204" i="6"/>
  <c r="Z204" i="6"/>
  <c r="C204" i="6" s="1"/>
  <c r="S204" i="6"/>
  <c r="X204" i="6" s="1"/>
  <c r="J204" i="6"/>
  <c r="I204" i="6"/>
  <c r="F204" i="6"/>
  <c r="AA203" i="6"/>
  <c r="Z203" i="6"/>
  <c r="C203" i="6" s="1"/>
  <c r="S203" i="6"/>
  <c r="X203" i="6" s="1"/>
  <c r="J203" i="6"/>
  <c r="I203" i="6"/>
  <c r="F203" i="6"/>
  <c r="AA202" i="6"/>
  <c r="Z202" i="6"/>
  <c r="C202" i="6" s="1"/>
  <c r="S202" i="6"/>
  <c r="X202" i="6" s="1"/>
  <c r="J202" i="6"/>
  <c r="I202" i="6"/>
  <c r="F202" i="6"/>
  <c r="AA201" i="6"/>
  <c r="Z201" i="6"/>
  <c r="C201" i="6" s="1"/>
  <c r="S201" i="6"/>
  <c r="X201" i="6" s="1"/>
  <c r="J201" i="6"/>
  <c r="I201" i="6"/>
  <c r="F201" i="6"/>
  <c r="AA200" i="6"/>
  <c r="Z200" i="6"/>
  <c r="C200" i="6" s="1"/>
  <c r="S200" i="6"/>
  <c r="X200" i="6" s="1"/>
  <c r="J200" i="6"/>
  <c r="I200" i="6"/>
  <c r="F200" i="6"/>
  <c r="AA199" i="6"/>
  <c r="Z199" i="6"/>
  <c r="C199" i="6" s="1"/>
  <c r="S199" i="6"/>
  <c r="X199" i="6" s="1"/>
  <c r="J199" i="6"/>
  <c r="I199" i="6"/>
  <c r="F199" i="6"/>
  <c r="AA198" i="6"/>
  <c r="Z198" i="6"/>
  <c r="C198" i="6" s="1"/>
  <c r="S198" i="6"/>
  <c r="X198" i="6" s="1"/>
  <c r="J198" i="6"/>
  <c r="I198" i="6"/>
  <c r="F198" i="6"/>
  <c r="AA197" i="6"/>
  <c r="Z197" i="6"/>
  <c r="C197" i="6" s="1"/>
  <c r="S197" i="6"/>
  <c r="X197" i="6" s="1"/>
  <c r="J197" i="6"/>
  <c r="I197" i="6"/>
  <c r="F197" i="6"/>
  <c r="AA196" i="6"/>
  <c r="Z196" i="6"/>
  <c r="C196" i="6" s="1"/>
  <c r="S196" i="6"/>
  <c r="X196" i="6" s="1"/>
  <c r="J196" i="6"/>
  <c r="I196" i="6"/>
  <c r="F196" i="6"/>
  <c r="AA195" i="6"/>
  <c r="Z195" i="6"/>
  <c r="C195" i="6" s="1"/>
  <c r="S195" i="6"/>
  <c r="X195" i="6" s="1"/>
  <c r="J195" i="6"/>
  <c r="I195" i="6"/>
  <c r="F195" i="6"/>
  <c r="AA194" i="6"/>
  <c r="Z194" i="6"/>
  <c r="C194" i="6" s="1"/>
  <c r="S194" i="6"/>
  <c r="X194" i="6" s="1"/>
  <c r="J194" i="6"/>
  <c r="I194" i="6"/>
  <c r="F194" i="6"/>
  <c r="AA193" i="6"/>
  <c r="Z193" i="6"/>
  <c r="C193" i="6" s="1"/>
  <c r="S193" i="6"/>
  <c r="X193" i="6" s="1"/>
  <c r="J193" i="6"/>
  <c r="I193" i="6"/>
  <c r="F193" i="6"/>
  <c r="AA192" i="6"/>
  <c r="Z192" i="6"/>
  <c r="S192" i="6"/>
  <c r="X192" i="6" s="1"/>
  <c r="J192" i="6"/>
  <c r="I192" i="6"/>
  <c r="F192" i="6"/>
  <c r="C192" i="6"/>
  <c r="AA191" i="6"/>
  <c r="Z191" i="6"/>
  <c r="S191" i="6"/>
  <c r="X191" i="6" s="1"/>
  <c r="J191" i="6"/>
  <c r="I191" i="6"/>
  <c r="F191" i="6"/>
  <c r="C191" i="6"/>
  <c r="AA190" i="6"/>
  <c r="Z190" i="6"/>
  <c r="S190" i="6"/>
  <c r="X190" i="6" s="1"/>
  <c r="J190" i="6"/>
  <c r="I190" i="6"/>
  <c r="F190" i="6"/>
  <c r="C190" i="6"/>
  <c r="AA189" i="6"/>
  <c r="Z189" i="6"/>
  <c r="C189" i="6" s="1"/>
  <c r="S189" i="6"/>
  <c r="X189" i="6" s="1"/>
  <c r="J189" i="6"/>
  <c r="I189" i="6"/>
  <c r="F189" i="6"/>
  <c r="AA188" i="6"/>
  <c r="Z188" i="6"/>
  <c r="S188" i="6"/>
  <c r="X188" i="6" s="1"/>
  <c r="J188" i="6"/>
  <c r="I188" i="6"/>
  <c r="F188" i="6"/>
  <c r="C188" i="6"/>
  <c r="AA187" i="6"/>
  <c r="Z187" i="6"/>
  <c r="C187" i="6" s="1"/>
  <c r="S187" i="6"/>
  <c r="X187" i="6" s="1"/>
  <c r="J187" i="6"/>
  <c r="I187" i="6"/>
  <c r="F187" i="6"/>
  <c r="AA186" i="6"/>
  <c r="C186" i="6" s="1"/>
  <c r="Z186" i="6"/>
  <c r="S186" i="6"/>
  <c r="X186" i="6" s="1"/>
  <c r="J186" i="6"/>
  <c r="I186" i="6"/>
  <c r="F186" i="6"/>
  <c r="AA185" i="6"/>
  <c r="Z185" i="6"/>
  <c r="C185" i="6" s="1"/>
  <c r="S185" i="6"/>
  <c r="X185" i="6" s="1"/>
  <c r="J185" i="6"/>
  <c r="I185" i="6"/>
  <c r="F185" i="6"/>
  <c r="AA184" i="6"/>
  <c r="Z184" i="6"/>
  <c r="S184" i="6"/>
  <c r="X184" i="6" s="1"/>
  <c r="J184" i="6"/>
  <c r="I184" i="6"/>
  <c r="F184" i="6"/>
  <c r="C184" i="6"/>
  <c r="AA183" i="6"/>
  <c r="Z183" i="6"/>
  <c r="S183" i="6"/>
  <c r="X183" i="6" s="1"/>
  <c r="J183" i="6"/>
  <c r="I183" i="6"/>
  <c r="F183" i="6"/>
  <c r="C183" i="6"/>
  <c r="AA182" i="6"/>
  <c r="Z182" i="6"/>
  <c r="S182" i="6"/>
  <c r="X182" i="6" s="1"/>
  <c r="J182" i="6"/>
  <c r="I182" i="6"/>
  <c r="F182" i="6"/>
  <c r="C182" i="6"/>
  <c r="AA181" i="6"/>
  <c r="Z181" i="6"/>
  <c r="C181" i="6" s="1"/>
  <c r="S181" i="6"/>
  <c r="X181" i="6" s="1"/>
  <c r="J181" i="6"/>
  <c r="I181" i="6"/>
  <c r="F181" i="6"/>
  <c r="AA180" i="6"/>
  <c r="Z180" i="6"/>
  <c r="S180" i="6"/>
  <c r="X180" i="6" s="1"/>
  <c r="J180" i="6"/>
  <c r="I180" i="6"/>
  <c r="F180" i="6"/>
  <c r="C180" i="6"/>
  <c r="AA179" i="6"/>
  <c r="Z179" i="6"/>
  <c r="C179" i="6" s="1"/>
  <c r="S179" i="6"/>
  <c r="X179" i="6" s="1"/>
  <c r="J179" i="6"/>
  <c r="I179" i="6"/>
  <c r="F179" i="6"/>
  <c r="AA178" i="6"/>
  <c r="C178" i="6" s="1"/>
  <c r="Z178" i="6"/>
  <c r="S178" i="6"/>
  <c r="X178" i="6" s="1"/>
  <c r="J178" i="6"/>
  <c r="I178" i="6"/>
  <c r="F178" i="6"/>
  <c r="AA177" i="6"/>
  <c r="Z177" i="6"/>
  <c r="C177" i="6" s="1"/>
  <c r="S177" i="6"/>
  <c r="X177" i="6" s="1"/>
  <c r="J177" i="6"/>
  <c r="I177" i="6"/>
  <c r="F177" i="6"/>
  <c r="AA176" i="6"/>
  <c r="Z176" i="6"/>
  <c r="S176" i="6"/>
  <c r="X176" i="6" s="1"/>
  <c r="J176" i="6"/>
  <c r="I176" i="6"/>
  <c r="F176" i="6"/>
  <c r="C176" i="6"/>
  <c r="AA175" i="6"/>
  <c r="Z175" i="6"/>
  <c r="S175" i="6"/>
  <c r="X175" i="6" s="1"/>
  <c r="J175" i="6"/>
  <c r="I175" i="6"/>
  <c r="F175" i="6"/>
  <c r="C175" i="6"/>
  <c r="AA174" i="6"/>
  <c r="Z174" i="6"/>
  <c r="S174" i="6"/>
  <c r="X174" i="6" s="1"/>
  <c r="J174" i="6"/>
  <c r="I174" i="6"/>
  <c r="F174" i="6"/>
  <c r="C174" i="6"/>
  <c r="AA173" i="6"/>
  <c r="Z173" i="6"/>
  <c r="C173" i="6" s="1"/>
  <c r="S173" i="6"/>
  <c r="X173" i="6" s="1"/>
  <c r="J173" i="6"/>
  <c r="I173" i="6"/>
  <c r="F173" i="6"/>
  <c r="AA172" i="6"/>
  <c r="Z172" i="6"/>
  <c r="S172" i="6"/>
  <c r="X172" i="6" s="1"/>
  <c r="J172" i="6"/>
  <c r="I172" i="6"/>
  <c r="F172" i="6"/>
  <c r="C172" i="6"/>
  <c r="AA171" i="6"/>
  <c r="Z171" i="6"/>
  <c r="C171" i="6" s="1"/>
  <c r="S171" i="6"/>
  <c r="X171" i="6" s="1"/>
  <c r="J171" i="6"/>
  <c r="I171" i="6"/>
  <c r="F171" i="6"/>
  <c r="AA170" i="6"/>
  <c r="C170" i="6" s="1"/>
  <c r="Z170" i="6"/>
  <c r="S170" i="6"/>
  <c r="X170" i="6" s="1"/>
  <c r="J170" i="6"/>
  <c r="I170" i="6"/>
  <c r="F170" i="6"/>
  <c r="AA169" i="6"/>
  <c r="Z169" i="6"/>
  <c r="C169" i="6" s="1"/>
  <c r="S169" i="6"/>
  <c r="X169" i="6" s="1"/>
  <c r="J169" i="6"/>
  <c r="I169" i="6"/>
  <c r="F169" i="6"/>
  <c r="AA168" i="6"/>
  <c r="Z168" i="6"/>
  <c r="S168" i="6"/>
  <c r="X168" i="6" s="1"/>
  <c r="J168" i="6"/>
  <c r="I168" i="6"/>
  <c r="F168" i="6"/>
  <c r="C168" i="6"/>
  <c r="AA167" i="6"/>
  <c r="Z167" i="6"/>
  <c r="S167" i="6"/>
  <c r="X167" i="6" s="1"/>
  <c r="J167" i="6"/>
  <c r="I167" i="6"/>
  <c r="F167" i="6"/>
  <c r="C167" i="6"/>
  <c r="AA166" i="6"/>
  <c r="Z166" i="6"/>
  <c r="S166" i="6"/>
  <c r="X166" i="6" s="1"/>
  <c r="J166" i="6"/>
  <c r="I166" i="6"/>
  <c r="F166" i="6"/>
  <c r="C166" i="6"/>
  <c r="AA165" i="6"/>
  <c r="Z165" i="6"/>
  <c r="C165" i="6" s="1"/>
  <c r="S165" i="6"/>
  <c r="X165" i="6" s="1"/>
  <c r="J165" i="6"/>
  <c r="I165" i="6"/>
  <c r="F165" i="6"/>
  <c r="AA164" i="6"/>
  <c r="Z164" i="6"/>
  <c r="S164" i="6"/>
  <c r="X164" i="6" s="1"/>
  <c r="J164" i="6"/>
  <c r="I164" i="6"/>
  <c r="F164" i="6"/>
  <c r="C164" i="6"/>
  <c r="AA163" i="6"/>
  <c r="Z163" i="6"/>
  <c r="C163" i="6" s="1"/>
  <c r="S163" i="6"/>
  <c r="X163" i="6" s="1"/>
  <c r="J163" i="6"/>
  <c r="I163" i="6"/>
  <c r="F163" i="6"/>
  <c r="AA162" i="6"/>
  <c r="C162" i="6" s="1"/>
  <c r="Z162" i="6"/>
  <c r="S162" i="6"/>
  <c r="X162" i="6" s="1"/>
  <c r="J162" i="6"/>
  <c r="I162" i="6"/>
  <c r="F162" i="6"/>
  <c r="AA161" i="6"/>
  <c r="Z161" i="6"/>
  <c r="C161" i="6" s="1"/>
  <c r="S161" i="6"/>
  <c r="X161" i="6" s="1"/>
  <c r="J161" i="6"/>
  <c r="I161" i="6"/>
  <c r="F161" i="6"/>
  <c r="AA160" i="6"/>
  <c r="Z160" i="6"/>
  <c r="S160" i="6"/>
  <c r="X160" i="6" s="1"/>
  <c r="J160" i="6"/>
  <c r="I160" i="6"/>
  <c r="F160" i="6"/>
  <c r="C160" i="6"/>
  <c r="AA159" i="6"/>
  <c r="Z159" i="6"/>
  <c r="S159" i="6"/>
  <c r="X159" i="6" s="1"/>
  <c r="J159" i="6"/>
  <c r="I159" i="6"/>
  <c r="F159" i="6"/>
  <c r="C159" i="6"/>
  <c r="AA158" i="6"/>
  <c r="C158" i="6" s="1"/>
  <c r="Z158" i="6"/>
  <c r="S158" i="6"/>
  <c r="X158" i="6" s="1"/>
  <c r="J158" i="6"/>
  <c r="I158" i="6"/>
  <c r="F158" i="6"/>
  <c r="AA157" i="6"/>
  <c r="Z157" i="6"/>
  <c r="C157" i="6" s="1"/>
  <c r="S157" i="6"/>
  <c r="X157" i="6" s="1"/>
  <c r="J157" i="6"/>
  <c r="I157" i="6"/>
  <c r="F157" i="6"/>
  <c r="AA156" i="6"/>
  <c r="Z156" i="6"/>
  <c r="S156" i="6"/>
  <c r="X156" i="6" s="1"/>
  <c r="J156" i="6"/>
  <c r="I156" i="6"/>
  <c r="F156" i="6"/>
  <c r="C156" i="6"/>
  <c r="AA155" i="6"/>
  <c r="Z155" i="6"/>
  <c r="C155" i="6" s="1"/>
  <c r="S155" i="6"/>
  <c r="X155" i="6" s="1"/>
  <c r="J155" i="6"/>
  <c r="I155" i="6"/>
  <c r="F155" i="6"/>
  <c r="AA154" i="6"/>
  <c r="C154" i="6" s="1"/>
  <c r="Z154" i="6"/>
  <c r="S154" i="6"/>
  <c r="X154" i="6" s="1"/>
  <c r="J154" i="6"/>
  <c r="I154" i="6"/>
  <c r="F154" i="6"/>
  <c r="AA153" i="6"/>
  <c r="Z153" i="6"/>
  <c r="C153" i="6" s="1"/>
  <c r="S153" i="6"/>
  <c r="X153" i="6" s="1"/>
  <c r="J153" i="6"/>
  <c r="I153" i="6"/>
  <c r="F153" i="6"/>
  <c r="AA152" i="6"/>
  <c r="Z152" i="6"/>
  <c r="S152" i="6"/>
  <c r="X152" i="6" s="1"/>
  <c r="J152" i="6"/>
  <c r="I152" i="6"/>
  <c r="F152" i="6"/>
  <c r="C152" i="6"/>
  <c r="AA151" i="6"/>
  <c r="Z151" i="6"/>
  <c r="S151" i="6"/>
  <c r="X151" i="6" s="1"/>
  <c r="J151" i="6"/>
  <c r="I151" i="6"/>
  <c r="F151" i="6"/>
  <c r="C151" i="6"/>
  <c r="AA150" i="6"/>
  <c r="Z150" i="6"/>
  <c r="S150" i="6"/>
  <c r="X150" i="6" s="1"/>
  <c r="J150" i="6"/>
  <c r="I150" i="6"/>
  <c r="F150" i="6"/>
  <c r="C150" i="6"/>
  <c r="AA149" i="6"/>
  <c r="Z149" i="6"/>
  <c r="C149" i="6" s="1"/>
  <c r="S149" i="6"/>
  <c r="X149" i="6" s="1"/>
  <c r="J149" i="6"/>
  <c r="I149" i="6"/>
  <c r="F149" i="6"/>
  <c r="AA148" i="6"/>
  <c r="Z148" i="6"/>
  <c r="S148" i="6"/>
  <c r="X148" i="6" s="1"/>
  <c r="J148" i="6"/>
  <c r="I148" i="6"/>
  <c r="F148" i="6"/>
  <c r="C148" i="6"/>
  <c r="AA147" i="6"/>
  <c r="Z147" i="6"/>
  <c r="C147" i="6" s="1"/>
  <c r="S147" i="6"/>
  <c r="X147" i="6" s="1"/>
  <c r="J147" i="6"/>
  <c r="I147" i="6"/>
  <c r="F147" i="6"/>
  <c r="AA146" i="6"/>
  <c r="C146" i="6" s="1"/>
  <c r="Z146" i="6"/>
  <c r="S146" i="6"/>
  <c r="X146" i="6" s="1"/>
  <c r="J146" i="6"/>
  <c r="I146" i="6"/>
  <c r="F146" i="6"/>
  <c r="AA145" i="6"/>
  <c r="Z145" i="6"/>
  <c r="C145" i="6" s="1"/>
  <c r="S145" i="6"/>
  <c r="X145" i="6" s="1"/>
  <c r="J145" i="6"/>
  <c r="I145" i="6"/>
  <c r="F145" i="6"/>
  <c r="AA144" i="6"/>
  <c r="Z144" i="6"/>
  <c r="S144" i="6"/>
  <c r="X144" i="6" s="1"/>
  <c r="J144" i="6"/>
  <c r="I144" i="6"/>
  <c r="F144" i="6"/>
  <c r="C144" i="6"/>
  <c r="AA143" i="6"/>
  <c r="Z143" i="6"/>
  <c r="S143" i="6"/>
  <c r="X143" i="6" s="1"/>
  <c r="J143" i="6"/>
  <c r="I143" i="6"/>
  <c r="F143" i="6"/>
  <c r="C143" i="6"/>
  <c r="AA142" i="6"/>
  <c r="Z142" i="6"/>
  <c r="S142" i="6"/>
  <c r="X142" i="6" s="1"/>
  <c r="J142" i="6"/>
  <c r="I142" i="6"/>
  <c r="F142" i="6"/>
  <c r="C142" i="6"/>
  <c r="AA141" i="6"/>
  <c r="Z141" i="6"/>
  <c r="C141" i="6" s="1"/>
  <c r="S141" i="6"/>
  <c r="X141" i="6" s="1"/>
  <c r="J141" i="6"/>
  <c r="I141" i="6"/>
  <c r="F141" i="6"/>
  <c r="AA140" i="6"/>
  <c r="Z140" i="6"/>
  <c r="S140" i="6"/>
  <c r="X140" i="6" s="1"/>
  <c r="J140" i="6"/>
  <c r="I140" i="6"/>
  <c r="F140" i="6"/>
  <c r="C140" i="6"/>
  <c r="AA139" i="6"/>
  <c r="Z139" i="6"/>
  <c r="C139" i="6" s="1"/>
  <c r="S139" i="6"/>
  <c r="X139" i="6" s="1"/>
  <c r="J139" i="6"/>
  <c r="I139" i="6"/>
  <c r="F139" i="6"/>
  <c r="AA138" i="6"/>
  <c r="C138" i="6" s="1"/>
  <c r="Z138" i="6"/>
  <c r="S138" i="6"/>
  <c r="X138" i="6" s="1"/>
  <c r="J138" i="6"/>
  <c r="I138" i="6"/>
  <c r="F138" i="6"/>
  <c r="AA137" i="6"/>
  <c r="Z137" i="6"/>
  <c r="C137" i="6" s="1"/>
  <c r="S137" i="6"/>
  <c r="X137" i="6" s="1"/>
  <c r="J137" i="6"/>
  <c r="I137" i="6"/>
  <c r="F137" i="6"/>
  <c r="AA136" i="6"/>
  <c r="Z136" i="6"/>
  <c r="S136" i="6"/>
  <c r="X136" i="6" s="1"/>
  <c r="J136" i="6"/>
  <c r="I136" i="6"/>
  <c r="F136" i="6"/>
  <c r="C136" i="6"/>
  <c r="AA135" i="6"/>
  <c r="Z135" i="6"/>
  <c r="S135" i="6"/>
  <c r="X135" i="6" s="1"/>
  <c r="J135" i="6"/>
  <c r="I135" i="6"/>
  <c r="F135" i="6"/>
  <c r="C135" i="6"/>
  <c r="AA134" i="6"/>
  <c r="Z134" i="6"/>
  <c r="S134" i="6"/>
  <c r="X134" i="6" s="1"/>
  <c r="J134" i="6"/>
  <c r="I134" i="6"/>
  <c r="F134" i="6"/>
  <c r="C134" i="6"/>
  <c r="AA133" i="6"/>
  <c r="C133" i="6" s="1"/>
  <c r="Z133" i="6"/>
  <c r="S133" i="6"/>
  <c r="X133" i="6" s="1"/>
  <c r="J133" i="6"/>
  <c r="I133" i="6"/>
  <c r="F133" i="6"/>
  <c r="AA132" i="6"/>
  <c r="Z132" i="6"/>
  <c r="S132" i="6"/>
  <c r="X132" i="6" s="1"/>
  <c r="J132" i="6"/>
  <c r="I132" i="6"/>
  <c r="F132" i="6"/>
  <c r="C132" i="6"/>
  <c r="AA131" i="6"/>
  <c r="Z131" i="6"/>
  <c r="C131" i="6" s="1"/>
  <c r="S131" i="6"/>
  <c r="X131" i="6" s="1"/>
  <c r="J131" i="6"/>
  <c r="I131" i="6"/>
  <c r="F131" i="6"/>
  <c r="AA130" i="6"/>
  <c r="C130" i="6" s="1"/>
  <c r="Z130" i="6"/>
  <c r="S130" i="6"/>
  <c r="X130" i="6" s="1"/>
  <c r="J130" i="6"/>
  <c r="I130" i="6"/>
  <c r="F130" i="6"/>
  <c r="AA129" i="6"/>
  <c r="Z129" i="6"/>
  <c r="C129" i="6" s="1"/>
  <c r="S129" i="6"/>
  <c r="X129" i="6" s="1"/>
  <c r="J129" i="6"/>
  <c r="I129" i="6"/>
  <c r="F129" i="6"/>
  <c r="AA128" i="6"/>
  <c r="Z128" i="6"/>
  <c r="C128" i="6" s="1"/>
  <c r="S128" i="6"/>
  <c r="X128" i="6" s="1"/>
  <c r="J128" i="6"/>
  <c r="I128" i="6"/>
  <c r="F128" i="6"/>
  <c r="AA127" i="6"/>
  <c r="Z127" i="6"/>
  <c r="S127" i="6"/>
  <c r="X127" i="6" s="1"/>
  <c r="J127" i="6"/>
  <c r="I127" i="6"/>
  <c r="F127" i="6"/>
  <c r="AA126" i="6"/>
  <c r="Z126" i="6"/>
  <c r="S126" i="6"/>
  <c r="X126" i="6" s="1"/>
  <c r="J126" i="6"/>
  <c r="I126" i="6"/>
  <c r="F126" i="6"/>
  <c r="AA125" i="6"/>
  <c r="Z125" i="6"/>
  <c r="C125" i="6" s="1"/>
  <c r="S125" i="6"/>
  <c r="X125" i="6" s="1"/>
  <c r="J125" i="6"/>
  <c r="I125" i="6"/>
  <c r="F125" i="6"/>
  <c r="AA124" i="6"/>
  <c r="Z124" i="6"/>
  <c r="C124" i="6" s="1"/>
  <c r="S124" i="6"/>
  <c r="X124" i="6" s="1"/>
  <c r="J124" i="6"/>
  <c r="I124" i="6"/>
  <c r="F124" i="6"/>
  <c r="AA123" i="6"/>
  <c r="Z123" i="6"/>
  <c r="S123" i="6"/>
  <c r="X123" i="6" s="1"/>
  <c r="J123" i="6"/>
  <c r="I123" i="6"/>
  <c r="F123" i="6"/>
  <c r="AA122" i="6"/>
  <c r="Z122" i="6"/>
  <c r="S122" i="6"/>
  <c r="X122" i="6" s="1"/>
  <c r="J122" i="6"/>
  <c r="I122" i="6"/>
  <c r="F122" i="6"/>
  <c r="AA121" i="6"/>
  <c r="Z121" i="6"/>
  <c r="C121" i="6" s="1"/>
  <c r="S121" i="6"/>
  <c r="X121" i="6" s="1"/>
  <c r="J121" i="6"/>
  <c r="I121" i="6"/>
  <c r="F121" i="6"/>
  <c r="AA120" i="6"/>
  <c r="Z120" i="6"/>
  <c r="C120" i="6" s="1"/>
  <c r="S120" i="6"/>
  <c r="X120" i="6" s="1"/>
  <c r="J120" i="6"/>
  <c r="I120" i="6"/>
  <c r="F120" i="6"/>
  <c r="AA119" i="6"/>
  <c r="Z119" i="6"/>
  <c r="S119" i="6"/>
  <c r="X119" i="6" s="1"/>
  <c r="J119" i="6"/>
  <c r="I119" i="6"/>
  <c r="F119" i="6"/>
  <c r="AA118" i="6"/>
  <c r="Z118" i="6"/>
  <c r="S118" i="6"/>
  <c r="X118" i="6" s="1"/>
  <c r="J118" i="6"/>
  <c r="I118" i="6"/>
  <c r="F118" i="6"/>
  <c r="AA117" i="6"/>
  <c r="Z117" i="6"/>
  <c r="C117" i="6" s="1"/>
  <c r="S117" i="6"/>
  <c r="X117" i="6" s="1"/>
  <c r="J117" i="6"/>
  <c r="I117" i="6"/>
  <c r="F117" i="6"/>
  <c r="AA116" i="6"/>
  <c r="Z116" i="6"/>
  <c r="C116" i="6" s="1"/>
  <c r="S116" i="6"/>
  <c r="X116" i="6" s="1"/>
  <c r="J116" i="6"/>
  <c r="I116" i="6"/>
  <c r="F116" i="6"/>
  <c r="AA115" i="6"/>
  <c r="Z115" i="6"/>
  <c r="S115" i="6"/>
  <c r="X115" i="6" s="1"/>
  <c r="J115" i="6"/>
  <c r="I115" i="6"/>
  <c r="F115" i="6"/>
  <c r="AA114" i="6"/>
  <c r="Z114" i="6"/>
  <c r="S114" i="6"/>
  <c r="X114" i="6" s="1"/>
  <c r="J114" i="6"/>
  <c r="I114" i="6"/>
  <c r="F114" i="6"/>
  <c r="AA113" i="6"/>
  <c r="Z113" i="6"/>
  <c r="C113" i="6" s="1"/>
  <c r="S113" i="6"/>
  <c r="X113" i="6" s="1"/>
  <c r="J113" i="6"/>
  <c r="I113" i="6"/>
  <c r="F113" i="6"/>
  <c r="AA112" i="6"/>
  <c r="Z112" i="6"/>
  <c r="C112" i="6" s="1"/>
  <c r="S112" i="6"/>
  <c r="X112" i="6" s="1"/>
  <c r="J112" i="6"/>
  <c r="I112" i="6"/>
  <c r="F112" i="6"/>
  <c r="AA111" i="6"/>
  <c r="Z111" i="6"/>
  <c r="S111" i="6"/>
  <c r="X111" i="6" s="1"/>
  <c r="J111" i="6"/>
  <c r="I111" i="6"/>
  <c r="F111" i="6"/>
  <c r="AA110" i="6"/>
  <c r="Z110" i="6"/>
  <c r="S110" i="6"/>
  <c r="X110" i="6" s="1"/>
  <c r="J110" i="6"/>
  <c r="I110" i="6"/>
  <c r="F110" i="6"/>
  <c r="AA109" i="6"/>
  <c r="Z109" i="6"/>
  <c r="C109" i="6" s="1"/>
  <c r="S109" i="6"/>
  <c r="X109" i="6" s="1"/>
  <c r="J109" i="6"/>
  <c r="I109" i="6"/>
  <c r="F109" i="6"/>
  <c r="AA108" i="6"/>
  <c r="Z108" i="6"/>
  <c r="C108" i="6" s="1"/>
  <c r="S108" i="6"/>
  <c r="X108" i="6" s="1"/>
  <c r="J108" i="6"/>
  <c r="I108" i="6"/>
  <c r="F108" i="6"/>
  <c r="AA107" i="6"/>
  <c r="Z107" i="6"/>
  <c r="S107" i="6"/>
  <c r="X107" i="6" s="1"/>
  <c r="J107" i="6"/>
  <c r="I107" i="6"/>
  <c r="F107" i="6"/>
  <c r="AA106" i="6"/>
  <c r="Z106" i="6"/>
  <c r="S106" i="6"/>
  <c r="X106" i="6" s="1"/>
  <c r="J106" i="6"/>
  <c r="I106" i="6"/>
  <c r="F106" i="6"/>
  <c r="AA105" i="6"/>
  <c r="Z105" i="6"/>
  <c r="C105" i="6" s="1"/>
  <c r="S105" i="6"/>
  <c r="X105" i="6" s="1"/>
  <c r="J105" i="6"/>
  <c r="I105" i="6"/>
  <c r="F105" i="6"/>
  <c r="AA104" i="6"/>
  <c r="Z104" i="6"/>
  <c r="C104" i="6" s="1"/>
  <c r="S104" i="6"/>
  <c r="X104" i="6" s="1"/>
  <c r="J104" i="6"/>
  <c r="I104" i="6"/>
  <c r="F104" i="6"/>
  <c r="AA103" i="6"/>
  <c r="Z103" i="6"/>
  <c r="S103" i="6"/>
  <c r="X103" i="6" s="1"/>
  <c r="J103" i="6"/>
  <c r="I103" i="6"/>
  <c r="F103" i="6"/>
  <c r="AA102" i="6"/>
  <c r="Z102" i="6"/>
  <c r="S102" i="6"/>
  <c r="X102" i="6" s="1"/>
  <c r="J102" i="6"/>
  <c r="I102" i="6"/>
  <c r="F102" i="6"/>
  <c r="AA101" i="6"/>
  <c r="Z101" i="6"/>
  <c r="C101" i="6" s="1"/>
  <c r="S101" i="6"/>
  <c r="X101" i="6" s="1"/>
  <c r="J101" i="6"/>
  <c r="I101" i="6"/>
  <c r="F101" i="6"/>
  <c r="AA100" i="6"/>
  <c r="Z100" i="6"/>
  <c r="C100" i="6" s="1"/>
  <c r="S100" i="6"/>
  <c r="X100" i="6" s="1"/>
  <c r="J100" i="6"/>
  <c r="I100" i="6"/>
  <c r="F100" i="6"/>
  <c r="AA99" i="6"/>
  <c r="Z99" i="6"/>
  <c r="S99" i="6"/>
  <c r="X99" i="6" s="1"/>
  <c r="J99" i="6"/>
  <c r="I99" i="6"/>
  <c r="F99" i="6"/>
  <c r="AA98" i="6"/>
  <c r="Z98" i="6"/>
  <c r="S98" i="6"/>
  <c r="X98" i="6" s="1"/>
  <c r="J98" i="6"/>
  <c r="I98" i="6"/>
  <c r="F98" i="6"/>
  <c r="AA97" i="6"/>
  <c r="Z97" i="6"/>
  <c r="C97" i="6" s="1"/>
  <c r="S97" i="6"/>
  <c r="X97" i="6" s="1"/>
  <c r="J97" i="6"/>
  <c r="I97" i="6"/>
  <c r="F97" i="6"/>
  <c r="AA96" i="6"/>
  <c r="C96" i="6" s="1"/>
  <c r="Z96" i="6"/>
  <c r="S96" i="6"/>
  <c r="X96" i="6" s="1"/>
  <c r="J96" i="6"/>
  <c r="I96" i="6"/>
  <c r="F96" i="6"/>
  <c r="AA95" i="6"/>
  <c r="Z95" i="6"/>
  <c r="S95" i="6"/>
  <c r="X95" i="6" s="1"/>
  <c r="J95" i="6"/>
  <c r="I95" i="6"/>
  <c r="F95" i="6"/>
  <c r="C95" i="6"/>
  <c r="AA94" i="6"/>
  <c r="Z94" i="6"/>
  <c r="S94" i="6"/>
  <c r="X94" i="6" s="1"/>
  <c r="J94" i="6"/>
  <c r="I94" i="6"/>
  <c r="F94" i="6"/>
  <c r="C94" i="6"/>
  <c r="AA93" i="6"/>
  <c r="C93" i="6" s="1"/>
  <c r="Z93" i="6"/>
  <c r="S93" i="6"/>
  <c r="X93" i="6" s="1"/>
  <c r="J93" i="6"/>
  <c r="I93" i="6"/>
  <c r="F93" i="6"/>
  <c r="AA92" i="6"/>
  <c r="Z92" i="6"/>
  <c r="S92" i="6"/>
  <c r="X92" i="6" s="1"/>
  <c r="J92" i="6"/>
  <c r="I92" i="6"/>
  <c r="F92" i="6"/>
  <c r="C92" i="6"/>
  <c r="AA91" i="6"/>
  <c r="C91" i="6" s="1"/>
  <c r="Z91" i="6"/>
  <c r="S91" i="6"/>
  <c r="X91" i="6" s="1"/>
  <c r="J91" i="6"/>
  <c r="I91" i="6"/>
  <c r="F91" i="6"/>
  <c r="AA90" i="6"/>
  <c r="C90" i="6" s="1"/>
  <c r="Z90" i="6"/>
  <c r="S90" i="6"/>
  <c r="X90" i="6" s="1"/>
  <c r="J90" i="6"/>
  <c r="I90" i="6"/>
  <c r="F90" i="6"/>
  <c r="AA89" i="6"/>
  <c r="Z89" i="6"/>
  <c r="C89" i="6" s="1"/>
  <c r="S89" i="6"/>
  <c r="X89" i="6" s="1"/>
  <c r="J89" i="6"/>
  <c r="I89" i="6"/>
  <c r="F89" i="6"/>
  <c r="AA88" i="6"/>
  <c r="C88" i="6" s="1"/>
  <c r="Z88" i="6"/>
  <c r="S88" i="6"/>
  <c r="X88" i="6" s="1"/>
  <c r="J88" i="6"/>
  <c r="I88" i="6"/>
  <c r="F88" i="6"/>
  <c r="AA87" i="6"/>
  <c r="Z87" i="6"/>
  <c r="S87" i="6"/>
  <c r="X87" i="6" s="1"/>
  <c r="J87" i="6"/>
  <c r="I87" i="6"/>
  <c r="F87" i="6"/>
  <c r="C87" i="6"/>
  <c r="AA86" i="6"/>
  <c r="Z86" i="6"/>
  <c r="S86" i="6"/>
  <c r="X86" i="6" s="1"/>
  <c r="J86" i="6"/>
  <c r="I86" i="6"/>
  <c r="F86" i="6"/>
  <c r="C86" i="6"/>
  <c r="AA85" i="6"/>
  <c r="C85" i="6" s="1"/>
  <c r="Z85" i="6"/>
  <c r="S85" i="6"/>
  <c r="X85" i="6" s="1"/>
  <c r="J85" i="6"/>
  <c r="I85" i="6"/>
  <c r="F85" i="6"/>
  <c r="AA84" i="6"/>
  <c r="Z84" i="6"/>
  <c r="S84" i="6"/>
  <c r="X84" i="6" s="1"/>
  <c r="J84" i="6"/>
  <c r="I84" i="6"/>
  <c r="F84" i="6"/>
  <c r="C84" i="6"/>
  <c r="AA83" i="6"/>
  <c r="C83" i="6" s="1"/>
  <c r="Z83" i="6"/>
  <c r="S83" i="6"/>
  <c r="X83" i="6" s="1"/>
  <c r="J83" i="6"/>
  <c r="I83" i="6"/>
  <c r="F83" i="6"/>
  <c r="AA82" i="6"/>
  <c r="C82" i="6" s="1"/>
  <c r="Z82" i="6"/>
  <c r="S82" i="6"/>
  <c r="X82" i="6" s="1"/>
  <c r="J82" i="6"/>
  <c r="I82" i="6"/>
  <c r="F82" i="6"/>
  <c r="AA81" i="6"/>
  <c r="Z81" i="6"/>
  <c r="C81" i="6" s="1"/>
  <c r="S81" i="6"/>
  <c r="X81" i="6" s="1"/>
  <c r="J81" i="6"/>
  <c r="I81" i="6"/>
  <c r="F81" i="6"/>
  <c r="AA80" i="6"/>
  <c r="C80" i="6" s="1"/>
  <c r="Z80" i="6"/>
  <c r="S80" i="6"/>
  <c r="X80" i="6" s="1"/>
  <c r="J80" i="6"/>
  <c r="I80" i="6"/>
  <c r="F80" i="6"/>
  <c r="AA79" i="6"/>
  <c r="Z79" i="6"/>
  <c r="S79" i="6"/>
  <c r="X79" i="6" s="1"/>
  <c r="J79" i="6"/>
  <c r="I79" i="6"/>
  <c r="F79" i="6"/>
  <c r="C79" i="6"/>
  <c r="AA78" i="6"/>
  <c r="Z78" i="6"/>
  <c r="S78" i="6"/>
  <c r="X78" i="6" s="1"/>
  <c r="J78" i="6"/>
  <c r="I78" i="6"/>
  <c r="F78" i="6"/>
  <c r="C78" i="6"/>
  <c r="AA77" i="6"/>
  <c r="C77" i="6" s="1"/>
  <c r="Z77" i="6"/>
  <c r="S77" i="6"/>
  <c r="X77" i="6" s="1"/>
  <c r="J77" i="6"/>
  <c r="I77" i="6"/>
  <c r="F77" i="6"/>
  <c r="AA76" i="6"/>
  <c r="Z76" i="6"/>
  <c r="S76" i="6"/>
  <c r="X76" i="6" s="1"/>
  <c r="J76" i="6"/>
  <c r="I76" i="6"/>
  <c r="F76" i="6"/>
  <c r="C76" i="6"/>
  <c r="AA75" i="6"/>
  <c r="C75" i="6" s="1"/>
  <c r="Z75" i="6"/>
  <c r="S75" i="6"/>
  <c r="X75" i="6" s="1"/>
  <c r="J75" i="6"/>
  <c r="I75" i="6"/>
  <c r="F75" i="6"/>
  <c r="AA74" i="6"/>
  <c r="C74" i="6" s="1"/>
  <c r="Z74" i="6"/>
  <c r="S74" i="6"/>
  <c r="X74" i="6" s="1"/>
  <c r="J74" i="6"/>
  <c r="I74" i="6"/>
  <c r="F74" i="6"/>
  <c r="AA73" i="6"/>
  <c r="Z73" i="6"/>
  <c r="C73" i="6" s="1"/>
  <c r="S73" i="6"/>
  <c r="X73" i="6" s="1"/>
  <c r="J73" i="6"/>
  <c r="I73" i="6"/>
  <c r="F73" i="6"/>
  <c r="AA72" i="6"/>
  <c r="Z72" i="6"/>
  <c r="S72" i="6"/>
  <c r="X72" i="6" s="1"/>
  <c r="J72" i="6"/>
  <c r="I72" i="6"/>
  <c r="F72" i="6"/>
  <c r="C72" i="6"/>
  <c r="AA71" i="6"/>
  <c r="Z71" i="6"/>
  <c r="S71" i="6"/>
  <c r="X71" i="6" s="1"/>
  <c r="J71" i="6"/>
  <c r="I71" i="6"/>
  <c r="F71" i="6"/>
  <c r="C71" i="6"/>
  <c r="AA70" i="6"/>
  <c r="Z70" i="6"/>
  <c r="S70" i="6"/>
  <c r="X70" i="6" s="1"/>
  <c r="J70" i="6"/>
  <c r="I70" i="6"/>
  <c r="F70" i="6"/>
  <c r="C70" i="6"/>
  <c r="AA69" i="6"/>
  <c r="C69" i="6" s="1"/>
  <c r="Z69" i="6"/>
  <c r="S69" i="6"/>
  <c r="X69" i="6" s="1"/>
  <c r="J69" i="6"/>
  <c r="I69" i="6"/>
  <c r="F69" i="6"/>
  <c r="AA68" i="6"/>
  <c r="Z68" i="6"/>
  <c r="S68" i="6"/>
  <c r="X68" i="6" s="1"/>
  <c r="J68" i="6"/>
  <c r="I68" i="6"/>
  <c r="F68" i="6"/>
  <c r="C68" i="6"/>
  <c r="AA67" i="6"/>
  <c r="C67" i="6" s="1"/>
  <c r="Z67" i="6"/>
  <c r="S67" i="6"/>
  <c r="X67" i="6" s="1"/>
  <c r="J67" i="6"/>
  <c r="I67" i="6"/>
  <c r="F67" i="6"/>
  <c r="AA66" i="6"/>
  <c r="C66" i="6" s="1"/>
  <c r="Z66" i="6"/>
  <c r="S66" i="6"/>
  <c r="X66" i="6" s="1"/>
  <c r="J66" i="6"/>
  <c r="I66" i="6"/>
  <c r="F66" i="6"/>
  <c r="AA65" i="6"/>
  <c r="Z65" i="6"/>
  <c r="C65" i="6" s="1"/>
  <c r="S65" i="6"/>
  <c r="X65" i="6" s="1"/>
  <c r="J65" i="6"/>
  <c r="I65" i="6"/>
  <c r="F65" i="6"/>
  <c r="AA64" i="6"/>
  <c r="C64" i="6" s="1"/>
  <c r="Z64" i="6"/>
  <c r="S64" i="6"/>
  <c r="X64" i="6" s="1"/>
  <c r="J64" i="6"/>
  <c r="I64" i="6"/>
  <c r="F64" i="6"/>
  <c r="AA63" i="6"/>
  <c r="Z63" i="6"/>
  <c r="S63" i="6"/>
  <c r="X63" i="6" s="1"/>
  <c r="J63" i="6"/>
  <c r="I63" i="6"/>
  <c r="F63" i="6"/>
  <c r="C63" i="6"/>
  <c r="AA62" i="6"/>
  <c r="Z62" i="6"/>
  <c r="S62" i="6"/>
  <c r="X62" i="6" s="1"/>
  <c r="J62" i="6"/>
  <c r="I62" i="6"/>
  <c r="F62" i="6"/>
  <c r="C62" i="6"/>
  <c r="AA61" i="6"/>
  <c r="C61" i="6" s="1"/>
  <c r="Z61" i="6"/>
  <c r="S61" i="6"/>
  <c r="X61" i="6" s="1"/>
  <c r="J61" i="6"/>
  <c r="I61" i="6"/>
  <c r="F61" i="6"/>
  <c r="AA60" i="6"/>
  <c r="Z60" i="6"/>
  <c r="S60" i="6"/>
  <c r="X60" i="6" s="1"/>
  <c r="J60" i="6"/>
  <c r="I60" i="6"/>
  <c r="F60" i="6"/>
  <c r="C60" i="6"/>
  <c r="AA59" i="6"/>
  <c r="C59" i="6" s="1"/>
  <c r="Z59" i="6"/>
  <c r="S59" i="6"/>
  <c r="X59" i="6" s="1"/>
  <c r="J59" i="6"/>
  <c r="I59" i="6"/>
  <c r="F59" i="6"/>
  <c r="AA58" i="6"/>
  <c r="C58" i="6" s="1"/>
  <c r="Z58" i="6"/>
  <c r="S58" i="6"/>
  <c r="X58" i="6" s="1"/>
  <c r="J58" i="6"/>
  <c r="I58" i="6"/>
  <c r="F58" i="6"/>
  <c r="AA57" i="6"/>
  <c r="Z57" i="6"/>
  <c r="C57" i="6" s="1"/>
  <c r="S57" i="6"/>
  <c r="X57" i="6" s="1"/>
  <c r="J57" i="6"/>
  <c r="I57" i="6"/>
  <c r="F57" i="6"/>
  <c r="AA56" i="6"/>
  <c r="C56" i="6" s="1"/>
  <c r="Z56" i="6"/>
  <c r="S56" i="6"/>
  <c r="X56" i="6" s="1"/>
  <c r="J56" i="6"/>
  <c r="I56" i="6"/>
  <c r="F56" i="6"/>
  <c r="AA55" i="6"/>
  <c r="Z55" i="6"/>
  <c r="S55" i="6"/>
  <c r="X55" i="6" s="1"/>
  <c r="J55" i="6"/>
  <c r="I55" i="6"/>
  <c r="F55" i="6"/>
  <c r="C55" i="6"/>
  <c r="AA54" i="6"/>
  <c r="Z54" i="6"/>
  <c r="S54" i="6"/>
  <c r="X54" i="6" s="1"/>
  <c r="J54" i="6"/>
  <c r="I54" i="6"/>
  <c r="F54" i="6"/>
  <c r="C54" i="6"/>
  <c r="AA53" i="6"/>
  <c r="C53" i="6" s="1"/>
  <c r="Z53" i="6"/>
  <c r="S53" i="6"/>
  <c r="X53" i="6" s="1"/>
  <c r="J53" i="6"/>
  <c r="I53" i="6"/>
  <c r="F53" i="6"/>
  <c r="AA52" i="6"/>
  <c r="Z52" i="6"/>
  <c r="S52" i="6"/>
  <c r="X52" i="6" s="1"/>
  <c r="J52" i="6"/>
  <c r="I52" i="6"/>
  <c r="F52" i="6"/>
  <c r="C52" i="6"/>
  <c r="AA51" i="6"/>
  <c r="Z51" i="6"/>
  <c r="C51" i="6" s="1"/>
  <c r="S51" i="6"/>
  <c r="X51" i="6" s="1"/>
  <c r="J51" i="6"/>
  <c r="I51" i="6"/>
  <c r="F51" i="6"/>
  <c r="AA50" i="6"/>
  <c r="C50" i="6" s="1"/>
  <c r="Z50" i="6"/>
  <c r="S50" i="6"/>
  <c r="X50" i="6" s="1"/>
  <c r="J50" i="6"/>
  <c r="I50" i="6"/>
  <c r="F50" i="6"/>
  <c r="AA49" i="6"/>
  <c r="Z49" i="6"/>
  <c r="C49" i="6" s="1"/>
  <c r="S49" i="6"/>
  <c r="X49" i="6" s="1"/>
  <c r="J49" i="6"/>
  <c r="I49" i="6"/>
  <c r="F49" i="6"/>
  <c r="AA48" i="6"/>
  <c r="C48" i="6" s="1"/>
  <c r="Z48" i="6"/>
  <c r="S48" i="6"/>
  <c r="X48" i="6" s="1"/>
  <c r="J48" i="6"/>
  <c r="I48" i="6"/>
  <c r="F48" i="6"/>
  <c r="AA47" i="6"/>
  <c r="Z47" i="6"/>
  <c r="S47" i="6"/>
  <c r="X47" i="6" s="1"/>
  <c r="J47" i="6"/>
  <c r="I47" i="6"/>
  <c r="F47" i="6"/>
  <c r="C47" i="6"/>
  <c r="AA46" i="6"/>
  <c r="Z46" i="6"/>
  <c r="S46" i="6"/>
  <c r="X46" i="6" s="1"/>
  <c r="J46" i="6"/>
  <c r="I46" i="6"/>
  <c r="F46" i="6"/>
  <c r="C46" i="6"/>
  <c r="AA45" i="6"/>
  <c r="C45" i="6" s="1"/>
  <c r="Z45" i="6"/>
  <c r="S45" i="6"/>
  <c r="X45" i="6" s="1"/>
  <c r="J45" i="6"/>
  <c r="I45" i="6"/>
  <c r="F45" i="6"/>
  <c r="AA44" i="6"/>
  <c r="Z44" i="6"/>
  <c r="S44" i="6"/>
  <c r="X44" i="6" s="1"/>
  <c r="J44" i="6"/>
  <c r="I44" i="6"/>
  <c r="F44" i="6"/>
  <c r="C44" i="6"/>
  <c r="AA43" i="6"/>
  <c r="Z43" i="6"/>
  <c r="C43" i="6" s="1"/>
  <c r="S43" i="6"/>
  <c r="X43" i="6" s="1"/>
  <c r="J43" i="6"/>
  <c r="I43" i="6"/>
  <c r="F43" i="6"/>
  <c r="AA42" i="6"/>
  <c r="C42" i="6" s="1"/>
  <c r="Z42" i="6"/>
  <c r="S42" i="6"/>
  <c r="X42" i="6" s="1"/>
  <c r="J42" i="6"/>
  <c r="I42" i="6"/>
  <c r="F42" i="6"/>
  <c r="AA41" i="6"/>
  <c r="Z41" i="6"/>
  <c r="C41" i="6" s="1"/>
  <c r="S41" i="6"/>
  <c r="X41" i="6" s="1"/>
  <c r="J41" i="6"/>
  <c r="I41" i="6"/>
  <c r="F41" i="6"/>
  <c r="AA40" i="6"/>
  <c r="C40" i="6" s="1"/>
  <c r="Z40" i="6"/>
  <c r="S40" i="6"/>
  <c r="X40" i="6" s="1"/>
  <c r="J40" i="6"/>
  <c r="I40" i="6"/>
  <c r="F40" i="6"/>
  <c r="AA39" i="6"/>
  <c r="Z39" i="6"/>
  <c r="S39" i="6"/>
  <c r="X39" i="6" s="1"/>
  <c r="J39" i="6"/>
  <c r="I39" i="6"/>
  <c r="F39" i="6"/>
  <c r="C39" i="6"/>
  <c r="AA38" i="6"/>
  <c r="Z38" i="6"/>
  <c r="S38" i="6"/>
  <c r="X38" i="6" s="1"/>
  <c r="J38" i="6"/>
  <c r="I38" i="6"/>
  <c r="F38" i="6"/>
  <c r="C38" i="6"/>
  <c r="AA37" i="6"/>
  <c r="C37" i="6" s="1"/>
  <c r="Z37" i="6"/>
  <c r="S37" i="6"/>
  <c r="X37" i="6" s="1"/>
  <c r="J37" i="6"/>
  <c r="I37" i="6"/>
  <c r="F37" i="6"/>
  <c r="AA36" i="6"/>
  <c r="Z36" i="6"/>
  <c r="S36" i="6"/>
  <c r="X36" i="6" s="1"/>
  <c r="J36" i="6"/>
  <c r="I36" i="6"/>
  <c r="F36" i="6"/>
  <c r="C36" i="6"/>
  <c r="AA35" i="6"/>
  <c r="Z35" i="6"/>
  <c r="C35" i="6" s="1"/>
  <c r="S35" i="6"/>
  <c r="X35" i="6" s="1"/>
  <c r="J35" i="6"/>
  <c r="I35" i="6"/>
  <c r="F35" i="6"/>
  <c r="AA34" i="6"/>
  <c r="C34" i="6" s="1"/>
  <c r="Z34" i="6"/>
  <c r="S34" i="6"/>
  <c r="X34" i="6" s="1"/>
  <c r="J34" i="6"/>
  <c r="I34" i="6"/>
  <c r="F34" i="6"/>
  <c r="S2" i="6"/>
  <c r="X2" i="6"/>
  <c r="Z2" i="6"/>
  <c r="AA2" i="6"/>
  <c r="S3" i="6"/>
  <c r="X3" i="6" s="1"/>
  <c r="Z3" i="6"/>
  <c r="C3" i="6" s="1"/>
  <c r="AA3" i="6"/>
  <c r="S4" i="6"/>
  <c r="X4" i="6" s="1"/>
  <c r="Z4" i="6"/>
  <c r="C4" i="6" s="1"/>
  <c r="AA4" i="6"/>
  <c r="S5" i="6"/>
  <c r="X5" i="6" s="1"/>
  <c r="Z5" i="6"/>
  <c r="C5" i="6" s="1"/>
  <c r="AA5" i="6"/>
  <c r="S6" i="6"/>
  <c r="X6" i="6"/>
  <c r="Z6" i="6"/>
  <c r="AA6" i="6"/>
  <c r="C6" i="6" s="1"/>
  <c r="S7" i="6"/>
  <c r="X7" i="6" s="1"/>
  <c r="Z7" i="6"/>
  <c r="AA7" i="6"/>
  <c r="S8" i="6"/>
  <c r="X8" i="6" s="1"/>
  <c r="Z8" i="6"/>
  <c r="AA8" i="6"/>
  <c r="S9" i="6"/>
  <c r="X9" i="6" s="1"/>
  <c r="Z9" i="6"/>
  <c r="C9" i="6" s="1"/>
  <c r="AA9" i="6"/>
  <c r="S10" i="6"/>
  <c r="X10" i="6"/>
  <c r="Z10" i="6"/>
  <c r="AA10" i="6"/>
  <c r="S11" i="6"/>
  <c r="X11" i="6" s="1"/>
  <c r="Z11" i="6"/>
  <c r="AA11" i="6"/>
  <c r="S12" i="6"/>
  <c r="X12" i="6" s="1"/>
  <c r="Z12" i="6"/>
  <c r="AA12" i="6"/>
  <c r="C12" i="6" s="1"/>
  <c r="S13" i="6"/>
  <c r="X13" i="6" s="1"/>
  <c r="Z13" i="6"/>
  <c r="AA13" i="6"/>
  <c r="S14" i="6"/>
  <c r="X14" i="6" s="1"/>
  <c r="Z14" i="6"/>
  <c r="C14" i="6" s="1"/>
  <c r="AA14" i="6"/>
  <c r="S15" i="6"/>
  <c r="X15" i="6" s="1"/>
  <c r="Z15" i="6"/>
  <c r="C15" i="6" s="1"/>
  <c r="AA15" i="6"/>
  <c r="S16" i="6"/>
  <c r="X16" i="6"/>
  <c r="Z16" i="6"/>
  <c r="AA16" i="6"/>
  <c r="C16" i="6" s="1"/>
  <c r="S17" i="6"/>
  <c r="X17" i="6" s="1"/>
  <c r="Z17" i="6"/>
  <c r="AA17" i="6"/>
  <c r="S18" i="6"/>
  <c r="X18" i="6" s="1"/>
  <c r="Z18" i="6"/>
  <c r="AA18" i="6"/>
  <c r="S19" i="6"/>
  <c r="X19" i="6" s="1"/>
  <c r="Z19" i="6"/>
  <c r="C19" i="6" s="1"/>
  <c r="AA19" i="6"/>
  <c r="S20" i="6"/>
  <c r="X20" i="6"/>
  <c r="Z20" i="6"/>
  <c r="AA20" i="6"/>
  <c r="S21" i="6"/>
  <c r="X21" i="6" s="1"/>
  <c r="Z21" i="6"/>
  <c r="AA21" i="6"/>
  <c r="S22" i="6"/>
  <c r="X22" i="6" s="1"/>
  <c r="Z22" i="6"/>
  <c r="C22" i="6" s="1"/>
  <c r="AA22" i="6"/>
  <c r="S23" i="6"/>
  <c r="X23" i="6" s="1"/>
  <c r="Z23" i="6"/>
  <c r="C23" i="6" s="1"/>
  <c r="AA23" i="6"/>
  <c r="S24" i="6"/>
  <c r="X24" i="6" s="1"/>
  <c r="Z24" i="6"/>
  <c r="C24" i="6" s="1"/>
  <c r="AA24" i="6"/>
  <c r="S25" i="6"/>
  <c r="X25" i="6" s="1"/>
  <c r="Z25" i="6"/>
  <c r="C25" i="6" s="1"/>
  <c r="AA25" i="6"/>
  <c r="S26" i="6"/>
  <c r="X26" i="6" s="1"/>
  <c r="Z26" i="6"/>
  <c r="AA26" i="6"/>
  <c r="C26" i="6" s="1"/>
  <c r="S27" i="6"/>
  <c r="X27" i="6" s="1"/>
  <c r="Z27" i="6"/>
  <c r="AA27" i="6"/>
  <c r="S28" i="6"/>
  <c r="X28" i="6" s="1"/>
  <c r="Z28" i="6"/>
  <c r="AA28" i="6"/>
  <c r="S29" i="6"/>
  <c r="X29" i="6" s="1"/>
  <c r="Z29" i="6"/>
  <c r="C29" i="6" s="1"/>
  <c r="AA29" i="6"/>
  <c r="S30" i="6"/>
  <c r="X30" i="6" s="1"/>
  <c r="Z30" i="6"/>
  <c r="AA30" i="6"/>
  <c r="S31" i="6"/>
  <c r="X31" i="6" s="1"/>
  <c r="Z31" i="6"/>
  <c r="C31" i="6" s="1"/>
  <c r="AA31" i="6"/>
  <c r="S32" i="6"/>
  <c r="X32" i="6" s="1"/>
  <c r="Z32" i="6"/>
  <c r="C32" i="6" s="1"/>
  <c r="AA32" i="6"/>
  <c r="S33" i="6"/>
  <c r="X33" i="6" s="1"/>
  <c r="Z33" i="6"/>
  <c r="C33" i="6" s="1"/>
  <c r="AA33" i="6"/>
  <c r="J33" i="6"/>
  <c r="I33" i="6"/>
  <c r="F33" i="6"/>
  <c r="J32" i="6"/>
  <c r="I32" i="6"/>
  <c r="F32" i="6"/>
  <c r="J31" i="6"/>
  <c r="I31" i="6"/>
  <c r="F31" i="6"/>
  <c r="J30" i="6"/>
  <c r="I30" i="6"/>
  <c r="F30" i="6"/>
  <c r="C30" i="6"/>
  <c r="J29" i="6"/>
  <c r="I29" i="6"/>
  <c r="F29" i="6"/>
  <c r="J28" i="6"/>
  <c r="I28" i="6"/>
  <c r="F28" i="6"/>
  <c r="C28" i="6"/>
  <c r="J27" i="6"/>
  <c r="I27" i="6"/>
  <c r="F27" i="6"/>
  <c r="J26" i="6"/>
  <c r="I26" i="6"/>
  <c r="F26" i="6"/>
  <c r="J25" i="6"/>
  <c r="I25" i="6"/>
  <c r="F25" i="6"/>
  <c r="J24" i="6"/>
  <c r="I24" i="6"/>
  <c r="F24" i="6"/>
  <c r="J23" i="6"/>
  <c r="I23" i="6"/>
  <c r="F23" i="6"/>
  <c r="J22" i="6"/>
  <c r="I22" i="6"/>
  <c r="F22" i="6"/>
  <c r="J21" i="6"/>
  <c r="I21" i="6"/>
  <c r="F21" i="6"/>
  <c r="J20" i="6"/>
  <c r="I20" i="6"/>
  <c r="F20" i="6"/>
  <c r="C20" i="6"/>
  <c r="J19" i="6"/>
  <c r="I19" i="6"/>
  <c r="F19" i="6"/>
  <c r="J18" i="6"/>
  <c r="I18" i="6"/>
  <c r="F18" i="6"/>
  <c r="C18" i="6"/>
  <c r="J17" i="6"/>
  <c r="I17" i="6"/>
  <c r="F17" i="6"/>
  <c r="J16" i="6"/>
  <c r="I16" i="6"/>
  <c r="F16" i="6"/>
  <c r="J15" i="6"/>
  <c r="I15" i="6"/>
  <c r="F15" i="6"/>
  <c r="J14" i="6"/>
  <c r="I14" i="6"/>
  <c r="F14" i="6"/>
  <c r="J13" i="6"/>
  <c r="I13" i="6"/>
  <c r="F13" i="6"/>
  <c r="J12" i="6"/>
  <c r="I12" i="6"/>
  <c r="F12" i="6"/>
  <c r="J11" i="6"/>
  <c r="I11" i="6"/>
  <c r="F11" i="6"/>
  <c r="J10" i="6"/>
  <c r="I10" i="6"/>
  <c r="F10" i="6"/>
  <c r="C10" i="6"/>
  <c r="J9" i="6"/>
  <c r="I9" i="6"/>
  <c r="F9" i="6"/>
  <c r="J8" i="6"/>
  <c r="I8" i="6"/>
  <c r="F8" i="6"/>
  <c r="C8" i="6"/>
  <c r="J7" i="6"/>
  <c r="I7" i="6"/>
  <c r="F7" i="6"/>
  <c r="J6" i="6"/>
  <c r="I6" i="6"/>
  <c r="F6" i="6"/>
  <c r="J5" i="6"/>
  <c r="I5" i="6"/>
  <c r="F5" i="6"/>
  <c r="J4" i="6"/>
  <c r="I4" i="6"/>
  <c r="F4" i="6"/>
  <c r="J3" i="6"/>
  <c r="I3" i="6"/>
  <c r="F3" i="6"/>
  <c r="C2" i="6"/>
  <c r="J2" i="6"/>
  <c r="I2" i="6"/>
  <c r="F2" i="6"/>
  <c r="C21" i="6" l="1"/>
  <c r="C11" i="6"/>
  <c r="C13" i="6"/>
  <c r="C99" i="6"/>
  <c r="C103" i="6"/>
  <c r="C107" i="6"/>
  <c r="C111" i="6"/>
  <c r="C115" i="6"/>
  <c r="C119" i="6"/>
  <c r="C123" i="6"/>
  <c r="C127" i="6"/>
  <c r="C27" i="6"/>
  <c r="C17" i="6"/>
  <c r="C7" i="6"/>
  <c r="C98" i="6"/>
  <c r="C102" i="6"/>
  <c r="C106" i="6"/>
  <c r="C110" i="6"/>
  <c r="C114" i="6"/>
  <c r="C118" i="6"/>
  <c r="C122" i="6"/>
  <c r="C126" i="6"/>
  <c r="I2" i="4" l="1"/>
  <c r="I8" i="4" l="1"/>
  <c r="J8" i="4" s="1"/>
  <c r="I3" i="4"/>
  <c r="J3" i="4" s="1"/>
  <c r="I4" i="4"/>
  <c r="I5" i="4"/>
  <c r="J5" i="4" s="1"/>
  <c r="I6" i="4"/>
  <c r="I7" i="4"/>
  <c r="J7" i="4" s="1"/>
  <c r="I9" i="4"/>
  <c r="J9" i="4" s="1"/>
  <c r="I10" i="4"/>
  <c r="J10" i="4" s="1"/>
  <c r="I11" i="4"/>
  <c r="J11" i="4" s="1"/>
  <c r="I12" i="4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J2" i="4"/>
  <c r="J4" i="4"/>
  <c r="J6" i="4"/>
  <c r="J12" i="4"/>
</calcChain>
</file>

<file path=xl/sharedStrings.xml><?xml version="1.0" encoding="utf-8"?>
<sst xmlns="http://schemas.openxmlformats.org/spreadsheetml/2006/main" count="3124" uniqueCount="253">
  <si>
    <t>Wu_2011</t>
  </si>
  <si>
    <t>Wu_2012</t>
  </si>
  <si>
    <t>Glass cylinders with silicone grease</t>
  </si>
  <si>
    <t>flourescent latex microspheres</t>
  </si>
  <si>
    <t>Glass cylinder with no coating</t>
  </si>
  <si>
    <t>Palmer_2004</t>
  </si>
  <si>
    <t>Smooth</t>
  </si>
  <si>
    <t>Rough L</t>
  </si>
  <si>
    <t>Rough H</t>
  </si>
  <si>
    <t>.35 ± .05</t>
  </si>
  <si>
    <t>.14 ± .02</t>
  </si>
  <si>
    <t>.050 ± .008</t>
  </si>
  <si>
    <t>.21 ± .03</t>
  </si>
  <si>
    <t>.094 ± .014</t>
  </si>
  <si>
    <t>.032 ± .005</t>
  </si>
  <si>
    <t>.48 ± .07</t>
  </si>
  <si>
    <t>.19 ± .03</t>
  </si>
  <si>
    <t>.077 ± .011</t>
  </si>
  <si>
    <t>.27 ± .04</t>
  </si>
  <si>
    <t>.42 ± .06</t>
  </si>
  <si>
    <t>.26 ± .04</t>
  </si>
  <si>
    <t>Plastic resin</t>
  </si>
  <si>
    <t>6.4*10^-3 ± 4.0*10^-4</t>
  </si>
  <si>
    <t>3.3*10^-3 ± 2.3*10^-4</t>
  </si>
  <si>
    <t>1.7*10^-3 ± 1.0*10^-4</t>
  </si>
  <si>
    <t>1.4*10^-3 ± 5.8*10^-5</t>
  </si>
  <si>
    <t>6.9*10^-4 ± 3.0*10^-5</t>
  </si>
  <si>
    <t>3.5*10^-4 ± 3.0*10^-5</t>
  </si>
  <si>
    <t>1.8*10^-4 ± 9.7*10^-6</t>
  </si>
  <si>
    <t>1.4*10^-4 ± 6.0*10^-6</t>
  </si>
  <si>
    <t>7.3*10^-5 ± 1.8*10^-6</t>
  </si>
  <si>
    <t>8.2*10^-4 ± 5.5*10^-5</t>
  </si>
  <si>
    <t>1.5*10^-3 ± 8.5*10^-5</t>
  </si>
  <si>
    <t>1.1*10^-3 ± 4.6*10^-5</t>
  </si>
  <si>
    <t>7.4*10^-4 ± 5.7*10^-5</t>
  </si>
  <si>
    <t>1.2*10^-3 ± 6.9*10^-5</t>
  </si>
  <si>
    <t>1.1*10^-3 ± 1.1*10^-5</t>
  </si>
  <si>
    <t>2.1*10^-3 ± 3.8*10^-5</t>
  </si>
  <si>
    <t>Fauria_2014</t>
  </si>
  <si>
    <t>6a</t>
  </si>
  <si>
    <r>
      <t>7209 stems m</t>
    </r>
    <r>
      <rPr>
        <sz val="5"/>
        <color rgb="FF000000"/>
        <rFont val="Arial"/>
        <family val="2"/>
      </rPr>
      <t>−2</t>
    </r>
  </si>
  <si>
    <t>6b</t>
  </si>
  <si>
    <t>‐</t>
  </si>
  <si>
    <t>6c</t>
  </si>
  <si>
    <t>7a</t>
  </si>
  <si>
    <r>
      <t>7209 stems m</t>
    </r>
    <r>
      <rPr>
        <sz val="5"/>
        <color rgb="FF000000"/>
        <rFont val="Arial"/>
        <family val="2"/>
      </rPr>
      <t>−2</t>
    </r>
    <r>
      <rPr>
        <sz val="7"/>
        <color rgb="FF000000"/>
        <rFont val="Arial"/>
        <family val="2"/>
      </rPr>
      <t> with biofilm</t>
    </r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</si>
  <si>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</si>
  <si>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</si>
  <si>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</si>
  <si>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</si>
  <si>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</si>
  <si>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</si>
  <si>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</si>
  <si>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</si>
  <si>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</si>
  <si>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No plants (control)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</si>
  <si>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</si>
  <si>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</si>
  <si>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</si>
  <si>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</si>
  <si>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</si>
  <si>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</si>
  <si>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</si>
  <si>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</si>
  <si>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</si>
  <si>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</si>
  <si>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</si>
  <si>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</si>
  <si>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</si>
  <si>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</si>
  <si>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</si>
  <si>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</si>
  <si>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</si>
  <si>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</si>
  <si>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r>
      <t>2724 stems m</t>
    </r>
    <r>
      <rPr>
        <sz val="5"/>
        <color rgb="FF000000"/>
        <rFont val="Arial"/>
        <family val="2"/>
      </rPr>
      <t>−2</t>
    </r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</si>
  <si>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</si>
  <si>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</si>
  <si>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</si>
  <si>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</si>
  <si>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</si>
  <si>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</si>
  <si>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</si>
  <si>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</si>
  <si>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</si>
  <si>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Run ID</t>
  </si>
  <si>
    <t>Treatment</t>
  </si>
  <si>
    <r>
      <t>Flow Rate (m</t>
    </r>
    <r>
      <rPr>
        <sz val="6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 s</t>
    </r>
    <r>
      <rPr>
        <sz val="6"/>
        <color rgb="FF000000"/>
        <rFont val="Arial"/>
        <family val="2"/>
      </rPr>
      <t>−1</t>
    </r>
    <r>
      <rPr>
        <sz val="10"/>
        <color rgb="FF000000"/>
        <rFont val="Arial"/>
        <family val="2"/>
      </rPr>
      <t>)</t>
    </r>
  </si>
  <si>
    <r>
      <t>Velocity (cm s</t>
    </r>
    <r>
      <rPr>
        <sz val="6"/>
        <color rgb="FF000000"/>
        <rFont val="Arial"/>
        <family val="2"/>
      </rPr>
      <t>−1</t>
    </r>
    <r>
      <rPr>
        <sz val="10"/>
        <color rgb="FF000000"/>
        <rFont val="Arial"/>
        <family val="2"/>
      </rPr>
      <t>)</t>
    </r>
  </si>
  <si>
    <t>Water Height (cm)</t>
  </si>
  <si>
    <r>
      <t>Starting Particle Concentration (µL L</t>
    </r>
    <r>
      <rPr>
        <sz val="6"/>
        <color rgb="FF000000"/>
        <rFont val="Arial"/>
        <family val="2"/>
      </rPr>
      <t>−1</t>
    </r>
    <r>
      <rPr>
        <sz val="10"/>
        <color rgb="FF000000"/>
        <rFont val="Arial"/>
        <family val="2"/>
      </rPr>
      <t>)</t>
    </r>
  </si>
  <si>
    <t>SPC Standard Deviation</t>
  </si>
  <si>
    <t>yes</t>
  </si>
  <si>
    <t>no</t>
  </si>
  <si>
    <t>Cylindrical wooden pine dowels</t>
  </si>
  <si>
    <t>Crushed Walnut Shell</t>
  </si>
  <si>
    <t>No</t>
  </si>
  <si>
    <t>Calc_Re</t>
  </si>
  <si>
    <t>Re_c</t>
  </si>
  <si>
    <t>d_c</t>
  </si>
  <si>
    <t>frontal_area</t>
  </si>
  <si>
    <t>run_ID</t>
  </si>
  <si>
    <t>paper</t>
  </si>
  <si>
    <t>ESDL</t>
  </si>
  <si>
    <t>frontal_area_unit_volume</t>
  </si>
  <si>
    <t>height</t>
  </si>
  <si>
    <t>pe</t>
  </si>
  <si>
    <t>eta_not_error</t>
  </si>
  <si>
    <t>eta_not</t>
  </si>
  <si>
    <t>eta</t>
  </si>
  <si>
    <t>eta_error</t>
  </si>
  <si>
    <t>particle_type</t>
  </si>
  <si>
    <t>radius_ratio</t>
  </si>
  <si>
    <t>II.1</t>
  </si>
  <si>
    <t>II.2</t>
  </si>
  <si>
    <t>II.3</t>
  </si>
  <si>
    <t>II.4</t>
  </si>
  <si>
    <t>II.5</t>
  </si>
  <si>
    <t>II.6</t>
  </si>
  <si>
    <t>II.7</t>
  </si>
  <si>
    <t>II.8</t>
  </si>
  <si>
    <t>II.9</t>
  </si>
  <si>
    <t>I.1</t>
  </si>
  <si>
    <t>I.2</t>
  </si>
  <si>
    <t>I.3</t>
  </si>
  <si>
    <t>I.4</t>
  </si>
  <si>
    <t>I.5</t>
  </si>
  <si>
    <t>I.6</t>
  </si>
  <si>
    <t>I.7</t>
  </si>
  <si>
    <t>I.8</t>
  </si>
  <si>
    <t>I.9</t>
  </si>
  <si>
    <t>I.10</t>
  </si>
  <si>
    <t>II.10</t>
  </si>
  <si>
    <t>II.11</t>
  </si>
  <si>
    <t>II.12</t>
  </si>
  <si>
    <t>II.13</t>
  </si>
  <si>
    <t>II.14</t>
  </si>
  <si>
    <t>II.15</t>
  </si>
  <si>
    <t>II.16</t>
  </si>
  <si>
    <t>NA</t>
  </si>
  <si>
    <t>biofilm</t>
  </si>
  <si>
    <t>Purich_2006</t>
  </si>
  <si>
    <t># stems</t>
  </si>
  <si>
    <t>n</t>
  </si>
  <si>
    <t>total # particles</t>
  </si>
  <si>
    <t>dowels in grease</t>
  </si>
  <si>
    <t>pliolite particles</t>
  </si>
  <si>
    <t>U velocity (m/s)</t>
  </si>
  <si>
    <t>dc diameter (m)</t>
  </si>
  <si>
    <t>P0 int concentration (#/m3)</t>
  </si>
  <si>
    <t>lc height (m)</t>
  </si>
  <si>
    <t>t time (s)</t>
  </si>
  <si>
    <t>n (%)</t>
  </si>
  <si>
    <t>r_c</t>
  </si>
  <si>
    <t>d_p_cm</t>
  </si>
  <si>
    <t>d_p_um</t>
  </si>
  <si>
    <t>p_density</t>
  </si>
  <si>
    <t>c_density</t>
  </si>
  <si>
    <t>f_density</t>
  </si>
  <si>
    <t>c_type</t>
  </si>
  <si>
    <t>Date</t>
  </si>
  <si>
    <t>CSV Name</t>
  </si>
  <si>
    <t>Density</t>
  </si>
  <si>
    <t>Velocity</t>
  </si>
  <si>
    <t>Biofouled</t>
  </si>
  <si>
    <t>Frontal Area</t>
  </si>
  <si>
    <t>k_t</t>
  </si>
  <si>
    <t>m_s</t>
  </si>
  <si>
    <t>k_s</t>
  </si>
  <si>
    <t>k_c</t>
  </si>
  <si>
    <t>ECE %</t>
  </si>
  <si>
    <t>101918pumpdata.csv</t>
  </si>
  <si>
    <t>111518pumpdata.csv</t>
  </si>
  <si>
    <t>120418pumpdata.csv</t>
  </si>
  <si>
    <t>013119pumpdata.csv</t>
  </si>
  <si>
    <t>032119pumpdata.csv</t>
  </si>
  <si>
    <t>050619pumpdata.csv</t>
  </si>
  <si>
    <t>061219pumpdata.csv</t>
  </si>
  <si>
    <t>070119pumpdata.csv</t>
  </si>
  <si>
    <t>072919pumpdata.csv</t>
  </si>
  <si>
    <t>080219pumpdata.csv</t>
  </si>
  <si>
    <t>090519pumpdata.csv</t>
  </si>
  <si>
    <t>091819pumpdata.csv</t>
  </si>
  <si>
    <t>092619pumpdata.csv</t>
  </si>
  <si>
    <t>102919pumpdata.csv</t>
  </si>
  <si>
    <t>012820pumpdata.csv</t>
  </si>
  <si>
    <t>021120pumpdata.csv</t>
  </si>
  <si>
    <t>030320pumpdata.csv</t>
  </si>
  <si>
    <t>031320pumpdata.csv</t>
  </si>
  <si>
    <t>kin_viscosity_cm2</t>
  </si>
  <si>
    <t>diameter_m</t>
  </si>
  <si>
    <t>velocity_m</t>
  </si>
  <si>
    <t>ave_velocity_cm</t>
  </si>
  <si>
    <t>7a12</t>
  </si>
  <si>
    <t>7209 stems m?2 with biofilm</t>
  </si>
  <si>
    <t>7a13</t>
  </si>
  <si>
    <t>7a14</t>
  </si>
  <si>
    <t>7a15</t>
  </si>
  <si>
    <t>7a16</t>
  </si>
  <si>
    <t>7b12</t>
  </si>
  <si>
    <t>7b13</t>
  </si>
  <si>
    <t>7b14</t>
  </si>
  <si>
    <t>7b15</t>
  </si>
  <si>
    <t>7b16</t>
  </si>
  <si>
    <t>8a12</t>
  </si>
  <si>
    <t>8a13</t>
  </si>
  <si>
    <t>8a14</t>
  </si>
  <si>
    <t>8a15</t>
  </si>
  <si>
    <t>8a16</t>
  </si>
  <si>
    <t>8b12</t>
  </si>
  <si>
    <t>8b13</t>
  </si>
  <si>
    <t>8b14</t>
  </si>
  <si>
    <t>8b15</t>
  </si>
  <si>
    <t>8b16</t>
  </si>
  <si>
    <t>9a12</t>
  </si>
  <si>
    <t>9a13</t>
  </si>
  <si>
    <t>9a14</t>
  </si>
  <si>
    <t>9a15</t>
  </si>
  <si>
    <t>9a16</t>
  </si>
  <si>
    <t>9b12</t>
  </si>
  <si>
    <t>9b13</t>
  </si>
  <si>
    <t>9b14</t>
  </si>
  <si>
    <t>9b15</t>
  </si>
  <si>
    <t>9b16</t>
  </si>
  <si>
    <t>16a12</t>
  </si>
  <si>
    <t>16a13</t>
  </si>
  <si>
    <t>16a14</t>
  </si>
  <si>
    <t>16a15</t>
  </si>
  <si>
    <t>16a16</t>
  </si>
  <si>
    <t>16b12</t>
  </si>
  <si>
    <t>16b13</t>
  </si>
  <si>
    <t>16b14</t>
  </si>
  <si>
    <t>16b15</t>
  </si>
  <si>
    <t>16b16</t>
  </si>
  <si>
    <t>17a12</t>
  </si>
  <si>
    <t>17a13</t>
  </si>
  <si>
    <t>17a14</t>
  </si>
  <si>
    <t>17a15</t>
  </si>
  <si>
    <t>17a16</t>
  </si>
  <si>
    <t>17b12</t>
  </si>
  <si>
    <t>17b13</t>
  </si>
  <si>
    <t>17b14</t>
  </si>
  <si>
    <t>17b15</t>
  </si>
  <si>
    <t>17b16</t>
  </si>
  <si>
    <t>18a12</t>
  </si>
  <si>
    <t>18a13</t>
  </si>
  <si>
    <t>18a14</t>
  </si>
  <si>
    <t>18a15</t>
  </si>
  <si>
    <t>18a16</t>
  </si>
  <si>
    <t>18b12</t>
  </si>
  <si>
    <t>18b13</t>
  </si>
  <si>
    <t>18b14</t>
  </si>
  <si>
    <t>18b15</t>
  </si>
  <si>
    <t>18b16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</si>
</sst>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6"/>
      <color rgb="FF555555"/>
      <name val="Arial"/>
      <family val="2"/>
    </font>
    <font>
      <sz val="7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9E9E9E"/>
      </left>
      <right/>
      <top style="medium">
        <color rgb="FF9E9E9E"/>
      </top>
      <bottom/>
      <diagonal/>
    </border>
    <border>
      <left/>
      <right/>
      <top style="medium">
        <color rgb="FF9E9E9E"/>
      </top>
      <bottom/>
      <diagonal/>
    </border>
    <border>
      <left/>
      <right style="medium">
        <color rgb="FF9E9E9E"/>
      </right>
      <top style="medium">
        <color rgb="FF9E9E9E"/>
      </top>
      <bottom/>
      <diagonal/>
    </border>
    <border>
      <left style="medium">
        <color rgb="FF9E9E9E"/>
      </left>
      <right/>
      <top/>
      <bottom/>
      <diagonal/>
    </border>
    <border>
      <left/>
      <right style="medium">
        <color rgb="FF9E9E9E"/>
      </right>
      <top/>
      <bottom/>
      <diagonal/>
    </border>
    <border>
      <left style="medium">
        <color rgb="FF9E9E9E"/>
      </left>
      <right/>
      <top/>
      <bottom style="medium">
        <color rgb="FF9E9E9E"/>
      </bottom>
      <diagonal/>
    </border>
    <border>
      <left/>
      <right/>
      <top/>
      <bottom style="medium">
        <color rgb="FF9E9E9E"/>
      </bottom>
      <diagonal/>
    </border>
    <border>
      <left/>
      <right style="medium">
        <color rgb="FF9E9E9E"/>
      </right>
      <top/>
      <bottom style="medium">
        <color rgb="FF9E9E9E"/>
      </bottom>
      <diagonal/>
    </border>
    <border>
      <left style="medium">
        <color rgb="FF9E9E9E"/>
      </left>
      <right/>
      <top style="medium">
        <color rgb="FF9E9E9E"/>
      </top>
      <bottom style="medium">
        <color rgb="FF9E9E9E"/>
      </bottom>
      <diagonal/>
    </border>
    <border>
      <left/>
      <right/>
      <top style="medium">
        <color rgb="FF9E9E9E"/>
      </top>
      <bottom style="medium">
        <color rgb="FF9E9E9E"/>
      </bottom>
      <diagonal/>
    </border>
    <border>
      <left/>
      <right style="medium">
        <color rgb="FF9E9E9E"/>
      </right>
      <top style="medium">
        <color rgb="FF9E9E9E"/>
      </top>
      <bottom style="medium">
        <color rgb="FF9E9E9E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right" wrapText="1"/>
    </xf>
    <xf numFmtId="0" fontId="5" fillId="3" borderId="0" xfId="0" applyFont="1" applyFill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 inden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left" vertical="top" wrapText="1" indent="1"/>
    </xf>
    <xf numFmtId="0" fontId="5" fillId="3" borderId="7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left" vertical="top" wrapText="1" indent="1"/>
    </xf>
    <xf numFmtId="0" fontId="5" fillId="3" borderId="9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12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9" fillId="5" borderId="0" xfId="0" applyFont="1" applyFill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wrapText="1"/>
    </xf>
    <xf numFmtId="11" fontId="0" fillId="0" borderId="0" xfId="0" applyNumberFormat="1"/>
    <xf numFmtId="2" fontId="1" fillId="2" borderId="1" xfId="0" applyNumberFormat="1" applyFont="1" applyFill="1" applyBorder="1" applyAlignment="1">
      <alignment vertical="center" wrapText="1"/>
    </xf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166" fontId="0" fillId="0" borderId="0" xfId="1" applyNumberFormat="1" applyFont="1"/>
    <xf numFmtId="0" fontId="3" fillId="0" borderId="0" xfId="0" applyFont="1" applyFill="1" applyBorder="1" applyAlignment="1">
      <alignment horizontal="right" wrapText="1"/>
    </xf>
    <xf numFmtId="0" fontId="0" fillId="6" borderId="0" xfId="0" applyFill="1"/>
    <xf numFmtId="11" fontId="0" fillId="6" borderId="0" xfId="0" applyNumberFormat="1" applyFill="1"/>
    <xf numFmtId="49" fontId="3" fillId="0" borderId="1" xfId="0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wrapText="1"/>
    </xf>
    <xf numFmtId="0" fontId="5" fillId="6" borderId="0" xfId="0" applyFont="1" applyFill="1" applyBorder="1" applyAlignment="1">
      <alignment horizontal="left" vertical="top" wrapText="1" indent="1"/>
    </xf>
    <xf numFmtId="2" fontId="0" fillId="6" borderId="0" xfId="0" applyNumberFormat="1" applyFill="1" applyBorder="1"/>
    <xf numFmtId="49" fontId="3" fillId="6" borderId="0" xfId="0" applyNumberFormat="1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right" wrapText="1"/>
    </xf>
    <xf numFmtId="0" fontId="5" fillId="6" borderId="0" xfId="0" applyFont="1" applyFill="1" applyAlignment="1">
      <alignment horizontal="center" vertical="top" wrapText="1"/>
    </xf>
    <xf numFmtId="0" fontId="5" fillId="6" borderId="0" xfId="0" applyFont="1" applyFill="1" applyAlignment="1">
      <alignment horizontal="right" vertical="top" wrapText="1"/>
    </xf>
    <xf numFmtId="0" fontId="0" fillId="6" borderId="0" xfId="0" applyFill="1" applyBorder="1"/>
    <xf numFmtId="0" fontId="3" fillId="6" borderId="1" xfId="0" applyFont="1" applyFill="1" applyBorder="1" applyAlignment="1">
      <alignment horizontal="right" wrapText="1"/>
    </xf>
    <xf numFmtId="0" fontId="5" fillId="6" borderId="1" xfId="0" applyFont="1" applyFill="1" applyBorder="1" applyAlignment="1">
      <alignment horizontal="center" vertical="top" wrapText="1"/>
    </xf>
    <xf numFmtId="11" fontId="4" fillId="6" borderId="0" xfId="0" applyNumberFormat="1" applyFont="1" applyFill="1"/>
    <xf numFmtId="2" fontId="0" fillId="6" borderId="0" xfId="0" applyNumberFormat="1" applyFill="1"/>
    <xf numFmtId="0" fontId="5" fillId="6" borderId="0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right" vertical="top" wrapText="1"/>
    </xf>
    <xf numFmtId="2" fontId="0" fillId="6" borderId="1" xfId="0" applyNumberFormat="1" applyFill="1" applyBorder="1"/>
    <xf numFmtId="49" fontId="3" fillId="6" borderId="1" xfId="0" applyNumberFormat="1" applyFont="1" applyFill="1" applyBorder="1" applyAlignment="1">
      <alignment horizontal="left" wrapText="1"/>
    </xf>
    <xf numFmtId="0" fontId="0" fillId="6" borderId="1" xfId="0" applyFill="1" applyBorder="1"/>
    <xf numFmtId="0" fontId="3" fillId="6" borderId="2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5" fillId="6" borderId="3" xfId="0" applyFont="1" applyFill="1" applyBorder="1" applyAlignment="1">
      <alignment horizontal="left" vertical="top" wrapText="1" indent="1"/>
    </xf>
    <xf numFmtId="49" fontId="3" fillId="6" borderId="2" xfId="0" applyNumberFormat="1" applyFont="1" applyFill="1" applyBorder="1" applyAlignment="1">
      <alignment horizontal="left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horizontal="right" vertical="top" wrapText="1"/>
    </xf>
    <xf numFmtId="0" fontId="5" fillId="6" borderId="6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 wrapText="1" indent="1"/>
    </xf>
    <xf numFmtId="0" fontId="0" fillId="0" borderId="0" xfId="0" applyFill="1"/>
    <xf numFmtId="2" fontId="0" fillId="0" borderId="1" xfId="0" applyNumberFormat="1" applyFill="1" applyBorder="1"/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0" fontId="0" fillId="0" borderId="1" xfId="0" applyFill="1" applyBorder="1"/>
    <xf numFmtId="0" fontId="5" fillId="0" borderId="0" xfId="0" applyFont="1" applyFill="1" applyBorder="1" applyAlignment="1">
      <alignment horizontal="center" vertical="top" wrapText="1"/>
    </xf>
    <xf numFmtId="11" fontId="4" fillId="0" borderId="0" xfId="0" applyNumberFormat="1" applyFont="1" applyFill="1"/>
    <xf numFmtId="0" fontId="5" fillId="0" borderId="3" xfId="0" applyFont="1" applyFill="1" applyBorder="1" applyAlignment="1">
      <alignment horizontal="left" vertical="top" wrapText="1" indent="1"/>
    </xf>
    <xf numFmtId="2" fontId="0" fillId="0" borderId="0" xfId="0" applyNumberFormat="1" applyFill="1"/>
    <xf numFmtId="0" fontId="5" fillId="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7" borderId="0" xfId="0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C8-902F-418A-AD03-0DD59E4BF986}">
  <dimension ref="A1:AA149"/>
  <sheetViews>
    <sheetView tabSelected="1" workbookViewId="0">
      <pane ySplit="1" topLeftCell="A2" activePane="bottomLeft" state="frozen"/>
      <selection pane="bottomLeft" activeCell="F91" sqref="F91"/>
    </sheetView>
  </sheetViews>
  <sheetFormatPr defaultRowHeight="14.4" x14ac:dyDescent="0.3"/>
  <cols>
    <col min="3" max="3" width="11.21875" customWidth="1"/>
  </cols>
  <sheetData>
    <row r="1" spans="1:27" s="68" customFormat="1" x14ac:dyDescent="0.3">
      <c r="A1" s="68" t="s">
        <v>100</v>
      </c>
      <c r="B1" s="68" t="s">
        <v>101</v>
      </c>
      <c r="C1" s="68" t="s">
        <v>97</v>
      </c>
      <c r="D1" s="68" t="s">
        <v>96</v>
      </c>
      <c r="E1" s="68" t="s">
        <v>98</v>
      </c>
      <c r="F1" s="68" t="s">
        <v>152</v>
      </c>
      <c r="G1" s="68" t="s">
        <v>139</v>
      </c>
      <c r="H1" s="68" t="s">
        <v>158</v>
      </c>
      <c r="I1" s="68" t="s">
        <v>99</v>
      </c>
      <c r="J1" s="68" t="s">
        <v>103</v>
      </c>
      <c r="K1" s="68" t="s">
        <v>104</v>
      </c>
      <c r="L1" s="68" t="s">
        <v>105</v>
      </c>
      <c r="M1" s="68" t="s">
        <v>106</v>
      </c>
      <c r="N1" s="68" t="s">
        <v>107</v>
      </c>
      <c r="O1" s="68" t="s">
        <v>108</v>
      </c>
      <c r="P1" s="68" t="s">
        <v>109</v>
      </c>
      <c r="Q1" s="68" t="s">
        <v>110</v>
      </c>
      <c r="R1" s="68" t="s">
        <v>155</v>
      </c>
      <c r="S1" s="68" t="s">
        <v>153</v>
      </c>
      <c r="T1" s="68" t="s">
        <v>154</v>
      </c>
      <c r="U1" s="68" t="s">
        <v>157</v>
      </c>
      <c r="V1" s="68" t="s">
        <v>156</v>
      </c>
      <c r="W1" s="68" t="s">
        <v>191</v>
      </c>
      <c r="X1" s="68" t="s">
        <v>111</v>
      </c>
      <c r="Y1" s="68" t="s">
        <v>188</v>
      </c>
      <c r="Z1" s="68" t="s">
        <v>189</v>
      </c>
      <c r="AA1" s="68" t="s">
        <v>190</v>
      </c>
    </row>
    <row r="2" spans="1:27" x14ac:dyDescent="0.3">
      <c r="A2">
        <v>181115</v>
      </c>
      <c r="B2" t="s">
        <v>102</v>
      </c>
      <c r="C2" s="22">
        <f>(U2*W2*E2)/Y2</f>
        <v>200.33652329372174</v>
      </c>
      <c r="D2" t="s">
        <v>95</v>
      </c>
      <c r="E2">
        <v>0.3175</v>
      </c>
      <c r="F2">
        <v>0.15875</v>
      </c>
      <c r="G2" t="s">
        <v>92</v>
      </c>
      <c r="H2" t="s">
        <v>93</v>
      </c>
      <c r="I2">
        <v>18415</v>
      </c>
      <c r="J2">
        <f>(E2*V2)/(195*60)</f>
        <v>3.9348290598290599E-2</v>
      </c>
      <c r="K2">
        <v>40</v>
      </c>
      <c r="O2">
        <v>4.8799999999999999E-4</v>
      </c>
      <c r="Q2" t="s">
        <v>94</v>
      </c>
      <c r="R2">
        <v>1.53</v>
      </c>
      <c r="S2">
        <v>3.2000000000000002E-3</v>
      </c>
      <c r="T2">
        <v>20</v>
      </c>
      <c r="U2">
        <v>1</v>
      </c>
      <c r="V2">
        <v>1450</v>
      </c>
      <c r="W2">
        <v>6</v>
      </c>
      <c r="X2">
        <v>6.2992129999999997E-3</v>
      </c>
      <c r="Y2" s="20">
        <v>9.5090000000000001E-3</v>
      </c>
      <c r="Z2">
        <v>3.1749999999999999E-3</v>
      </c>
      <c r="AA2">
        <v>0.06</v>
      </c>
    </row>
    <row r="3" spans="1:27" x14ac:dyDescent="0.3">
      <c r="A3">
        <v>181204</v>
      </c>
      <c r="B3" t="s">
        <v>102</v>
      </c>
      <c r="C3" s="22">
        <f t="shared" ref="C3:C66" si="0">(U3*W3*E3)/Y3</f>
        <v>200.33652329372174</v>
      </c>
      <c r="D3" t="s">
        <v>95</v>
      </c>
      <c r="E3">
        <v>0.3175</v>
      </c>
      <c r="F3">
        <v>0.15875</v>
      </c>
      <c r="G3" t="s">
        <v>91</v>
      </c>
      <c r="H3" t="s">
        <v>93</v>
      </c>
      <c r="I3">
        <v>18415</v>
      </c>
      <c r="J3">
        <f t="shared" ref="J3:J17" si="1">(E3*V3)/(195*60)</f>
        <v>3.9348290598290599E-2</v>
      </c>
      <c r="K3">
        <v>40</v>
      </c>
      <c r="O3">
        <v>6.5600000000000001E-4</v>
      </c>
      <c r="Q3" t="s">
        <v>94</v>
      </c>
      <c r="R3">
        <v>1.53</v>
      </c>
      <c r="S3">
        <v>3.2000000000000002E-3</v>
      </c>
      <c r="T3">
        <v>20</v>
      </c>
      <c r="U3">
        <v>1</v>
      </c>
      <c r="V3">
        <v>1450</v>
      </c>
      <c r="W3">
        <v>6</v>
      </c>
      <c r="X3">
        <v>6.2992129999999997E-3</v>
      </c>
      <c r="Y3" s="20">
        <v>9.5090000000000001E-3</v>
      </c>
      <c r="Z3">
        <v>3.1749999999999999E-3</v>
      </c>
      <c r="AA3">
        <v>0.06</v>
      </c>
    </row>
    <row r="4" spans="1:27" x14ac:dyDescent="0.3">
      <c r="A4">
        <v>190131</v>
      </c>
      <c r="B4" t="s">
        <v>102</v>
      </c>
      <c r="C4" s="22">
        <f t="shared" si="0"/>
        <v>200.33652329372174</v>
      </c>
      <c r="D4" t="s">
        <v>95</v>
      </c>
      <c r="E4">
        <v>0.3175</v>
      </c>
      <c r="F4">
        <v>0.15875</v>
      </c>
      <c r="G4" t="s">
        <v>91</v>
      </c>
      <c r="H4" t="s">
        <v>93</v>
      </c>
      <c r="I4">
        <v>17724.4375</v>
      </c>
      <c r="J4">
        <f t="shared" si="1"/>
        <v>3.9348290598290599E-2</v>
      </c>
      <c r="K4">
        <v>38.5</v>
      </c>
      <c r="O4">
        <v>1.0449999999999999E-3</v>
      </c>
      <c r="Q4" t="s">
        <v>94</v>
      </c>
      <c r="R4">
        <v>1.53</v>
      </c>
      <c r="S4">
        <v>3.2000000000000002E-3</v>
      </c>
      <c r="T4">
        <v>20</v>
      </c>
      <c r="U4">
        <v>1</v>
      </c>
      <c r="V4">
        <v>1450</v>
      </c>
      <c r="W4">
        <v>6</v>
      </c>
      <c r="X4">
        <v>6.2992129999999997E-3</v>
      </c>
      <c r="Y4" s="20">
        <v>9.5090000000000001E-3</v>
      </c>
      <c r="Z4">
        <v>3.1749999999999999E-3</v>
      </c>
      <c r="AA4">
        <v>0.06</v>
      </c>
    </row>
    <row r="5" spans="1:27" s="28" customFormat="1" x14ac:dyDescent="0.3">
      <c r="A5" s="28">
        <v>190417</v>
      </c>
      <c r="B5" s="28" t="s">
        <v>102</v>
      </c>
      <c r="C5" s="22">
        <f t="shared" si="0"/>
        <v>200.33652329372174</v>
      </c>
      <c r="D5" s="28" t="s">
        <v>95</v>
      </c>
      <c r="E5" s="28">
        <v>0.3175</v>
      </c>
      <c r="F5" s="28">
        <v>0.15875</v>
      </c>
      <c r="G5" s="28" t="s">
        <v>92</v>
      </c>
      <c r="H5" s="28" t="s">
        <v>93</v>
      </c>
      <c r="I5" s="28">
        <v>3530.6</v>
      </c>
      <c r="J5" s="28">
        <f t="shared" si="1"/>
        <v>7.5440170940170937E-3</v>
      </c>
      <c r="K5" s="28">
        <v>40</v>
      </c>
      <c r="Q5" s="28" t="s">
        <v>94</v>
      </c>
      <c r="R5" s="28">
        <v>1.53</v>
      </c>
      <c r="S5" s="28">
        <v>3.2000000000000002E-3</v>
      </c>
      <c r="T5" s="28">
        <v>20</v>
      </c>
      <c r="U5" s="28">
        <v>1</v>
      </c>
      <c r="V5" s="28">
        <v>278</v>
      </c>
      <c r="W5" s="28">
        <v>6</v>
      </c>
      <c r="X5" s="28">
        <v>6.2992129999999997E-3</v>
      </c>
      <c r="Y5" s="20">
        <v>9.5090000000000001E-3</v>
      </c>
      <c r="Z5" s="28">
        <v>3.1749999999999999E-3</v>
      </c>
      <c r="AA5" s="28">
        <v>0.06</v>
      </c>
    </row>
    <row r="6" spans="1:27" x14ac:dyDescent="0.3">
      <c r="A6">
        <v>190506</v>
      </c>
      <c r="B6" t="s">
        <v>102</v>
      </c>
      <c r="C6" s="22">
        <f t="shared" si="0"/>
        <v>200.33652329372174</v>
      </c>
      <c r="D6" t="s">
        <v>95</v>
      </c>
      <c r="E6">
        <v>0.3175</v>
      </c>
      <c r="F6">
        <v>0.15875</v>
      </c>
      <c r="G6" t="s">
        <v>92</v>
      </c>
      <c r="H6" t="s">
        <v>93</v>
      </c>
      <c r="I6">
        <v>3530.6</v>
      </c>
      <c r="J6">
        <f t="shared" si="1"/>
        <v>7.5440170940170937E-3</v>
      </c>
      <c r="K6">
        <v>40</v>
      </c>
      <c r="O6">
        <v>2.545E-3</v>
      </c>
      <c r="Q6" t="s">
        <v>94</v>
      </c>
      <c r="R6">
        <v>1.53</v>
      </c>
      <c r="S6">
        <v>3.2000000000000002E-3</v>
      </c>
      <c r="T6">
        <v>20</v>
      </c>
      <c r="U6">
        <v>1</v>
      </c>
      <c r="V6">
        <v>278</v>
      </c>
      <c r="W6">
        <v>6</v>
      </c>
      <c r="X6">
        <v>6.2992129999999997E-3</v>
      </c>
      <c r="Y6" s="20">
        <v>9.5090000000000001E-3</v>
      </c>
      <c r="Z6">
        <v>3.1749999999999999E-3</v>
      </c>
      <c r="AA6">
        <v>0.06</v>
      </c>
    </row>
    <row r="7" spans="1:27" x14ac:dyDescent="0.3">
      <c r="A7">
        <v>190612</v>
      </c>
      <c r="B7" t="s">
        <v>102</v>
      </c>
      <c r="C7" s="22">
        <f t="shared" si="0"/>
        <v>200.33652329372174</v>
      </c>
      <c r="D7" t="s">
        <v>95</v>
      </c>
      <c r="E7">
        <v>0.3175</v>
      </c>
      <c r="F7">
        <v>0.15875</v>
      </c>
      <c r="G7" t="s">
        <v>92</v>
      </c>
      <c r="H7" t="s">
        <v>93</v>
      </c>
      <c r="I7">
        <v>10160</v>
      </c>
      <c r="J7">
        <f t="shared" si="1"/>
        <v>2.1709401709401711E-2</v>
      </c>
      <c r="K7">
        <v>40</v>
      </c>
      <c r="O7">
        <v>8.92E-4</v>
      </c>
      <c r="Q7" t="s">
        <v>94</v>
      </c>
      <c r="R7">
        <v>1.53</v>
      </c>
      <c r="S7">
        <v>3.2000000000000002E-3</v>
      </c>
      <c r="T7">
        <v>20</v>
      </c>
      <c r="U7">
        <v>1</v>
      </c>
      <c r="V7">
        <v>800</v>
      </c>
      <c r="W7">
        <v>6</v>
      </c>
      <c r="X7">
        <v>6.2992129999999997E-3</v>
      </c>
      <c r="Y7" s="20">
        <v>9.5090000000000001E-3</v>
      </c>
      <c r="Z7">
        <v>3.1749999999999999E-3</v>
      </c>
      <c r="AA7">
        <v>0.06</v>
      </c>
    </row>
    <row r="8" spans="1:27" x14ac:dyDescent="0.3">
      <c r="A8">
        <v>190701</v>
      </c>
      <c r="B8" t="s">
        <v>102</v>
      </c>
      <c r="C8" s="22">
        <f t="shared" si="0"/>
        <v>200.33652329372174</v>
      </c>
      <c r="D8" t="s">
        <v>95</v>
      </c>
      <c r="E8">
        <v>0.3175</v>
      </c>
      <c r="F8">
        <v>0.15875</v>
      </c>
      <c r="G8" t="s">
        <v>91</v>
      </c>
      <c r="H8" t="s">
        <v>93</v>
      </c>
      <c r="I8">
        <v>10160</v>
      </c>
      <c r="J8">
        <f t="shared" si="1"/>
        <v>2.1709401709401711E-2</v>
      </c>
      <c r="K8">
        <v>40</v>
      </c>
      <c r="O8">
        <v>1.093E-3</v>
      </c>
      <c r="Q8" t="s">
        <v>94</v>
      </c>
      <c r="R8">
        <v>1.53</v>
      </c>
      <c r="S8">
        <v>3.2000000000000002E-3</v>
      </c>
      <c r="T8">
        <v>20</v>
      </c>
      <c r="U8">
        <v>1</v>
      </c>
      <c r="V8">
        <v>800</v>
      </c>
      <c r="W8">
        <v>6</v>
      </c>
      <c r="X8">
        <v>6.2992129999999997E-3</v>
      </c>
      <c r="Y8" s="20">
        <v>9.5090000000000001E-3</v>
      </c>
      <c r="Z8">
        <v>3.1749999999999999E-3</v>
      </c>
      <c r="AA8">
        <v>0.06</v>
      </c>
    </row>
    <row r="9" spans="1:27" s="28" customFormat="1" x14ac:dyDescent="0.3">
      <c r="A9" s="28">
        <v>190808</v>
      </c>
      <c r="B9" s="28" t="s">
        <v>102</v>
      </c>
      <c r="C9" s="22">
        <f t="shared" si="0"/>
        <v>66.778841097907247</v>
      </c>
      <c r="D9" s="28" t="s">
        <v>95</v>
      </c>
      <c r="E9" s="28">
        <v>0.3175</v>
      </c>
      <c r="F9" s="28">
        <v>0.15875</v>
      </c>
      <c r="G9" s="28" t="s">
        <v>92</v>
      </c>
      <c r="H9" s="28" t="s">
        <v>93</v>
      </c>
      <c r="I9" s="28">
        <v>2946.4</v>
      </c>
      <c r="J9" s="28">
        <f t="shared" si="1"/>
        <v>6.2957264957264952E-3</v>
      </c>
      <c r="K9" s="28">
        <v>40</v>
      </c>
      <c r="Q9" s="28" t="s">
        <v>94</v>
      </c>
      <c r="R9" s="28">
        <v>1.53</v>
      </c>
      <c r="S9" s="28">
        <v>3.2000000000000002E-3</v>
      </c>
      <c r="T9" s="28">
        <v>20</v>
      </c>
      <c r="U9" s="28">
        <v>1</v>
      </c>
      <c r="V9" s="28">
        <v>232</v>
      </c>
      <c r="W9" s="28">
        <v>2</v>
      </c>
      <c r="X9" s="28">
        <v>6.2992129999999997E-3</v>
      </c>
      <c r="Y9" s="20">
        <v>9.5090000000000001E-3</v>
      </c>
      <c r="Z9" s="28">
        <v>3.1749999999999999E-3</v>
      </c>
      <c r="AA9" s="28">
        <v>0.02</v>
      </c>
    </row>
    <row r="10" spans="1:27" x14ac:dyDescent="0.3">
      <c r="A10">
        <v>190905</v>
      </c>
      <c r="B10" t="s">
        <v>102</v>
      </c>
      <c r="C10" s="22">
        <f t="shared" si="0"/>
        <v>66.778841097907247</v>
      </c>
      <c r="D10" t="s">
        <v>95</v>
      </c>
      <c r="E10">
        <v>0.3175</v>
      </c>
      <c r="F10">
        <v>0.15875</v>
      </c>
      <c r="G10" t="s">
        <v>92</v>
      </c>
      <c r="H10" t="s">
        <v>93</v>
      </c>
      <c r="I10">
        <v>3530.6</v>
      </c>
      <c r="J10">
        <f t="shared" si="1"/>
        <v>7.5440170940170937E-3</v>
      </c>
      <c r="K10">
        <v>40</v>
      </c>
      <c r="O10">
        <v>6.9959999999999996E-3</v>
      </c>
      <c r="Q10" t="s">
        <v>94</v>
      </c>
      <c r="R10">
        <v>1.53</v>
      </c>
      <c r="S10">
        <v>3.2000000000000002E-3</v>
      </c>
      <c r="T10">
        <v>20</v>
      </c>
      <c r="U10">
        <v>1</v>
      </c>
      <c r="V10">
        <v>278</v>
      </c>
      <c r="W10">
        <v>2</v>
      </c>
      <c r="X10">
        <v>6.2992129999999997E-3</v>
      </c>
      <c r="Y10" s="20">
        <v>9.5090000000000001E-3</v>
      </c>
      <c r="Z10">
        <v>3.1749999999999999E-3</v>
      </c>
      <c r="AA10">
        <v>0.02</v>
      </c>
    </row>
    <row r="11" spans="1:27" x14ac:dyDescent="0.3">
      <c r="A11">
        <v>190918</v>
      </c>
      <c r="B11" t="s">
        <v>102</v>
      </c>
      <c r="C11" s="22">
        <f t="shared" si="0"/>
        <v>200.33652329372174</v>
      </c>
      <c r="D11" t="s">
        <v>95</v>
      </c>
      <c r="E11">
        <v>0.3175</v>
      </c>
      <c r="F11">
        <v>0.15875</v>
      </c>
      <c r="G11" t="s">
        <v>91</v>
      </c>
      <c r="H11" t="s">
        <v>93</v>
      </c>
      <c r="I11">
        <v>3530.6</v>
      </c>
      <c r="J11">
        <f t="shared" si="1"/>
        <v>7.5440170940170937E-3</v>
      </c>
      <c r="K11">
        <v>40</v>
      </c>
      <c r="O11">
        <v>3.447E-3</v>
      </c>
      <c r="Q11" t="s">
        <v>94</v>
      </c>
      <c r="R11">
        <v>1.53</v>
      </c>
      <c r="S11">
        <v>3.2000000000000002E-3</v>
      </c>
      <c r="T11">
        <v>20</v>
      </c>
      <c r="U11">
        <v>1</v>
      </c>
      <c r="V11">
        <v>278</v>
      </c>
      <c r="W11">
        <v>6</v>
      </c>
      <c r="X11">
        <v>6.2992129999999997E-3</v>
      </c>
      <c r="Y11" s="20">
        <v>9.5090000000000001E-3</v>
      </c>
      <c r="Z11">
        <v>3.1749999999999999E-3</v>
      </c>
      <c r="AA11">
        <v>0.06</v>
      </c>
    </row>
    <row r="12" spans="1:27" x14ac:dyDescent="0.3">
      <c r="A12">
        <v>190926</v>
      </c>
      <c r="B12" t="s">
        <v>102</v>
      </c>
      <c r="C12" s="22">
        <f t="shared" si="0"/>
        <v>133.55768219581449</v>
      </c>
      <c r="D12" t="s">
        <v>95</v>
      </c>
      <c r="E12">
        <v>0.3175</v>
      </c>
      <c r="F12">
        <v>0.15875</v>
      </c>
      <c r="G12" t="s">
        <v>92</v>
      </c>
      <c r="H12" t="s">
        <v>93</v>
      </c>
      <c r="I12">
        <v>3530.6</v>
      </c>
      <c r="J12">
        <f t="shared" si="1"/>
        <v>7.5440170940170937E-3</v>
      </c>
      <c r="K12">
        <v>40</v>
      </c>
      <c r="O12">
        <v>3.8709999999999999E-3</v>
      </c>
      <c r="Q12" t="s">
        <v>94</v>
      </c>
      <c r="R12">
        <v>1.53</v>
      </c>
      <c r="S12">
        <v>3.2000000000000002E-3</v>
      </c>
      <c r="T12">
        <v>20</v>
      </c>
      <c r="U12">
        <v>1</v>
      </c>
      <c r="V12">
        <v>278</v>
      </c>
      <c r="W12">
        <v>4</v>
      </c>
      <c r="X12">
        <v>6.2992129999999997E-3</v>
      </c>
      <c r="Y12" s="20">
        <v>9.5090000000000001E-3</v>
      </c>
      <c r="Z12">
        <v>3.1749999999999999E-3</v>
      </c>
      <c r="AA12">
        <v>0.04</v>
      </c>
    </row>
    <row r="13" spans="1:27" x14ac:dyDescent="0.3">
      <c r="A13">
        <v>191029</v>
      </c>
      <c r="B13" t="s">
        <v>102</v>
      </c>
      <c r="C13" s="22">
        <f t="shared" si="0"/>
        <v>66.778841097907247</v>
      </c>
      <c r="D13" t="s">
        <v>95</v>
      </c>
      <c r="E13">
        <v>0.3175</v>
      </c>
      <c r="F13">
        <v>0.15875</v>
      </c>
      <c r="G13" t="s">
        <v>91</v>
      </c>
      <c r="H13" t="s">
        <v>93</v>
      </c>
      <c r="I13">
        <v>10160</v>
      </c>
      <c r="J13">
        <f t="shared" si="1"/>
        <v>2.1709401709401711E-2</v>
      </c>
      <c r="K13">
        <v>40</v>
      </c>
      <c r="O13">
        <v>1.763363E-3</v>
      </c>
      <c r="Q13" t="s">
        <v>94</v>
      </c>
      <c r="R13">
        <v>1.53</v>
      </c>
      <c r="S13">
        <v>3.2000000000000002E-3</v>
      </c>
      <c r="T13">
        <v>20</v>
      </c>
      <c r="U13">
        <v>1</v>
      </c>
      <c r="V13">
        <v>800</v>
      </c>
      <c r="W13">
        <v>2</v>
      </c>
      <c r="X13">
        <v>6.2992129999999997E-3</v>
      </c>
      <c r="Y13" s="20">
        <v>9.5090000000000001E-3</v>
      </c>
      <c r="Z13">
        <v>3.1749999999999999E-3</v>
      </c>
      <c r="AA13">
        <v>0.02</v>
      </c>
    </row>
    <row r="14" spans="1:27" x14ac:dyDescent="0.3">
      <c r="A14">
        <v>200128</v>
      </c>
      <c r="B14" t="s">
        <v>102</v>
      </c>
      <c r="C14" s="22">
        <f t="shared" si="0"/>
        <v>200.33652329372174</v>
      </c>
      <c r="D14" t="s">
        <v>95</v>
      </c>
      <c r="E14">
        <v>0.3175</v>
      </c>
      <c r="F14">
        <v>0.15875</v>
      </c>
      <c r="G14" t="s">
        <v>91</v>
      </c>
      <c r="H14" t="s">
        <v>93</v>
      </c>
      <c r="I14">
        <v>3530.6</v>
      </c>
      <c r="J14">
        <f t="shared" si="1"/>
        <v>7.5440170940170937E-3</v>
      </c>
      <c r="K14">
        <v>40</v>
      </c>
      <c r="O14">
        <v>3.3360519999999999E-3</v>
      </c>
      <c r="Q14" t="s">
        <v>94</v>
      </c>
      <c r="R14">
        <v>1.53</v>
      </c>
      <c r="S14">
        <v>3.2000000000000002E-3</v>
      </c>
      <c r="T14">
        <v>20</v>
      </c>
      <c r="U14">
        <v>1</v>
      </c>
      <c r="V14">
        <v>278</v>
      </c>
      <c r="W14">
        <v>6</v>
      </c>
      <c r="X14">
        <v>6.2992129999999997E-3</v>
      </c>
      <c r="Y14" s="20">
        <v>9.5090000000000001E-3</v>
      </c>
      <c r="Z14">
        <v>3.1749999999999999E-3</v>
      </c>
      <c r="AA14">
        <v>0.06</v>
      </c>
    </row>
    <row r="15" spans="1:27" x14ac:dyDescent="0.3">
      <c r="A15">
        <v>200211</v>
      </c>
      <c r="B15" t="s">
        <v>102</v>
      </c>
      <c r="C15" s="22">
        <f t="shared" si="0"/>
        <v>133.55768219581449</v>
      </c>
      <c r="D15" t="s">
        <v>95</v>
      </c>
      <c r="E15">
        <v>0.3175</v>
      </c>
      <c r="F15">
        <v>0.15875</v>
      </c>
      <c r="G15" t="s">
        <v>91</v>
      </c>
      <c r="H15" t="s">
        <v>93</v>
      </c>
      <c r="I15">
        <v>10160</v>
      </c>
      <c r="J15">
        <f t="shared" si="1"/>
        <v>2.1709401709401711E-2</v>
      </c>
      <c r="K15">
        <v>40</v>
      </c>
      <c r="O15">
        <v>1.5183919999999999E-3</v>
      </c>
      <c r="Q15" t="s">
        <v>94</v>
      </c>
      <c r="R15">
        <v>1.53</v>
      </c>
      <c r="S15">
        <v>3.2000000000000002E-3</v>
      </c>
      <c r="T15">
        <v>20</v>
      </c>
      <c r="U15">
        <v>1</v>
      </c>
      <c r="V15">
        <v>800</v>
      </c>
      <c r="W15">
        <v>4</v>
      </c>
      <c r="X15">
        <v>6.2992129999999997E-3</v>
      </c>
      <c r="Y15" s="20">
        <v>9.5090000000000001E-3</v>
      </c>
      <c r="Z15">
        <v>3.1749999999999999E-3</v>
      </c>
      <c r="AA15">
        <v>0.04</v>
      </c>
    </row>
    <row r="16" spans="1:27" x14ac:dyDescent="0.3">
      <c r="A16">
        <v>200303</v>
      </c>
      <c r="B16" t="s">
        <v>102</v>
      </c>
      <c r="C16" s="22">
        <f t="shared" si="0"/>
        <v>66.778841097907247</v>
      </c>
      <c r="D16" t="s">
        <v>95</v>
      </c>
      <c r="E16">
        <v>0.3175</v>
      </c>
      <c r="F16">
        <v>0.15875</v>
      </c>
      <c r="G16" t="s">
        <v>91</v>
      </c>
      <c r="H16" t="s">
        <v>93</v>
      </c>
      <c r="I16">
        <v>18415</v>
      </c>
      <c r="J16">
        <f t="shared" si="1"/>
        <v>3.9348290598290599E-2</v>
      </c>
      <c r="K16">
        <v>40</v>
      </c>
      <c r="O16">
        <v>1.1654409999999999E-3</v>
      </c>
      <c r="Q16" t="s">
        <v>94</v>
      </c>
      <c r="R16">
        <v>1.53</v>
      </c>
      <c r="S16">
        <v>3.2000000000000002E-3</v>
      </c>
      <c r="T16">
        <v>20</v>
      </c>
      <c r="U16">
        <v>1</v>
      </c>
      <c r="V16">
        <v>1450</v>
      </c>
      <c r="W16">
        <v>2</v>
      </c>
      <c r="X16">
        <v>6.2992129999999997E-3</v>
      </c>
      <c r="Y16" s="20">
        <v>9.5090000000000001E-3</v>
      </c>
      <c r="Z16">
        <v>3.1749999999999999E-3</v>
      </c>
      <c r="AA16">
        <v>0.02</v>
      </c>
    </row>
    <row r="17" spans="1:27" x14ac:dyDescent="0.3">
      <c r="A17">
        <v>200313</v>
      </c>
      <c r="B17" t="s">
        <v>102</v>
      </c>
      <c r="C17" s="22">
        <f t="shared" si="0"/>
        <v>133.55768219581449</v>
      </c>
      <c r="D17" t="s">
        <v>95</v>
      </c>
      <c r="E17">
        <v>0.3175</v>
      </c>
      <c r="F17">
        <v>0.15875</v>
      </c>
      <c r="G17" t="s">
        <v>91</v>
      </c>
      <c r="H17" t="s">
        <v>93</v>
      </c>
      <c r="I17">
        <v>18415</v>
      </c>
      <c r="J17">
        <f t="shared" si="1"/>
        <v>3.9348290598290599E-2</v>
      </c>
      <c r="K17">
        <v>40</v>
      </c>
      <c r="O17">
        <v>8.61881E-4</v>
      </c>
      <c r="Q17" t="s">
        <v>94</v>
      </c>
      <c r="R17">
        <v>1.53</v>
      </c>
      <c r="S17">
        <v>3.2000000000000002E-3</v>
      </c>
      <c r="T17">
        <v>20</v>
      </c>
      <c r="U17">
        <v>1</v>
      </c>
      <c r="V17">
        <v>1450</v>
      </c>
      <c r="W17">
        <v>4</v>
      </c>
      <c r="X17">
        <v>6.2992129999999997E-3</v>
      </c>
      <c r="Y17" s="20">
        <v>9.5090000000000001E-3</v>
      </c>
      <c r="Z17">
        <v>3.1749999999999999E-3</v>
      </c>
      <c r="AA17">
        <v>0.04</v>
      </c>
    </row>
    <row r="18" spans="1:27" x14ac:dyDescent="0.3">
      <c r="A18" t="s">
        <v>223</v>
      </c>
      <c r="B18" t="s">
        <v>38</v>
      </c>
      <c r="C18" s="22">
        <f t="shared" si="0"/>
        <v>58.222676200204283</v>
      </c>
      <c r="D18" t="s">
        <v>91</v>
      </c>
      <c r="E18">
        <v>0.3</v>
      </c>
      <c r="F18">
        <v>0.15</v>
      </c>
      <c r="G18" t="s">
        <v>91</v>
      </c>
      <c r="H18" t="s">
        <v>193</v>
      </c>
      <c r="I18">
        <v>2162.6999999999998</v>
      </c>
      <c r="J18">
        <f>(E18*V18)/(790*46)</f>
        <v>5.9512933406714361E-2</v>
      </c>
      <c r="K18">
        <v>14</v>
      </c>
      <c r="O18">
        <v>4.1301800000000002E-4</v>
      </c>
      <c r="R18">
        <v>2.2999999999999998</v>
      </c>
      <c r="S18">
        <v>8.3900000000000001E-4</v>
      </c>
      <c r="T18">
        <v>8.39</v>
      </c>
      <c r="U18">
        <v>1</v>
      </c>
      <c r="V18">
        <v>7209</v>
      </c>
      <c r="W18">
        <v>1.9</v>
      </c>
      <c r="X18">
        <v>2.7966670000000001E-3</v>
      </c>
      <c r="Y18" s="20">
        <v>9.7900000000000001E-3</v>
      </c>
      <c r="Z18">
        <v>3.0000000000000001E-3</v>
      </c>
      <c r="AA18">
        <v>1.9E-2</v>
      </c>
    </row>
    <row r="19" spans="1:27" x14ac:dyDescent="0.3">
      <c r="A19" t="s">
        <v>224</v>
      </c>
      <c r="B19" t="s">
        <v>38</v>
      </c>
      <c r="C19" s="22">
        <f t="shared" si="0"/>
        <v>58.222676200204283</v>
      </c>
      <c r="D19" t="s">
        <v>91</v>
      </c>
      <c r="E19">
        <v>0.3</v>
      </c>
      <c r="F19">
        <v>0.15</v>
      </c>
      <c r="G19" t="s">
        <v>91</v>
      </c>
      <c r="H19" t="s">
        <v>193</v>
      </c>
      <c r="I19">
        <v>2162.6999999999998</v>
      </c>
      <c r="J19">
        <f t="shared" ref="J19:J77" si="2">(E19*V19)/(790*46)</f>
        <v>5.9512933406714361E-2</v>
      </c>
      <c r="K19">
        <v>14</v>
      </c>
      <c r="O19">
        <v>8.4794899999999997E-4</v>
      </c>
      <c r="R19">
        <v>2.2999999999999998</v>
      </c>
      <c r="S19">
        <v>9.8999999999999999E-4</v>
      </c>
      <c r="T19">
        <v>9.9</v>
      </c>
      <c r="U19">
        <v>1</v>
      </c>
      <c r="V19">
        <v>7209</v>
      </c>
      <c r="W19">
        <v>1.9</v>
      </c>
      <c r="X19">
        <v>3.3E-3</v>
      </c>
      <c r="Y19" s="20">
        <v>9.7900000000000001E-3</v>
      </c>
      <c r="Z19">
        <v>3.0000000000000001E-3</v>
      </c>
      <c r="AA19">
        <v>1.9E-2</v>
      </c>
    </row>
    <row r="20" spans="1:27" x14ac:dyDescent="0.3">
      <c r="A20" t="s">
        <v>225</v>
      </c>
      <c r="B20" t="s">
        <v>38</v>
      </c>
      <c r="C20" s="22">
        <f t="shared" si="0"/>
        <v>58.222676200204283</v>
      </c>
      <c r="D20" t="s">
        <v>91</v>
      </c>
      <c r="E20">
        <v>0.3</v>
      </c>
      <c r="F20">
        <v>0.15</v>
      </c>
      <c r="G20" t="s">
        <v>91</v>
      </c>
      <c r="H20" t="s">
        <v>193</v>
      </c>
      <c r="I20">
        <v>2162.6999999999998</v>
      </c>
      <c r="J20">
        <f t="shared" si="2"/>
        <v>5.9512933406714361E-2</v>
      </c>
      <c r="K20">
        <v>14</v>
      </c>
      <c r="O20">
        <v>1.2991179999999999E-3</v>
      </c>
      <c r="R20">
        <v>2.2999999999999998</v>
      </c>
      <c r="S20">
        <v>1.17E-3</v>
      </c>
      <c r="T20">
        <v>11.7</v>
      </c>
      <c r="U20">
        <v>1</v>
      </c>
      <c r="V20">
        <v>7209</v>
      </c>
      <c r="W20">
        <v>1.9</v>
      </c>
      <c r="X20">
        <v>3.8999999999999998E-3</v>
      </c>
      <c r="Y20" s="20">
        <v>9.7900000000000001E-3</v>
      </c>
      <c r="Z20">
        <v>3.0000000000000001E-3</v>
      </c>
      <c r="AA20">
        <v>1.9E-2</v>
      </c>
    </row>
    <row r="21" spans="1:27" x14ac:dyDescent="0.3">
      <c r="A21" t="s">
        <v>226</v>
      </c>
      <c r="B21" t="s">
        <v>38</v>
      </c>
      <c r="C21" s="22">
        <f t="shared" si="0"/>
        <v>58.222676200204283</v>
      </c>
      <c r="D21" t="s">
        <v>91</v>
      </c>
      <c r="E21">
        <v>0.3</v>
      </c>
      <c r="F21">
        <v>0.15</v>
      </c>
      <c r="G21" t="s">
        <v>91</v>
      </c>
      <c r="H21" t="s">
        <v>193</v>
      </c>
      <c r="I21">
        <v>2162.6999999999998</v>
      </c>
      <c r="J21">
        <f t="shared" si="2"/>
        <v>5.9512933406714361E-2</v>
      </c>
      <c r="K21">
        <v>14</v>
      </c>
      <c r="O21">
        <v>1.5892969999999999E-3</v>
      </c>
      <c r="R21">
        <v>2.2999999999999998</v>
      </c>
      <c r="S21">
        <v>1.3799999999999999E-3</v>
      </c>
      <c r="T21">
        <v>13.8</v>
      </c>
      <c r="U21">
        <v>1</v>
      </c>
      <c r="V21">
        <v>7209</v>
      </c>
      <c r="W21">
        <v>1.9</v>
      </c>
      <c r="X21">
        <v>4.5999999999999999E-3</v>
      </c>
      <c r="Y21" s="20">
        <v>9.7900000000000001E-3</v>
      </c>
      <c r="Z21">
        <v>3.0000000000000001E-3</v>
      </c>
      <c r="AA21">
        <v>1.9E-2</v>
      </c>
    </row>
    <row r="22" spans="1:27" x14ac:dyDescent="0.3">
      <c r="A22" t="s">
        <v>227</v>
      </c>
      <c r="B22" t="s">
        <v>38</v>
      </c>
      <c r="C22" s="22">
        <f t="shared" si="0"/>
        <v>58.222676200204283</v>
      </c>
      <c r="D22" t="s">
        <v>91</v>
      </c>
      <c r="E22">
        <v>0.3</v>
      </c>
      <c r="F22">
        <v>0.15</v>
      </c>
      <c r="G22" t="s">
        <v>91</v>
      </c>
      <c r="H22" t="s">
        <v>193</v>
      </c>
      <c r="I22">
        <v>2162.6999999999998</v>
      </c>
      <c r="J22">
        <f t="shared" si="2"/>
        <v>5.9512933406714361E-2</v>
      </c>
      <c r="K22">
        <v>14</v>
      </c>
      <c r="O22">
        <v>1.5074559999999999E-3</v>
      </c>
      <c r="R22">
        <v>2.2999999999999998</v>
      </c>
      <c r="S22">
        <v>1.6299999999999999E-3</v>
      </c>
      <c r="T22">
        <v>16.3</v>
      </c>
      <c r="U22">
        <v>1</v>
      </c>
      <c r="V22">
        <v>7209</v>
      </c>
      <c r="W22">
        <v>1.9</v>
      </c>
      <c r="X22">
        <v>5.4333330000000003E-3</v>
      </c>
      <c r="Y22" s="20">
        <v>9.7900000000000001E-3</v>
      </c>
      <c r="Z22">
        <v>3.0000000000000001E-3</v>
      </c>
      <c r="AA22">
        <v>1.9E-2</v>
      </c>
    </row>
    <row r="23" spans="1:27" x14ac:dyDescent="0.3">
      <c r="A23" t="s">
        <v>228</v>
      </c>
      <c r="B23" t="s">
        <v>38</v>
      </c>
      <c r="C23" s="22">
        <f t="shared" si="0"/>
        <v>55.158324821246175</v>
      </c>
      <c r="D23" t="s">
        <v>91</v>
      </c>
      <c r="E23">
        <v>0.3</v>
      </c>
      <c r="F23">
        <v>0.15</v>
      </c>
      <c r="G23" t="s">
        <v>91</v>
      </c>
      <c r="H23" t="s">
        <v>193</v>
      </c>
      <c r="I23">
        <v>2162.6999999999998</v>
      </c>
      <c r="J23">
        <f t="shared" si="2"/>
        <v>5.9512933406714361E-2</v>
      </c>
      <c r="K23">
        <v>14.3</v>
      </c>
      <c r="O23">
        <v>5.3783200000000002E-4</v>
      </c>
      <c r="R23">
        <v>2.2999999999999998</v>
      </c>
      <c r="S23">
        <v>8.3900000000000001E-4</v>
      </c>
      <c r="T23">
        <v>8.39</v>
      </c>
      <c r="U23">
        <v>1</v>
      </c>
      <c r="V23">
        <v>7209</v>
      </c>
      <c r="W23">
        <v>1.8</v>
      </c>
      <c r="X23">
        <v>2.7966670000000001E-3</v>
      </c>
      <c r="Y23" s="20">
        <v>9.7900000000000001E-3</v>
      </c>
      <c r="Z23">
        <v>3.0000000000000001E-3</v>
      </c>
      <c r="AA23">
        <v>1.7999999999999999E-2</v>
      </c>
    </row>
    <row r="24" spans="1:27" x14ac:dyDescent="0.3">
      <c r="A24" t="s">
        <v>229</v>
      </c>
      <c r="B24" t="s">
        <v>38</v>
      </c>
      <c r="C24" s="22">
        <f t="shared" si="0"/>
        <v>55.158324821246175</v>
      </c>
      <c r="D24" t="s">
        <v>91</v>
      </c>
      <c r="E24">
        <v>0.3</v>
      </c>
      <c r="F24">
        <v>0.15</v>
      </c>
      <c r="G24" t="s">
        <v>91</v>
      </c>
      <c r="H24" t="s">
        <v>193</v>
      </c>
      <c r="I24">
        <v>2162.6999999999998</v>
      </c>
      <c r="J24">
        <f t="shared" si="2"/>
        <v>5.9512933406714361E-2</v>
      </c>
      <c r="K24">
        <v>14.3</v>
      </c>
      <c r="O24">
        <v>9.0335700000000003E-4</v>
      </c>
      <c r="R24">
        <v>2.2999999999999998</v>
      </c>
      <c r="S24">
        <v>9.8999999999999999E-4</v>
      </c>
      <c r="T24">
        <v>9.9</v>
      </c>
      <c r="U24">
        <v>1</v>
      </c>
      <c r="V24">
        <v>7209</v>
      </c>
      <c r="W24">
        <v>1.8</v>
      </c>
      <c r="X24">
        <v>3.3E-3</v>
      </c>
      <c r="Y24" s="20">
        <v>9.7900000000000001E-3</v>
      </c>
      <c r="Z24">
        <v>3.0000000000000001E-3</v>
      </c>
      <c r="AA24">
        <v>1.7999999999999999E-2</v>
      </c>
    </row>
    <row r="25" spans="1:27" x14ac:dyDescent="0.3">
      <c r="A25" t="s">
        <v>230</v>
      </c>
      <c r="B25" t="s">
        <v>38</v>
      </c>
      <c r="C25" s="22">
        <f t="shared" si="0"/>
        <v>55.158324821246175</v>
      </c>
      <c r="D25" t="s">
        <v>91</v>
      </c>
      <c r="E25">
        <v>0.3</v>
      </c>
      <c r="F25">
        <v>0.15</v>
      </c>
      <c r="G25" t="s">
        <v>91</v>
      </c>
      <c r="H25" t="s">
        <v>193</v>
      </c>
      <c r="I25">
        <v>2162.6999999999998</v>
      </c>
      <c r="J25">
        <f t="shared" si="2"/>
        <v>5.9512933406714361E-2</v>
      </c>
      <c r="K25">
        <v>14.3</v>
      </c>
      <c r="O25">
        <v>1.2376450000000001E-3</v>
      </c>
      <c r="R25">
        <v>2.2999999999999998</v>
      </c>
      <c r="S25">
        <v>1.17E-3</v>
      </c>
      <c r="T25">
        <v>11.7</v>
      </c>
      <c r="U25">
        <v>1</v>
      </c>
      <c r="V25">
        <v>7209</v>
      </c>
      <c r="W25">
        <v>1.8</v>
      </c>
      <c r="X25">
        <v>3.8999999999999998E-3</v>
      </c>
      <c r="Y25" s="20">
        <v>9.7900000000000001E-3</v>
      </c>
      <c r="Z25">
        <v>3.0000000000000001E-3</v>
      </c>
      <c r="AA25">
        <v>1.7999999999999999E-2</v>
      </c>
    </row>
    <row r="26" spans="1:27" x14ac:dyDescent="0.3">
      <c r="A26" t="s">
        <v>231</v>
      </c>
      <c r="B26" t="s">
        <v>38</v>
      </c>
      <c r="C26" s="22">
        <f t="shared" si="0"/>
        <v>55.158324821246175</v>
      </c>
      <c r="D26" t="s">
        <v>91</v>
      </c>
      <c r="E26">
        <v>0.3</v>
      </c>
      <c r="F26">
        <v>0.15</v>
      </c>
      <c r="G26" t="s">
        <v>91</v>
      </c>
      <c r="H26" t="s">
        <v>193</v>
      </c>
      <c r="I26">
        <v>2162.6999999999998</v>
      </c>
      <c r="J26">
        <f t="shared" si="2"/>
        <v>5.9512933406714361E-2</v>
      </c>
      <c r="K26">
        <v>14.3</v>
      </c>
      <c r="O26">
        <v>1.4068959999999999E-3</v>
      </c>
      <c r="R26">
        <v>2.2999999999999998</v>
      </c>
      <c r="S26">
        <v>1.3799999999999999E-3</v>
      </c>
      <c r="T26">
        <v>13.8</v>
      </c>
      <c r="U26">
        <v>1</v>
      </c>
      <c r="V26">
        <v>7209</v>
      </c>
      <c r="W26">
        <v>1.8</v>
      </c>
      <c r="X26">
        <v>4.5999999999999999E-3</v>
      </c>
      <c r="Y26" s="20">
        <v>9.7900000000000001E-3</v>
      </c>
      <c r="Z26">
        <v>3.0000000000000001E-3</v>
      </c>
      <c r="AA26">
        <v>1.7999999999999999E-2</v>
      </c>
    </row>
    <row r="27" spans="1:27" x14ac:dyDescent="0.3">
      <c r="A27" t="s">
        <v>232</v>
      </c>
      <c r="B27" t="s">
        <v>38</v>
      </c>
      <c r="C27" s="22">
        <f t="shared" si="0"/>
        <v>55.158324821246175</v>
      </c>
      <c r="D27" t="s">
        <v>91</v>
      </c>
      <c r="E27">
        <v>0.3</v>
      </c>
      <c r="F27">
        <v>0.15</v>
      </c>
      <c r="G27" t="s">
        <v>91</v>
      </c>
      <c r="H27" t="s">
        <v>193</v>
      </c>
      <c r="I27">
        <v>2162.6999999999998</v>
      </c>
      <c r="J27">
        <f t="shared" si="2"/>
        <v>5.9512933406714361E-2</v>
      </c>
      <c r="K27">
        <v>14.3</v>
      </c>
      <c r="O27">
        <v>1.278029E-3</v>
      </c>
      <c r="R27">
        <v>2.2999999999999998</v>
      </c>
      <c r="S27">
        <v>1.6299999999999999E-3</v>
      </c>
      <c r="T27">
        <v>16.3</v>
      </c>
      <c r="U27">
        <v>1</v>
      </c>
      <c r="V27">
        <v>7209</v>
      </c>
      <c r="W27">
        <v>1.8</v>
      </c>
      <c r="X27">
        <v>5.4333330000000003E-3</v>
      </c>
      <c r="Y27" s="20">
        <v>9.7900000000000001E-3</v>
      </c>
      <c r="Z27">
        <v>3.0000000000000001E-3</v>
      </c>
      <c r="AA27">
        <v>1.7999999999999999E-2</v>
      </c>
    </row>
    <row r="28" spans="1:27" x14ac:dyDescent="0.3">
      <c r="A28" t="s">
        <v>233</v>
      </c>
      <c r="B28" t="s">
        <v>38</v>
      </c>
      <c r="C28" s="22">
        <f t="shared" si="0"/>
        <v>144.02451481103165</v>
      </c>
      <c r="D28" t="s">
        <v>91</v>
      </c>
      <c r="E28">
        <v>0.3</v>
      </c>
      <c r="F28">
        <v>0.15</v>
      </c>
      <c r="G28" t="s">
        <v>91</v>
      </c>
      <c r="H28" t="s">
        <v>193</v>
      </c>
      <c r="I28">
        <v>2162.6999999999998</v>
      </c>
      <c r="J28">
        <f t="shared" si="2"/>
        <v>5.9512933406714361E-2</v>
      </c>
      <c r="K28">
        <v>15</v>
      </c>
      <c r="O28">
        <v>2.7865799999999999E-4</v>
      </c>
      <c r="R28">
        <v>2.2999999999999998</v>
      </c>
      <c r="S28">
        <v>8.3900000000000001E-4</v>
      </c>
      <c r="T28">
        <v>8.39</v>
      </c>
      <c r="U28">
        <v>1</v>
      </c>
      <c r="V28">
        <v>7209</v>
      </c>
      <c r="W28">
        <v>4.7</v>
      </c>
      <c r="X28">
        <v>2.7966670000000001E-3</v>
      </c>
      <c r="Y28" s="20">
        <v>9.7900000000000001E-3</v>
      </c>
      <c r="Z28">
        <v>3.0000000000000001E-3</v>
      </c>
      <c r="AA28">
        <v>4.7E-2</v>
      </c>
    </row>
    <row r="29" spans="1:27" x14ac:dyDescent="0.3">
      <c r="A29" t="s">
        <v>234</v>
      </c>
      <c r="B29" t="s">
        <v>38</v>
      </c>
      <c r="C29" s="22">
        <f t="shared" si="0"/>
        <v>144.02451481103165</v>
      </c>
      <c r="D29" t="s">
        <v>91</v>
      </c>
      <c r="E29">
        <v>0.3</v>
      </c>
      <c r="F29">
        <v>0.15</v>
      </c>
      <c r="G29" t="s">
        <v>91</v>
      </c>
      <c r="H29" t="s">
        <v>193</v>
      </c>
      <c r="I29">
        <v>2162.6999999999998</v>
      </c>
      <c r="J29">
        <f t="shared" si="2"/>
        <v>5.9512933406714361E-2</v>
      </c>
      <c r="K29">
        <v>15</v>
      </c>
      <c r="O29">
        <v>4.3299899999999999E-4</v>
      </c>
      <c r="R29">
        <v>2.2999999999999998</v>
      </c>
      <c r="S29">
        <v>9.8999999999999999E-4</v>
      </c>
      <c r="T29">
        <v>9.9</v>
      </c>
      <c r="U29">
        <v>1</v>
      </c>
      <c r="V29">
        <v>7209</v>
      </c>
      <c r="W29">
        <v>4.7</v>
      </c>
      <c r="X29">
        <v>3.3E-3</v>
      </c>
      <c r="Y29" s="20">
        <v>9.7900000000000001E-3</v>
      </c>
      <c r="Z29">
        <v>3.0000000000000001E-3</v>
      </c>
      <c r="AA29">
        <v>4.7E-2</v>
      </c>
    </row>
    <row r="30" spans="1:27" x14ac:dyDescent="0.3">
      <c r="A30" t="s">
        <v>235</v>
      </c>
      <c r="B30" t="s">
        <v>38</v>
      </c>
      <c r="C30" s="22">
        <f t="shared" si="0"/>
        <v>144.02451481103165</v>
      </c>
      <c r="D30" t="s">
        <v>91</v>
      </c>
      <c r="E30">
        <v>0.3</v>
      </c>
      <c r="F30">
        <v>0.15</v>
      </c>
      <c r="G30" t="s">
        <v>91</v>
      </c>
      <c r="H30" t="s">
        <v>193</v>
      </c>
      <c r="I30">
        <v>2162.6999999999998</v>
      </c>
      <c r="J30">
        <f t="shared" si="2"/>
        <v>5.9512933406714361E-2</v>
      </c>
      <c r="K30">
        <v>15</v>
      </c>
      <c r="O30">
        <v>5.5361199999999998E-4</v>
      </c>
      <c r="R30">
        <v>2.2999999999999998</v>
      </c>
      <c r="S30">
        <v>1.17E-3</v>
      </c>
      <c r="T30">
        <v>11.7</v>
      </c>
      <c r="U30">
        <v>1</v>
      </c>
      <c r="V30">
        <v>7209</v>
      </c>
      <c r="W30">
        <v>4.7</v>
      </c>
      <c r="X30">
        <v>3.8999999999999998E-3</v>
      </c>
      <c r="Y30" s="20">
        <v>9.7900000000000001E-3</v>
      </c>
      <c r="Z30">
        <v>3.0000000000000001E-3</v>
      </c>
      <c r="AA30">
        <v>4.7E-2</v>
      </c>
    </row>
    <row r="31" spans="1:27" x14ac:dyDescent="0.3">
      <c r="A31" t="s">
        <v>236</v>
      </c>
      <c r="B31" t="s">
        <v>38</v>
      </c>
      <c r="C31" s="22">
        <f t="shared" si="0"/>
        <v>144.02451481103165</v>
      </c>
      <c r="D31" t="s">
        <v>91</v>
      </c>
      <c r="E31">
        <v>0.3</v>
      </c>
      <c r="F31">
        <v>0.15</v>
      </c>
      <c r="G31" t="s">
        <v>91</v>
      </c>
      <c r="H31" t="s">
        <v>193</v>
      </c>
      <c r="I31">
        <v>2162.6999999999998</v>
      </c>
      <c r="J31">
        <f t="shared" si="2"/>
        <v>5.9512933406714361E-2</v>
      </c>
      <c r="K31">
        <v>15</v>
      </c>
      <c r="O31">
        <v>6.3856299999999998E-4</v>
      </c>
      <c r="R31">
        <v>2.2999999999999998</v>
      </c>
      <c r="S31">
        <v>1.3799999999999999E-3</v>
      </c>
      <c r="T31">
        <v>13.8</v>
      </c>
      <c r="U31">
        <v>1</v>
      </c>
      <c r="V31">
        <v>7209</v>
      </c>
      <c r="W31">
        <v>4.7</v>
      </c>
      <c r="X31">
        <v>4.5999999999999999E-3</v>
      </c>
      <c r="Y31" s="20">
        <v>9.7900000000000001E-3</v>
      </c>
      <c r="Z31">
        <v>3.0000000000000001E-3</v>
      </c>
      <c r="AA31">
        <v>4.7E-2</v>
      </c>
    </row>
    <row r="32" spans="1:27" x14ac:dyDescent="0.3">
      <c r="A32" t="s">
        <v>237</v>
      </c>
      <c r="B32" t="s">
        <v>38</v>
      </c>
      <c r="C32" s="22">
        <f t="shared" si="0"/>
        <v>144.02451481103165</v>
      </c>
      <c r="D32" t="s">
        <v>91</v>
      </c>
      <c r="E32">
        <v>0.3</v>
      </c>
      <c r="F32">
        <v>0.15</v>
      </c>
      <c r="G32" t="s">
        <v>91</v>
      </c>
      <c r="H32" t="s">
        <v>193</v>
      </c>
      <c r="I32">
        <v>2162.6999999999998</v>
      </c>
      <c r="J32">
        <f t="shared" si="2"/>
        <v>5.9512933406714361E-2</v>
      </c>
      <c r="K32">
        <v>15</v>
      </c>
      <c r="O32">
        <v>6.2672400000000005E-4</v>
      </c>
      <c r="R32">
        <v>2.2999999999999998</v>
      </c>
      <c r="S32">
        <v>1.6299999999999999E-3</v>
      </c>
      <c r="T32">
        <v>16.3</v>
      </c>
      <c r="U32">
        <v>1</v>
      </c>
      <c r="V32">
        <v>7209</v>
      </c>
      <c r="W32">
        <v>4.7</v>
      </c>
      <c r="X32">
        <v>5.4333330000000003E-3</v>
      </c>
      <c r="Y32" s="20">
        <v>9.7900000000000001E-3</v>
      </c>
      <c r="Z32">
        <v>3.0000000000000001E-3</v>
      </c>
      <c r="AA32">
        <v>4.7E-2</v>
      </c>
    </row>
    <row r="33" spans="1:27" x14ac:dyDescent="0.3">
      <c r="A33" t="s">
        <v>238</v>
      </c>
      <c r="B33" t="s">
        <v>38</v>
      </c>
      <c r="C33" s="22">
        <f t="shared" si="0"/>
        <v>144.02451481103165</v>
      </c>
      <c r="D33" t="s">
        <v>91</v>
      </c>
      <c r="E33">
        <v>0.3</v>
      </c>
      <c r="F33">
        <v>0.15</v>
      </c>
      <c r="G33" t="s">
        <v>91</v>
      </c>
      <c r="H33" t="s">
        <v>193</v>
      </c>
      <c r="I33">
        <v>2162.6999999999998</v>
      </c>
      <c r="J33">
        <f t="shared" si="2"/>
        <v>5.9512933406714361E-2</v>
      </c>
      <c r="K33">
        <v>15.1</v>
      </c>
      <c r="O33">
        <v>3.0424299999999999E-4</v>
      </c>
      <c r="R33">
        <v>2.2999999999999998</v>
      </c>
      <c r="S33">
        <v>8.3900000000000001E-4</v>
      </c>
      <c r="T33">
        <v>8.39</v>
      </c>
      <c r="U33">
        <v>1</v>
      </c>
      <c r="V33">
        <v>7209</v>
      </c>
      <c r="W33">
        <v>4.7</v>
      </c>
      <c r="X33">
        <v>2.7966670000000001E-3</v>
      </c>
      <c r="Y33" s="20">
        <v>9.7900000000000001E-3</v>
      </c>
      <c r="Z33">
        <v>3.0000000000000001E-3</v>
      </c>
      <c r="AA33">
        <v>4.7E-2</v>
      </c>
    </row>
    <row r="34" spans="1:27" x14ac:dyDescent="0.3">
      <c r="A34" t="s">
        <v>239</v>
      </c>
      <c r="B34" t="s">
        <v>38</v>
      </c>
      <c r="C34" s="22">
        <f t="shared" si="0"/>
        <v>144.02451481103165</v>
      </c>
      <c r="D34" t="s">
        <v>91</v>
      </c>
      <c r="E34">
        <v>0.3</v>
      </c>
      <c r="F34">
        <v>0.15</v>
      </c>
      <c r="G34" t="s">
        <v>91</v>
      </c>
      <c r="H34" t="s">
        <v>193</v>
      </c>
      <c r="I34">
        <v>2162.6999999999998</v>
      </c>
      <c r="J34">
        <f t="shared" si="2"/>
        <v>5.9512933406714361E-2</v>
      </c>
      <c r="K34">
        <v>15.1</v>
      </c>
      <c r="O34">
        <v>4.6081699999999998E-4</v>
      </c>
      <c r="R34">
        <v>2.2999999999999998</v>
      </c>
      <c r="S34">
        <v>9.8999999999999999E-4</v>
      </c>
      <c r="T34">
        <v>9.9</v>
      </c>
      <c r="U34">
        <v>1</v>
      </c>
      <c r="V34">
        <v>7209</v>
      </c>
      <c r="W34">
        <v>4.7</v>
      </c>
      <c r="X34">
        <v>3.3E-3</v>
      </c>
      <c r="Y34" s="20">
        <v>9.7900000000000001E-3</v>
      </c>
      <c r="Z34">
        <v>3.0000000000000001E-3</v>
      </c>
      <c r="AA34">
        <v>4.7E-2</v>
      </c>
    </row>
    <row r="35" spans="1:27" x14ac:dyDescent="0.3">
      <c r="A35" t="s">
        <v>240</v>
      </c>
      <c r="B35" t="s">
        <v>38</v>
      </c>
      <c r="C35" s="22">
        <f t="shared" si="0"/>
        <v>144.02451481103165</v>
      </c>
      <c r="D35" t="s">
        <v>91</v>
      </c>
      <c r="E35">
        <v>0.3</v>
      </c>
      <c r="F35">
        <v>0.15</v>
      </c>
      <c r="G35" t="s">
        <v>91</v>
      </c>
      <c r="H35" t="s">
        <v>193</v>
      </c>
      <c r="I35">
        <v>2162.6999999999998</v>
      </c>
      <c r="J35">
        <f t="shared" si="2"/>
        <v>5.9512933406714361E-2</v>
      </c>
      <c r="K35">
        <v>15.1</v>
      </c>
      <c r="O35">
        <v>5.7804000000000004E-4</v>
      </c>
      <c r="R35">
        <v>2.2999999999999998</v>
      </c>
      <c r="S35">
        <v>1.17E-3</v>
      </c>
      <c r="T35">
        <v>11.7</v>
      </c>
      <c r="U35">
        <v>1</v>
      </c>
      <c r="V35">
        <v>7209</v>
      </c>
      <c r="W35">
        <v>4.7</v>
      </c>
      <c r="X35">
        <v>3.8999999999999998E-3</v>
      </c>
      <c r="Y35" s="20">
        <v>9.7900000000000001E-3</v>
      </c>
      <c r="Z35">
        <v>3.0000000000000001E-3</v>
      </c>
      <c r="AA35">
        <v>4.7E-2</v>
      </c>
    </row>
    <row r="36" spans="1:27" x14ac:dyDescent="0.3">
      <c r="A36" t="s">
        <v>241</v>
      </c>
      <c r="B36" t="s">
        <v>38</v>
      </c>
      <c r="C36" s="22">
        <f t="shared" si="0"/>
        <v>144.02451481103165</v>
      </c>
      <c r="D36" t="s">
        <v>91</v>
      </c>
      <c r="E36">
        <v>0.3</v>
      </c>
      <c r="F36">
        <v>0.15</v>
      </c>
      <c r="G36" t="s">
        <v>91</v>
      </c>
      <c r="H36" t="s">
        <v>193</v>
      </c>
      <c r="I36">
        <v>2162.6999999999998</v>
      </c>
      <c r="J36">
        <f t="shared" si="2"/>
        <v>5.9512933406714361E-2</v>
      </c>
      <c r="K36">
        <v>15.1</v>
      </c>
      <c r="O36">
        <v>6.5612600000000004E-4</v>
      </c>
      <c r="R36">
        <v>2.2999999999999998</v>
      </c>
      <c r="S36">
        <v>1.3799999999999999E-3</v>
      </c>
      <c r="T36">
        <v>13.8</v>
      </c>
      <c r="U36">
        <v>1</v>
      </c>
      <c r="V36">
        <v>7209</v>
      </c>
      <c r="W36">
        <v>4.7</v>
      </c>
      <c r="X36">
        <v>4.5999999999999999E-3</v>
      </c>
      <c r="Y36" s="20">
        <v>9.7900000000000001E-3</v>
      </c>
      <c r="Z36">
        <v>3.0000000000000001E-3</v>
      </c>
      <c r="AA36">
        <v>4.7E-2</v>
      </c>
    </row>
    <row r="37" spans="1:27" x14ac:dyDescent="0.3">
      <c r="A37" t="s">
        <v>242</v>
      </c>
      <c r="B37" t="s">
        <v>38</v>
      </c>
      <c r="C37" s="22">
        <f t="shared" si="0"/>
        <v>144.02451481103165</v>
      </c>
      <c r="D37" t="s">
        <v>91</v>
      </c>
      <c r="E37">
        <v>0.3</v>
      </c>
      <c r="F37">
        <v>0.15</v>
      </c>
      <c r="G37" t="s">
        <v>91</v>
      </c>
      <c r="H37" t="s">
        <v>193</v>
      </c>
      <c r="I37">
        <v>2162.6999999999998</v>
      </c>
      <c r="J37">
        <f t="shared" si="2"/>
        <v>5.9512933406714361E-2</v>
      </c>
      <c r="K37">
        <v>15.1</v>
      </c>
      <c r="O37">
        <v>6.4285199999999996E-4</v>
      </c>
      <c r="R37">
        <v>2.2999999999999998</v>
      </c>
      <c r="S37">
        <v>1.6299999999999999E-3</v>
      </c>
      <c r="T37">
        <v>16.3</v>
      </c>
      <c r="U37">
        <v>1</v>
      </c>
      <c r="V37">
        <v>7209</v>
      </c>
      <c r="W37">
        <v>4.7</v>
      </c>
      <c r="X37">
        <v>5.4333330000000003E-3</v>
      </c>
      <c r="Y37" s="20">
        <v>9.7900000000000001E-3</v>
      </c>
      <c r="Z37">
        <v>3.0000000000000001E-3</v>
      </c>
      <c r="AA37">
        <v>4.7E-2</v>
      </c>
    </row>
    <row r="38" spans="1:27" x14ac:dyDescent="0.3">
      <c r="A38" t="s">
        <v>243</v>
      </c>
      <c r="B38" t="s">
        <v>38</v>
      </c>
      <c r="C38" s="22">
        <f t="shared" si="0"/>
        <v>183.86108273748721</v>
      </c>
      <c r="D38" t="s">
        <v>91</v>
      </c>
      <c r="E38">
        <v>0.3</v>
      </c>
      <c r="F38">
        <v>0.15</v>
      </c>
      <c r="G38" t="s">
        <v>91</v>
      </c>
      <c r="H38" t="s">
        <v>193</v>
      </c>
      <c r="I38">
        <v>2162.6999999999998</v>
      </c>
      <c r="J38">
        <f t="shared" si="2"/>
        <v>5.9512933406714361E-2</v>
      </c>
      <c r="K38">
        <v>16.7</v>
      </c>
      <c r="O38">
        <v>2.20919E-4</v>
      </c>
      <c r="R38">
        <v>2.2999999999999998</v>
      </c>
      <c r="S38">
        <v>8.3900000000000001E-4</v>
      </c>
      <c r="T38">
        <v>8.39</v>
      </c>
      <c r="U38">
        <v>1</v>
      </c>
      <c r="V38">
        <v>7209</v>
      </c>
      <c r="W38">
        <v>6</v>
      </c>
      <c r="X38">
        <v>2.7966670000000001E-3</v>
      </c>
      <c r="Y38" s="20">
        <v>9.7900000000000001E-3</v>
      </c>
      <c r="Z38">
        <v>3.0000000000000001E-3</v>
      </c>
      <c r="AA38">
        <v>0.06</v>
      </c>
    </row>
    <row r="39" spans="1:27" x14ac:dyDescent="0.3">
      <c r="A39" t="s">
        <v>244</v>
      </c>
      <c r="B39" t="s">
        <v>38</v>
      </c>
      <c r="C39" s="22">
        <f t="shared" si="0"/>
        <v>183.86108273748721</v>
      </c>
      <c r="D39" t="s">
        <v>91</v>
      </c>
      <c r="E39">
        <v>0.3</v>
      </c>
      <c r="F39">
        <v>0.15</v>
      </c>
      <c r="G39" t="s">
        <v>91</v>
      </c>
      <c r="H39" t="s">
        <v>193</v>
      </c>
      <c r="I39">
        <v>2162.6999999999998</v>
      </c>
      <c r="J39">
        <f t="shared" si="2"/>
        <v>5.9512933406714361E-2</v>
      </c>
      <c r="K39">
        <v>16.7</v>
      </c>
      <c r="O39">
        <v>2.8082399999999999E-4</v>
      </c>
      <c r="R39">
        <v>2.2999999999999998</v>
      </c>
      <c r="S39">
        <v>9.8999999999999999E-4</v>
      </c>
      <c r="T39">
        <v>9.9</v>
      </c>
      <c r="U39">
        <v>1</v>
      </c>
      <c r="V39">
        <v>7209</v>
      </c>
      <c r="W39">
        <v>6</v>
      </c>
      <c r="X39">
        <v>3.3E-3</v>
      </c>
      <c r="Y39" s="20">
        <v>9.7900000000000001E-3</v>
      </c>
      <c r="Z39">
        <v>3.0000000000000001E-3</v>
      </c>
      <c r="AA39">
        <v>0.06</v>
      </c>
    </row>
    <row r="40" spans="1:27" x14ac:dyDescent="0.3">
      <c r="A40" t="s">
        <v>245</v>
      </c>
      <c r="B40" t="s">
        <v>38</v>
      </c>
      <c r="C40" s="22">
        <f t="shared" si="0"/>
        <v>183.86108273748721</v>
      </c>
      <c r="D40" t="s">
        <v>91</v>
      </c>
      <c r="E40">
        <v>0.3</v>
      </c>
      <c r="F40">
        <v>0.15</v>
      </c>
      <c r="G40" t="s">
        <v>91</v>
      </c>
      <c r="H40" t="s">
        <v>193</v>
      </c>
      <c r="I40">
        <v>2162.6999999999998</v>
      </c>
      <c r="J40">
        <f t="shared" si="2"/>
        <v>5.9512933406714361E-2</v>
      </c>
      <c r="K40">
        <v>16.7</v>
      </c>
      <c r="O40">
        <v>2.9113199999999999E-4</v>
      </c>
      <c r="R40">
        <v>2.2999999999999998</v>
      </c>
      <c r="S40">
        <v>1.17E-3</v>
      </c>
      <c r="T40">
        <v>11.7</v>
      </c>
      <c r="U40">
        <v>1</v>
      </c>
      <c r="V40">
        <v>7209</v>
      </c>
      <c r="W40">
        <v>6</v>
      </c>
      <c r="X40">
        <v>3.8999999999999998E-3</v>
      </c>
      <c r="Y40" s="20">
        <v>9.7900000000000001E-3</v>
      </c>
      <c r="Z40">
        <v>3.0000000000000001E-3</v>
      </c>
      <c r="AA40">
        <v>0.06</v>
      </c>
    </row>
    <row r="41" spans="1:27" x14ac:dyDescent="0.3">
      <c r="A41" t="s">
        <v>246</v>
      </c>
      <c r="B41" t="s">
        <v>38</v>
      </c>
      <c r="C41" s="22">
        <f t="shared" si="0"/>
        <v>183.86108273748721</v>
      </c>
      <c r="D41" t="s">
        <v>91</v>
      </c>
      <c r="E41">
        <v>0.3</v>
      </c>
      <c r="F41">
        <v>0.15</v>
      </c>
      <c r="G41" t="s">
        <v>91</v>
      </c>
      <c r="H41" t="s">
        <v>193</v>
      </c>
      <c r="I41">
        <v>2162.6999999999998</v>
      </c>
      <c r="J41">
        <f t="shared" si="2"/>
        <v>5.9512933406714361E-2</v>
      </c>
      <c r="K41">
        <v>16.7</v>
      </c>
      <c r="O41">
        <v>2.8617099999999999E-4</v>
      </c>
      <c r="R41">
        <v>2.2999999999999998</v>
      </c>
      <c r="S41">
        <v>1.3799999999999999E-3</v>
      </c>
      <c r="T41">
        <v>13.8</v>
      </c>
      <c r="U41">
        <v>1</v>
      </c>
      <c r="V41">
        <v>7209</v>
      </c>
      <c r="W41">
        <v>6</v>
      </c>
      <c r="X41">
        <v>4.5999999999999999E-3</v>
      </c>
      <c r="Y41" s="20">
        <v>9.7900000000000001E-3</v>
      </c>
      <c r="Z41">
        <v>3.0000000000000001E-3</v>
      </c>
      <c r="AA41">
        <v>0.06</v>
      </c>
    </row>
    <row r="42" spans="1:27" x14ac:dyDescent="0.3">
      <c r="A42" t="s">
        <v>247</v>
      </c>
      <c r="B42" t="s">
        <v>38</v>
      </c>
      <c r="C42" s="22">
        <f t="shared" si="0"/>
        <v>183.86108273748721</v>
      </c>
      <c r="D42" t="s">
        <v>91</v>
      </c>
      <c r="E42">
        <v>0.3</v>
      </c>
      <c r="F42">
        <v>0.15</v>
      </c>
      <c r="G42" t="s">
        <v>91</v>
      </c>
      <c r="H42" t="s">
        <v>193</v>
      </c>
      <c r="I42">
        <v>2162.6999999999998</v>
      </c>
      <c r="J42">
        <f t="shared" si="2"/>
        <v>5.9512933406714361E-2</v>
      </c>
      <c r="K42">
        <v>16.7</v>
      </c>
      <c r="O42">
        <v>2.7576199999999998E-4</v>
      </c>
      <c r="R42">
        <v>2.2999999999999998</v>
      </c>
      <c r="S42">
        <v>1.6299999999999999E-3</v>
      </c>
      <c r="T42">
        <v>16.3</v>
      </c>
      <c r="U42">
        <v>1</v>
      </c>
      <c r="V42">
        <v>7209</v>
      </c>
      <c r="W42">
        <v>6</v>
      </c>
      <c r="X42">
        <v>5.4333330000000003E-3</v>
      </c>
      <c r="Y42" s="20">
        <v>9.7900000000000001E-3</v>
      </c>
      <c r="Z42">
        <v>3.0000000000000001E-3</v>
      </c>
      <c r="AA42">
        <v>0.06</v>
      </c>
    </row>
    <row r="43" spans="1:27" x14ac:dyDescent="0.3">
      <c r="A43" t="s">
        <v>248</v>
      </c>
      <c r="B43" t="s">
        <v>38</v>
      </c>
      <c r="C43" s="22">
        <f t="shared" si="0"/>
        <v>183.86108273748721</v>
      </c>
      <c r="D43" t="s">
        <v>91</v>
      </c>
      <c r="E43">
        <v>0.3</v>
      </c>
      <c r="F43">
        <v>0.15</v>
      </c>
      <c r="G43" t="s">
        <v>91</v>
      </c>
      <c r="H43" t="s">
        <v>193</v>
      </c>
      <c r="I43">
        <v>2162.6999999999998</v>
      </c>
      <c r="J43">
        <f t="shared" si="2"/>
        <v>5.9512933406714361E-2</v>
      </c>
      <c r="K43">
        <v>16.7</v>
      </c>
      <c r="O43">
        <v>2.8935400000000002E-4</v>
      </c>
      <c r="R43">
        <v>2.2999999999999998</v>
      </c>
      <c r="S43">
        <v>8.3900000000000001E-4</v>
      </c>
      <c r="T43">
        <v>8.39</v>
      </c>
      <c r="U43">
        <v>1</v>
      </c>
      <c r="V43">
        <v>7209</v>
      </c>
      <c r="W43">
        <v>6</v>
      </c>
      <c r="X43">
        <v>2.7966670000000001E-3</v>
      </c>
      <c r="Y43" s="20">
        <v>9.7900000000000001E-3</v>
      </c>
      <c r="Z43">
        <v>3.0000000000000001E-3</v>
      </c>
      <c r="AA43">
        <v>0.06</v>
      </c>
    </row>
    <row r="44" spans="1:27" x14ac:dyDescent="0.3">
      <c r="A44" t="s">
        <v>249</v>
      </c>
      <c r="B44" t="s">
        <v>38</v>
      </c>
      <c r="C44" s="22">
        <f t="shared" si="0"/>
        <v>183.86108273748721</v>
      </c>
      <c r="D44" t="s">
        <v>91</v>
      </c>
      <c r="E44">
        <v>0.3</v>
      </c>
      <c r="F44">
        <v>0.15</v>
      </c>
      <c r="G44" t="s">
        <v>91</v>
      </c>
      <c r="H44" t="s">
        <v>193</v>
      </c>
      <c r="I44">
        <v>2162.6999999999998</v>
      </c>
      <c r="J44">
        <f t="shared" si="2"/>
        <v>5.9512933406714361E-2</v>
      </c>
      <c r="K44">
        <v>16.7</v>
      </c>
      <c r="O44">
        <v>3.49942E-4</v>
      </c>
      <c r="R44">
        <v>2.2999999999999998</v>
      </c>
      <c r="S44">
        <v>9.8999999999999999E-4</v>
      </c>
      <c r="T44">
        <v>9.9</v>
      </c>
      <c r="U44">
        <v>1</v>
      </c>
      <c r="V44">
        <v>7209</v>
      </c>
      <c r="W44">
        <v>6</v>
      </c>
      <c r="X44">
        <v>3.3E-3</v>
      </c>
      <c r="Y44" s="20">
        <v>9.7900000000000001E-3</v>
      </c>
      <c r="Z44">
        <v>3.0000000000000001E-3</v>
      </c>
      <c r="AA44">
        <v>0.06</v>
      </c>
    </row>
    <row r="45" spans="1:27" x14ac:dyDescent="0.3">
      <c r="A45" t="s">
        <v>250</v>
      </c>
      <c r="B45" t="s">
        <v>38</v>
      </c>
      <c r="C45" s="22">
        <f t="shared" si="0"/>
        <v>183.86108273748721</v>
      </c>
      <c r="D45" t="s">
        <v>91</v>
      </c>
      <c r="E45">
        <v>0.3</v>
      </c>
      <c r="F45">
        <v>0.15</v>
      </c>
      <c r="G45" t="s">
        <v>91</v>
      </c>
      <c r="H45" t="s">
        <v>193</v>
      </c>
      <c r="I45">
        <v>2162.6999999999998</v>
      </c>
      <c r="J45">
        <f t="shared" si="2"/>
        <v>5.9512933406714361E-2</v>
      </c>
      <c r="K45">
        <v>16.7</v>
      </c>
      <c r="O45">
        <v>3.4362900000000003E-4</v>
      </c>
      <c r="R45">
        <v>2.2999999999999998</v>
      </c>
      <c r="S45">
        <v>1.17E-3</v>
      </c>
      <c r="T45">
        <v>11.7</v>
      </c>
      <c r="U45">
        <v>1</v>
      </c>
      <c r="V45">
        <v>7209</v>
      </c>
      <c r="W45">
        <v>6</v>
      </c>
      <c r="X45">
        <v>3.8999999999999998E-3</v>
      </c>
      <c r="Y45" s="20">
        <v>9.7900000000000001E-3</v>
      </c>
      <c r="Z45">
        <v>3.0000000000000001E-3</v>
      </c>
      <c r="AA45">
        <v>0.06</v>
      </c>
    </row>
    <row r="46" spans="1:27" x14ac:dyDescent="0.3">
      <c r="A46" t="s">
        <v>251</v>
      </c>
      <c r="B46" t="s">
        <v>38</v>
      </c>
      <c r="C46" s="22">
        <f t="shared" si="0"/>
        <v>183.86108273748721</v>
      </c>
      <c r="D46" t="s">
        <v>91</v>
      </c>
      <c r="E46">
        <v>0.3</v>
      </c>
      <c r="F46">
        <v>0.15</v>
      </c>
      <c r="G46" t="s">
        <v>91</v>
      </c>
      <c r="H46" t="s">
        <v>193</v>
      </c>
      <c r="I46">
        <v>2162.6999999999998</v>
      </c>
      <c r="J46">
        <f t="shared" si="2"/>
        <v>5.9512933406714361E-2</v>
      </c>
      <c r="K46">
        <v>16.7</v>
      </c>
      <c r="O46">
        <v>3.1703200000000002E-4</v>
      </c>
      <c r="R46">
        <v>2.2999999999999998</v>
      </c>
      <c r="S46">
        <v>1.3799999999999999E-3</v>
      </c>
      <c r="T46">
        <v>13.8</v>
      </c>
      <c r="U46">
        <v>1</v>
      </c>
      <c r="V46">
        <v>7209</v>
      </c>
      <c r="W46">
        <v>6</v>
      </c>
      <c r="X46">
        <v>4.5999999999999999E-3</v>
      </c>
      <c r="Y46" s="20">
        <v>9.7900000000000001E-3</v>
      </c>
      <c r="Z46">
        <v>3.0000000000000001E-3</v>
      </c>
      <c r="AA46">
        <v>0.06</v>
      </c>
    </row>
    <row r="47" spans="1:27" x14ac:dyDescent="0.3">
      <c r="A47" t="s">
        <v>252</v>
      </c>
      <c r="B47" t="s">
        <v>38</v>
      </c>
      <c r="C47" s="22">
        <f t="shared" si="0"/>
        <v>183.86108273748721</v>
      </c>
      <c r="D47" t="s">
        <v>91</v>
      </c>
      <c r="E47">
        <v>0.3</v>
      </c>
      <c r="F47">
        <v>0.15</v>
      </c>
      <c r="G47" t="s">
        <v>91</v>
      </c>
      <c r="H47" t="s">
        <v>193</v>
      </c>
      <c r="I47">
        <v>2162.6999999999998</v>
      </c>
      <c r="J47">
        <f t="shared" si="2"/>
        <v>5.9512933406714361E-2</v>
      </c>
      <c r="K47">
        <v>16.7</v>
      </c>
      <c r="O47">
        <v>3.012E-4</v>
      </c>
      <c r="R47">
        <v>2.2999999999999998</v>
      </c>
      <c r="S47">
        <v>1.6299999999999999E-3</v>
      </c>
      <c r="T47">
        <v>16.3</v>
      </c>
      <c r="U47">
        <v>1</v>
      </c>
      <c r="V47">
        <v>7209</v>
      </c>
      <c r="W47">
        <v>6</v>
      </c>
      <c r="X47">
        <v>5.4333330000000003E-3</v>
      </c>
      <c r="Y47" s="20">
        <v>9.7900000000000001E-3</v>
      </c>
      <c r="Z47">
        <v>3.0000000000000001E-3</v>
      </c>
      <c r="AA47">
        <v>0.06</v>
      </c>
    </row>
    <row r="48" spans="1:27" x14ac:dyDescent="0.3">
      <c r="A48" t="s">
        <v>192</v>
      </c>
      <c r="B48" t="s">
        <v>38</v>
      </c>
      <c r="C48" s="22">
        <f t="shared" si="0"/>
        <v>55.158324821246175</v>
      </c>
      <c r="D48" t="s">
        <v>91</v>
      </c>
      <c r="E48">
        <v>0.3</v>
      </c>
      <c r="F48">
        <v>0.15</v>
      </c>
      <c r="G48" t="s">
        <v>91</v>
      </c>
      <c r="H48" t="s">
        <v>193</v>
      </c>
      <c r="I48">
        <v>2162.6999999999998</v>
      </c>
      <c r="J48">
        <f t="shared" si="2"/>
        <v>5.9512933406714361E-2</v>
      </c>
      <c r="K48">
        <v>14.7</v>
      </c>
      <c r="O48">
        <v>6.8492300000000004E-4</v>
      </c>
      <c r="R48">
        <v>2.2999999999999998</v>
      </c>
      <c r="S48">
        <v>8.3900000000000001E-4</v>
      </c>
      <c r="T48">
        <v>8.39</v>
      </c>
      <c r="U48">
        <v>1</v>
      </c>
      <c r="V48">
        <v>7209</v>
      </c>
      <c r="W48">
        <v>1.8</v>
      </c>
      <c r="X48">
        <v>2.7966670000000001E-3</v>
      </c>
      <c r="Y48" s="20">
        <v>9.7900000000000001E-3</v>
      </c>
      <c r="Z48">
        <v>3.0000000000000001E-3</v>
      </c>
      <c r="AA48">
        <v>1.7999999999999999E-2</v>
      </c>
    </row>
    <row r="49" spans="1:27" x14ac:dyDescent="0.3">
      <c r="A49" t="s">
        <v>194</v>
      </c>
      <c r="B49" t="s">
        <v>38</v>
      </c>
      <c r="C49" s="22">
        <f t="shared" si="0"/>
        <v>55.158324821246175</v>
      </c>
      <c r="D49" t="s">
        <v>91</v>
      </c>
      <c r="E49">
        <v>0.3</v>
      </c>
      <c r="F49">
        <v>0.15</v>
      </c>
      <c r="G49" t="s">
        <v>91</v>
      </c>
      <c r="H49" t="s">
        <v>193</v>
      </c>
      <c r="I49">
        <v>2162.6999999999998</v>
      </c>
      <c r="J49">
        <f t="shared" si="2"/>
        <v>5.9512933406714361E-2</v>
      </c>
      <c r="K49">
        <v>14.7</v>
      </c>
      <c r="O49">
        <v>9.1646399999999997E-4</v>
      </c>
      <c r="R49">
        <v>2.2999999999999998</v>
      </c>
      <c r="S49">
        <v>9.8999999999999999E-4</v>
      </c>
      <c r="T49">
        <v>9.9</v>
      </c>
      <c r="U49">
        <v>1</v>
      </c>
      <c r="V49">
        <v>7209</v>
      </c>
      <c r="W49">
        <v>1.8</v>
      </c>
      <c r="X49">
        <v>3.3E-3</v>
      </c>
      <c r="Y49" s="20">
        <v>9.7900000000000001E-3</v>
      </c>
      <c r="Z49">
        <v>3.0000000000000001E-3</v>
      </c>
      <c r="AA49">
        <v>1.7999999999999999E-2</v>
      </c>
    </row>
    <row r="50" spans="1:27" x14ac:dyDescent="0.3">
      <c r="A50" t="s">
        <v>195</v>
      </c>
      <c r="B50" t="s">
        <v>38</v>
      </c>
      <c r="C50" s="22">
        <f t="shared" si="0"/>
        <v>55.158324821246175</v>
      </c>
      <c r="D50" t="s">
        <v>91</v>
      </c>
      <c r="E50">
        <v>0.3</v>
      </c>
      <c r="F50">
        <v>0.15</v>
      </c>
      <c r="G50" t="s">
        <v>91</v>
      </c>
      <c r="H50" t="s">
        <v>193</v>
      </c>
      <c r="I50">
        <v>2162.6999999999998</v>
      </c>
      <c r="J50">
        <f t="shared" si="2"/>
        <v>5.9512933406714361E-2</v>
      </c>
      <c r="K50">
        <v>14.7</v>
      </c>
      <c r="O50">
        <v>1.084977E-3</v>
      </c>
      <c r="R50">
        <v>2.2999999999999998</v>
      </c>
      <c r="S50">
        <v>1.17E-3</v>
      </c>
      <c r="T50">
        <v>11.7</v>
      </c>
      <c r="U50">
        <v>1</v>
      </c>
      <c r="V50">
        <v>7209</v>
      </c>
      <c r="W50">
        <v>1.8</v>
      </c>
      <c r="X50">
        <v>3.8999999999999998E-3</v>
      </c>
      <c r="Y50" s="20">
        <v>9.7900000000000001E-3</v>
      </c>
      <c r="Z50">
        <v>3.0000000000000001E-3</v>
      </c>
      <c r="AA50">
        <v>1.7999999999999999E-2</v>
      </c>
    </row>
    <row r="51" spans="1:27" x14ac:dyDescent="0.3">
      <c r="A51" t="s">
        <v>196</v>
      </c>
      <c r="B51" t="s">
        <v>38</v>
      </c>
      <c r="C51" s="22">
        <f t="shared" si="0"/>
        <v>55.158324821246175</v>
      </c>
      <c r="D51" t="s">
        <v>91</v>
      </c>
      <c r="E51">
        <v>0.3</v>
      </c>
      <c r="F51">
        <v>0.15</v>
      </c>
      <c r="G51" t="s">
        <v>91</v>
      </c>
      <c r="H51" t="s">
        <v>193</v>
      </c>
      <c r="I51">
        <v>2162.6999999999998</v>
      </c>
      <c r="J51">
        <f t="shared" si="2"/>
        <v>5.9512933406714361E-2</v>
      </c>
      <c r="K51">
        <v>14.7</v>
      </c>
      <c r="O51">
        <v>1.2125980000000001E-3</v>
      </c>
      <c r="R51">
        <v>2.2999999999999998</v>
      </c>
      <c r="S51">
        <v>1.3799999999999999E-3</v>
      </c>
      <c r="T51">
        <v>13.8</v>
      </c>
      <c r="U51">
        <v>1</v>
      </c>
      <c r="V51">
        <v>7209</v>
      </c>
      <c r="W51">
        <v>1.8</v>
      </c>
      <c r="X51">
        <v>4.5999999999999999E-3</v>
      </c>
      <c r="Y51" s="20">
        <v>9.7900000000000001E-3</v>
      </c>
      <c r="Z51">
        <v>3.0000000000000001E-3</v>
      </c>
      <c r="AA51">
        <v>1.7999999999999999E-2</v>
      </c>
    </row>
    <row r="52" spans="1:27" x14ac:dyDescent="0.3">
      <c r="A52" t="s">
        <v>197</v>
      </c>
      <c r="B52" t="s">
        <v>38</v>
      </c>
      <c r="C52" s="22">
        <f t="shared" si="0"/>
        <v>55.158324821246175</v>
      </c>
      <c r="D52" t="s">
        <v>91</v>
      </c>
      <c r="E52">
        <v>0.3</v>
      </c>
      <c r="F52">
        <v>0.15</v>
      </c>
      <c r="G52" t="s">
        <v>91</v>
      </c>
      <c r="H52" t="s">
        <v>193</v>
      </c>
      <c r="I52">
        <v>2162.6999999999998</v>
      </c>
      <c r="J52">
        <f t="shared" si="2"/>
        <v>5.9512933406714361E-2</v>
      </c>
      <c r="K52">
        <v>14.7</v>
      </c>
      <c r="O52">
        <v>1.4408089999999999E-3</v>
      </c>
      <c r="R52">
        <v>2.2999999999999998</v>
      </c>
      <c r="S52">
        <v>1.6299999999999999E-3</v>
      </c>
      <c r="T52">
        <v>16.3</v>
      </c>
      <c r="U52">
        <v>1</v>
      </c>
      <c r="V52">
        <v>7209</v>
      </c>
      <c r="W52">
        <v>1.8</v>
      </c>
      <c r="X52">
        <v>5.4333330000000003E-3</v>
      </c>
      <c r="Y52" s="20">
        <v>9.7900000000000001E-3</v>
      </c>
      <c r="Z52">
        <v>3.0000000000000001E-3</v>
      </c>
      <c r="AA52">
        <v>1.7999999999999999E-2</v>
      </c>
    </row>
    <row r="53" spans="1:27" x14ac:dyDescent="0.3">
      <c r="A53" t="s">
        <v>198</v>
      </c>
      <c r="B53" t="s">
        <v>38</v>
      </c>
      <c r="C53" s="22">
        <f t="shared" si="0"/>
        <v>55.158324821246175</v>
      </c>
      <c r="D53" t="s">
        <v>91</v>
      </c>
      <c r="E53">
        <v>0.3</v>
      </c>
      <c r="F53">
        <v>0.15</v>
      </c>
      <c r="G53" t="s">
        <v>91</v>
      </c>
      <c r="H53" t="s">
        <v>193</v>
      </c>
      <c r="I53">
        <v>2162.6999999999998</v>
      </c>
      <c r="J53">
        <f t="shared" si="2"/>
        <v>5.9512933406714361E-2</v>
      </c>
      <c r="K53">
        <v>14.7</v>
      </c>
      <c r="O53">
        <v>5.3395999999999999E-4</v>
      </c>
      <c r="R53">
        <v>2.2999999999999998</v>
      </c>
      <c r="S53">
        <v>8.3900000000000001E-4</v>
      </c>
      <c r="T53">
        <v>8.39</v>
      </c>
      <c r="U53">
        <v>1</v>
      </c>
      <c r="V53">
        <v>7209</v>
      </c>
      <c r="W53">
        <v>1.8</v>
      </c>
      <c r="X53">
        <v>2.7966670000000001E-3</v>
      </c>
      <c r="Y53" s="20">
        <v>9.7900000000000001E-3</v>
      </c>
      <c r="Z53">
        <v>3.0000000000000001E-3</v>
      </c>
      <c r="AA53">
        <v>1.7999999999999999E-2</v>
      </c>
    </row>
    <row r="54" spans="1:27" x14ac:dyDescent="0.3">
      <c r="A54" t="s">
        <v>199</v>
      </c>
      <c r="B54" t="s">
        <v>38</v>
      </c>
      <c r="C54" s="22">
        <f t="shared" si="0"/>
        <v>55.158324821246175</v>
      </c>
      <c r="D54" t="s">
        <v>91</v>
      </c>
      <c r="E54">
        <v>0.3</v>
      </c>
      <c r="F54">
        <v>0.15</v>
      </c>
      <c r="G54" t="s">
        <v>91</v>
      </c>
      <c r="H54" t="s">
        <v>193</v>
      </c>
      <c r="I54">
        <v>2162.6999999999998</v>
      </c>
      <c r="J54">
        <f t="shared" si="2"/>
        <v>5.9512933406714361E-2</v>
      </c>
      <c r="K54">
        <v>14.7</v>
      </c>
      <c r="O54">
        <v>7.2898799999999997E-4</v>
      </c>
      <c r="R54">
        <v>2.2999999999999998</v>
      </c>
      <c r="S54">
        <v>9.8999999999999999E-4</v>
      </c>
      <c r="T54">
        <v>9.9</v>
      </c>
      <c r="U54">
        <v>1</v>
      </c>
      <c r="V54">
        <v>7209</v>
      </c>
      <c r="W54">
        <v>1.8</v>
      </c>
      <c r="X54">
        <v>3.3E-3</v>
      </c>
      <c r="Y54" s="20">
        <v>9.7900000000000001E-3</v>
      </c>
      <c r="Z54">
        <v>3.0000000000000001E-3</v>
      </c>
      <c r="AA54">
        <v>1.7999999999999999E-2</v>
      </c>
    </row>
    <row r="55" spans="1:27" x14ac:dyDescent="0.3">
      <c r="A55" t="s">
        <v>200</v>
      </c>
      <c r="B55" t="s">
        <v>38</v>
      </c>
      <c r="C55" s="22">
        <f t="shared" si="0"/>
        <v>55.158324821246175</v>
      </c>
      <c r="D55" t="s">
        <v>91</v>
      </c>
      <c r="E55">
        <v>0.3</v>
      </c>
      <c r="F55">
        <v>0.15</v>
      </c>
      <c r="G55" t="s">
        <v>91</v>
      </c>
      <c r="H55" t="s">
        <v>193</v>
      </c>
      <c r="I55">
        <v>2162.6999999999998</v>
      </c>
      <c r="J55">
        <f t="shared" si="2"/>
        <v>5.9512933406714361E-2</v>
      </c>
      <c r="K55">
        <v>14.7</v>
      </c>
      <c r="O55">
        <v>8.63272E-4</v>
      </c>
      <c r="R55">
        <v>2.2999999999999998</v>
      </c>
      <c r="S55">
        <v>1.17E-3</v>
      </c>
      <c r="T55">
        <v>11.7</v>
      </c>
      <c r="U55">
        <v>1</v>
      </c>
      <c r="V55">
        <v>7209</v>
      </c>
      <c r="W55">
        <v>1.8</v>
      </c>
      <c r="X55">
        <v>3.8999999999999998E-3</v>
      </c>
      <c r="Y55" s="20">
        <v>9.7900000000000001E-3</v>
      </c>
      <c r="Z55">
        <v>3.0000000000000001E-3</v>
      </c>
      <c r="AA55">
        <v>1.7999999999999999E-2</v>
      </c>
    </row>
    <row r="56" spans="1:27" x14ac:dyDescent="0.3">
      <c r="A56" t="s">
        <v>201</v>
      </c>
      <c r="B56" t="s">
        <v>38</v>
      </c>
      <c r="C56" s="22">
        <f t="shared" si="0"/>
        <v>55.158324821246175</v>
      </c>
      <c r="D56" t="s">
        <v>91</v>
      </c>
      <c r="E56">
        <v>0.3</v>
      </c>
      <c r="F56">
        <v>0.15</v>
      </c>
      <c r="G56" t="s">
        <v>91</v>
      </c>
      <c r="H56" t="s">
        <v>193</v>
      </c>
      <c r="I56">
        <v>2162.6999999999998</v>
      </c>
      <c r="J56">
        <f t="shared" si="2"/>
        <v>5.9512933406714361E-2</v>
      </c>
      <c r="K56">
        <v>14.7</v>
      </c>
      <c r="O56">
        <v>9.6306899999999999E-4</v>
      </c>
      <c r="R56">
        <v>2.2999999999999998</v>
      </c>
      <c r="S56">
        <v>1.3799999999999999E-3</v>
      </c>
      <c r="T56">
        <v>13.8</v>
      </c>
      <c r="U56">
        <v>1</v>
      </c>
      <c r="V56">
        <v>7209</v>
      </c>
      <c r="W56">
        <v>1.8</v>
      </c>
      <c r="X56">
        <v>4.5999999999999999E-3</v>
      </c>
      <c r="Y56" s="20">
        <v>9.7900000000000001E-3</v>
      </c>
      <c r="Z56">
        <v>3.0000000000000001E-3</v>
      </c>
      <c r="AA56">
        <v>1.7999999999999999E-2</v>
      </c>
    </row>
    <row r="57" spans="1:27" x14ac:dyDescent="0.3">
      <c r="A57" t="s">
        <v>202</v>
      </c>
      <c r="B57" t="s">
        <v>38</v>
      </c>
      <c r="C57" s="22">
        <f t="shared" si="0"/>
        <v>55.158324821246175</v>
      </c>
      <c r="D57" t="s">
        <v>91</v>
      </c>
      <c r="E57">
        <v>0.3</v>
      </c>
      <c r="F57">
        <v>0.15</v>
      </c>
      <c r="G57" t="s">
        <v>91</v>
      </c>
      <c r="H57" t="s">
        <v>193</v>
      </c>
      <c r="I57">
        <v>2162.6999999999998</v>
      </c>
      <c r="J57">
        <f t="shared" si="2"/>
        <v>5.9512933406714361E-2</v>
      </c>
      <c r="K57">
        <v>14.7</v>
      </c>
      <c r="O57">
        <v>1.1453730000000001E-3</v>
      </c>
      <c r="R57">
        <v>2.2999999999999998</v>
      </c>
      <c r="S57">
        <v>1.6299999999999999E-3</v>
      </c>
      <c r="T57">
        <v>16.3</v>
      </c>
      <c r="U57">
        <v>1</v>
      </c>
      <c r="V57">
        <v>7209</v>
      </c>
      <c r="W57">
        <v>1.8</v>
      </c>
      <c r="X57">
        <v>5.4333330000000003E-3</v>
      </c>
      <c r="Y57" s="20">
        <v>9.7900000000000001E-3</v>
      </c>
      <c r="Z57">
        <v>3.0000000000000001E-3</v>
      </c>
      <c r="AA57">
        <v>1.7999999999999999E-2</v>
      </c>
    </row>
    <row r="58" spans="1:27" x14ac:dyDescent="0.3">
      <c r="A58" t="s">
        <v>203</v>
      </c>
      <c r="B58" t="s">
        <v>38</v>
      </c>
      <c r="C58" s="22">
        <f t="shared" si="0"/>
        <v>134.83146067415731</v>
      </c>
      <c r="D58" t="s">
        <v>91</v>
      </c>
      <c r="E58">
        <v>0.3</v>
      </c>
      <c r="F58">
        <v>0.15</v>
      </c>
      <c r="G58" t="s">
        <v>91</v>
      </c>
      <c r="H58" t="s">
        <v>193</v>
      </c>
      <c r="I58">
        <v>2162.6999999999998</v>
      </c>
      <c r="J58">
        <f t="shared" si="2"/>
        <v>5.9512933406714361E-2</v>
      </c>
      <c r="K58">
        <v>15.9</v>
      </c>
      <c r="O58">
        <v>2.3463800000000001E-4</v>
      </c>
      <c r="R58">
        <v>2.2999999999999998</v>
      </c>
      <c r="S58">
        <v>8.3900000000000001E-4</v>
      </c>
      <c r="T58">
        <v>8.39</v>
      </c>
      <c r="U58">
        <v>1</v>
      </c>
      <c r="V58">
        <v>7209</v>
      </c>
      <c r="W58">
        <v>4.4000000000000004</v>
      </c>
      <c r="X58">
        <v>2.7966670000000001E-3</v>
      </c>
      <c r="Y58" s="20">
        <v>9.7900000000000001E-3</v>
      </c>
      <c r="Z58">
        <v>3.0000000000000001E-3</v>
      </c>
      <c r="AA58">
        <v>4.3999999999999997E-2</v>
      </c>
    </row>
    <row r="59" spans="1:27" x14ac:dyDescent="0.3">
      <c r="A59" t="s">
        <v>204</v>
      </c>
      <c r="B59" t="s">
        <v>38</v>
      </c>
      <c r="C59" s="22">
        <f t="shared" si="0"/>
        <v>134.83146067415731</v>
      </c>
      <c r="D59" t="s">
        <v>91</v>
      </c>
      <c r="E59">
        <v>0.3</v>
      </c>
      <c r="F59">
        <v>0.15</v>
      </c>
      <c r="G59" t="s">
        <v>91</v>
      </c>
      <c r="H59" t="s">
        <v>193</v>
      </c>
      <c r="I59">
        <v>2162.6999999999998</v>
      </c>
      <c r="J59">
        <f t="shared" si="2"/>
        <v>5.9512933406714361E-2</v>
      </c>
      <c r="K59">
        <v>15.9</v>
      </c>
      <c r="O59">
        <v>3.1821300000000002E-4</v>
      </c>
      <c r="R59">
        <v>2.2999999999999998</v>
      </c>
      <c r="S59">
        <v>9.8999999999999999E-4</v>
      </c>
      <c r="T59">
        <v>9.9</v>
      </c>
      <c r="U59">
        <v>1</v>
      </c>
      <c r="V59">
        <v>7209</v>
      </c>
      <c r="W59">
        <v>4.4000000000000004</v>
      </c>
      <c r="X59">
        <v>3.3E-3</v>
      </c>
      <c r="Y59" s="20">
        <v>9.7900000000000001E-3</v>
      </c>
      <c r="Z59">
        <v>3.0000000000000001E-3</v>
      </c>
      <c r="AA59">
        <v>4.3999999999999997E-2</v>
      </c>
    </row>
    <row r="60" spans="1:27" x14ac:dyDescent="0.3">
      <c r="A60" t="s">
        <v>205</v>
      </c>
      <c r="B60" t="s">
        <v>38</v>
      </c>
      <c r="C60" s="22">
        <f t="shared" si="0"/>
        <v>134.83146067415731</v>
      </c>
      <c r="D60" t="s">
        <v>91</v>
      </c>
      <c r="E60">
        <v>0.3</v>
      </c>
      <c r="F60">
        <v>0.15</v>
      </c>
      <c r="G60" t="s">
        <v>91</v>
      </c>
      <c r="H60" t="s">
        <v>193</v>
      </c>
      <c r="I60">
        <v>2162.6999999999998</v>
      </c>
      <c r="J60">
        <f t="shared" si="2"/>
        <v>5.9512933406714361E-2</v>
      </c>
      <c r="K60">
        <v>15.9</v>
      </c>
      <c r="O60">
        <v>3.9645899999999999E-4</v>
      </c>
      <c r="R60">
        <v>2.2999999999999998</v>
      </c>
      <c r="S60">
        <v>1.17E-3</v>
      </c>
      <c r="T60">
        <v>11.7</v>
      </c>
      <c r="U60">
        <v>1</v>
      </c>
      <c r="V60">
        <v>7209</v>
      </c>
      <c r="W60">
        <v>4.4000000000000004</v>
      </c>
      <c r="X60">
        <v>3.8999999999999998E-3</v>
      </c>
      <c r="Y60" s="20">
        <v>9.7900000000000001E-3</v>
      </c>
      <c r="Z60">
        <v>3.0000000000000001E-3</v>
      </c>
      <c r="AA60">
        <v>4.3999999999999997E-2</v>
      </c>
    </row>
    <row r="61" spans="1:27" x14ac:dyDescent="0.3">
      <c r="A61" t="s">
        <v>206</v>
      </c>
      <c r="B61" t="s">
        <v>38</v>
      </c>
      <c r="C61" s="22">
        <f t="shared" si="0"/>
        <v>134.83146067415731</v>
      </c>
      <c r="D61" t="s">
        <v>91</v>
      </c>
      <c r="E61">
        <v>0.3</v>
      </c>
      <c r="F61">
        <v>0.15</v>
      </c>
      <c r="G61" t="s">
        <v>91</v>
      </c>
      <c r="H61" t="s">
        <v>193</v>
      </c>
      <c r="I61">
        <v>2162.6999999999998</v>
      </c>
      <c r="J61">
        <f t="shared" si="2"/>
        <v>5.9512933406714361E-2</v>
      </c>
      <c r="K61">
        <v>15.9</v>
      </c>
      <c r="O61">
        <v>4.36525E-4</v>
      </c>
      <c r="R61">
        <v>2.2999999999999998</v>
      </c>
      <c r="S61">
        <v>1.3799999999999999E-3</v>
      </c>
      <c r="T61">
        <v>13.8</v>
      </c>
      <c r="U61">
        <v>1</v>
      </c>
      <c r="V61">
        <v>7209</v>
      </c>
      <c r="W61">
        <v>4.4000000000000004</v>
      </c>
      <c r="X61">
        <v>4.5999999999999999E-3</v>
      </c>
      <c r="Y61" s="20">
        <v>9.7900000000000001E-3</v>
      </c>
      <c r="Z61">
        <v>3.0000000000000001E-3</v>
      </c>
      <c r="AA61">
        <v>4.3999999999999997E-2</v>
      </c>
    </row>
    <row r="62" spans="1:27" x14ac:dyDescent="0.3">
      <c r="A62" t="s">
        <v>207</v>
      </c>
      <c r="B62" t="s">
        <v>38</v>
      </c>
      <c r="C62" s="22">
        <f t="shared" si="0"/>
        <v>134.83146067415731</v>
      </c>
      <c r="D62" t="s">
        <v>91</v>
      </c>
      <c r="E62">
        <v>0.3</v>
      </c>
      <c r="F62">
        <v>0.15</v>
      </c>
      <c r="G62" t="s">
        <v>91</v>
      </c>
      <c r="H62" t="s">
        <v>193</v>
      </c>
      <c r="I62">
        <v>2162.6999999999998</v>
      </c>
      <c r="J62">
        <f t="shared" si="2"/>
        <v>5.9512933406714361E-2</v>
      </c>
      <c r="K62">
        <v>15.9</v>
      </c>
      <c r="O62">
        <v>4.2216399999999999E-4</v>
      </c>
      <c r="R62">
        <v>2.2999999999999998</v>
      </c>
      <c r="S62">
        <v>1.6299999999999999E-3</v>
      </c>
      <c r="T62">
        <v>16.3</v>
      </c>
      <c r="U62">
        <v>1</v>
      </c>
      <c r="V62">
        <v>7209</v>
      </c>
      <c r="W62">
        <v>4.4000000000000004</v>
      </c>
      <c r="X62">
        <v>5.4333330000000003E-3</v>
      </c>
      <c r="Y62" s="20">
        <v>9.7900000000000001E-3</v>
      </c>
      <c r="Z62">
        <v>3.0000000000000001E-3</v>
      </c>
      <c r="AA62">
        <v>4.3999999999999997E-2</v>
      </c>
    </row>
    <row r="63" spans="1:27" x14ac:dyDescent="0.3">
      <c r="A63" t="s">
        <v>208</v>
      </c>
      <c r="B63" t="s">
        <v>38</v>
      </c>
      <c r="C63" s="22">
        <f t="shared" si="0"/>
        <v>134.83146067415731</v>
      </c>
      <c r="D63" t="s">
        <v>91</v>
      </c>
      <c r="E63">
        <v>0.3</v>
      </c>
      <c r="F63">
        <v>0.15</v>
      </c>
      <c r="G63" t="s">
        <v>91</v>
      </c>
      <c r="H63" t="s">
        <v>193</v>
      </c>
      <c r="I63">
        <v>2162.6999999999998</v>
      </c>
      <c r="J63">
        <f t="shared" si="2"/>
        <v>5.9512933406714361E-2</v>
      </c>
      <c r="K63">
        <v>15.8</v>
      </c>
      <c r="O63">
        <v>1.5929400000000001E-4</v>
      </c>
      <c r="R63">
        <v>2.2999999999999998</v>
      </c>
      <c r="S63">
        <v>8.3900000000000001E-4</v>
      </c>
      <c r="T63">
        <v>8.39</v>
      </c>
      <c r="U63">
        <v>1</v>
      </c>
      <c r="V63">
        <v>7209</v>
      </c>
      <c r="W63">
        <v>4.4000000000000004</v>
      </c>
      <c r="X63">
        <v>2.7966670000000001E-3</v>
      </c>
      <c r="Y63" s="20">
        <v>9.7900000000000001E-3</v>
      </c>
      <c r="Z63">
        <v>3.0000000000000001E-3</v>
      </c>
      <c r="AA63">
        <v>4.3999999999999997E-2</v>
      </c>
    </row>
    <row r="64" spans="1:27" x14ac:dyDescent="0.3">
      <c r="A64" t="s">
        <v>209</v>
      </c>
      <c r="B64" t="s">
        <v>38</v>
      </c>
      <c r="C64" s="22">
        <f t="shared" si="0"/>
        <v>134.83146067415731</v>
      </c>
      <c r="D64" t="s">
        <v>91</v>
      </c>
      <c r="E64">
        <v>0.3</v>
      </c>
      <c r="F64">
        <v>0.15</v>
      </c>
      <c r="G64" t="s">
        <v>91</v>
      </c>
      <c r="H64" t="s">
        <v>193</v>
      </c>
      <c r="I64">
        <v>2162.6999999999998</v>
      </c>
      <c r="J64">
        <f t="shared" si="2"/>
        <v>5.9512933406714361E-2</v>
      </c>
      <c r="K64">
        <v>15.8</v>
      </c>
      <c r="O64">
        <v>2.0255499999999999E-4</v>
      </c>
      <c r="R64">
        <v>2.2999999999999998</v>
      </c>
      <c r="S64">
        <v>9.8999999999999999E-4</v>
      </c>
      <c r="T64">
        <v>9.9</v>
      </c>
      <c r="U64">
        <v>1</v>
      </c>
      <c r="V64">
        <v>7209</v>
      </c>
      <c r="W64">
        <v>4.4000000000000004</v>
      </c>
      <c r="X64">
        <v>3.3E-3</v>
      </c>
      <c r="Y64" s="20">
        <v>9.7900000000000001E-3</v>
      </c>
      <c r="Z64">
        <v>3.0000000000000001E-3</v>
      </c>
      <c r="AA64">
        <v>4.3999999999999997E-2</v>
      </c>
    </row>
    <row r="65" spans="1:27" x14ac:dyDescent="0.3">
      <c r="A65" t="s">
        <v>210</v>
      </c>
      <c r="B65" t="s">
        <v>38</v>
      </c>
      <c r="C65" s="22">
        <f t="shared" si="0"/>
        <v>134.83146067415731</v>
      </c>
      <c r="D65" t="s">
        <v>91</v>
      </c>
      <c r="E65">
        <v>0.3</v>
      </c>
      <c r="F65">
        <v>0.15</v>
      </c>
      <c r="G65" t="s">
        <v>91</v>
      </c>
      <c r="H65" t="s">
        <v>193</v>
      </c>
      <c r="I65">
        <v>2162.6999999999998</v>
      </c>
      <c r="J65">
        <f t="shared" si="2"/>
        <v>5.9512933406714361E-2</v>
      </c>
      <c r="K65">
        <v>15.8</v>
      </c>
      <c r="O65">
        <v>2.0864599999999999E-4</v>
      </c>
      <c r="R65">
        <v>2.2999999999999998</v>
      </c>
      <c r="S65">
        <v>1.17E-3</v>
      </c>
      <c r="T65">
        <v>11.7</v>
      </c>
      <c r="U65">
        <v>1</v>
      </c>
      <c r="V65">
        <v>7209</v>
      </c>
      <c r="W65">
        <v>4.4000000000000004</v>
      </c>
      <c r="X65">
        <v>3.8999999999999998E-3</v>
      </c>
      <c r="Y65" s="20">
        <v>9.7900000000000001E-3</v>
      </c>
      <c r="Z65">
        <v>3.0000000000000001E-3</v>
      </c>
      <c r="AA65">
        <v>4.3999999999999997E-2</v>
      </c>
    </row>
    <row r="66" spans="1:27" x14ac:dyDescent="0.3">
      <c r="A66" t="s">
        <v>211</v>
      </c>
      <c r="B66" t="s">
        <v>38</v>
      </c>
      <c r="C66" s="22">
        <f t="shared" si="0"/>
        <v>134.83146067415731</v>
      </c>
      <c r="D66" t="s">
        <v>91</v>
      </c>
      <c r="E66">
        <v>0.3</v>
      </c>
      <c r="F66">
        <v>0.15</v>
      </c>
      <c r="G66" t="s">
        <v>91</v>
      </c>
      <c r="H66" t="s">
        <v>193</v>
      </c>
      <c r="I66">
        <v>2162.6999999999998</v>
      </c>
      <c r="J66">
        <f t="shared" si="2"/>
        <v>5.9512933406714361E-2</v>
      </c>
      <c r="K66">
        <v>15.8</v>
      </c>
      <c r="O66">
        <v>1.83938E-4</v>
      </c>
      <c r="R66">
        <v>2.2999999999999998</v>
      </c>
      <c r="S66">
        <v>1.3799999999999999E-3</v>
      </c>
      <c r="T66">
        <v>13.8</v>
      </c>
      <c r="U66">
        <v>1</v>
      </c>
      <c r="V66">
        <v>7209</v>
      </c>
      <c r="W66">
        <v>4.4000000000000004</v>
      </c>
      <c r="X66">
        <v>4.5999999999999999E-3</v>
      </c>
      <c r="Y66" s="20">
        <v>9.7900000000000001E-3</v>
      </c>
      <c r="Z66">
        <v>3.0000000000000001E-3</v>
      </c>
      <c r="AA66">
        <v>4.3999999999999997E-2</v>
      </c>
    </row>
    <row r="67" spans="1:27" x14ac:dyDescent="0.3">
      <c r="A67" t="s">
        <v>212</v>
      </c>
      <c r="B67" t="s">
        <v>38</v>
      </c>
      <c r="C67" s="22">
        <f t="shared" ref="C67:C77" si="3">(U67*W67*E67)/Y67</f>
        <v>134.83146067415731</v>
      </c>
      <c r="D67" t="s">
        <v>91</v>
      </c>
      <c r="E67">
        <v>0.3</v>
      </c>
      <c r="F67">
        <v>0.15</v>
      </c>
      <c r="G67" t="s">
        <v>91</v>
      </c>
      <c r="H67" t="s">
        <v>193</v>
      </c>
      <c r="I67">
        <v>2162.6999999999998</v>
      </c>
      <c r="J67">
        <f t="shared" si="2"/>
        <v>5.9512933406714361E-2</v>
      </c>
      <c r="K67">
        <v>15.8</v>
      </c>
      <c r="O67">
        <v>1.8631999999999999E-4</v>
      </c>
      <c r="R67">
        <v>2.2999999999999998</v>
      </c>
      <c r="S67">
        <v>1.6299999999999999E-3</v>
      </c>
      <c r="T67">
        <v>16.3</v>
      </c>
      <c r="U67">
        <v>1</v>
      </c>
      <c r="V67">
        <v>7209</v>
      </c>
      <c r="W67">
        <v>4.4000000000000004</v>
      </c>
      <c r="X67">
        <v>5.4333330000000003E-3</v>
      </c>
      <c r="Y67" s="20">
        <v>9.7900000000000001E-3</v>
      </c>
      <c r="Z67">
        <v>3.0000000000000001E-3</v>
      </c>
      <c r="AA67">
        <v>4.3999999999999997E-2</v>
      </c>
    </row>
    <row r="68" spans="1:27" x14ac:dyDescent="0.3">
      <c r="A68" t="s">
        <v>213</v>
      </c>
      <c r="B68" t="s">
        <v>38</v>
      </c>
      <c r="C68" s="22">
        <f t="shared" si="3"/>
        <v>180.79673135852912</v>
      </c>
      <c r="D68" t="s">
        <v>91</v>
      </c>
      <c r="E68">
        <v>0.3</v>
      </c>
      <c r="F68">
        <v>0.15</v>
      </c>
      <c r="G68" t="s">
        <v>91</v>
      </c>
      <c r="H68" t="s">
        <v>193</v>
      </c>
      <c r="I68">
        <v>2162.6999999999998</v>
      </c>
      <c r="J68">
        <f t="shared" si="2"/>
        <v>5.9512933406714361E-2</v>
      </c>
      <c r="K68">
        <v>17</v>
      </c>
      <c r="O68">
        <v>1.29918E-4</v>
      </c>
      <c r="R68">
        <v>2.2999999999999998</v>
      </c>
      <c r="S68">
        <v>8.3900000000000001E-4</v>
      </c>
      <c r="T68">
        <v>8.39</v>
      </c>
      <c r="U68">
        <v>1</v>
      </c>
      <c r="V68">
        <v>7209</v>
      </c>
      <c r="W68">
        <v>5.9</v>
      </c>
      <c r="X68">
        <v>2.7966670000000001E-3</v>
      </c>
      <c r="Y68" s="20">
        <v>9.7900000000000001E-3</v>
      </c>
      <c r="Z68">
        <v>3.0000000000000001E-3</v>
      </c>
      <c r="AA68">
        <v>5.8999999999999997E-2</v>
      </c>
    </row>
    <row r="69" spans="1:27" x14ac:dyDescent="0.3">
      <c r="A69" t="s">
        <v>214</v>
      </c>
      <c r="B69" t="s">
        <v>38</v>
      </c>
      <c r="C69" s="22">
        <f t="shared" si="3"/>
        <v>180.79673135852912</v>
      </c>
      <c r="D69" t="s">
        <v>91</v>
      </c>
      <c r="E69">
        <v>0.3</v>
      </c>
      <c r="F69">
        <v>0.15</v>
      </c>
      <c r="G69" t="s">
        <v>91</v>
      </c>
      <c r="H69" t="s">
        <v>193</v>
      </c>
      <c r="I69">
        <v>2162.6999999999998</v>
      </c>
      <c r="J69">
        <f t="shared" si="2"/>
        <v>5.9512933406714361E-2</v>
      </c>
      <c r="K69">
        <v>17</v>
      </c>
      <c r="O69">
        <v>1.83289E-4</v>
      </c>
      <c r="R69">
        <v>2.2999999999999998</v>
      </c>
      <c r="S69">
        <v>9.8999999999999999E-4</v>
      </c>
      <c r="T69">
        <v>9.9</v>
      </c>
      <c r="U69">
        <v>1</v>
      </c>
      <c r="V69">
        <v>7209</v>
      </c>
      <c r="W69">
        <v>5.9</v>
      </c>
      <c r="X69">
        <v>3.3E-3</v>
      </c>
      <c r="Y69" s="20">
        <v>9.7900000000000001E-3</v>
      </c>
      <c r="Z69">
        <v>3.0000000000000001E-3</v>
      </c>
      <c r="AA69">
        <v>5.8999999999999997E-2</v>
      </c>
    </row>
    <row r="70" spans="1:27" x14ac:dyDescent="0.3">
      <c r="A70" t="s">
        <v>215</v>
      </c>
      <c r="B70" t="s">
        <v>38</v>
      </c>
      <c r="C70" s="22">
        <f t="shared" si="3"/>
        <v>180.79673135852912</v>
      </c>
      <c r="D70" t="s">
        <v>91</v>
      </c>
      <c r="E70">
        <v>0.3</v>
      </c>
      <c r="F70">
        <v>0.15</v>
      </c>
      <c r="G70" t="s">
        <v>91</v>
      </c>
      <c r="H70" t="s">
        <v>193</v>
      </c>
      <c r="I70">
        <v>2162.6999999999998</v>
      </c>
      <c r="J70">
        <f t="shared" si="2"/>
        <v>5.9512933406714361E-2</v>
      </c>
      <c r="K70">
        <v>17</v>
      </c>
      <c r="O70">
        <v>2.40838E-4</v>
      </c>
      <c r="R70">
        <v>2.2999999999999998</v>
      </c>
      <c r="S70">
        <v>1.17E-3</v>
      </c>
      <c r="T70">
        <v>11.7</v>
      </c>
      <c r="U70">
        <v>1</v>
      </c>
      <c r="V70">
        <v>7209</v>
      </c>
      <c r="W70">
        <v>5.9</v>
      </c>
      <c r="X70">
        <v>3.8999999999999998E-3</v>
      </c>
      <c r="Y70" s="20">
        <v>9.7900000000000001E-3</v>
      </c>
      <c r="Z70">
        <v>3.0000000000000001E-3</v>
      </c>
      <c r="AA70">
        <v>5.8999999999999997E-2</v>
      </c>
    </row>
    <row r="71" spans="1:27" x14ac:dyDescent="0.3">
      <c r="A71" t="s">
        <v>216</v>
      </c>
      <c r="B71" t="s">
        <v>38</v>
      </c>
      <c r="C71" s="22">
        <f t="shared" si="3"/>
        <v>180.79673135852912</v>
      </c>
      <c r="D71" t="s">
        <v>91</v>
      </c>
      <c r="E71">
        <v>0.3</v>
      </c>
      <c r="F71">
        <v>0.15</v>
      </c>
      <c r="G71" t="s">
        <v>91</v>
      </c>
      <c r="H71" t="s">
        <v>193</v>
      </c>
      <c r="I71">
        <v>2162.6999999999998</v>
      </c>
      <c r="J71">
        <f t="shared" si="2"/>
        <v>5.9512933406714361E-2</v>
      </c>
      <c r="K71">
        <v>17</v>
      </c>
      <c r="O71">
        <v>2.8775200000000001E-4</v>
      </c>
      <c r="R71">
        <v>2.2999999999999998</v>
      </c>
      <c r="S71">
        <v>1.3799999999999999E-3</v>
      </c>
      <c r="T71">
        <v>13.8</v>
      </c>
      <c r="U71">
        <v>1</v>
      </c>
      <c r="V71">
        <v>7209</v>
      </c>
      <c r="W71">
        <v>5.9</v>
      </c>
      <c r="X71">
        <v>4.5999999999999999E-3</v>
      </c>
      <c r="Y71" s="20">
        <v>9.7900000000000001E-3</v>
      </c>
      <c r="Z71">
        <v>3.0000000000000001E-3</v>
      </c>
      <c r="AA71">
        <v>5.8999999999999997E-2</v>
      </c>
    </row>
    <row r="72" spans="1:27" x14ac:dyDescent="0.3">
      <c r="A72" t="s">
        <v>217</v>
      </c>
      <c r="B72" t="s">
        <v>38</v>
      </c>
      <c r="C72" s="22">
        <f t="shared" si="3"/>
        <v>180.79673135852912</v>
      </c>
      <c r="D72" t="s">
        <v>91</v>
      </c>
      <c r="E72">
        <v>0.3</v>
      </c>
      <c r="F72">
        <v>0.15</v>
      </c>
      <c r="G72" t="s">
        <v>91</v>
      </c>
      <c r="H72" t="s">
        <v>193</v>
      </c>
      <c r="I72">
        <v>2162.6999999999998</v>
      </c>
      <c r="J72">
        <f t="shared" si="2"/>
        <v>5.9512933406714361E-2</v>
      </c>
      <c r="K72">
        <v>17</v>
      </c>
      <c r="O72">
        <v>3.0711600000000002E-4</v>
      </c>
      <c r="R72">
        <v>2.2999999999999998</v>
      </c>
      <c r="S72">
        <v>1.6299999999999999E-3</v>
      </c>
      <c r="T72">
        <v>16.3</v>
      </c>
      <c r="U72">
        <v>1</v>
      </c>
      <c r="V72">
        <v>7209</v>
      </c>
      <c r="W72">
        <v>5.9</v>
      </c>
      <c r="X72">
        <v>5.4333330000000003E-3</v>
      </c>
      <c r="Y72" s="20">
        <v>9.7900000000000001E-3</v>
      </c>
      <c r="Z72">
        <v>3.0000000000000001E-3</v>
      </c>
      <c r="AA72">
        <v>5.8999999999999997E-2</v>
      </c>
    </row>
    <row r="73" spans="1:27" x14ac:dyDescent="0.3">
      <c r="A73" t="s">
        <v>218</v>
      </c>
      <c r="B73" t="s">
        <v>38</v>
      </c>
      <c r="C73" s="22">
        <f t="shared" si="3"/>
        <v>180.79673135852912</v>
      </c>
      <c r="D73" t="s">
        <v>91</v>
      </c>
      <c r="E73">
        <v>0.3</v>
      </c>
      <c r="F73">
        <v>0.15</v>
      </c>
      <c r="G73" t="s">
        <v>91</v>
      </c>
      <c r="H73" t="s">
        <v>193</v>
      </c>
      <c r="I73">
        <v>2162.6999999999998</v>
      </c>
      <c r="J73">
        <f t="shared" si="2"/>
        <v>5.9512933406714361E-2</v>
      </c>
      <c r="K73">
        <v>17.100000000000001</v>
      </c>
      <c r="O73">
        <v>1.33499E-4</v>
      </c>
      <c r="R73">
        <v>2.2999999999999998</v>
      </c>
      <c r="S73">
        <v>8.3900000000000001E-4</v>
      </c>
      <c r="T73">
        <v>8.39</v>
      </c>
      <c r="U73">
        <v>1</v>
      </c>
      <c r="V73">
        <v>7209</v>
      </c>
      <c r="W73">
        <v>5.9</v>
      </c>
      <c r="X73">
        <v>2.7966670000000001E-3</v>
      </c>
      <c r="Y73" s="20">
        <v>9.7900000000000001E-3</v>
      </c>
      <c r="Z73">
        <v>3.0000000000000001E-3</v>
      </c>
      <c r="AA73">
        <v>5.8999999999999997E-2</v>
      </c>
    </row>
    <row r="74" spans="1:27" x14ac:dyDescent="0.3">
      <c r="A74" t="s">
        <v>219</v>
      </c>
      <c r="B74" t="s">
        <v>38</v>
      </c>
      <c r="C74" s="22">
        <f t="shared" si="3"/>
        <v>180.79673135852912</v>
      </c>
      <c r="D74" t="s">
        <v>91</v>
      </c>
      <c r="E74">
        <v>0.3</v>
      </c>
      <c r="F74">
        <v>0.15</v>
      </c>
      <c r="G74" t="s">
        <v>91</v>
      </c>
      <c r="H74" t="s">
        <v>193</v>
      </c>
      <c r="I74">
        <v>2162.6999999999998</v>
      </c>
      <c r="J74">
        <f t="shared" si="2"/>
        <v>5.9512933406714361E-2</v>
      </c>
      <c r="K74">
        <v>17.100000000000001</v>
      </c>
      <c r="O74">
        <v>1.7378700000000001E-4</v>
      </c>
      <c r="R74">
        <v>2.2999999999999998</v>
      </c>
      <c r="S74">
        <v>9.8999999999999999E-4</v>
      </c>
      <c r="T74">
        <v>9.9</v>
      </c>
      <c r="U74">
        <v>1</v>
      </c>
      <c r="V74">
        <v>7209</v>
      </c>
      <c r="W74">
        <v>5.9</v>
      </c>
      <c r="X74">
        <v>3.3E-3</v>
      </c>
      <c r="Y74" s="20">
        <v>9.7900000000000001E-3</v>
      </c>
      <c r="Z74">
        <v>3.0000000000000001E-3</v>
      </c>
      <c r="AA74">
        <v>5.8999999999999997E-2</v>
      </c>
    </row>
    <row r="75" spans="1:27" x14ac:dyDescent="0.3">
      <c r="A75" t="s">
        <v>220</v>
      </c>
      <c r="B75" t="s">
        <v>38</v>
      </c>
      <c r="C75" s="22">
        <f t="shared" si="3"/>
        <v>180.79673135852912</v>
      </c>
      <c r="D75" t="s">
        <v>91</v>
      </c>
      <c r="E75">
        <v>0.3</v>
      </c>
      <c r="F75">
        <v>0.15</v>
      </c>
      <c r="G75" t="s">
        <v>91</v>
      </c>
      <c r="H75" t="s">
        <v>193</v>
      </c>
      <c r="I75">
        <v>2162.6999999999998</v>
      </c>
      <c r="J75">
        <f t="shared" si="2"/>
        <v>5.9512933406714361E-2</v>
      </c>
      <c r="K75">
        <v>17.100000000000001</v>
      </c>
      <c r="O75">
        <v>1.8343499999999999E-4</v>
      </c>
      <c r="R75">
        <v>2.2999999999999998</v>
      </c>
      <c r="S75">
        <v>1.17E-3</v>
      </c>
      <c r="T75">
        <v>11.7</v>
      </c>
      <c r="U75">
        <v>1</v>
      </c>
      <c r="V75">
        <v>7209</v>
      </c>
      <c r="W75">
        <v>5.9</v>
      </c>
      <c r="X75">
        <v>3.8999999999999998E-3</v>
      </c>
      <c r="Y75" s="20">
        <v>9.7900000000000001E-3</v>
      </c>
      <c r="Z75">
        <v>3.0000000000000001E-3</v>
      </c>
      <c r="AA75">
        <v>5.8999999999999997E-2</v>
      </c>
    </row>
    <row r="76" spans="1:27" x14ac:dyDescent="0.3">
      <c r="A76" t="s">
        <v>221</v>
      </c>
      <c r="B76" t="s">
        <v>38</v>
      </c>
      <c r="C76" s="22">
        <f t="shared" si="3"/>
        <v>180.79673135852912</v>
      </c>
      <c r="D76" t="s">
        <v>91</v>
      </c>
      <c r="E76">
        <v>0.3</v>
      </c>
      <c r="F76">
        <v>0.15</v>
      </c>
      <c r="G76" t="s">
        <v>91</v>
      </c>
      <c r="H76" t="s">
        <v>193</v>
      </c>
      <c r="I76">
        <v>2162.6999999999998</v>
      </c>
      <c r="J76">
        <f t="shared" si="2"/>
        <v>5.9512933406714361E-2</v>
      </c>
      <c r="K76">
        <v>17.100000000000001</v>
      </c>
      <c r="O76">
        <v>1.6624899999999999E-4</v>
      </c>
      <c r="R76">
        <v>2.2999999999999998</v>
      </c>
      <c r="S76">
        <v>1.3799999999999999E-3</v>
      </c>
      <c r="T76">
        <v>13.8</v>
      </c>
      <c r="U76">
        <v>1</v>
      </c>
      <c r="V76">
        <v>7209</v>
      </c>
      <c r="W76">
        <v>5.9</v>
      </c>
      <c r="X76">
        <v>4.5999999999999999E-3</v>
      </c>
      <c r="Y76" s="20">
        <v>9.7900000000000001E-3</v>
      </c>
      <c r="Z76">
        <v>3.0000000000000001E-3</v>
      </c>
      <c r="AA76">
        <v>5.8999999999999997E-2</v>
      </c>
    </row>
    <row r="77" spans="1:27" x14ac:dyDescent="0.3">
      <c r="A77" t="s">
        <v>222</v>
      </c>
      <c r="B77" t="s">
        <v>38</v>
      </c>
      <c r="C77" s="22">
        <f t="shared" si="3"/>
        <v>180.79673135852912</v>
      </c>
      <c r="D77" t="s">
        <v>91</v>
      </c>
      <c r="E77">
        <v>0.3</v>
      </c>
      <c r="F77">
        <v>0.15</v>
      </c>
      <c r="G77" t="s">
        <v>91</v>
      </c>
      <c r="H77" t="s">
        <v>193</v>
      </c>
      <c r="I77">
        <v>2162.6999999999998</v>
      </c>
      <c r="J77">
        <f t="shared" si="2"/>
        <v>5.9512933406714361E-2</v>
      </c>
      <c r="K77">
        <v>17.100000000000001</v>
      </c>
      <c r="O77">
        <v>1.6445300000000001E-4</v>
      </c>
      <c r="R77">
        <v>2.2999999999999998</v>
      </c>
      <c r="S77">
        <v>1.6299999999999999E-3</v>
      </c>
      <c r="T77">
        <v>16.3</v>
      </c>
      <c r="U77">
        <v>1</v>
      </c>
      <c r="V77">
        <v>7209</v>
      </c>
      <c r="W77">
        <v>5.9</v>
      </c>
      <c r="X77">
        <v>5.4333330000000003E-3</v>
      </c>
      <c r="Y77" s="20">
        <v>9.7900000000000001E-3</v>
      </c>
      <c r="Z77">
        <v>3.0000000000000001E-3</v>
      </c>
      <c r="AA77">
        <v>5.8999999999999997E-2</v>
      </c>
    </row>
    <row r="78" spans="1:27" x14ac:dyDescent="0.3">
      <c r="A78">
        <v>1</v>
      </c>
      <c r="B78" t="s">
        <v>5</v>
      </c>
      <c r="C78">
        <v>68</v>
      </c>
      <c r="D78" t="s">
        <v>92</v>
      </c>
      <c r="E78">
        <v>0.63500000000000001</v>
      </c>
      <c r="F78">
        <v>0.3175</v>
      </c>
      <c r="G78" t="s">
        <v>91</v>
      </c>
      <c r="H78" t="s">
        <v>6</v>
      </c>
      <c r="I78">
        <v>0.63500000000000001</v>
      </c>
      <c r="J78">
        <f>(E78*V78)/(275*22)</f>
        <v>1.0495867768595041E-4</v>
      </c>
      <c r="K78">
        <v>9.75</v>
      </c>
      <c r="O78">
        <v>3.5000000000000001E-3</v>
      </c>
      <c r="P78" t="s">
        <v>9</v>
      </c>
      <c r="Q78" t="s">
        <v>21</v>
      </c>
      <c r="R78">
        <v>1.03</v>
      </c>
      <c r="S78">
        <v>1.9400000000000001E-2</v>
      </c>
      <c r="T78">
        <v>194</v>
      </c>
      <c r="U78">
        <v>1</v>
      </c>
      <c r="V78">
        <v>1</v>
      </c>
      <c r="W78">
        <v>1.048774173</v>
      </c>
      <c r="X78">
        <v>3.0551181E-2</v>
      </c>
      <c r="Y78" s="20">
        <v>9.7900000000000001E-3</v>
      </c>
      <c r="Z78">
        <v>6.3499999999999997E-3</v>
      </c>
      <c r="AA78">
        <v>1.0487742E-2</v>
      </c>
    </row>
    <row r="79" spans="1:27" x14ac:dyDescent="0.3">
      <c r="A79">
        <v>2</v>
      </c>
      <c r="B79" t="s">
        <v>5</v>
      </c>
      <c r="C79">
        <v>137</v>
      </c>
      <c r="D79" t="s">
        <v>92</v>
      </c>
      <c r="E79">
        <v>1.27</v>
      </c>
      <c r="F79">
        <v>0.63500000000000001</v>
      </c>
      <c r="G79" t="s">
        <v>91</v>
      </c>
      <c r="H79" t="s">
        <v>6</v>
      </c>
      <c r="I79">
        <v>1.27</v>
      </c>
      <c r="J79">
        <f>(E79*V79)/(275*22)</f>
        <v>2.0991735537190083E-4</v>
      </c>
      <c r="K79">
        <v>9.75</v>
      </c>
      <c r="O79">
        <v>1.4E-3</v>
      </c>
      <c r="P79" t="s">
        <v>10</v>
      </c>
      <c r="Q79" t="s">
        <v>21</v>
      </c>
      <c r="R79">
        <v>1.03</v>
      </c>
      <c r="S79">
        <v>1.9400000000000001E-2</v>
      </c>
      <c r="T79">
        <v>194</v>
      </c>
      <c r="U79">
        <v>1</v>
      </c>
      <c r="V79">
        <v>1</v>
      </c>
      <c r="W79">
        <v>1.0564857480000001</v>
      </c>
      <c r="X79">
        <v>1.5275591E-2</v>
      </c>
      <c r="Y79" s="20">
        <v>9.7900000000000001E-3</v>
      </c>
      <c r="Z79">
        <v>1.2699999999999999E-2</v>
      </c>
      <c r="AA79">
        <v>1.0564857E-2</v>
      </c>
    </row>
    <row r="80" spans="1:27" x14ac:dyDescent="0.3">
      <c r="A80">
        <v>3</v>
      </c>
      <c r="B80" t="s">
        <v>5</v>
      </c>
      <c r="C80">
        <v>279</v>
      </c>
      <c r="D80" t="s">
        <v>92</v>
      </c>
      <c r="E80">
        <v>2.54</v>
      </c>
      <c r="F80">
        <v>1.27</v>
      </c>
      <c r="G80" t="s">
        <v>91</v>
      </c>
      <c r="H80" t="s">
        <v>6</v>
      </c>
      <c r="I80">
        <v>2.54</v>
      </c>
      <c r="J80">
        <f t="shared" ref="J80:J89" si="4">(E80*V80)/(275*22)</f>
        <v>4.1983471074380166E-4</v>
      </c>
      <c r="K80">
        <v>9.75</v>
      </c>
      <c r="O80">
        <v>5.0000000000000001E-4</v>
      </c>
      <c r="P80" t="s">
        <v>11</v>
      </c>
      <c r="Q80" t="s">
        <v>21</v>
      </c>
      <c r="R80">
        <v>1.03</v>
      </c>
      <c r="S80">
        <v>1.9400000000000001E-2</v>
      </c>
      <c r="T80">
        <v>194</v>
      </c>
      <c r="U80">
        <v>1</v>
      </c>
      <c r="V80">
        <v>1</v>
      </c>
      <c r="W80">
        <v>1.075764685</v>
      </c>
      <c r="X80">
        <v>7.6377950000000002E-3</v>
      </c>
      <c r="Y80" s="20">
        <v>9.7900000000000001E-3</v>
      </c>
      <c r="Z80">
        <v>2.5399999999999999E-2</v>
      </c>
      <c r="AA80">
        <v>1.0757647E-2</v>
      </c>
    </row>
    <row r="81" spans="1:27" x14ac:dyDescent="0.3">
      <c r="A81">
        <v>4</v>
      </c>
      <c r="B81" t="s">
        <v>5</v>
      </c>
      <c r="C81">
        <v>38</v>
      </c>
      <c r="D81" t="s">
        <v>92</v>
      </c>
      <c r="E81">
        <v>0.63500000000000001</v>
      </c>
      <c r="F81">
        <v>0.3175</v>
      </c>
      <c r="G81" t="s">
        <v>91</v>
      </c>
      <c r="H81" t="s">
        <v>6</v>
      </c>
      <c r="I81">
        <v>0.63500000000000001</v>
      </c>
      <c r="J81">
        <f t="shared" si="4"/>
        <v>1.0495867768595041E-4</v>
      </c>
      <c r="K81">
        <v>9.75</v>
      </c>
      <c r="O81">
        <v>2.0999999999999999E-3</v>
      </c>
      <c r="P81" t="s">
        <v>12</v>
      </c>
      <c r="Q81" t="s">
        <v>21</v>
      </c>
      <c r="R81">
        <v>1.03</v>
      </c>
      <c r="S81">
        <v>1.9400000000000001E-2</v>
      </c>
      <c r="T81">
        <v>194</v>
      </c>
      <c r="U81">
        <v>1</v>
      </c>
      <c r="V81">
        <v>1</v>
      </c>
      <c r="W81">
        <v>0.58607968499999996</v>
      </c>
      <c r="X81">
        <v>3.0551181E-2</v>
      </c>
      <c r="Y81" s="20">
        <v>9.7900000000000001E-3</v>
      </c>
      <c r="Z81">
        <v>6.3499999999999997E-3</v>
      </c>
      <c r="AA81">
        <v>5.8607970000000001E-3</v>
      </c>
    </row>
    <row r="82" spans="1:27" x14ac:dyDescent="0.3">
      <c r="A82">
        <v>5</v>
      </c>
      <c r="B82" t="s">
        <v>5</v>
      </c>
      <c r="C82">
        <v>76</v>
      </c>
      <c r="D82" t="s">
        <v>92</v>
      </c>
      <c r="E82">
        <v>1.27</v>
      </c>
      <c r="F82">
        <v>0.63500000000000001</v>
      </c>
      <c r="G82" t="s">
        <v>91</v>
      </c>
      <c r="H82" t="s">
        <v>6</v>
      </c>
      <c r="I82">
        <v>1.27</v>
      </c>
      <c r="J82">
        <f t="shared" si="4"/>
        <v>2.0991735537190083E-4</v>
      </c>
      <c r="K82">
        <v>9.75</v>
      </c>
      <c r="O82">
        <v>9.3999999999999997E-4</v>
      </c>
      <c r="P82" t="s">
        <v>13</v>
      </c>
      <c r="Q82" t="s">
        <v>21</v>
      </c>
      <c r="R82">
        <v>1.03</v>
      </c>
      <c r="S82">
        <v>1.9400000000000001E-2</v>
      </c>
      <c r="T82">
        <v>194</v>
      </c>
      <c r="U82">
        <v>1</v>
      </c>
      <c r="V82">
        <v>1</v>
      </c>
      <c r="W82">
        <v>0.58607968499999996</v>
      </c>
      <c r="X82">
        <v>1.5275591E-2</v>
      </c>
      <c r="Y82" s="20">
        <v>9.7900000000000001E-3</v>
      </c>
      <c r="Z82">
        <v>1.2699999999999999E-2</v>
      </c>
      <c r="AA82">
        <v>5.8607970000000001E-3</v>
      </c>
    </row>
    <row r="83" spans="1:27" x14ac:dyDescent="0.3">
      <c r="A83">
        <v>6</v>
      </c>
      <c r="B83" t="s">
        <v>5</v>
      </c>
      <c r="C83">
        <v>149</v>
      </c>
      <c r="D83" t="s">
        <v>92</v>
      </c>
      <c r="E83">
        <v>2.54</v>
      </c>
      <c r="F83">
        <v>1.27</v>
      </c>
      <c r="G83" t="s">
        <v>91</v>
      </c>
      <c r="H83" t="s">
        <v>6</v>
      </c>
      <c r="I83">
        <v>2.54</v>
      </c>
      <c r="J83">
        <f t="shared" si="4"/>
        <v>4.1983471074380166E-4</v>
      </c>
      <c r="K83">
        <v>9.75</v>
      </c>
      <c r="O83">
        <v>3.2000000000000003E-4</v>
      </c>
      <c r="P83" t="s">
        <v>14</v>
      </c>
      <c r="Q83" t="s">
        <v>21</v>
      </c>
      <c r="R83">
        <v>1.03</v>
      </c>
      <c r="S83">
        <v>1.9400000000000001E-2</v>
      </c>
      <c r="T83">
        <v>194</v>
      </c>
      <c r="U83">
        <v>1</v>
      </c>
      <c r="V83">
        <v>1</v>
      </c>
      <c r="W83">
        <v>0.57451232299999999</v>
      </c>
      <c r="X83">
        <v>7.6377950000000002E-3</v>
      </c>
      <c r="Y83" s="20">
        <v>9.7900000000000001E-3</v>
      </c>
      <c r="Z83">
        <v>2.5399999999999999E-2</v>
      </c>
      <c r="AA83">
        <v>5.7451230000000004E-3</v>
      </c>
    </row>
    <row r="84" spans="1:27" x14ac:dyDescent="0.3">
      <c r="A84">
        <v>7</v>
      </c>
      <c r="B84" t="s">
        <v>5</v>
      </c>
      <c r="C84">
        <v>115</v>
      </c>
      <c r="D84" t="s">
        <v>92</v>
      </c>
      <c r="E84">
        <v>0.63500000000000001</v>
      </c>
      <c r="F84">
        <v>0.3175</v>
      </c>
      <c r="G84" t="s">
        <v>91</v>
      </c>
      <c r="H84" t="s">
        <v>6</v>
      </c>
      <c r="I84">
        <v>0.63500000000000001</v>
      </c>
      <c r="J84">
        <f t="shared" si="4"/>
        <v>1.0495867768595041E-4</v>
      </c>
      <c r="K84">
        <v>9.75</v>
      </c>
      <c r="O84">
        <v>4.7999999999999996E-3</v>
      </c>
      <c r="P84" t="s">
        <v>15</v>
      </c>
      <c r="Q84" t="s">
        <v>21</v>
      </c>
      <c r="R84">
        <v>1.03</v>
      </c>
      <c r="S84">
        <v>1.9400000000000001E-2</v>
      </c>
      <c r="T84">
        <v>194</v>
      </c>
      <c r="U84">
        <v>1</v>
      </c>
      <c r="V84">
        <v>1</v>
      </c>
      <c r="W84">
        <v>1.7736622049999999</v>
      </c>
      <c r="X84">
        <v>3.0551181E-2</v>
      </c>
      <c r="Y84" s="20">
        <v>9.7900000000000001E-3</v>
      </c>
      <c r="Z84">
        <v>6.3499999999999997E-3</v>
      </c>
      <c r="AA84">
        <v>1.7736622E-2</v>
      </c>
    </row>
    <row r="85" spans="1:27" x14ac:dyDescent="0.3">
      <c r="A85">
        <v>8</v>
      </c>
      <c r="B85" t="s">
        <v>5</v>
      </c>
      <c r="C85">
        <v>239</v>
      </c>
      <c r="D85" t="s">
        <v>92</v>
      </c>
      <c r="E85">
        <v>1.27</v>
      </c>
      <c r="F85">
        <v>0.63500000000000001</v>
      </c>
      <c r="G85" t="s">
        <v>91</v>
      </c>
      <c r="H85" t="s">
        <v>6</v>
      </c>
      <c r="I85">
        <v>1.27</v>
      </c>
      <c r="J85">
        <f t="shared" si="4"/>
        <v>2.0991735537190083E-4</v>
      </c>
      <c r="K85">
        <v>9.75</v>
      </c>
      <c r="O85">
        <v>1.9E-3</v>
      </c>
      <c r="P85" t="s">
        <v>16</v>
      </c>
      <c r="Q85" t="s">
        <v>21</v>
      </c>
      <c r="R85">
        <v>1.03</v>
      </c>
      <c r="S85">
        <v>1.9400000000000001E-2</v>
      </c>
      <c r="T85">
        <v>194</v>
      </c>
      <c r="U85">
        <v>1</v>
      </c>
      <c r="V85">
        <v>1</v>
      </c>
      <c r="W85">
        <v>1.8430663780000001</v>
      </c>
      <c r="X85">
        <v>1.5275591E-2</v>
      </c>
      <c r="Y85" s="20">
        <v>9.7900000000000001E-3</v>
      </c>
      <c r="Z85">
        <v>1.2699999999999999E-2</v>
      </c>
      <c r="AA85">
        <v>1.8430663999999999E-2</v>
      </c>
    </row>
    <row r="86" spans="1:27" x14ac:dyDescent="0.3">
      <c r="A86">
        <v>9</v>
      </c>
      <c r="B86" t="s">
        <v>5</v>
      </c>
      <c r="C86">
        <v>486</v>
      </c>
      <c r="D86" t="s">
        <v>92</v>
      </c>
      <c r="E86">
        <v>2.54</v>
      </c>
      <c r="F86">
        <v>1.27</v>
      </c>
      <c r="G86" t="s">
        <v>91</v>
      </c>
      <c r="H86" t="s">
        <v>6</v>
      </c>
      <c r="I86">
        <v>2.54</v>
      </c>
      <c r="J86">
        <f t="shared" si="4"/>
        <v>4.1983471074380166E-4</v>
      </c>
      <c r="K86">
        <v>9.75</v>
      </c>
      <c r="O86">
        <v>7.6999999999999996E-4</v>
      </c>
      <c r="P86" t="s">
        <v>17</v>
      </c>
      <c r="Q86" t="s">
        <v>21</v>
      </c>
      <c r="R86">
        <v>1.03</v>
      </c>
      <c r="S86">
        <v>1.9400000000000001E-2</v>
      </c>
      <c r="T86">
        <v>194</v>
      </c>
      <c r="U86">
        <v>1</v>
      </c>
      <c r="V86">
        <v>1</v>
      </c>
      <c r="W86">
        <v>1.8739126770000001</v>
      </c>
      <c r="X86">
        <v>7.6377950000000002E-3</v>
      </c>
      <c r="Y86" s="20">
        <v>9.7900000000000001E-3</v>
      </c>
      <c r="Z86">
        <v>2.5399999999999999E-2</v>
      </c>
      <c r="AA86">
        <v>1.8739127000000001E-2</v>
      </c>
    </row>
    <row r="87" spans="1:27" x14ac:dyDescent="0.3">
      <c r="A87">
        <v>10</v>
      </c>
      <c r="B87" t="s">
        <v>5</v>
      </c>
      <c r="C87">
        <v>233</v>
      </c>
      <c r="D87" t="s">
        <v>92</v>
      </c>
      <c r="E87">
        <v>1.27</v>
      </c>
      <c r="F87">
        <v>0.63500000000000001</v>
      </c>
      <c r="G87" t="s">
        <v>91</v>
      </c>
      <c r="H87" t="s">
        <v>7</v>
      </c>
      <c r="I87">
        <v>1.27</v>
      </c>
      <c r="J87">
        <f t="shared" si="4"/>
        <v>2.0991735537190083E-4</v>
      </c>
      <c r="K87">
        <v>9.75</v>
      </c>
      <c r="O87">
        <v>2.7000000000000001E-3</v>
      </c>
      <c r="P87" t="s">
        <v>18</v>
      </c>
      <c r="Q87" t="s">
        <v>21</v>
      </c>
      <c r="R87">
        <v>1.03</v>
      </c>
      <c r="S87">
        <v>1.9400000000000001E-2</v>
      </c>
      <c r="T87">
        <v>194</v>
      </c>
      <c r="U87">
        <v>1</v>
      </c>
      <c r="V87">
        <v>1</v>
      </c>
      <c r="W87">
        <v>1.7967969290000001</v>
      </c>
      <c r="X87">
        <v>1.5275591E-2</v>
      </c>
      <c r="Y87" s="20">
        <v>9.7900000000000001E-3</v>
      </c>
      <c r="Z87">
        <v>1.2699999999999999E-2</v>
      </c>
      <c r="AA87">
        <v>1.7967969E-2</v>
      </c>
    </row>
    <row r="88" spans="1:27" x14ac:dyDescent="0.3">
      <c r="A88">
        <v>11</v>
      </c>
      <c r="B88" t="s">
        <v>5</v>
      </c>
      <c r="C88">
        <v>239</v>
      </c>
      <c r="D88" t="s">
        <v>92</v>
      </c>
      <c r="E88">
        <v>1.27</v>
      </c>
      <c r="F88">
        <v>0.63500000000000001</v>
      </c>
      <c r="G88" t="s">
        <v>91</v>
      </c>
      <c r="H88" t="s">
        <v>8</v>
      </c>
      <c r="I88">
        <v>1.27</v>
      </c>
      <c r="J88">
        <f t="shared" si="4"/>
        <v>2.0991735537190083E-4</v>
      </c>
      <c r="K88">
        <v>9.75</v>
      </c>
      <c r="O88">
        <v>4.1999999999999997E-3</v>
      </c>
      <c r="P88" t="s">
        <v>19</v>
      </c>
      <c r="Q88" t="s">
        <v>21</v>
      </c>
      <c r="R88">
        <v>1.03</v>
      </c>
      <c r="S88">
        <v>1.9400000000000001E-2</v>
      </c>
      <c r="T88">
        <v>194</v>
      </c>
      <c r="U88">
        <v>1</v>
      </c>
      <c r="V88">
        <v>1</v>
      </c>
      <c r="W88">
        <v>1.8430663780000001</v>
      </c>
      <c r="X88">
        <v>1.5275591E-2</v>
      </c>
      <c r="Y88" s="20">
        <v>9.7900000000000001E-3</v>
      </c>
      <c r="Z88">
        <v>1.2699999999999999E-2</v>
      </c>
      <c r="AA88">
        <v>1.8430663999999999E-2</v>
      </c>
    </row>
    <row r="89" spans="1:27" x14ac:dyDescent="0.3">
      <c r="A89">
        <v>12</v>
      </c>
      <c r="B89" t="s">
        <v>5</v>
      </c>
      <c r="C89">
        <v>130</v>
      </c>
      <c r="D89" t="s">
        <v>92</v>
      </c>
      <c r="E89">
        <v>1.27</v>
      </c>
      <c r="F89">
        <v>0.63500000000000001</v>
      </c>
      <c r="G89" t="s">
        <v>91</v>
      </c>
      <c r="H89" t="s">
        <v>7</v>
      </c>
      <c r="I89">
        <v>1.27</v>
      </c>
      <c r="J89">
        <f t="shared" si="4"/>
        <v>2.0991735537190083E-4</v>
      </c>
      <c r="K89">
        <v>9.75</v>
      </c>
      <c r="O89">
        <v>2.5999999999999999E-3</v>
      </c>
      <c r="P89" t="s">
        <v>20</v>
      </c>
      <c r="Q89" t="s">
        <v>21</v>
      </c>
      <c r="R89">
        <v>1.03</v>
      </c>
      <c r="S89">
        <v>1.9400000000000001E-2</v>
      </c>
      <c r="T89">
        <v>194</v>
      </c>
      <c r="U89">
        <v>1</v>
      </c>
      <c r="V89">
        <v>1</v>
      </c>
      <c r="W89">
        <v>1.002504724</v>
      </c>
      <c r="X89">
        <v>1.5275591E-2</v>
      </c>
      <c r="Y89" s="20">
        <v>9.7900000000000001E-3</v>
      </c>
      <c r="Z89">
        <v>1.2699999999999999E-2</v>
      </c>
      <c r="AA89">
        <v>1.0025047E-2</v>
      </c>
    </row>
    <row r="90" spans="1:27" x14ac:dyDescent="0.3">
      <c r="A90">
        <v>1.1000000000000001</v>
      </c>
      <c r="B90" t="s">
        <v>140</v>
      </c>
      <c r="C90" s="22">
        <f t="shared" ref="C90:C107" si="5">(U90*W90*E90)/Y90</f>
        <v>73.731235955056178</v>
      </c>
      <c r="D90" t="s">
        <v>95</v>
      </c>
      <c r="E90">
        <v>0.63</v>
      </c>
      <c r="F90">
        <v>0.315</v>
      </c>
      <c r="G90" t="s">
        <v>91</v>
      </c>
      <c r="H90" t="s">
        <v>144</v>
      </c>
      <c r="I90">
        <v>2552.7600000000002</v>
      </c>
      <c r="J90">
        <f>(E90*V90)/(199*25)</f>
        <v>0.12827939698492463</v>
      </c>
      <c r="K90">
        <v>4</v>
      </c>
      <c r="O90">
        <v>2.7557319999999999E-3</v>
      </c>
      <c r="Q90" t="s">
        <v>145</v>
      </c>
      <c r="R90">
        <v>1.03</v>
      </c>
      <c r="S90">
        <v>2.3099999999999999E-2</v>
      </c>
      <c r="T90">
        <v>231</v>
      </c>
      <c r="U90">
        <v>1.0229999999999999</v>
      </c>
      <c r="V90">
        <v>1013</v>
      </c>
      <c r="W90">
        <v>1.1200000000000001</v>
      </c>
      <c r="X90">
        <v>3.6666667E-2</v>
      </c>
      <c r="Y90" s="20">
        <v>9.7900000000000001E-3</v>
      </c>
      <c r="Z90">
        <v>6.3E-3</v>
      </c>
      <c r="AA90">
        <v>1.12E-2</v>
      </c>
    </row>
    <row r="91" spans="1:27" x14ac:dyDescent="0.3">
      <c r="A91">
        <v>1.2</v>
      </c>
      <c r="B91" t="s">
        <v>140</v>
      </c>
      <c r="C91" s="22">
        <f t="shared" si="5"/>
        <v>188.27797752808985</v>
      </c>
      <c r="D91" t="s">
        <v>95</v>
      </c>
      <c r="E91">
        <v>0.63</v>
      </c>
      <c r="F91">
        <v>0.315</v>
      </c>
      <c r="G91" t="s">
        <v>91</v>
      </c>
      <c r="H91" t="s">
        <v>144</v>
      </c>
      <c r="I91">
        <v>2552.7600000000002</v>
      </c>
      <c r="J91">
        <f t="shared" ref="J91:J107" si="6">(E91*V91)/(199*25)</f>
        <v>0.12827939698492463</v>
      </c>
      <c r="K91">
        <v>4</v>
      </c>
      <c r="O91">
        <v>1.770942E-3</v>
      </c>
      <c r="Q91" t="s">
        <v>145</v>
      </c>
      <c r="R91">
        <v>1.03</v>
      </c>
      <c r="S91">
        <v>2.3099999999999999E-2</v>
      </c>
      <c r="T91">
        <v>231</v>
      </c>
      <c r="U91">
        <v>1.0229999999999999</v>
      </c>
      <c r="V91">
        <v>1013</v>
      </c>
      <c r="W91">
        <v>2.86</v>
      </c>
      <c r="X91">
        <v>3.6666667E-2</v>
      </c>
      <c r="Y91" s="20">
        <v>9.7900000000000001E-3</v>
      </c>
      <c r="Z91">
        <v>6.3E-3</v>
      </c>
      <c r="AA91">
        <v>2.86E-2</v>
      </c>
    </row>
    <row r="92" spans="1:27" x14ac:dyDescent="0.3">
      <c r="A92">
        <v>1.3</v>
      </c>
      <c r="B92" t="s">
        <v>140</v>
      </c>
      <c r="C92" s="22">
        <f t="shared" si="5"/>
        <v>261.35089887640447</v>
      </c>
      <c r="D92" t="s">
        <v>95</v>
      </c>
      <c r="E92">
        <v>0.63</v>
      </c>
      <c r="F92">
        <v>0.315</v>
      </c>
      <c r="G92" t="s">
        <v>91</v>
      </c>
      <c r="H92" t="s">
        <v>144</v>
      </c>
      <c r="I92">
        <v>2552.7600000000002</v>
      </c>
      <c r="J92">
        <f t="shared" si="6"/>
        <v>0.12827939698492463</v>
      </c>
      <c r="K92">
        <v>4</v>
      </c>
      <c r="O92">
        <v>1.38543E-3</v>
      </c>
      <c r="Q92" t="s">
        <v>145</v>
      </c>
      <c r="R92">
        <v>1.03</v>
      </c>
      <c r="S92">
        <v>2.3099999999999999E-2</v>
      </c>
      <c r="T92">
        <v>231</v>
      </c>
      <c r="U92">
        <v>1.0229999999999999</v>
      </c>
      <c r="V92">
        <v>1013</v>
      </c>
      <c r="W92">
        <v>3.97</v>
      </c>
      <c r="X92">
        <v>3.6666667E-2</v>
      </c>
      <c r="Y92" s="20">
        <v>9.7900000000000001E-3</v>
      </c>
      <c r="Z92">
        <v>6.3E-3</v>
      </c>
      <c r="AA92">
        <v>3.9699999999999999E-2</v>
      </c>
    </row>
    <row r="93" spans="1:27" x14ac:dyDescent="0.3">
      <c r="A93">
        <v>1.4</v>
      </c>
      <c r="B93" t="s">
        <v>140</v>
      </c>
      <c r="C93" s="22">
        <f t="shared" si="5"/>
        <v>422.63797752808983</v>
      </c>
      <c r="D93" t="s">
        <v>95</v>
      </c>
      <c r="E93">
        <v>0.63</v>
      </c>
      <c r="F93">
        <v>0.315</v>
      </c>
      <c r="G93" t="s">
        <v>91</v>
      </c>
      <c r="H93" t="s">
        <v>144</v>
      </c>
      <c r="I93">
        <v>2552.7600000000002</v>
      </c>
      <c r="J93">
        <f t="shared" si="6"/>
        <v>0.12827939698492463</v>
      </c>
      <c r="K93">
        <v>4</v>
      </c>
      <c r="O93">
        <v>1.8367139999999999E-3</v>
      </c>
      <c r="Q93" t="s">
        <v>145</v>
      </c>
      <c r="R93">
        <v>1.03</v>
      </c>
      <c r="S93">
        <v>2.3099999999999999E-2</v>
      </c>
      <c r="T93">
        <v>231</v>
      </c>
      <c r="U93">
        <v>1.0229999999999999</v>
      </c>
      <c r="V93">
        <v>1013</v>
      </c>
      <c r="W93">
        <v>6.42</v>
      </c>
      <c r="X93">
        <v>3.6666667E-2</v>
      </c>
      <c r="Y93" s="20">
        <v>9.7900000000000001E-3</v>
      </c>
      <c r="Z93">
        <v>6.3E-3</v>
      </c>
      <c r="AA93">
        <v>6.4199999999999993E-2</v>
      </c>
    </row>
    <row r="94" spans="1:27" x14ac:dyDescent="0.3">
      <c r="A94">
        <v>1.5</v>
      </c>
      <c r="B94" t="s">
        <v>140</v>
      </c>
      <c r="C94" s="22">
        <f t="shared" si="5"/>
        <v>506.90224719101121</v>
      </c>
      <c r="D94" t="s">
        <v>95</v>
      </c>
      <c r="E94">
        <v>0.63</v>
      </c>
      <c r="F94">
        <v>0.315</v>
      </c>
      <c r="G94" t="s">
        <v>91</v>
      </c>
      <c r="H94" t="s">
        <v>144</v>
      </c>
      <c r="I94">
        <v>2552.7600000000002</v>
      </c>
      <c r="J94">
        <f t="shared" si="6"/>
        <v>0.12827939698492463</v>
      </c>
      <c r="K94">
        <v>4</v>
      </c>
      <c r="O94">
        <v>1.8500019999999999E-3</v>
      </c>
      <c r="Q94" t="s">
        <v>145</v>
      </c>
      <c r="R94">
        <v>1.03</v>
      </c>
      <c r="S94">
        <v>2.3099999999999999E-2</v>
      </c>
      <c r="T94">
        <v>231</v>
      </c>
      <c r="U94">
        <v>1.0229999999999999</v>
      </c>
      <c r="V94">
        <v>1013</v>
      </c>
      <c r="W94">
        <v>7.7</v>
      </c>
      <c r="X94">
        <v>3.6666667E-2</v>
      </c>
      <c r="Y94" s="20">
        <v>9.7900000000000001E-3</v>
      </c>
      <c r="Z94">
        <v>6.3E-3</v>
      </c>
      <c r="AA94">
        <v>7.6999999999999999E-2</v>
      </c>
    </row>
    <row r="95" spans="1:27" x14ac:dyDescent="0.3">
      <c r="A95">
        <v>1.6</v>
      </c>
      <c r="B95" t="s">
        <v>140</v>
      </c>
      <c r="C95" s="22">
        <f t="shared" si="5"/>
        <v>598.40797752808976</v>
      </c>
      <c r="D95" t="s">
        <v>95</v>
      </c>
      <c r="E95">
        <v>0.63</v>
      </c>
      <c r="F95">
        <v>0.315</v>
      </c>
      <c r="G95" t="s">
        <v>91</v>
      </c>
      <c r="H95" t="s">
        <v>144</v>
      </c>
      <c r="I95">
        <v>2552.7600000000002</v>
      </c>
      <c r="J95">
        <f t="shared" si="6"/>
        <v>0.12827939698492463</v>
      </c>
      <c r="K95">
        <v>4</v>
      </c>
      <c r="O95">
        <v>2.2374819999999998E-3</v>
      </c>
      <c r="Q95" t="s">
        <v>145</v>
      </c>
      <c r="R95">
        <v>1.03</v>
      </c>
      <c r="S95">
        <v>2.3099999999999999E-2</v>
      </c>
      <c r="T95">
        <v>231</v>
      </c>
      <c r="U95">
        <v>1.0229999999999999</v>
      </c>
      <c r="V95">
        <v>1013</v>
      </c>
      <c r="W95">
        <v>9.09</v>
      </c>
      <c r="X95">
        <v>3.6666667E-2</v>
      </c>
      <c r="Y95" s="20">
        <v>9.7900000000000001E-3</v>
      </c>
      <c r="Z95">
        <v>6.3E-3</v>
      </c>
      <c r="AA95">
        <v>9.0899999999999995E-2</v>
      </c>
    </row>
    <row r="96" spans="1:27" x14ac:dyDescent="0.3">
      <c r="A96">
        <v>2.1</v>
      </c>
      <c r="B96" t="s">
        <v>140</v>
      </c>
      <c r="C96" s="22">
        <f t="shared" si="5"/>
        <v>72.414606741573039</v>
      </c>
      <c r="D96" t="s">
        <v>95</v>
      </c>
      <c r="E96">
        <v>0.63</v>
      </c>
      <c r="F96">
        <v>0.315</v>
      </c>
      <c r="G96" t="s">
        <v>91</v>
      </c>
      <c r="H96" t="s">
        <v>144</v>
      </c>
      <c r="I96">
        <v>5105.5200000000004</v>
      </c>
      <c r="J96">
        <f t="shared" si="6"/>
        <v>0.25655879396984926</v>
      </c>
      <c r="K96">
        <v>4</v>
      </c>
      <c r="O96" s="69">
        <v>6.4390339999999997E-3</v>
      </c>
      <c r="Q96" t="s">
        <v>145</v>
      </c>
      <c r="R96">
        <v>1.03</v>
      </c>
      <c r="S96">
        <v>2.3099999999999999E-2</v>
      </c>
      <c r="T96">
        <v>231</v>
      </c>
      <c r="U96">
        <v>1.0229999999999999</v>
      </c>
      <c r="V96">
        <v>2026</v>
      </c>
      <c r="W96">
        <v>1.1000000000000001</v>
      </c>
      <c r="X96">
        <v>3.6666667E-2</v>
      </c>
      <c r="Y96" s="20">
        <v>9.7900000000000001E-3</v>
      </c>
      <c r="Z96">
        <v>6.3E-3</v>
      </c>
      <c r="AA96">
        <v>1.0999999999999999E-2</v>
      </c>
    </row>
    <row r="97" spans="1:27" x14ac:dyDescent="0.3">
      <c r="A97">
        <v>2.2000000000000002</v>
      </c>
      <c r="B97" t="s">
        <v>140</v>
      </c>
      <c r="C97" s="22">
        <f t="shared" si="5"/>
        <v>188.27797752808985</v>
      </c>
      <c r="D97" t="s">
        <v>95</v>
      </c>
      <c r="E97">
        <v>0.63</v>
      </c>
      <c r="F97">
        <v>0.315</v>
      </c>
      <c r="G97" t="s">
        <v>91</v>
      </c>
      <c r="H97" t="s">
        <v>144</v>
      </c>
      <c r="I97">
        <v>5105.5200000000004</v>
      </c>
      <c r="J97">
        <f t="shared" si="6"/>
        <v>0.25655879396984926</v>
      </c>
      <c r="K97">
        <v>4</v>
      </c>
      <c r="O97">
        <v>4.6487229999999996E-3</v>
      </c>
      <c r="Q97" t="s">
        <v>145</v>
      </c>
      <c r="R97">
        <v>1.03</v>
      </c>
      <c r="S97">
        <v>2.3099999999999999E-2</v>
      </c>
      <c r="T97">
        <v>231</v>
      </c>
      <c r="U97">
        <v>1.0229999999999999</v>
      </c>
      <c r="V97">
        <v>2026</v>
      </c>
      <c r="W97">
        <v>2.86</v>
      </c>
      <c r="X97">
        <v>3.6666667E-2</v>
      </c>
      <c r="Y97" s="20">
        <v>9.7900000000000001E-3</v>
      </c>
      <c r="Z97">
        <v>6.3E-3</v>
      </c>
      <c r="AA97">
        <v>2.86E-2</v>
      </c>
    </row>
    <row r="98" spans="1:27" x14ac:dyDescent="0.3">
      <c r="A98">
        <v>2.2999999999999998</v>
      </c>
      <c r="B98" t="s">
        <v>140</v>
      </c>
      <c r="C98" s="22">
        <f t="shared" si="5"/>
        <v>289.00011235955049</v>
      </c>
      <c r="D98" t="s">
        <v>95</v>
      </c>
      <c r="E98">
        <v>0.63</v>
      </c>
      <c r="F98">
        <v>0.315</v>
      </c>
      <c r="G98" t="s">
        <v>91</v>
      </c>
      <c r="H98" t="s">
        <v>144</v>
      </c>
      <c r="I98">
        <v>5105.5200000000004</v>
      </c>
      <c r="J98">
        <f t="shared" si="6"/>
        <v>0.25655879396984926</v>
      </c>
      <c r="K98">
        <v>4</v>
      </c>
      <c r="O98">
        <v>3.4071219999999998E-3</v>
      </c>
      <c r="Q98" t="s">
        <v>145</v>
      </c>
      <c r="R98">
        <v>1.03</v>
      </c>
      <c r="S98">
        <v>2.3099999999999999E-2</v>
      </c>
      <c r="T98">
        <v>231</v>
      </c>
      <c r="U98">
        <v>1.0229999999999999</v>
      </c>
      <c r="V98">
        <v>2026</v>
      </c>
      <c r="W98">
        <v>4.3899999999999997</v>
      </c>
      <c r="X98">
        <v>3.6666667E-2</v>
      </c>
      <c r="Y98" s="20">
        <v>9.7900000000000001E-3</v>
      </c>
      <c r="Z98">
        <v>6.3E-3</v>
      </c>
      <c r="AA98">
        <v>4.3900000000000002E-2</v>
      </c>
    </row>
    <row r="99" spans="1:27" x14ac:dyDescent="0.3">
      <c r="A99">
        <v>2.4</v>
      </c>
      <c r="B99" t="s">
        <v>140</v>
      </c>
      <c r="C99" s="22">
        <f t="shared" si="5"/>
        <v>357.46483146067413</v>
      </c>
      <c r="D99" t="s">
        <v>95</v>
      </c>
      <c r="E99">
        <v>0.63</v>
      </c>
      <c r="F99">
        <v>0.315</v>
      </c>
      <c r="G99" t="s">
        <v>91</v>
      </c>
      <c r="H99" t="s">
        <v>144</v>
      </c>
      <c r="I99">
        <v>5105.5200000000004</v>
      </c>
      <c r="J99">
        <f t="shared" si="6"/>
        <v>0.25655879396984926</v>
      </c>
      <c r="K99">
        <v>4</v>
      </c>
      <c r="O99">
        <v>4.0662559999999999E-3</v>
      </c>
      <c r="Q99" t="s">
        <v>145</v>
      </c>
      <c r="R99">
        <v>1.03</v>
      </c>
      <c r="S99">
        <v>2.3099999999999999E-2</v>
      </c>
      <c r="T99">
        <v>231</v>
      </c>
      <c r="U99">
        <v>1.0229999999999999</v>
      </c>
      <c r="V99">
        <v>2026</v>
      </c>
      <c r="W99">
        <v>5.43</v>
      </c>
      <c r="X99">
        <v>3.6666667E-2</v>
      </c>
      <c r="Y99" s="20">
        <v>9.7900000000000001E-3</v>
      </c>
      <c r="Z99">
        <v>6.3E-3</v>
      </c>
      <c r="AA99">
        <v>5.4300000000000001E-2</v>
      </c>
    </row>
    <row r="100" spans="1:27" x14ac:dyDescent="0.3">
      <c r="A100">
        <v>2.5</v>
      </c>
      <c r="B100" t="s">
        <v>140</v>
      </c>
      <c r="C100" s="22">
        <f t="shared" si="5"/>
        <v>449.62887640449429</v>
      </c>
      <c r="D100" t="s">
        <v>95</v>
      </c>
      <c r="E100">
        <v>0.63</v>
      </c>
      <c r="F100">
        <v>0.315</v>
      </c>
      <c r="G100" t="s">
        <v>91</v>
      </c>
      <c r="H100" t="s">
        <v>144</v>
      </c>
      <c r="I100">
        <v>5105.5200000000004</v>
      </c>
      <c r="J100">
        <f t="shared" si="6"/>
        <v>0.25655879396984926</v>
      </c>
      <c r="K100">
        <v>4</v>
      </c>
      <c r="O100">
        <v>1.83074E-3</v>
      </c>
      <c r="Q100" t="s">
        <v>145</v>
      </c>
      <c r="R100">
        <v>1.03</v>
      </c>
      <c r="S100">
        <v>2.3099999999999999E-2</v>
      </c>
      <c r="T100">
        <v>231</v>
      </c>
      <c r="U100">
        <v>1.0229999999999999</v>
      </c>
      <c r="V100">
        <v>2026</v>
      </c>
      <c r="W100">
        <v>6.83</v>
      </c>
      <c r="X100">
        <v>3.6666667E-2</v>
      </c>
      <c r="Y100" s="20">
        <v>9.7900000000000001E-3</v>
      </c>
      <c r="Z100">
        <v>6.3E-3</v>
      </c>
      <c r="AA100">
        <v>6.83E-2</v>
      </c>
    </row>
    <row r="101" spans="1:27" x14ac:dyDescent="0.3">
      <c r="A101">
        <v>2.6</v>
      </c>
      <c r="B101" t="s">
        <v>140</v>
      </c>
      <c r="C101" s="22">
        <f t="shared" si="5"/>
        <v>670.16426966292124</v>
      </c>
      <c r="D101" t="s">
        <v>95</v>
      </c>
      <c r="E101">
        <v>0.63</v>
      </c>
      <c r="F101">
        <v>0.315</v>
      </c>
      <c r="G101" t="s">
        <v>91</v>
      </c>
      <c r="H101" t="s">
        <v>144</v>
      </c>
      <c r="I101">
        <v>5105.5200000000004</v>
      </c>
      <c r="J101">
        <f t="shared" si="6"/>
        <v>0.25655879396984926</v>
      </c>
      <c r="K101">
        <v>4</v>
      </c>
      <c r="O101">
        <v>2.0484399999999999E-3</v>
      </c>
      <c r="Q101" t="s">
        <v>145</v>
      </c>
      <c r="R101">
        <v>1.03</v>
      </c>
      <c r="S101">
        <v>2.3099999999999999E-2</v>
      </c>
      <c r="T101">
        <v>231</v>
      </c>
      <c r="U101">
        <v>1.0229999999999999</v>
      </c>
      <c r="V101">
        <v>2026</v>
      </c>
      <c r="W101">
        <v>10.18</v>
      </c>
      <c r="X101">
        <v>3.6666667E-2</v>
      </c>
      <c r="Y101" s="20">
        <v>9.7900000000000001E-3</v>
      </c>
      <c r="Z101">
        <v>6.3E-3</v>
      </c>
      <c r="AA101">
        <v>0.1018</v>
      </c>
    </row>
    <row r="102" spans="1:27" x14ac:dyDescent="0.3">
      <c r="A102">
        <v>3.1</v>
      </c>
      <c r="B102" t="s">
        <v>140</v>
      </c>
      <c r="C102" s="22">
        <f t="shared" si="5"/>
        <v>117.83831460674158</v>
      </c>
      <c r="D102" t="s">
        <v>95</v>
      </c>
      <c r="E102">
        <v>0.63</v>
      </c>
      <c r="F102">
        <v>0.315</v>
      </c>
      <c r="G102" t="s">
        <v>91</v>
      </c>
      <c r="H102" t="s">
        <v>144</v>
      </c>
      <c r="I102">
        <v>10213.56</v>
      </c>
      <c r="J102">
        <f t="shared" si="6"/>
        <v>0.51324422110552759</v>
      </c>
      <c r="K102">
        <v>4</v>
      </c>
      <c r="O102">
        <v>3.7579999999999997E-4</v>
      </c>
      <c r="Q102" t="s">
        <v>145</v>
      </c>
      <c r="R102">
        <v>1.03</v>
      </c>
      <c r="S102">
        <v>2.3099999999999999E-2</v>
      </c>
      <c r="T102">
        <v>231</v>
      </c>
      <c r="U102">
        <v>1.0229999999999999</v>
      </c>
      <c r="V102">
        <v>4053</v>
      </c>
      <c r="W102">
        <v>1.79</v>
      </c>
      <c r="X102">
        <v>3.6666667E-2</v>
      </c>
      <c r="Y102" s="20">
        <v>9.7900000000000001E-3</v>
      </c>
      <c r="Z102">
        <v>6.3E-3</v>
      </c>
      <c r="AA102">
        <v>1.7899999999999999E-2</v>
      </c>
    </row>
    <row r="103" spans="1:27" x14ac:dyDescent="0.3">
      <c r="A103">
        <v>3.2</v>
      </c>
      <c r="B103" t="s">
        <v>140</v>
      </c>
      <c r="C103" s="22">
        <f t="shared" si="5"/>
        <v>154.70393258426964</v>
      </c>
      <c r="D103" t="s">
        <v>95</v>
      </c>
      <c r="E103">
        <v>0.63</v>
      </c>
      <c r="F103">
        <v>0.315</v>
      </c>
      <c r="G103" t="s">
        <v>91</v>
      </c>
      <c r="H103" t="s">
        <v>144</v>
      </c>
      <c r="I103">
        <v>10213.56</v>
      </c>
      <c r="J103">
        <f t="shared" si="6"/>
        <v>0.51324422110552759</v>
      </c>
      <c r="K103">
        <v>4</v>
      </c>
      <c r="O103">
        <v>1.3133699999999999E-3</v>
      </c>
      <c r="Q103" t="s">
        <v>145</v>
      </c>
      <c r="R103">
        <v>1.03</v>
      </c>
      <c r="S103">
        <v>2.3099999999999999E-2</v>
      </c>
      <c r="T103">
        <v>231</v>
      </c>
      <c r="U103">
        <v>1.0229999999999999</v>
      </c>
      <c r="V103">
        <v>4053</v>
      </c>
      <c r="W103">
        <v>2.35</v>
      </c>
      <c r="X103">
        <v>3.6666667E-2</v>
      </c>
      <c r="Y103" s="20">
        <v>9.7900000000000001E-3</v>
      </c>
      <c r="Z103">
        <v>6.3E-3</v>
      </c>
      <c r="AA103">
        <v>2.35E-2</v>
      </c>
    </row>
    <row r="104" spans="1:27" x14ac:dyDescent="0.3">
      <c r="A104">
        <v>3.3</v>
      </c>
      <c r="B104" t="s">
        <v>140</v>
      </c>
      <c r="C104" s="22">
        <f t="shared" si="5"/>
        <v>240.28483146067416</v>
      </c>
      <c r="D104" t="s">
        <v>95</v>
      </c>
      <c r="E104">
        <v>0.63</v>
      </c>
      <c r="F104">
        <v>0.315</v>
      </c>
      <c r="G104" t="s">
        <v>91</v>
      </c>
      <c r="H104" t="s">
        <v>144</v>
      </c>
      <c r="I104">
        <v>10213.56</v>
      </c>
      <c r="J104">
        <f t="shared" si="6"/>
        <v>0.51324422110552759</v>
      </c>
      <c r="K104">
        <v>4</v>
      </c>
      <c r="O104">
        <v>3.68592E-4</v>
      </c>
      <c r="Q104" t="s">
        <v>145</v>
      </c>
      <c r="R104">
        <v>1.03</v>
      </c>
      <c r="S104">
        <v>2.3099999999999999E-2</v>
      </c>
      <c r="T104">
        <v>231</v>
      </c>
      <c r="U104">
        <v>1.0229999999999999</v>
      </c>
      <c r="V104">
        <v>4053</v>
      </c>
      <c r="W104">
        <v>3.65</v>
      </c>
      <c r="X104">
        <v>3.6666667E-2</v>
      </c>
      <c r="Y104" s="20">
        <v>9.7900000000000001E-3</v>
      </c>
      <c r="Z104">
        <v>6.3E-3</v>
      </c>
      <c r="AA104">
        <v>3.6499999999999998E-2</v>
      </c>
    </row>
    <row r="105" spans="1:27" x14ac:dyDescent="0.3">
      <c r="A105">
        <v>3.4</v>
      </c>
      <c r="B105" t="s">
        <v>140</v>
      </c>
      <c r="C105" s="22">
        <f t="shared" si="5"/>
        <v>370.63112359550558</v>
      </c>
      <c r="D105" t="s">
        <v>95</v>
      </c>
      <c r="E105">
        <v>0.63</v>
      </c>
      <c r="F105">
        <v>0.315</v>
      </c>
      <c r="G105" t="s">
        <v>91</v>
      </c>
      <c r="H105" t="s">
        <v>144</v>
      </c>
      <c r="I105">
        <v>10213.56</v>
      </c>
      <c r="J105">
        <f t="shared" si="6"/>
        <v>0.51324422110552759</v>
      </c>
      <c r="K105">
        <v>4</v>
      </c>
      <c r="O105">
        <v>3.0221799999999999E-4</v>
      </c>
      <c r="Q105" t="s">
        <v>145</v>
      </c>
      <c r="R105">
        <v>1.03</v>
      </c>
      <c r="S105">
        <v>2.3099999999999999E-2</v>
      </c>
      <c r="T105">
        <v>231</v>
      </c>
      <c r="U105">
        <v>1.0229999999999999</v>
      </c>
      <c r="V105">
        <v>4053</v>
      </c>
      <c r="W105">
        <v>5.63</v>
      </c>
      <c r="X105">
        <v>3.6666667E-2</v>
      </c>
      <c r="Y105" s="20">
        <v>9.7900000000000001E-3</v>
      </c>
      <c r="Z105">
        <v>6.3E-3</v>
      </c>
      <c r="AA105">
        <v>5.6300000000000003E-2</v>
      </c>
    </row>
    <row r="106" spans="1:27" x14ac:dyDescent="0.3">
      <c r="A106">
        <v>3.5</v>
      </c>
      <c r="B106" t="s">
        <v>140</v>
      </c>
      <c r="C106" s="22">
        <f t="shared" si="5"/>
        <v>573.39202247191008</v>
      </c>
      <c r="D106" t="s">
        <v>95</v>
      </c>
      <c r="E106">
        <v>0.63</v>
      </c>
      <c r="F106">
        <v>0.315</v>
      </c>
      <c r="G106" t="s">
        <v>91</v>
      </c>
      <c r="H106" t="s">
        <v>144</v>
      </c>
      <c r="I106">
        <v>10213.56</v>
      </c>
      <c r="J106">
        <f t="shared" si="6"/>
        <v>0.51324422110552759</v>
      </c>
      <c r="K106">
        <v>4</v>
      </c>
      <c r="O106">
        <v>2.5895099999999999E-4</v>
      </c>
      <c r="Q106" t="s">
        <v>145</v>
      </c>
      <c r="R106">
        <v>1.03</v>
      </c>
      <c r="S106">
        <v>2.3099999999999999E-2</v>
      </c>
      <c r="T106">
        <v>231</v>
      </c>
      <c r="U106">
        <v>1.0229999999999999</v>
      </c>
      <c r="V106">
        <v>4053</v>
      </c>
      <c r="W106">
        <v>8.7100000000000009</v>
      </c>
      <c r="X106">
        <v>3.6666667E-2</v>
      </c>
      <c r="Y106" s="20">
        <v>9.7900000000000001E-3</v>
      </c>
      <c r="Z106">
        <v>6.3E-3</v>
      </c>
      <c r="AA106">
        <v>8.7099999999999997E-2</v>
      </c>
    </row>
    <row r="107" spans="1:27" x14ac:dyDescent="0.3">
      <c r="A107">
        <v>3.6</v>
      </c>
      <c r="B107" t="s">
        <v>140</v>
      </c>
      <c r="C107" s="22">
        <f t="shared" si="5"/>
        <v>653.04808988764046</v>
      </c>
      <c r="D107" t="s">
        <v>95</v>
      </c>
      <c r="E107">
        <v>0.63</v>
      </c>
      <c r="F107">
        <v>0.315</v>
      </c>
      <c r="G107" t="s">
        <v>91</v>
      </c>
      <c r="H107" t="s">
        <v>144</v>
      </c>
      <c r="I107">
        <v>10213.56</v>
      </c>
      <c r="J107">
        <f t="shared" si="6"/>
        <v>0.51324422110552759</v>
      </c>
      <c r="K107">
        <v>4</v>
      </c>
      <c r="O107">
        <v>1.7949900000000001E-4</v>
      </c>
      <c r="Q107" t="s">
        <v>145</v>
      </c>
      <c r="R107">
        <v>1.03</v>
      </c>
      <c r="S107">
        <v>2.3099999999999999E-2</v>
      </c>
      <c r="T107">
        <v>231</v>
      </c>
      <c r="U107">
        <v>1.0229999999999999</v>
      </c>
      <c r="V107">
        <v>4053</v>
      </c>
      <c r="W107">
        <v>9.92</v>
      </c>
      <c r="X107">
        <v>3.6666667E-2</v>
      </c>
      <c r="Y107" s="20">
        <v>9.7900000000000001E-3</v>
      </c>
      <c r="Z107">
        <v>6.3E-3</v>
      </c>
      <c r="AA107">
        <v>9.9199999999999997E-2</v>
      </c>
    </row>
    <row r="108" spans="1:27" x14ac:dyDescent="0.3">
      <c r="A108" t="s">
        <v>121</v>
      </c>
      <c r="B108" t="s">
        <v>0</v>
      </c>
      <c r="C108">
        <v>0.41</v>
      </c>
      <c r="D108" t="s">
        <v>91</v>
      </c>
      <c r="E108">
        <v>2</v>
      </c>
      <c r="F108">
        <v>1</v>
      </c>
      <c r="G108" t="s">
        <v>91</v>
      </c>
      <c r="H108" t="s">
        <v>2</v>
      </c>
      <c r="I108">
        <v>2</v>
      </c>
      <c r="J108">
        <f>(E108*V108)/(20*10)</f>
        <v>0.01</v>
      </c>
      <c r="K108">
        <v>1</v>
      </c>
      <c r="M108" t="s">
        <v>22</v>
      </c>
      <c r="N108">
        <v>6.4000000000000003E-3</v>
      </c>
      <c r="O108">
        <v>6.4000000000000003E-3</v>
      </c>
      <c r="P108" t="s">
        <v>22</v>
      </c>
      <c r="Q108" t="s">
        <v>3</v>
      </c>
      <c r="R108">
        <v>1.05</v>
      </c>
      <c r="S108">
        <v>1.05E-4</v>
      </c>
      <c r="T108">
        <v>1.05</v>
      </c>
      <c r="U108">
        <v>1</v>
      </c>
      <c r="V108">
        <v>1</v>
      </c>
      <c r="W108">
        <v>2E-3</v>
      </c>
      <c r="X108">
        <v>5.2500000000000002E-5</v>
      </c>
      <c r="Y108" s="20">
        <v>9.7900000000000001E-3</v>
      </c>
      <c r="Z108">
        <v>0.02</v>
      </c>
      <c r="AA108">
        <v>2.0000000000000002E-5</v>
      </c>
    </row>
    <row r="109" spans="1:27" x14ac:dyDescent="0.3">
      <c r="A109" t="s">
        <v>122</v>
      </c>
      <c r="B109" t="s">
        <v>0</v>
      </c>
      <c r="C109">
        <v>0.82</v>
      </c>
      <c r="D109" t="s">
        <v>91</v>
      </c>
      <c r="E109">
        <v>2</v>
      </c>
      <c r="F109">
        <v>1</v>
      </c>
      <c r="G109" t="s">
        <v>91</v>
      </c>
      <c r="H109" t="s">
        <v>2</v>
      </c>
      <c r="I109">
        <v>2</v>
      </c>
      <c r="J109">
        <f t="shared" ref="J109:J149" si="7">(E109*V109)/(20*10)</f>
        <v>0.01</v>
      </c>
      <c r="K109">
        <v>1</v>
      </c>
      <c r="M109" t="s">
        <v>23</v>
      </c>
      <c r="N109">
        <v>3.3E-3</v>
      </c>
      <c r="O109">
        <v>3.3E-3</v>
      </c>
      <c r="P109" t="s">
        <v>23</v>
      </c>
      <c r="Q109" t="s">
        <v>3</v>
      </c>
      <c r="R109">
        <v>1.05</v>
      </c>
      <c r="S109">
        <v>1.05E-4</v>
      </c>
      <c r="T109">
        <v>1.05</v>
      </c>
      <c r="U109">
        <v>1</v>
      </c>
      <c r="V109">
        <v>1</v>
      </c>
      <c r="W109">
        <v>4.0000000000000001E-3</v>
      </c>
      <c r="X109">
        <v>5.2500000000000002E-5</v>
      </c>
      <c r="Y109" s="20">
        <v>9.7900000000000001E-3</v>
      </c>
      <c r="Z109">
        <v>0.02</v>
      </c>
      <c r="AA109">
        <v>4.0000000000000003E-5</v>
      </c>
    </row>
    <row r="110" spans="1:27" x14ac:dyDescent="0.3">
      <c r="A110" t="s">
        <v>123</v>
      </c>
      <c r="B110" t="s">
        <v>0</v>
      </c>
      <c r="C110">
        <v>1.63</v>
      </c>
      <c r="D110" t="s">
        <v>91</v>
      </c>
      <c r="E110">
        <v>2</v>
      </c>
      <c r="F110">
        <v>1</v>
      </c>
      <c r="G110" t="s">
        <v>91</v>
      </c>
      <c r="H110" t="s">
        <v>2</v>
      </c>
      <c r="I110">
        <v>2</v>
      </c>
      <c r="J110">
        <f t="shared" si="7"/>
        <v>0.01</v>
      </c>
      <c r="K110">
        <v>1</v>
      </c>
      <c r="M110" t="s">
        <v>24</v>
      </c>
      <c r="N110">
        <v>1.6999999999999999E-3</v>
      </c>
      <c r="O110">
        <v>1.6999999999999999E-3</v>
      </c>
      <c r="P110" t="s">
        <v>24</v>
      </c>
      <c r="Q110" t="s">
        <v>3</v>
      </c>
      <c r="R110">
        <v>1.05</v>
      </c>
      <c r="S110">
        <v>1.05E-4</v>
      </c>
      <c r="T110">
        <v>1.05</v>
      </c>
      <c r="U110">
        <v>1</v>
      </c>
      <c r="V110">
        <v>1</v>
      </c>
      <c r="W110">
        <v>8.0000000000000002E-3</v>
      </c>
      <c r="X110">
        <v>5.2500000000000002E-5</v>
      </c>
      <c r="Y110" s="20">
        <v>9.7900000000000001E-3</v>
      </c>
      <c r="Z110">
        <v>0.02</v>
      </c>
      <c r="AA110">
        <v>8.0000000000000007E-5</v>
      </c>
    </row>
    <row r="111" spans="1:27" x14ac:dyDescent="0.3">
      <c r="A111" t="s">
        <v>124</v>
      </c>
      <c r="B111" t="s">
        <v>0</v>
      </c>
      <c r="C111">
        <v>2.04</v>
      </c>
      <c r="D111" t="s">
        <v>91</v>
      </c>
      <c r="E111">
        <v>2</v>
      </c>
      <c r="F111">
        <v>1</v>
      </c>
      <c r="G111" t="s">
        <v>91</v>
      </c>
      <c r="H111" t="s">
        <v>2</v>
      </c>
      <c r="I111">
        <v>2</v>
      </c>
      <c r="J111">
        <f t="shared" si="7"/>
        <v>0.01</v>
      </c>
      <c r="K111">
        <v>1</v>
      </c>
      <c r="M111" t="s">
        <v>25</v>
      </c>
      <c r="N111">
        <v>1.4E-3</v>
      </c>
      <c r="O111">
        <v>1.4E-3</v>
      </c>
      <c r="P111" t="s">
        <v>25</v>
      </c>
      <c r="Q111" t="s">
        <v>3</v>
      </c>
      <c r="R111">
        <v>1.05</v>
      </c>
      <c r="S111">
        <v>1.05E-4</v>
      </c>
      <c r="T111">
        <v>1.05</v>
      </c>
      <c r="U111">
        <v>1</v>
      </c>
      <c r="V111">
        <v>1</v>
      </c>
      <c r="W111">
        <v>0.01</v>
      </c>
      <c r="X111">
        <v>5.2500000000000002E-5</v>
      </c>
      <c r="Y111" s="20">
        <v>9.7900000000000001E-3</v>
      </c>
      <c r="Z111">
        <v>0.02</v>
      </c>
      <c r="AA111">
        <v>1E-4</v>
      </c>
    </row>
    <row r="112" spans="1:27" x14ac:dyDescent="0.3">
      <c r="A112" t="s">
        <v>125</v>
      </c>
      <c r="B112" t="s">
        <v>0</v>
      </c>
      <c r="C112">
        <v>4.08</v>
      </c>
      <c r="D112" t="s">
        <v>91</v>
      </c>
      <c r="E112">
        <v>2</v>
      </c>
      <c r="F112">
        <v>1</v>
      </c>
      <c r="G112" t="s">
        <v>91</v>
      </c>
      <c r="H112" t="s">
        <v>2</v>
      </c>
      <c r="I112">
        <v>2</v>
      </c>
      <c r="J112">
        <f t="shared" si="7"/>
        <v>0.01</v>
      </c>
      <c r="K112">
        <v>1</v>
      </c>
      <c r="M112" t="s">
        <v>26</v>
      </c>
      <c r="N112">
        <v>6.8999999999999997E-4</v>
      </c>
      <c r="O112">
        <v>6.8999999999999997E-4</v>
      </c>
      <c r="P112" t="s">
        <v>26</v>
      </c>
      <c r="Q112" t="s">
        <v>3</v>
      </c>
      <c r="R112">
        <v>1.05</v>
      </c>
      <c r="S112">
        <v>1.05E-4</v>
      </c>
      <c r="T112">
        <v>1.05</v>
      </c>
      <c r="U112">
        <v>1</v>
      </c>
      <c r="V112">
        <v>1</v>
      </c>
      <c r="W112">
        <v>0.02</v>
      </c>
      <c r="X112">
        <v>5.2500000000000002E-5</v>
      </c>
      <c r="Y112" s="20">
        <v>9.7900000000000001E-3</v>
      </c>
      <c r="Z112">
        <v>0.02</v>
      </c>
      <c r="AA112">
        <v>2.0000000000000001E-4</v>
      </c>
    </row>
    <row r="113" spans="1:27" x14ac:dyDescent="0.3">
      <c r="A113" t="s">
        <v>126</v>
      </c>
      <c r="B113" t="s">
        <v>0</v>
      </c>
      <c r="C113">
        <v>8.17</v>
      </c>
      <c r="D113" t="s">
        <v>91</v>
      </c>
      <c r="E113">
        <v>2</v>
      </c>
      <c r="F113">
        <v>1</v>
      </c>
      <c r="G113" t="s">
        <v>91</v>
      </c>
      <c r="H113" t="s">
        <v>2</v>
      </c>
      <c r="I113">
        <v>2</v>
      </c>
      <c r="J113">
        <f t="shared" si="7"/>
        <v>0.01</v>
      </c>
      <c r="K113">
        <v>1</v>
      </c>
      <c r="M113" t="s">
        <v>27</v>
      </c>
      <c r="N113">
        <v>3.5E-4</v>
      </c>
      <c r="O113">
        <v>3.5E-4</v>
      </c>
      <c r="P113" t="s">
        <v>27</v>
      </c>
      <c r="Q113" t="s">
        <v>3</v>
      </c>
      <c r="R113">
        <v>1.05</v>
      </c>
      <c r="S113">
        <v>1.05E-4</v>
      </c>
      <c r="T113">
        <v>1.05</v>
      </c>
      <c r="U113">
        <v>1</v>
      </c>
      <c r="V113">
        <v>1</v>
      </c>
      <c r="W113">
        <v>0.04</v>
      </c>
      <c r="X113">
        <v>5.2500000000000002E-5</v>
      </c>
      <c r="Y113" s="20">
        <v>9.7900000000000001E-3</v>
      </c>
      <c r="Z113">
        <v>0.02</v>
      </c>
      <c r="AA113">
        <v>4.0000000000000002E-4</v>
      </c>
    </row>
    <row r="114" spans="1:27" x14ac:dyDescent="0.3">
      <c r="A114" t="s">
        <v>127</v>
      </c>
      <c r="B114" t="s">
        <v>0</v>
      </c>
      <c r="C114">
        <v>16.34</v>
      </c>
      <c r="D114" t="s">
        <v>91</v>
      </c>
      <c r="E114">
        <v>2</v>
      </c>
      <c r="F114">
        <v>1</v>
      </c>
      <c r="G114" t="s">
        <v>91</v>
      </c>
      <c r="H114" t="s">
        <v>2</v>
      </c>
      <c r="I114">
        <v>2</v>
      </c>
      <c r="J114">
        <f t="shared" si="7"/>
        <v>0.01</v>
      </c>
      <c r="K114">
        <v>1</v>
      </c>
      <c r="M114" t="s">
        <v>28</v>
      </c>
      <c r="N114">
        <v>1.8000000000000001E-4</v>
      </c>
      <c r="O114">
        <v>1.8000000000000001E-4</v>
      </c>
      <c r="P114" t="s">
        <v>28</v>
      </c>
      <c r="Q114" t="s">
        <v>3</v>
      </c>
      <c r="R114">
        <v>1.05</v>
      </c>
      <c r="S114">
        <v>1.05E-4</v>
      </c>
      <c r="T114">
        <v>1.05</v>
      </c>
      <c r="U114">
        <v>1</v>
      </c>
      <c r="V114">
        <v>1</v>
      </c>
      <c r="W114">
        <v>0.08</v>
      </c>
      <c r="X114">
        <v>5.2500000000000002E-5</v>
      </c>
      <c r="Y114" s="20">
        <v>9.7900000000000001E-3</v>
      </c>
      <c r="Z114">
        <v>0.02</v>
      </c>
      <c r="AA114">
        <v>8.0000000000000004E-4</v>
      </c>
    </row>
    <row r="115" spans="1:27" x14ac:dyDescent="0.3">
      <c r="A115" t="s">
        <v>128</v>
      </c>
      <c r="B115" t="s">
        <v>0</v>
      </c>
      <c r="C115">
        <v>20.420000000000002</v>
      </c>
      <c r="D115" t="s">
        <v>91</v>
      </c>
      <c r="E115">
        <v>2</v>
      </c>
      <c r="F115">
        <v>1</v>
      </c>
      <c r="G115" t="s">
        <v>91</v>
      </c>
      <c r="H115" t="s">
        <v>2</v>
      </c>
      <c r="I115">
        <v>2</v>
      </c>
      <c r="J115">
        <f t="shared" si="7"/>
        <v>0.01</v>
      </c>
      <c r="K115">
        <v>1</v>
      </c>
      <c r="M115" t="s">
        <v>29</v>
      </c>
      <c r="N115">
        <v>1.3999999999999999E-4</v>
      </c>
      <c r="O115">
        <v>1.3999999999999999E-4</v>
      </c>
      <c r="P115" t="s">
        <v>29</v>
      </c>
      <c r="Q115" t="s">
        <v>3</v>
      </c>
      <c r="R115">
        <v>1.05</v>
      </c>
      <c r="S115">
        <v>1.05E-4</v>
      </c>
      <c r="T115">
        <v>1.05</v>
      </c>
      <c r="U115">
        <v>1</v>
      </c>
      <c r="V115">
        <v>1</v>
      </c>
      <c r="W115">
        <v>0.1</v>
      </c>
      <c r="X115">
        <v>5.2500000000000002E-5</v>
      </c>
      <c r="Y115" s="20">
        <v>9.7900000000000001E-3</v>
      </c>
      <c r="Z115">
        <v>0.02</v>
      </c>
      <c r="AA115">
        <v>1E-3</v>
      </c>
    </row>
    <row r="116" spans="1:27" x14ac:dyDescent="0.3">
      <c r="A116" t="s">
        <v>129</v>
      </c>
      <c r="B116" t="s">
        <v>0</v>
      </c>
      <c r="C116">
        <v>40.840000000000003</v>
      </c>
      <c r="D116" t="s">
        <v>91</v>
      </c>
      <c r="E116">
        <v>2</v>
      </c>
      <c r="F116">
        <v>1</v>
      </c>
      <c r="G116" t="s">
        <v>91</v>
      </c>
      <c r="H116" t="s">
        <v>2</v>
      </c>
      <c r="I116">
        <v>2</v>
      </c>
      <c r="J116">
        <f t="shared" si="7"/>
        <v>0.01</v>
      </c>
      <c r="K116">
        <v>1</v>
      </c>
      <c r="M116" t="s">
        <v>30</v>
      </c>
      <c r="N116">
        <v>7.2999999999999999E-5</v>
      </c>
      <c r="O116">
        <v>7.2999999999999999E-5</v>
      </c>
      <c r="P116" t="s">
        <v>30</v>
      </c>
      <c r="Q116" t="s">
        <v>3</v>
      </c>
      <c r="R116">
        <v>1.05</v>
      </c>
      <c r="S116">
        <v>1.05E-4</v>
      </c>
      <c r="T116">
        <v>1.05</v>
      </c>
      <c r="U116">
        <v>1</v>
      </c>
      <c r="V116">
        <v>1</v>
      </c>
      <c r="W116">
        <v>0.2</v>
      </c>
      <c r="X116">
        <v>5.2500000000000002E-5</v>
      </c>
      <c r="Y116" s="20">
        <v>9.7900000000000001E-3</v>
      </c>
      <c r="Z116">
        <v>0.02</v>
      </c>
      <c r="AA116">
        <v>2E-3</v>
      </c>
    </row>
    <row r="117" spans="1:27" x14ac:dyDescent="0.3">
      <c r="A117" t="s">
        <v>112</v>
      </c>
      <c r="B117" t="s">
        <v>0</v>
      </c>
      <c r="C117">
        <v>4.08</v>
      </c>
      <c r="D117" t="s">
        <v>91</v>
      </c>
      <c r="E117">
        <v>2</v>
      </c>
      <c r="F117">
        <v>1</v>
      </c>
      <c r="G117" t="s">
        <v>91</v>
      </c>
      <c r="H117" t="s">
        <v>2</v>
      </c>
      <c r="I117">
        <v>2</v>
      </c>
      <c r="J117">
        <f t="shared" si="7"/>
        <v>0.01</v>
      </c>
      <c r="K117">
        <v>1</v>
      </c>
      <c r="M117" t="s">
        <v>31</v>
      </c>
      <c r="N117">
        <v>8.1999999999999998E-4</v>
      </c>
      <c r="O117">
        <v>8.1999999999999998E-4</v>
      </c>
      <c r="P117" t="s">
        <v>31</v>
      </c>
      <c r="Q117" t="s">
        <v>3</v>
      </c>
      <c r="R117">
        <v>1.05</v>
      </c>
      <c r="S117">
        <v>1.0000000000000001E-5</v>
      </c>
      <c r="T117">
        <v>0.1</v>
      </c>
      <c r="U117">
        <v>1</v>
      </c>
      <c r="V117">
        <v>1</v>
      </c>
      <c r="W117">
        <v>0.02</v>
      </c>
      <c r="X117">
        <v>5.0000000000000004E-6</v>
      </c>
      <c r="Y117" s="20">
        <v>9.7900000000000001E-3</v>
      </c>
      <c r="Z117">
        <v>0.02</v>
      </c>
      <c r="AA117">
        <v>2.0000000000000001E-4</v>
      </c>
    </row>
    <row r="118" spans="1:27" x14ac:dyDescent="0.3">
      <c r="A118" t="s">
        <v>113</v>
      </c>
      <c r="B118" t="s">
        <v>0</v>
      </c>
      <c r="C118">
        <v>2.04</v>
      </c>
      <c r="D118" t="s">
        <v>91</v>
      </c>
      <c r="E118">
        <v>1</v>
      </c>
      <c r="F118">
        <v>0.5</v>
      </c>
      <c r="G118" t="s">
        <v>91</v>
      </c>
      <c r="H118" t="s">
        <v>2</v>
      </c>
      <c r="I118">
        <v>1</v>
      </c>
      <c r="J118">
        <f t="shared" si="7"/>
        <v>5.0000000000000001E-3</v>
      </c>
      <c r="K118">
        <v>1</v>
      </c>
      <c r="M118" t="s">
        <v>32</v>
      </c>
      <c r="N118">
        <v>1.5E-3</v>
      </c>
      <c r="O118">
        <v>1.5E-3</v>
      </c>
      <c r="P118" t="s">
        <v>32</v>
      </c>
      <c r="Q118" t="s">
        <v>3</v>
      </c>
      <c r="R118">
        <v>1.05</v>
      </c>
      <c r="S118">
        <v>1.0000000000000001E-5</v>
      </c>
      <c r="T118">
        <v>0.1</v>
      </c>
      <c r="U118">
        <v>1</v>
      </c>
      <c r="V118">
        <v>1</v>
      </c>
      <c r="W118">
        <v>0.02</v>
      </c>
      <c r="X118">
        <v>1.0000000000000001E-5</v>
      </c>
      <c r="Y118" s="20">
        <v>9.7900000000000001E-3</v>
      </c>
      <c r="Z118">
        <v>0.01</v>
      </c>
      <c r="AA118">
        <v>2.0000000000000001E-4</v>
      </c>
    </row>
    <row r="119" spans="1:27" x14ac:dyDescent="0.3">
      <c r="A119" t="s">
        <v>114</v>
      </c>
      <c r="B119" t="s">
        <v>0</v>
      </c>
      <c r="C119">
        <v>2.04</v>
      </c>
      <c r="D119" t="s">
        <v>91</v>
      </c>
      <c r="E119">
        <v>1</v>
      </c>
      <c r="F119">
        <v>0.5</v>
      </c>
      <c r="G119" t="s">
        <v>91</v>
      </c>
      <c r="H119" t="s">
        <v>2</v>
      </c>
      <c r="I119">
        <v>1</v>
      </c>
      <c r="J119">
        <f t="shared" si="7"/>
        <v>5.0000000000000001E-3</v>
      </c>
      <c r="K119">
        <v>1</v>
      </c>
      <c r="M119" t="s">
        <v>33</v>
      </c>
      <c r="N119">
        <v>1.1000000000000001E-3</v>
      </c>
      <c r="O119">
        <v>1.1000000000000001E-3</v>
      </c>
      <c r="P119" t="s">
        <v>33</v>
      </c>
      <c r="Q119" t="s">
        <v>3</v>
      </c>
      <c r="R119">
        <v>1.05</v>
      </c>
      <c r="S119">
        <v>1.05E-4</v>
      </c>
      <c r="T119">
        <v>1.05</v>
      </c>
      <c r="U119">
        <v>1</v>
      </c>
      <c r="V119">
        <v>1</v>
      </c>
      <c r="W119">
        <v>0.02</v>
      </c>
      <c r="X119">
        <v>1.05E-4</v>
      </c>
      <c r="Y119" s="20">
        <v>9.7900000000000001E-3</v>
      </c>
      <c r="Z119">
        <v>0.01</v>
      </c>
      <c r="AA119">
        <v>2.0000000000000001E-4</v>
      </c>
    </row>
    <row r="120" spans="1:27" x14ac:dyDescent="0.3">
      <c r="A120" t="s">
        <v>115</v>
      </c>
      <c r="B120" t="s">
        <v>0</v>
      </c>
      <c r="C120">
        <v>4.08</v>
      </c>
      <c r="D120" t="s">
        <v>91</v>
      </c>
      <c r="E120">
        <v>2</v>
      </c>
      <c r="F120">
        <v>1</v>
      </c>
      <c r="G120" t="s">
        <v>91</v>
      </c>
      <c r="H120" t="s">
        <v>2</v>
      </c>
      <c r="I120">
        <v>2</v>
      </c>
      <c r="J120">
        <f t="shared" si="7"/>
        <v>0.01</v>
      </c>
      <c r="K120">
        <v>1</v>
      </c>
      <c r="M120" t="s">
        <v>34</v>
      </c>
      <c r="N120">
        <v>7.3999999999999999E-4</v>
      </c>
      <c r="O120">
        <v>7.3999999999999999E-4</v>
      </c>
      <c r="P120" t="s">
        <v>34</v>
      </c>
      <c r="Q120" t="s">
        <v>3</v>
      </c>
      <c r="R120">
        <v>1.05</v>
      </c>
      <c r="S120">
        <v>2.0000000000000001E-4</v>
      </c>
      <c r="T120">
        <v>2</v>
      </c>
      <c r="U120">
        <v>1</v>
      </c>
      <c r="V120">
        <v>1</v>
      </c>
      <c r="W120">
        <v>0.02</v>
      </c>
      <c r="X120">
        <v>1E-4</v>
      </c>
      <c r="Y120" s="20">
        <v>9.7900000000000001E-3</v>
      </c>
      <c r="Z120">
        <v>0.02</v>
      </c>
      <c r="AA120">
        <v>2.0000000000000001E-4</v>
      </c>
    </row>
    <row r="121" spans="1:27" x14ac:dyDescent="0.3">
      <c r="A121" t="s">
        <v>116</v>
      </c>
      <c r="B121" t="s">
        <v>0</v>
      </c>
      <c r="C121">
        <v>2.04</v>
      </c>
      <c r="D121" t="s">
        <v>91</v>
      </c>
      <c r="E121">
        <v>1</v>
      </c>
      <c r="F121">
        <v>0.5</v>
      </c>
      <c r="G121" t="s">
        <v>91</v>
      </c>
      <c r="H121" t="s">
        <v>2</v>
      </c>
      <c r="I121">
        <v>1</v>
      </c>
      <c r="J121">
        <f t="shared" si="7"/>
        <v>5.0000000000000001E-3</v>
      </c>
      <c r="K121">
        <v>1</v>
      </c>
      <c r="M121" t="s">
        <v>35</v>
      </c>
      <c r="N121">
        <v>1.1999999999999999E-3</v>
      </c>
      <c r="O121">
        <v>1.1999999999999999E-3</v>
      </c>
      <c r="P121" t="s">
        <v>35</v>
      </c>
      <c r="Q121" t="s">
        <v>3</v>
      </c>
      <c r="R121">
        <v>1.05</v>
      </c>
      <c r="S121">
        <v>2.0000000000000001E-4</v>
      </c>
      <c r="T121">
        <v>2</v>
      </c>
      <c r="U121">
        <v>1</v>
      </c>
      <c r="V121">
        <v>1</v>
      </c>
      <c r="W121">
        <v>0.02</v>
      </c>
      <c r="X121">
        <v>2.0000000000000001E-4</v>
      </c>
      <c r="Y121" s="20">
        <v>9.7900000000000001E-3</v>
      </c>
      <c r="Z121">
        <v>0.01</v>
      </c>
      <c r="AA121">
        <v>2.0000000000000001E-4</v>
      </c>
    </row>
    <row r="122" spans="1:27" x14ac:dyDescent="0.3">
      <c r="A122" t="s">
        <v>117</v>
      </c>
      <c r="B122" t="s">
        <v>0</v>
      </c>
      <c r="C122">
        <v>4.08</v>
      </c>
      <c r="D122" t="s">
        <v>91</v>
      </c>
      <c r="E122">
        <v>2</v>
      </c>
      <c r="F122">
        <v>1</v>
      </c>
      <c r="G122" t="s">
        <v>91</v>
      </c>
      <c r="H122" t="s">
        <v>2</v>
      </c>
      <c r="I122">
        <v>2</v>
      </c>
      <c r="J122">
        <f t="shared" si="7"/>
        <v>0.01</v>
      </c>
      <c r="K122">
        <v>1</v>
      </c>
      <c r="M122" t="s">
        <v>36</v>
      </c>
      <c r="N122">
        <v>1.1000000000000001E-3</v>
      </c>
      <c r="O122">
        <v>1.1000000000000001E-3</v>
      </c>
      <c r="P122" t="s">
        <v>36</v>
      </c>
      <c r="Q122" t="s">
        <v>3</v>
      </c>
      <c r="R122">
        <v>1.05</v>
      </c>
      <c r="S122">
        <v>1.0499999999999999E-3</v>
      </c>
      <c r="T122">
        <v>10.5</v>
      </c>
      <c r="U122">
        <v>1</v>
      </c>
      <c r="V122">
        <v>1</v>
      </c>
      <c r="W122">
        <v>0.02</v>
      </c>
      <c r="X122">
        <v>5.2499999999999997E-4</v>
      </c>
      <c r="Y122" s="20">
        <v>9.7900000000000001E-3</v>
      </c>
      <c r="Z122">
        <v>0.02</v>
      </c>
      <c r="AA122">
        <v>2.0000000000000001E-4</v>
      </c>
    </row>
    <row r="123" spans="1:27" x14ac:dyDescent="0.3">
      <c r="A123" t="s">
        <v>118</v>
      </c>
      <c r="B123" t="s">
        <v>0</v>
      </c>
      <c r="C123">
        <v>2.04</v>
      </c>
      <c r="D123" t="s">
        <v>91</v>
      </c>
      <c r="E123">
        <v>1</v>
      </c>
      <c r="F123">
        <v>0.5</v>
      </c>
      <c r="G123" t="s">
        <v>91</v>
      </c>
      <c r="H123" t="s">
        <v>2</v>
      </c>
      <c r="I123">
        <v>1</v>
      </c>
      <c r="J123">
        <f t="shared" si="7"/>
        <v>5.0000000000000001E-3</v>
      </c>
      <c r="K123">
        <v>1</v>
      </c>
      <c r="M123" t="s">
        <v>37</v>
      </c>
      <c r="N123">
        <v>2.0999999999999999E-3</v>
      </c>
      <c r="O123">
        <v>2.0999999999999999E-3</v>
      </c>
      <c r="P123" t="s">
        <v>37</v>
      </c>
      <c r="Q123" t="s">
        <v>3</v>
      </c>
      <c r="R123">
        <v>1.05</v>
      </c>
      <c r="S123">
        <v>1.0499999999999999E-3</v>
      </c>
      <c r="T123">
        <v>10.5</v>
      </c>
      <c r="U123">
        <v>1</v>
      </c>
      <c r="V123">
        <v>1</v>
      </c>
      <c r="W123">
        <v>0.02</v>
      </c>
      <c r="X123">
        <v>1.0499999999999999E-3</v>
      </c>
      <c r="Y123" s="20">
        <v>9.7900000000000001E-3</v>
      </c>
      <c r="Z123">
        <v>0.01</v>
      </c>
      <c r="AA123">
        <v>2.0000000000000001E-4</v>
      </c>
    </row>
    <row r="124" spans="1:27" x14ac:dyDescent="0.3">
      <c r="A124" t="s">
        <v>121</v>
      </c>
      <c r="B124" t="s">
        <v>1</v>
      </c>
      <c r="C124">
        <v>1.02</v>
      </c>
      <c r="D124" t="s">
        <v>91</v>
      </c>
      <c r="E124">
        <v>0.5</v>
      </c>
      <c r="F124">
        <v>0.25</v>
      </c>
      <c r="H124" t="s">
        <v>4</v>
      </c>
      <c r="I124">
        <v>0.5</v>
      </c>
      <c r="J124">
        <f t="shared" si="7"/>
        <v>2.5000000000000001E-3</v>
      </c>
      <c r="K124">
        <v>1</v>
      </c>
      <c r="Q124" t="s">
        <v>3</v>
      </c>
      <c r="R124">
        <v>1.05</v>
      </c>
      <c r="S124">
        <v>1.05E-4</v>
      </c>
      <c r="T124">
        <v>1.05</v>
      </c>
      <c r="U124">
        <v>1</v>
      </c>
      <c r="V124">
        <v>1</v>
      </c>
      <c r="W124">
        <v>0.02</v>
      </c>
      <c r="X124">
        <v>2.1000000000000001E-4</v>
      </c>
      <c r="Y124" s="20">
        <v>9.7900000000000001E-3</v>
      </c>
      <c r="Z124">
        <v>5.0000000000000001E-3</v>
      </c>
      <c r="AA124">
        <v>2.0000000000000001E-4</v>
      </c>
    </row>
    <row r="125" spans="1:27" x14ac:dyDescent="0.3">
      <c r="A125" t="s">
        <v>130</v>
      </c>
      <c r="B125" t="s">
        <v>1</v>
      </c>
      <c r="C125">
        <v>1.02</v>
      </c>
      <c r="D125" t="s">
        <v>91</v>
      </c>
      <c r="E125">
        <v>0.5</v>
      </c>
      <c r="F125">
        <v>0.25</v>
      </c>
      <c r="H125" t="s">
        <v>4</v>
      </c>
      <c r="I125">
        <v>0.5</v>
      </c>
      <c r="J125">
        <f t="shared" si="7"/>
        <v>2.5000000000000001E-3</v>
      </c>
      <c r="K125">
        <v>1</v>
      </c>
      <c r="Q125" t="s">
        <v>3</v>
      </c>
      <c r="R125">
        <v>1.05</v>
      </c>
      <c r="S125">
        <v>1.0000000000000001E-5</v>
      </c>
      <c r="T125">
        <v>0.1</v>
      </c>
      <c r="U125">
        <v>1</v>
      </c>
      <c r="V125">
        <v>1</v>
      </c>
      <c r="W125">
        <v>0.02</v>
      </c>
      <c r="X125">
        <v>2.0000000000000002E-5</v>
      </c>
      <c r="Y125" s="20">
        <v>9.7900000000000001E-3</v>
      </c>
      <c r="Z125">
        <v>5.0000000000000001E-3</v>
      </c>
      <c r="AA125">
        <v>2.0000000000000001E-4</v>
      </c>
    </row>
    <row r="126" spans="1:27" x14ac:dyDescent="0.3">
      <c r="A126" t="s">
        <v>122</v>
      </c>
      <c r="B126" t="s">
        <v>1</v>
      </c>
      <c r="C126">
        <v>1.02</v>
      </c>
      <c r="D126" t="s">
        <v>91</v>
      </c>
      <c r="E126">
        <v>0.5</v>
      </c>
      <c r="F126">
        <v>0.25</v>
      </c>
      <c r="H126" t="s">
        <v>4</v>
      </c>
      <c r="I126">
        <v>0.5</v>
      </c>
      <c r="J126">
        <f t="shared" si="7"/>
        <v>2.5000000000000001E-3</v>
      </c>
      <c r="K126">
        <v>1</v>
      </c>
      <c r="Q126" t="s">
        <v>3</v>
      </c>
      <c r="R126">
        <v>1.05</v>
      </c>
      <c r="S126">
        <v>1.05E-4</v>
      </c>
      <c r="T126">
        <v>1.05</v>
      </c>
      <c r="U126">
        <v>1</v>
      </c>
      <c r="V126">
        <v>1</v>
      </c>
      <c r="W126">
        <v>0.02</v>
      </c>
      <c r="X126">
        <v>2.1000000000000001E-4</v>
      </c>
      <c r="Y126" s="20">
        <v>9.7900000000000001E-3</v>
      </c>
      <c r="Z126">
        <v>5.0000000000000001E-3</v>
      </c>
      <c r="AA126">
        <v>2.0000000000000001E-4</v>
      </c>
    </row>
    <row r="127" spans="1:27" x14ac:dyDescent="0.3">
      <c r="A127" t="s">
        <v>123</v>
      </c>
      <c r="B127" t="s">
        <v>1</v>
      </c>
      <c r="C127">
        <v>1.02</v>
      </c>
      <c r="D127" t="s">
        <v>91</v>
      </c>
      <c r="E127">
        <v>0.5</v>
      </c>
      <c r="F127">
        <v>0.25</v>
      </c>
      <c r="H127" t="s">
        <v>4</v>
      </c>
      <c r="I127">
        <v>0.5</v>
      </c>
      <c r="J127">
        <f t="shared" si="7"/>
        <v>2.5000000000000001E-3</v>
      </c>
      <c r="K127">
        <v>1</v>
      </c>
      <c r="Q127" t="s">
        <v>3</v>
      </c>
      <c r="R127">
        <v>1.05</v>
      </c>
      <c r="S127">
        <v>1.05E-4</v>
      </c>
      <c r="T127">
        <v>1.05</v>
      </c>
      <c r="U127">
        <v>1</v>
      </c>
      <c r="V127">
        <v>1</v>
      </c>
      <c r="W127">
        <v>0.02</v>
      </c>
      <c r="X127">
        <v>2.1000000000000001E-4</v>
      </c>
      <c r="Y127" s="20">
        <v>9.7900000000000001E-3</v>
      </c>
      <c r="Z127">
        <v>5.0000000000000001E-3</v>
      </c>
      <c r="AA127">
        <v>2.0000000000000001E-4</v>
      </c>
    </row>
    <row r="128" spans="1:27" x14ac:dyDescent="0.3">
      <c r="A128" t="s">
        <v>124</v>
      </c>
      <c r="B128" t="s">
        <v>1</v>
      </c>
      <c r="C128">
        <v>1.02</v>
      </c>
      <c r="D128" t="s">
        <v>91</v>
      </c>
      <c r="E128">
        <v>0.5</v>
      </c>
      <c r="F128">
        <v>0.25</v>
      </c>
      <c r="H128" t="s">
        <v>4</v>
      </c>
      <c r="I128">
        <v>0.5</v>
      </c>
      <c r="J128">
        <f t="shared" si="7"/>
        <v>2.5000000000000001E-3</v>
      </c>
      <c r="K128">
        <v>1</v>
      </c>
      <c r="Q128" t="s">
        <v>3</v>
      </c>
      <c r="R128">
        <v>1.05</v>
      </c>
      <c r="S128">
        <v>1.05E-4</v>
      </c>
      <c r="T128">
        <v>1.05</v>
      </c>
      <c r="U128">
        <v>1</v>
      </c>
      <c r="V128">
        <v>1</v>
      </c>
      <c r="W128">
        <v>0.02</v>
      </c>
      <c r="X128">
        <v>2.1000000000000001E-4</v>
      </c>
      <c r="Y128" s="20">
        <v>9.7900000000000001E-3</v>
      </c>
      <c r="Z128">
        <v>5.0000000000000001E-3</v>
      </c>
      <c r="AA128">
        <v>2.0000000000000001E-4</v>
      </c>
    </row>
    <row r="129" spans="1:27" x14ac:dyDescent="0.3">
      <c r="A129" t="s">
        <v>125</v>
      </c>
      <c r="B129" t="s">
        <v>1</v>
      </c>
      <c r="C129">
        <v>1.02</v>
      </c>
      <c r="D129" t="s">
        <v>91</v>
      </c>
      <c r="E129">
        <v>0.5</v>
      </c>
      <c r="F129">
        <v>0.25</v>
      </c>
      <c r="H129" t="s">
        <v>4</v>
      </c>
      <c r="I129">
        <v>0.5</v>
      </c>
      <c r="J129">
        <f t="shared" si="7"/>
        <v>2.5000000000000001E-3</v>
      </c>
      <c r="K129">
        <v>1</v>
      </c>
      <c r="Q129" t="s">
        <v>3</v>
      </c>
      <c r="R129">
        <v>1.05</v>
      </c>
      <c r="S129">
        <v>1.05E-4</v>
      </c>
      <c r="T129">
        <v>1.05</v>
      </c>
      <c r="U129">
        <v>1</v>
      </c>
      <c r="V129">
        <v>1</v>
      </c>
      <c r="W129">
        <v>0.02</v>
      </c>
      <c r="X129">
        <v>2.1000000000000001E-4</v>
      </c>
      <c r="Y129" s="20">
        <v>9.7900000000000001E-3</v>
      </c>
      <c r="Z129">
        <v>5.0000000000000001E-3</v>
      </c>
      <c r="AA129">
        <v>2.0000000000000001E-4</v>
      </c>
    </row>
    <row r="130" spans="1:27" x14ac:dyDescent="0.3">
      <c r="A130" t="s">
        <v>126</v>
      </c>
      <c r="B130" t="s">
        <v>1</v>
      </c>
      <c r="C130">
        <v>1.02</v>
      </c>
      <c r="D130" t="s">
        <v>91</v>
      </c>
      <c r="E130">
        <v>0.5</v>
      </c>
      <c r="F130">
        <v>0.25</v>
      </c>
      <c r="H130" t="s">
        <v>4</v>
      </c>
      <c r="I130">
        <v>0.5</v>
      </c>
      <c r="J130">
        <f t="shared" si="7"/>
        <v>2.5000000000000001E-3</v>
      </c>
      <c r="K130">
        <v>1</v>
      </c>
      <c r="Q130" t="s">
        <v>3</v>
      </c>
      <c r="R130">
        <v>1.05</v>
      </c>
      <c r="S130">
        <v>1.0000000000000001E-5</v>
      </c>
      <c r="T130">
        <v>0.1</v>
      </c>
      <c r="U130">
        <v>1</v>
      </c>
      <c r="V130">
        <v>1</v>
      </c>
      <c r="W130">
        <v>0.02</v>
      </c>
      <c r="X130">
        <v>2.0000000000000002E-5</v>
      </c>
      <c r="Y130" s="20">
        <v>9.7900000000000001E-3</v>
      </c>
      <c r="Z130">
        <v>5.0000000000000001E-3</v>
      </c>
      <c r="AA130">
        <v>2.0000000000000001E-4</v>
      </c>
    </row>
    <row r="131" spans="1:27" x14ac:dyDescent="0.3">
      <c r="A131" t="s">
        <v>127</v>
      </c>
      <c r="B131" t="s">
        <v>1</v>
      </c>
      <c r="C131">
        <v>1.02</v>
      </c>
      <c r="D131" t="s">
        <v>91</v>
      </c>
      <c r="E131">
        <v>0.5</v>
      </c>
      <c r="F131">
        <v>0.25</v>
      </c>
      <c r="H131" t="s">
        <v>4</v>
      </c>
      <c r="I131">
        <v>0.5</v>
      </c>
      <c r="J131">
        <f t="shared" si="7"/>
        <v>2.5000000000000001E-3</v>
      </c>
      <c r="K131">
        <v>1</v>
      </c>
      <c r="Q131" t="s">
        <v>3</v>
      </c>
      <c r="R131">
        <v>1.05</v>
      </c>
      <c r="S131">
        <v>1.0000000000000001E-5</v>
      </c>
      <c r="T131">
        <v>0.1</v>
      </c>
      <c r="U131">
        <v>1</v>
      </c>
      <c r="V131">
        <v>1</v>
      </c>
      <c r="W131">
        <v>0.02</v>
      </c>
      <c r="X131">
        <v>2.0000000000000002E-5</v>
      </c>
      <c r="Y131" s="20">
        <v>9.7900000000000001E-3</v>
      </c>
      <c r="Z131">
        <v>5.0000000000000001E-3</v>
      </c>
      <c r="AA131">
        <v>2.0000000000000001E-4</v>
      </c>
    </row>
    <row r="132" spans="1:27" x14ac:dyDescent="0.3">
      <c r="A132" t="s">
        <v>128</v>
      </c>
      <c r="B132" t="s">
        <v>1</v>
      </c>
      <c r="C132">
        <v>1.02</v>
      </c>
      <c r="D132" t="s">
        <v>91</v>
      </c>
      <c r="E132">
        <v>0.5</v>
      </c>
      <c r="F132">
        <v>0.25</v>
      </c>
      <c r="H132" t="s">
        <v>4</v>
      </c>
      <c r="I132">
        <v>0.5</v>
      </c>
      <c r="J132">
        <f t="shared" si="7"/>
        <v>2.5000000000000001E-3</v>
      </c>
      <c r="K132">
        <v>1</v>
      </c>
      <c r="Q132" t="s">
        <v>3</v>
      </c>
      <c r="R132">
        <v>1.05</v>
      </c>
      <c r="S132">
        <v>1.0000000000000001E-5</v>
      </c>
      <c r="T132">
        <v>0.1</v>
      </c>
      <c r="U132">
        <v>1</v>
      </c>
      <c r="V132">
        <v>1</v>
      </c>
      <c r="W132">
        <v>0.02</v>
      </c>
      <c r="X132">
        <v>2.0000000000000002E-5</v>
      </c>
      <c r="Y132" s="20">
        <v>9.7900000000000001E-3</v>
      </c>
      <c r="Z132">
        <v>5.0000000000000001E-3</v>
      </c>
      <c r="AA132">
        <v>2.0000000000000001E-4</v>
      </c>
    </row>
    <row r="133" spans="1:27" x14ac:dyDescent="0.3">
      <c r="A133" t="s">
        <v>129</v>
      </c>
      <c r="B133" t="s">
        <v>1</v>
      </c>
      <c r="C133">
        <v>1.02</v>
      </c>
      <c r="D133" t="s">
        <v>91</v>
      </c>
      <c r="E133">
        <v>0.5</v>
      </c>
      <c r="F133">
        <v>0.25</v>
      </c>
      <c r="H133" t="s">
        <v>4</v>
      </c>
      <c r="I133">
        <v>0.5</v>
      </c>
      <c r="J133">
        <f t="shared" si="7"/>
        <v>2.5000000000000001E-3</v>
      </c>
      <c r="K133">
        <v>1</v>
      </c>
      <c r="Q133" t="s">
        <v>3</v>
      </c>
      <c r="R133">
        <v>1.05</v>
      </c>
      <c r="S133">
        <v>1.0000000000000001E-5</v>
      </c>
      <c r="T133">
        <v>0.1</v>
      </c>
      <c r="U133">
        <v>1</v>
      </c>
      <c r="V133">
        <v>1</v>
      </c>
      <c r="W133">
        <v>0.02</v>
      </c>
      <c r="X133">
        <v>2.0000000000000002E-5</v>
      </c>
      <c r="Y133" s="20">
        <v>9.7900000000000001E-3</v>
      </c>
      <c r="Z133">
        <v>5.0000000000000001E-3</v>
      </c>
      <c r="AA133">
        <v>2.0000000000000001E-4</v>
      </c>
    </row>
    <row r="134" spans="1:27" x14ac:dyDescent="0.3">
      <c r="A134" t="s">
        <v>112</v>
      </c>
      <c r="B134" t="s">
        <v>1</v>
      </c>
      <c r="C134">
        <v>0.01</v>
      </c>
      <c r="D134" t="s">
        <v>91</v>
      </c>
      <c r="E134">
        <v>0.5</v>
      </c>
      <c r="F134">
        <v>0.25</v>
      </c>
      <c r="H134" t="s">
        <v>4</v>
      </c>
      <c r="I134">
        <v>0.5</v>
      </c>
      <c r="J134">
        <f t="shared" si="7"/>
        <v>2.5000000000000001E-3</v>
      </c>
      <c r="K134">
        <v>1</v>
      </c>
      <c r="Q134" t="s">
        <v>3</v>
      </c>
      <c r="R134">
        <v>1.05</v>
      </c>
      <c r="S134">
        <v>1.05E-4</v>
      </c>
      <c r="T134">
        <v>1.05</v>
      </c>
      <c r="U134">
        <v>1</v>
      </c>
      <c r="V134">
        <v>1</v>
      </c>
      <c r="W134">
        <v>2.0000000000000001E-4</v>
      </c>
      <c r="X134">
        <v>2.1000000000000001E-4</v>
      </c>
      <c r="Y134" s="20">
        <v>9.7900000000000001E-3</v>
      </c>
      <c r="Z134">
        <v>5.0000000000000001E-3</v>
      </c>
      <c r="AA134">
        <v>1.9999999999999999E-6</v>
      </c>
    </row>
    <row r="135" spans="1:27" x14ac:dyDescent="0.3">
      <c r="A135" t="s">
        <v>131</v>
      </c>
      <c r="B135" t="s">
        <v>1</v>
      </c>
      <c r="C135">
        <v>0.1</v>
      </c>
      <c r="D135" t="s">
        <v>91</v>
      </c>
      <c r="E135">
        <v>0.5</v>
      </c>
      <c r="F135">
        <v>0.25</v>
      </c>
      <c r="H135" t="s">
        <v>4</v>
      </c>
      <c r="I135">
        <v>0.5</v>
      </c>
      <c r="J135">
        <f t="shared" si="7"/>
        <v>2.5000000000000001E-3</v>
      </c>
      <c r="K135">
        <v>1</v>
      </c>
      <c r="Q135" t="s">
        <v>3</v>
      </c>
      <c r="R135">
        <v>1.05</v>
      </c>
      <c r="S135">
        <v>1.0000000000000001E-5</v>
      </c>
      <c r="T135">
        <v>0.1</v>
      </c>
      <c r="U135">
        <v>1</v>
      </c>
      <c r="V135">
        <v>1</v>
      </c>
      <c r="W135">
        <v>2E-3</v>
      </c>
      <c r="X135">
        <v>2.0000000000000002E-5</v>
      </c>
      <c r="Y135" s="20">
        <v>9.7900000000000001E-3</v>
      </c>
      <c r="Z135">
        <v>5.0000000000000001E-3</v>
      </c>
      <c r="AA135">
        <v>2.0000000000000002E-5</v>
      </c>
    </row>
    <row r="136" spans="1:27" x14ac:dyDescent="0.3">
      <c r="A136" t="s">
        <v>132</v>
      </c>
      <c r="B136" t="s">
        <v>1</v>
      </c>
      <c r="C136">
        <v>10.210000000000001</v>
      </c>
      <c r="D136" t="s">
        <v>91</v>
      </c>
      <c r="E136">
        <v>0.5</v>
      </c>
      <c r="F136">
        <v>0.25</v>
      </c>
      <c r="H136" t="s">
        <v>4</v>
      </c>
      <c r="I136">
        <v>0.5</v>
      </c>
      <c r="J136">
        <f t="shared" si="7"/>
        <v>2.5000000000000001E-3</v>
      </c>
      <c r="K136">
        <v>1</v>
      </c>
      <c r="Q136" t="s">
        <v>3</v>
      </c>
      <c r="R136">
        <v>1.05</v>
      </c>
      <c r="S136">
        <v>1.0000000000000001E-5</v>
      </c>
      <c r="T136">
        <v>0.1</v>
      </c>
      <c r="U136">
        <v>1</v>
      </c>
      <c r="V136">
        <v>1</v>
      </c>
      <c r="W136">
        <v>0.2</v>
      </c>
      <c r="X136">
        <v>2.0000000000000002E-5</v>
      </c>
      <c r="Y136" s="20">
        <v>9.7900000000000001E-3</v>
      </c>
      <c r="Z136">
        <v>5.0000000000000001E-3</v>
      </c>
      <c r="AA136">
        <v>2E-3</v>
      </c>
    </row>
    <row r="137" spans="1:27" x14ac:dyDescent="0.3">
      <c r="A137" t="s">
        <v>133</v>
      </c>
      <c r="B137" t="s">
        <v>1</v>
      </c>
      <c r="C137">
        <v>51.05</v>
      </c>
      <c r="D137" t="s">
        <v>91</v>
      </c>
      <c r="E137">
        <v>0.5</v>
      </c>
      <c r="F137">
        <v>0.25</v>
      </c>
      <c r="H137" t="s">
        <v>4</v>
      </c>
      <c r="I137">
        <v>0.5</v>
      </c>
      <c r="J137">
        <f t="shared" si="7"/>
        <v>2.5000000000000001E-3</v>
      </c>
      <c r="K137">
        <v>1</v>
      </c>
      <c r="Q137" t="s">
        <v>3</v>
      </c>
      <c r="R137">
        <v>1.05</v>
      </c>
      <c r="S137">
        <v>1.0000000000000001E-5</v>
      </c>
      <c r="T137">
        <v>0.1</v>
      </c>
      <c r="U137">
        <v>1</v>
      </c>
      <c r="V137">
        <v>1</v>
      </c>
      <c r="W137">
        <v>1</v>
      </c>
      <c r="X137">
        <v>2.0000000000000002E-5</v>
      </c>
      <c r="Y137" s="20">
        <v>9.7900000000000001E-3</v>
      </c>
      <c r="Z137">
        <v>5.0000000000000001E-3</v>
      </c>
      <c r="AA137">
        <v>0.01</v>
      </c>
    </row>
    <row r="138" spans="1:27" x14ac:dyDescent="0.3">
      <c r="A138" t="s">
        <v>134</v>
      </c>
      <c r="B138" t="s">
        <v>1</v>
      </c>
      <c r="C138">
        <v>0.01</v>
      </c>
      <c r="D138" t="s">
        <v>91</v>
      </c>
      <c r="E138">
        <v>0.5</v>
      </c>
      <c r="F138">
        <v>0.25</v>
      </c>
      <c r="H138" t="s">
        <v>4</v>
      </c>
      <c r="I138">
        <v>0.5</v>
      </c>
      <c r="J138">
        <f t="shared" si="7"/>
        <v>2.5000000000000001E-3</v>
      </c>
      <c r="K138">
        <v>1</v>
      </c>
      <c r="Q138" t="s">
        <v>3</v>
      </c>
      <c r="R138">
        <v>1.05</v>
      </c>
      <c r="S138">
        <v>1.0000000000000001E-5</v>
      </c>
      <c r="T138">
        <v>0.1</v>
      </c>
      <c r="U138">
        <v>1</v>
      </c>
      <c r="V138">
        <v>1</v>
      </c>
      <c r="W138">
        <v>2.0000000000000001E-4</v>
      </c>
      <c r="X138">
        <v>2.0000000000000002E-5</v>
      </c>
      <c r="Y138" s="20">
        <v>9.7900000000000001E-3</v>
      </c>
      <c r="Z138">
        <v>5.0000000000000001E-3</v>
      </c>
      <c r="AA138">
        <v>1.9999999999999999E-6</v>
      </c>
    </row>
    <row r="139" spans="1:27" x14ac:dyDescent="0.3">
      <c r="A139" t="s">
        <v>135</v>
      </c>
      <c r="B139" t="s">
        <v>1</v>
      </c>
      <c r="C139">
        <v>0.1</v>
      </c>
      <c r="D139" t="s">
        <v>91</v>
      </c>
      <c r="E139">
        <v>0.5</v>
      </c>
      <c r="F139">
        <v>0.25</v>
      </c>
      <c r="H139" t="s">
        <v>4</v>
      </c>
      <c r="I139">
        <v>0.5</v>
      </c>
      <c r="J139">
        <f t="shared" si="7"/>
        <v>2.5000000000000001E-3</v>
      </c>
      <c r="K139">
        <v>1</v>
      </c>
      <c r="Q139" t="s">
        <v>3</v>
      </c>
      <c r="R139">
        <v>1.05</v>
      </c>
      <c r="S139">
        <v>1.0000000000000001E-5</v>
      </c>
      <c r="T139">
        <v>0.1</v>
      </c>
      <c r="U139">
        <v>1</v>
      </c>
      <c r="V139">
        <v>1</v>
      </c>
      <c r="W139">
        <v>2E-3</v>
      </c>
      <c r="X139">
        <v>2.0000000000000002E-5</v>
      </c>
      <c r="Y139" s="20">
        <v>9.7900000000000001E-3</v>
      </c>
      <c r="Z139">
        <v>5.0000000000000001E-3</v>
      </c>
      <c r="AA139">
        <v>2.0000000000000002E-5</v>
      </c>
    </row>
    <row r="140" spans="1:27" x14ac:dyDescent="0.3">
      <c r="A140" t="s">
        <v>136</v>
      </c>
      <c r="B140" t="s">
        <v>1</v>
      </c>
      <c r="C140">
        <v>10.210000000000001</v>
      </c>
      <c r="D140" t="s">
        <v>91</v>
      </c>
      <c r="E140">
        <v>0.5</v>
      </c>
      <c r="F140">
        <v>0.25</v>
      </c>
      <c r="H140" t="s">
        <v>4</v>
      </c>
      <c r="I140">
        <v>0.5</v>
      </c>
      <c r="J140">
        <f t="shared" si="7"/>
        <v>2.5000000000000001E-3</v>
      </c>
      <c r="K140">
        <v>1</v>
      </c>
      <c r="Q140" t="s">
        <v>3</v>
      </c>
      <c r="R140">
        <v>1.05</v>
      </c>
      <c r="S140">
        <v>1.0000000000000001E-5</v>
      </c>
      <c r="T140">
        <v>0.1</v>
      </c>
      <c r="U140">
        <v>1</v>
      </c>
      <c r="V140">
        <v>1</v>
      </c>
      <c r="W140">
        <v>0.2</v>
      </c>
      <c r="X140">
        <v>2.0000000000000002E-5</v>
      </c>
      <c r="Y140" s="20">
        <v>9.7900000000000001E-3</v>
      </c>
      <c r="Z140">
        <v>5.0000000000000001E-3</v>
      </c>
      <c r="AA140">
        <v>2E-3</v>
      </c>
    </row>
    <row r="141" spans="1:27" x14ac:dyDescent="0.3">
      <c r="A141" t="s">
        <v>137</v>
      </c>
      <c r="B141" t="s">
        <v>1</v>
      </c>
      <c r="C141">
        <v>51.05</v>
      </c>
      <c r="D141" t="s">
        <v>91</v>
      </c>
      <c r="E141">
        <v>0.5</v>
      </c>
      <c r="F141">
        <v>0.25</v>
      </c>
      <c r="H141" t="s">
        <v>4</v>
      </c>
      <c r="I141">
        <v>0.5</v>
      </c>
      <c r="J141">
        <f t="shared" si="7"/>
        <v>2.5000000000000001E-3</v>
      </c>
      <c r="K141">
        <v>1</v>
      </c>
      <c r="Q141" t="s">
        <v>3</v>
      </c>
      <c r="R141">
        <v>1.05</v>
      </c>
      <c r="S141">
        <v>1.0000000000000001E-5</v>
      </c>
      <c r="T141">
        <v>0.1</v>
      </c>
      <c r="U141">
        <v>1</v>
      </c>
      <c r="V141">
        <v>1</v>
      </c>
      <c r="W141">
        <v>1</v>
      </c>
      <c r="X141">
        <v>2.0000000000000002E-5</v>
      </c>
      <c r="Y141" s="20">
        <v>9.7900000000000001E-3</v>
      </c>
      <c r="Z141">
        <v>5.0000000000000001E-3</v>
      </c>
      <c r="AA141">
        <v>0.01</v>
      </c>
    </row>
    <row r="142" spans="1:27" x14ac:dyDescent="0.3">
      <c r="A142" t="s">
        <v>113</v>
      </c>
      <c r="B142" t="s">
        <v>1</v>
      </c>
      <c r="C142">
        <v>0.1</v>
      </c>
      <c r="D142" t="s">
        <v>91</v>
      </c>
      <c r="E142">
        <v>0.5</v>
      </c>
      <c r="F142">
        <v>0.25</v>
      </c>
      <c r="H142" t="s">
        <v>4</v>
      </c>
      <c r="I142">
        <v>0.5</v>
      </c>
      <c r="J142">
        <f t="shared" si="7"/>
        <v>2.5000000000000001E-3</v>
      </c>
      <c r="K142">
        <v>1</v>
      </c>
      <c r="Q142" t="s">
        <v>3</v>
      </c>
      <c r="R142">
        <v>1.05</v>
      </c>
      <c r="S142">
        <v>1.05E-4</v>
      </c>
      <c r="T142">
        <v>1.05</v>
      </c>
      <c r="U142">
        <v>1</v>
      </c>
      <c r="V142">
        <v>1</v>
      </c>
      <c r="W142">
        <v>2E-3</v>
      </c>
      <c r="X142">
        <v>2.1000000000000001E-4</v>
      </c>
      <c r="Y142" s="20">
        <v>9.7900000000000001E-3</v>
      </c>
      <c r="Z142">
        <v>5.0000000000000001E-3</v>
      </c>
      <c r="AA142">
        <v>2.0000000000000002E-5</v>
      </c>
    </row>
    <row r="143" spans="1:27" x14ac:dyDescent="0.3">
      <c r="A143" t="s">
        <v>114</v>
      </c>
      <c r="B143" t="s">
        <v>1</v>
      </c>
      <c r="C143">
        <v>10.210000000000001</v>
      </c>
      <c r="D143" t="s">
        <v>91</v>
      </c>
      <c r="E143">
        <v>0.5</v>
      </c>
      <c r="F143">
        <v>0.25</v>
      </c>
      <c r="H143" t="s">
        <v>4</v>
      </c>
      <c r="I143">
        <v>0.5</v>
      </c>
      <c r="J143">
        <f t="shared" si="7"/>
        <v>2.5000000000000001E-3</v>
      </c>
      <c r="K143">
        <v>1</v>
      </c>
      <c r="Q143" t="s">
        <v>3</v>
      </c>
      <c r="R143">
        <v>1.05</v>
      </c>
      <c r="S143">
        <v>1.05E-4</v>
      </c>
      <c r="T143">
        <v>1.05</v>
      </c>
      <c r="U143">
        <v>1</v>
      </c>
      <c r="V143">
        <v>1</v>
      </c>
      <c r="W143">
        <v>0.2</v>
      </c>
      <c r="X143">
        <v>2.1000000000000001E-4</v>
      </c>
      <c r="Y143" s="20">
        <v>9.7900000000000001E-3</v>
      </c>
      <c r="Z143">
        <v>5.0000000000000001E-3</v>
      </c>
      <c r="AA143">
        <v>2E-3</v>
      </c>
    </row>
    <row r="144" spans="1:27" x14ac:dyDescent="0.3">
      <c r="A144" t="s">
        <v>115</v>
      </c>
      <c r="B144" t="s">
        <v>1</v>
      </c>
      <c r="C144">
        <v>51.05</v>
      </c>
      <c r="D144" t="s">
        <v>91</v>
      </c>
      <c r="E144">
        <v>0.5</v>
      </c>
      <c r="F144">
        <v>0.25</v>
      </c>
      <c r="H144" t="s">
        <v>4</v>
      </c>
      <c r="I144">
        <v>0.5</v>
      </c>
      <c r="J144">
        <f t="shared" si="7"/>
        <v>2.5000000000000001E-3</v>
      </c>
      <c r="K144">
        <v>1</v>
      </c>
      <c r="Q144" t="s">
        <v>3</v>
      </c>
      <c r="R144">
        <v>1.05</v>
      </c>
      <c r="S144">
        <v>1.05E-4</v>
      </c>
      <c r="T144">
        <v>1.05</v>
      </c>
      <c r="U144">
        <v>1</v>
      </c>
      <c r="V144">
        <v>1</v>
      </c>
      <c r="W144">
        <v>1</v>
      </c>
      <c r="X144">
        <v>2.1000000000000001E-4</v>
      </c>
      <c r="Y144" s="20">
        <v>9.7900000000000001E-3</v>
      </c>
      <c r="Z144">
        <v>5.0000000000000001E-3</v>
      </c>
      <c r="AA144">
        <v>0.01</v>
      </c>
    </row>
    <row r="145" spans="1:27" x14ac:dyDescent="0.3">
      <c r="A145" t="s">
        <v>116</v>
      </c>
      <c r="B145" t="s">
        <v>1</v>
      </c>
      <c r="C145">
        <v>0.01</v>
      </c>
      <c r="D145" t="s">
        <v>91</v>
      </c>
      <c r="E145">
        <v>0.5</v>
      </c>
      <c r="F145">
        <v>0.25</v>
      </c>
      <c r="H145" t="s">
        <v>4</v>
      </c>
      <c r="I145">
        <v>0.5</v>
      </c>
      <c r="J145">
        <f t="shared" si="7"/>
        <v>2.5000000000000001E-3</v>
      </c>
      <c r="K145">
        <v>1</v>
      </c>
      <c r="Q145" t="s">
        <v>3</v>
      </c>
      <c r="R145">
        <v>1.05</v>
      </c>
      <c r="S145">
        <v>1.05E-4</v>
      </c>
      <c r="T145">
        <v>1.05</v>
      </c>
      <c r="U145">
        <v>1</v>
      </c>
      <c r="V145">
        <v>1</v>
      </c>
      <c r="W145">
        <v>2.0000000000000001E-4</v>
      </c>
      <c r="X145">
        <v>2.1000000000000001E-4</v>
      </c>
      <c r="Y145" s="20">
        <v>9.7900000000000001E-3</v>
      </c>
      <c r="Z145">
        <v>5.0000000000000001E-3</v>
      </c>
      <c r="AA145">
        <v>1.9999999999999999E-6</v>
      </c>
    </row>
    <row r="146" spans="1:27" x14ac:dyDescent="0.3">
      <c r="A146" t="s">
        <v>117</v>
      </c>
      <c r="B146" t="s">
        <v>1</v>
      </c>
      <c r="C146">
        <v>0.1</v>
      </c>
      <c r="D146" t="s">
        <v>91</v>
      </c>
      <c r="E146">
        <v>0.5</v>
      </c>
      <c r="F146">
        <v>0.25</v>
      </c>
      <c r="H146" t="s">
        <v>4</v>
      </c>
      <c r="I146">
        <v>0.5</v>
      </c>
      <c r="J146">
        <f t="shared" si="7"/>
        <v>2.5000000000000001E-3</v>
      </c>
      <c r="K146">
        <v>1</v>
      </c>
      <c r="Q146" t="s">
        <v>3</v>
      </c>
      <c r="R146">
        <v>1.05</v>
      </c>
      <c r="S146">
        <v>1.05E-4</v>
      </c>
      <c r="T146">
        <v>1.05</v>
      </c>
      <c r="U146">
        <v>1</v>
      </c>
      <c r="V146">
        <v>1</v>
      </c>
      <c r="W146">
        <v>2E-3</v>
      </c>
      <c r="X146">
        <v>2.1000000000000001E-4</v>
      </c>
      <c r="Y146" s="20">
        <v>9.7900000000000001E-3</v>
      </c>
      <c r="Z146">
        <v>5.0000000000000001E-3</v>
      </c>
      <c r="AA146">
        <v>2.0000000000000002E-5</v>
      </c>
    </row>
    <row r="147" spans="1:27" x14ac:dyDescent="0.3">
      <c r="A147" t="s">
        <v>118</v>
      </c>
      <c r="B147" t="s">
        <v>1</v>
      </c>
      <c r="C147">
        <v>10.210000000000001</v>
      </c>
      <c r="D147" t="s">
        <v>91</v>
      </c>
      <c r="E147">
        <v>0.5</v>
      </c>
      <c r="F147">
        <v>0.25</v>
      </c>
      <c r="H147" t="s">
        <v>4</v>
      </c>
      <c r="I147">
        <v>0.5</v>
      </c>
      <c r="J147">
        <f t="shared" si="7"/>
        <v>2.5000000000000001E-3</v>
      </c>
      <c r="K147">
        <v>1</v>
      </c>
      <c r="Q147" t="s">
        <v>3</v>
      </c>
      <c r="R147">
        <v>1.05</v>
      </c>
      <c r="S147">
        <v>1.05E-4</v>
      </c>
      <c r="T147">
        <v>1.05</v>
      </c>
      <c r="U147">
        <v>1</v>
      </c>
      <c r="V147">
        <v>1</v>
      </c>
      <c r="W147">
        <v>0.2</v>
      </c>
      <c r="X147">
        <v>2.1000000000000001E-4</v>
      </c>
      <c r="Y147" s="20">
        <v>9.7900000000000001E-3</v>
      </c>
      <c r="Z147">
        <v>5.0000000000000001E-3</v>
      </c>
      <c r="AA147">
        <v>2E-3</v>
      </c>
    </row>
    <row r="148" spans="1:27" x14ac:dyDescent="0.3">
      <c r="A148" t="s">
        <v>119</v>
      </c>
      <c r="B148" t="s">
        <v>1</v>
      </c>
      <c r="C148">
        <v>51.05</v>
      </c>
      <c r="D148" t="s">
        <v>91</v>
      </c>
      <c r="E148">
        <v>0.5</v>
      </c>
      <c r="F148">
        <v>0.25</v>
      </c>
      <c r="H148" t="s">
        <v>4</v>
      </c>
      <c r="I148">
        <v>0.5</v>
      </c>
      <c r="J148">
        <f t="shared" si="7"/>
        <v>2.5000000000000001E-3</v>
      </c>
      <c r="K148">
        <v>1</v>
      </c>
      <c r="Q148" t="s">
        <v>3</v>
      </c>
      <c r="R148">
        <v>1.05</v>
      </c>
      <c r="S148">
        <v>1.05E-4</v>
      </c>
      <c r="T148">
        <v>1.05</v>
      </c>
      <c r="U148">
        <v>1</v>
      </c>
      <c r="V148">
        <v>1</v>
      </c>
      <c r="W148">
        <v>1</v>
      </c>
      <c r="X148">
        <v>2.1000000000000001E-4</v>
      </c>
      <c r="Y148" s="20">
        <v>9.7900000000000001E-3</v>
      </c>
      <c r="Z148">
        <v>5.0000000000000001E-3</v>
      </c>
      <c r="AA148">
        <v>0.01</v>
      </c>
    </row>
    <row r="149" spans="1:27" x14ac:dyDescent="0.3">
      <c r="A149" t="s">
        <v>120</v>
      </c>
      <c r="B149" t="s">
        <v>1</v>
      </c>
      <c r="C149">
        <v>0.01</v>
      </c>
      <c r="D149" t="s">
        <v>91</v>
      </c>
      <c r="E149">
        <v>0.5</v>
      </c>
      <c r="F149">
        <v>0.25</v>
      </c>
      <c r="H149" t="s">
        <v>4</v>
      </c>
      <c r="I149">
        <v>0.5</v>
      </c>
      <c r="J149">
        <f t="shared" si="7"/>
        <v>2.5000000000000001E-3</v>
      </c>
      <c r="K149">
        <v>1</v>
      </c>
      <c r="Q149" t="s">
        <v>3</v>
      </c>
      <c r="R149">
        <v>1.05</v>
      </c>
      <c r="S149">
        <v>1.0000000000000001E-5</v>
      </c>
      <c r="T149">
        <v>0.1</v>
      </c>
      <c r="U149">
        <v>1</v>
      </c>
      <c r="V149">
        <v>1</v>
      </c>
      <c r="W149">
        <v>2.0000000000000001E-4</v>
      </c>
      <c r="X149">
        <v>2.0000000000000002E-5</v>
      </c>
      <c r="Y149" s="20">
        <v>9.7900000000000001E-3</v>
      </c>
      <c r="Z149">
        <v>5.0000000000000001E-3</v>
      </c>
      <c r="AA149">
        <v>1.9999999999999999E-6</v>
      </c>
    </row>
  </sheetData>
  <sortState xmlns:xlrd2="http://schemas.microsoft.com/office/spreadsheetml/2017/richdata2" ref="A2:AA150">
    <sortCondition ref="B2:B15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37AB-F6DA-4DE0-A120-895C23C54E78}">
  <dimension ref="A1:AG17"/>
  <sheetViews>
    <sheetView workbookViewId="0">
      <selection activeCell="B12" sqref="B12:AG12"/>
    </sheetView>
  </sheetViews>
  <sheetFormatPr defaultRowHeight="14.4" x14ac:dyDescent="0.3"/>
  <sheetData>
    <row r="1" spans="1:33" x14ac:dyDescent="0.3">
      <c r="A1" t="s">
        <v>44</v>
      </c>
      <c r="B1">
        <v>-1.9570117157299301E-4</v>
      </c>
      <c r="C1">
        <v>-1.00197295429684E-4</v>
      </c>
      <c r="D1" s="20">
        <v>1.6395845671210699E-5</v>
      </c>
      <c r="E1">
        <v>1.19467770475878E-4</v>
      </c>
      <c r="F1">
        <v>1.8715952607046101E-4</v>
      </c>
      <c r="G1">
        <v>1.8160407962886801E-4</v>
      </c>
      <c r="H1">
        <v>1.46820299770334E-4</v>
      </c>
      <c r="I1">
        <v>1.52585720520863E-4</v>
      </c>
      <c r="J1">
        <v>1.97659161862799E-4</v>
      </c>
      <c r="K1">
        <v>2.8556375557696798E-4</v>
      </c>
      <c r="L1">
        <v>4.6189000984043002E-4</v>
      </c>
      <c r="M1">
        <v>6.8492312042331904E-4</v>
      </c>
      <c r="N1">
        <v>9.16463561912249E-4</v>
      </c>
      <c r="O1">
        <v>1.0849774721407501E-3</v>
      </c>
      <c r="P1">
        <v>1.2125983896707701E-3</v>
      </c>
      <c r="Q1">
        <v>1.44080917134899E-3</v>
      </c>
      <c r="R1">
        <v>1.7834215614557301E-3</v>
      </c>
      <c r="S1">
        <v>2.19382925107472E-3</v>
      </c>
      <c r="T1">
        <v>2.6354604096094098E-3</v>
      </c>
      <c r="U1">
        <v>3.2321320954616598E-3</v>
      </c>
      <c r="V1">
        <v>3.6759274767559501E-3</v>
      </c>
      <c r="W1">
        <v>4.2616971579962403E-3</v>
      </c>
      <c r="X1">
        <v>4.7877415615121301E-3</v>
      </c>
      <c r="Y1">
        <v>5.27006510917407E-3</v>
      </c>
      <c r="Z1">
        <v>5.6112950291050904E-3</v>
      </c>
      <c r="AA1">
        <v>5.9414835743358202E-3</v>
      </c>
      <c r="AB1">
        <v>6.2839634346345298E-3</v>
      </c>
      <c r="AC1">
        <v>6.6407602252745203E-3</v>
      </c>
      <c r="AD1">
        <v>7.0314363226851003E-3</v>
      </c>
      <c r="AE1">
        <v>7.5381751429389699E-3</v>
      </c>
      <c r="AF1">
        <v>7.9097252299896708E-3</v>
      </c>
      <c r="AG1">
        <v>7.9376176731726002E-3</v>
      </c>
    </row>
    <row r="2" spans="1:33" x14ac:dyDescent="0.3">
      <c r="A2" t="s">
        <v>46</v>
      </c>
      <c r="B2" s="20">
        <v>-6.6936751033220705E-5</v>
      </c>
      <c r="C2" s="20">
        <v>4.6328796310126103E-6</v>
      </c>
      <c r="D2" s="20">
        <v>8.6613907328791302E-5</v>
      </c>
      <c r="E2">
        <v>1.4129370210810301E-4</v>
      </c>
      <c r="F2">
        <v>1.66835948248263E-4</v>
      </c>
      <c r="G2">
        <v>1.30115293149523E-4</v>
      </c>
      <c r="H2" s="20">
        <v>8.1808799833468202E-5</v>
      </c>
      <c r="I2" s="20">
        <v>7.3676543697470201E-5</v>
      </c>
      <c r="J2">
        <v>1.0304231158621901E-4</v>
      </c>
      <c r="K2">
        <v>1.7717541415267099E-4</v>
      </c>
      <c r="L2">
        <v>3.3506898502647E-4</v>
      </c>
      <c r="M2">
        <v>5.3396047850940104E-4</v>
      </c>
      <c r="N2">
        <v>7.2898757629170701E-4</v>
      </c>
      <c r="O2">
        <v>8.63271904120653E-4</v>
      </c>
      <c r="P2">
        <v>9.6306872308985696E-4</v>
      </c>
      <c r="Q2">
        <v>1.1453727420652801E-3</v>
      </c>
      <c r="R2">
        <v>1.4178679141336899E-3</v>
      </c>
      <c r="S2">
        <v>1.7169538374154801E-3</v>
      </c>
      <c r="T2">
        <v>2.02197049585397E-3</v>
      </c>
      <c r="U2">
        <v>2.46107048179989E-3</v>
      </c>
      <c r="V2">
        <v>2.7698151689305099E-3</v>
      </c>
      <c r="W2">
        <v>3.2359067673604701E-3</v>
      </c>
      <c r="X2">
        <v>3.6421384292350898E-3</v>
      </c>
      <c r="Y2">
        <v>3.9257778433853001E-3</v>
      </c>
      <c r="Z2">
        <v>4.2550853698379498E-3</v>
      </c>
      <c r="AA2">
        <v>4.7773337014693504E-3</v>
      </c>
      <c r="AB2">
        <v>5.8091206411982604E-3</v>
      </c>
      <c r="AC2">
        <v>6.3468870177329903E-3</v>
      </c>
      <c r="AD2">
        <v>7.1857990517675699E-3</v>
      </c>
      <c r="AE2">
        <v>8.2032605410630993E-3</v>
      </c>
      <c r="AF2">
        <v>7.5899780358921701E-3</v>
      </c>
      <c r="AG2">
        <v>1.0364881708092801E-2</v>
      </c>
    </row>
    <row r="3" spans="1:33" x14ac:dyDescent="0.3">
      <c r="A3" t="s">
        <v>48</v>
      </c>
      <c r="B3">
        <v>-2.03860974011398E-4</v>
      </c>
      <c r="C3">
        <v>-1.4686341250028299E-4</v>
      </c>
      <c r="D3" s="20">
        <v>-7.6177731401409001E-5</v>
      </c>
      <c r="E3" s="20">
        <v>-1.1828270740066501E-5</v>
      </c>
      <c r="F3" s="20">
        <v>3.1086878499140899E-5</v>
      </c>
      <c r="G3" s="20">
        <v>2.8633008095718101E-5</v>
      </c>
      <c r="H3" s="20">
        <v>5.7410006465827296E-6</v>
      </c>
      <c r="I3" s="20">
        <v>2.6961911934281602E-6</v>
      </c>
      <c r="J3" s="20">
        <v>1.84346567215431E-5</v>
      </c>
      <c r="K3" s="20">
        <v>5.9984590655767E-5</v>
      </c>
      <c r="L3">
        <v>1.45501241462836E-4</v>
      </c>
      <c r="M3">
        <v>2.3463763125441199E-4</v>
      </c>
      <c r="N3">
        <v>3.1821343540776298E-4</v>
      </c>
      <c r="O3">
        <v>3.9645888537646998E-4</v>
      </c>
      <c r="P3">
        <v>4.3652500690222998E-4</v>
      </c>
      <c r="Q3">
        <v>4.2216391862401299E-4</v>
      </c>
      <c r="R3">
        <v>4.69508658077506E-4</v>
      </c>
      <c r="S3">
        <v>6.1134132692380395E-4</v>
      </c>
      <c r="T3">
        <v>6.9738228706419899E-4</v>
      </c>
      <c r="U3">
        <v>8.1428478476635105E-4</v>
      </c>
      <c r="V3">
        <v>9.2206616658677999E-4</v>
      </c>
      <c r="W3">
        <v>1.0689432903509201E-3</v>
      </c>
      <c r="X3">
        <v>1.19927621173336E-3</v>
      </c>
      <c r="Y3">
        <v>1.3506063308697199E-3</v>
      </c>
      <c r="Z3">
        <v>1.4647095043001401E-3</v>
      </c>
      <c r="AA3">
        <v>1.6174646760826201E-3</v>
      </c>
      <c r="AB3">
        <v>1.92443063455819E-3</v>
      </c>
      <c r="AC3">
        <v>2.2995599520640501E-3</v>
      </c>
      <c r="AD3">
        <v>2.7157490139493199E-3</v>
      </c>
      <c r="AE3">
        <v>2.9573312737031102E-3</v>
      </c>
      <c r="AF3">
        <v>3.1924542779571499E-3</v>
      </c>
      <c r="AG3">
        <v>3.4700631615236701E-3</v>
      </c>
    </row>
    <row r="4" spans="1:33" x14ac:dyDescent="0.3">
      <c r="A4" t="s">
        <v>49</v>
      </c>
      <c r="B4" s="20">
        <v>-7.1110422654409303E-5</v>
      </c>
      <c r="C4" s="20">
        <v>-4.11215935545417E-5</v>
      </c>
      <c r="D4" s="20">
        <v>-5.0199767328622E-6</v>
      </c>
      <c r="E4" s="20">
        <v>2.40854970298834E-5</v>
      </c>
      <c r="F4" s="20">
        <v>4.1969476596219701E-5</v>
      </c>
      <c r="G4" s="20">
        <v>3.7143463755589899E-5</v>
      </c>
      <c r="H4" s="20">
        <v>2.9170750974913501E-5</v>
      </c>
      <c r="I4" s="20">
        <v>3.8140517696756297E-5</v>
      </c>
      <c r="J4" s="20">
        <v>5.0358471811702203E-5</v>
      </c>
      <c r="K4" s="20">
        <v>6.6614843870775906E-5</v>
      </c>
      <c r="L4">
        <v>1.07735577146334E-4</v>
      </c>
      <c r="M4">
        <v>1.5929392757652101E-4</v>
      </c>
      <c r="N4">
        <v>2.0255505002676099E-4</v>
      </c>
      <c r="O4">
        <v>2.0864566538516299E-4</v>
      </c>
      <c r="P4">
        <v>1.83938061065684E-4</v>
      </c>
      <c r="Q4">
        <v>1.8631985266558501E-4</v>
      </c>
      <c r="R4">
        <v>2.4019736912954601E-4</v>
      </c>
      <c r="S4">
        <v>3.1152050664086302E-4</v>
      </c>
      <c r="T4">
        <v>3.8898918037888399E-4</v>
      </c>
      <c r="U4">
        <v>5.2508634790557503E-4</v>
      </c>
      <c r="V4">
        <v>6.3936505254890699E-4</v>
      </c>
      <c r="W4">
        <v>8.2669984102348704E-4</v>
      </c>
      <c r="X4">
        <v>9.6960987901731604E-4</v>
      </c>
      <c r="Y4">
        <v>1.0835529827419E-3</v>
      </c>
      <c r="Z4">
        <v>1.2770724610209E-3</v>
      </c>
      <c r="AA4">
        <v>1.5251402388635101E-3</v>
      </c>
      <c r="AB4">
        <v>1.7945541759323399E-3</v>
      </c>
      <c r="AC4">
        <v>2.0191872620968099E-3</v>
      </c>
      <c r="AD4">
        <v>2.27005468517199E-3</v>
      </c>
      <c r="AE4">
        <v>2.7890434153521699E-3</v>
      </c>
      <c r="AF4">
        <v>2.47459796019883E-3</v>
      </c>
      <c r="AG4">
        <v>2.0892912932617899E-3</v>
      </c>
    </row>
    <row r="5" spans="1:33" x14ac:dyDescent="0.3">
      <c r="A5" t="s">
        <v>51</v>
      </c>
      <c r="B5" s="20">
        <v>-7.7268835309593406E-5</v>
      </c>
      <c r="C5" s="20">
        <v>-5.0070851479400497E-5</v>
      </c>
      <c r="D5" s="20">
        <v>-1.5687533966819902E-5</v>
      </c>
      <c r="E5" s="20">
        <v>1.5397549477153998E-5</v>
      </c>
      <c r="F5" s="20">
        <v>3.5356784948590798E-5</v>
      </c>
      <c r="G5" s="20">
        <v>2.9133916362205799E-5</v>
      </c>
      <c r="H5" s="20">
        <v>8.2906485347397206E-6</v>
      </c>
      <c r="I5" s="20">
        <v>-5.4885017623709702E-6</v>
      </c>
      <c r="J5" s="20">
        <v>-3.05607794932049E-6</v>
      </c>
      <c r="K5" s="20">
        <v>2.21022491385793E-5</v>
      </c>
      <c r="L5" s="20">
        <v>7.5024548835563306E-5</v>
      </c>
      <c r="M5">
        <v>1.2991800084904401E-4</v>
      </c>
      <c r="N5">
        <v>1.83289244396586E-4</v>
      </c>
      <c r="O5">
        <v>2.4083773610692E-4</v>
      </c>
      <c r="P5">
        <v>2.8775249614667703E-4</v>
      </c>
      <c r="Q5">
        <v>3.07116350365846E-4</v>
      </c>
      <c r="R5">
        <v>3.4877424120224198E-4</v>
      </c>
      <c r="S5">
        <v>4.3760181553170703E-4</v>
      </c>
      <c r="T5">
        <v>4.9491510624226104E-4</v>
      </c>
      <c r="U5">
        <v>5.6455714046070105E-4</v>
      </c>
      <c r="V5">
        <v>6.2060310675929797E-4</v>
      </c>
      <c r="W5">
        <v>6.8541072053886296E-4</v>
      </c>
      <c r="X5">
        <v>7.3277150922330502E-4</v>
      </c>
      <c r="Y5">
        <v>8.0022533196928301E-4</v>
      </c>
      <c r="Z5">
        <v>8.3777716497336803E-4</v>
      </c>
      <c r="AA5">
        <v>9.13740601047347E-4</v>
      </c>
      <c r="AB5">
        <v>1.02848374975408E-3</v>
      </c>
      <c r="AC5">
        <v>1.23311152838197E-3</v>
      </c>
      <c r="AD5">
        <v>1.46787120643728E-3</v>
      </c>
      <c r="AE5">
        <v>1.7329304956496801E-3</v>
      </c>
      <c r="AF5">
        <v>1.9591365434144799E-3</v>
      </c>
      <c r="AG5">
        <v>2.23249937696098E-3</v>
      </c>
    </row>
    <row r="6" spans="1:33" x14ac:dyDescent="0.3">
      <c r="A6" t="s">
        <v>52</v>
      </c>
      <c r="B6" s="20">
        <v>8.1546205384252101E-6</v>
      </c>
      <c r="C6" s="20">
        <v>2.0820090485187899E-5</v>
      </c>
      <c r="D6" s="20">
        <v>3.5982660552514802E-5</v>
      </c>
      <c r="E6" s="20">
        <v>4.8090244463971299E-5</v>
      </c>
      <c r="F6" s="20">
        <v>5.5061427320866402E-5</v>
      </c>
      <c r="G6" s="20">
        <v>5.1122192992901102E-5</v>
      </c>
      <c r="H6" s="20">
        <v>4.25126048364939E-5</v>
      </c>
      <c r="I6" s="20">
        <v>3.7146299524184602E-5</v>
      </c>
      <c r="J6" s="20">
        <v>3.6887263682289498E-5</v>
      </c>
      <c r="K6" s="20">
        <v>4.9300975252585001E-5</v>
      </c>
      <c r="L6" s="20">
        <v>8.5816082821473197E-5</v>
      </c>
      <c r="M6">
        <v>1.3349900721010001E-4</v>
      </c>
      <c r="N6">
        <v>1.73786545308496E-4</v>
      </c>
      <c r="O6">
        <v>1.8343534282832299E-4</v>
      </c>
      <c r="P6">
        <v>1.6624887189130199E-4</v>
      </c>
      <c r="Q6">
        <v>1.6445346706428699E-4</v>
      </c>
      <c r="R6">
        <v>1.95832101647305E-4</v>
      </c>
      <c r="S6">
        <v>2.31150676941287E-4</v>
      </c>
      <c r="T6">
        <v>2.6330974717251899E-4</v>
      </c>
      <c r="U6">
        <v>3.2792236949676302E-4</v>
      </c>
      <c r="V6">
        <v>3.7178313348151901E-4</v>
      </c>
      <c r="W6">
        <v>4.5377088017896198E-4</v>
      </c>
      <c r="X6">
        <v>5.1919456263315898E-4</v>
      </c>
      <c r="Y6">
        <v>5.5206044659357196E-4</v>
      </c>
      <c r="Z6">
        <v>6.0579761316508895E-4</v>
      </c>
      <c r="AA6">
        <v>7.3369233460192395E-4</v>
      </c>
      <c r="AB6">
        <v>9.4393336396579597E-4</v>
      </c>
      <c r="AC6">
        <v>1.2949778572265999E-3</v>
      </c>
      <c r="AD6">
        <v>1.46258665050456E-3</v>
      </c>
      <c r="AE6">
        <v>1.28810136536604E-3</v>
      </c>
      <c r="AF6">
        <v>3.6747044426925702E-4</v>
      </c>
      <c r="AG6">
        <v>-3.50430028490128E-4</v>
      </c>
    </row>
    <row r="7" spans="1:33" x14ac:dyDescent="0.3">
      <c r="A7" t="s">
        <v>67</v>
      </c>
      <c r="B7">
        <v>-1.76511080858996E-4</v>
      </c>
      <c r="C7">
        <v>-1.0737103114352701E-4</v>
      </c>
      <c r="D7" s="20">
        <v>-3.4705480471837501E-5</v>
      </c>
      <c r="E7" s="20">
        <v>-1.7976294569128901E-5</v>
      </c>
      <c r="F7" s="20">
        <v>-3.9131099409685597E-5</v>
      </c>
      <c r="G7">
        <v>-1.4712461690525401E-4</v>
      </c>
      <c r="H7">
        <v>-2.6208519736437398E-4</v>
      </c>
      <c r="I7">
        <v>-3.2505622316315403E-4</v>
      </c>
      <c r="J7">
        <v>-3.0985154379475297E-4</v>
      </c>
      <c r="K7">
        <v>-1.9594496524859799E-4</v>
      </c>
      <c r="L7" s="20">
        <v>6.3198265561636605E-5</v>
      </c>
      <c r="M7">
        <v>4.1301755809320599E-4</v>
      </c>
      <c r="N7">
        <v>8.4794942237807996E-4</v>
      </c>
      <c r="O7">
        <v>1.2991181185299299E-3</v>
      </c>
      <c r="P7">
        <v>1.58929673741156E-3</v>
      </c>
      <c r="Q7">
        <v>1.50745560707733E-3</v>
      </c>
      <c r="R7">
        <v>1.06536665613599E-3</v>
      </c>
      <c r="S7">
        <v>6.6511957953334605E-4</v>
      </c>
      <c r="T7">
        <v>7.3023683248380096E-4</v>
      </c>
      <c r="U7">
        <v>1.27532393564205E-3</v>
      </c>
      <c r="V7">
        <v>1.6941450940545801E-3</v>
      </c>
      <c r="W7">
        <v>1.5708150778633201E-3</v>
      </c>
      <c r="X7">
        <v>1.83109939228026E-3</v>
      </c>
      <c r="Y7">
        <v>1.89287862652799E-3</v>
      </c>
      <c r="Z7">
        <v>1.7998041981337201E-3</v>
      </c>
      <c r="AA7">
        <v>1.81283101473129E-3</v>
      </c>
      <c r="AB7">
        <v>1.71372451289676E-3</v>
      </c>
      <c r="AC7">
        <v>1.7166813309982801E-3</v>
      </c>
      <c r="AD7">
        <v>2.0015567354682798E-3</v>
      </c>
      <c r="AE7">
        <v>2.2790051696987301E-3</v>
      </c>
      <c r="AF7">
        <v>2.8167883972825998E-3</v>
      </c>
      <c r="AG7">
        <v>3.4967756498659E-3</v>
      </c>
    </row>
    <row r="8" spans="1:33" x14ac:dyDescent="0.3">
      <c r="A8" t="s">
        <v>68</v>
      </c>
      <c r="B8">
        <v>-1.6007342561282601E-4</v>
      </c>
      <c r="C8" s="20">
        <v>-8.8191006407069397E-5</v>
      </c>
      <c r="D8" s="20">
        <v>-1.60852566079187E-5</v>
      </c>
      <c r="E8" s="20">
        <v>-1.47522294501645E-5</v>
      </c>
      <c r="F8" s="20">
        <v>-5.4050186124490399E-5</v>
      </c>
      <c r="G8">
        <v>-1.90848598203209E-4</v>
      </c>
      <c r="H8">
        <v>-3.2002097314560502E-4</v>
      </c>
      <c r="I8">
        <v>-3.6416143683631799E-4</v>
      </c>
      <c r="J8">
        <v>-2.9170085199250101E-4</v>
      </c>
      <c r="K8">
        <v>-1.06455257686849E-4</v>
      </c>
      <c r="L8">
        <v>2.01017895641637E-4</v>
      </c>
      <c r="M8">
        <v>5.3783186750777396E-4</v>
      </c>
      <c r="N8">
        <v>9.0335656658594105E-4</v>
      </c>
      <c r="O8">
        <v>1.2376454745954401E-3</v>
      </c>
      <c r="P8">
        <v>1.40689558559108E-3</v>
      </c>
      <c r="Q8">
        <v>1.2780292625515499E-3</v>
      </c>
      <c r="R8">
        <v>9.0076391290765904E-4</v>
      </c>
      <c r="S8">
        <v>6.1622422226525803E-4</v>
      </c>
      <c r="T8">
        <v>7.5479391258356798E-4</v>
      </c>
      <c r="U8">
        <v>1.3357121060092001E-3</v>
      </c>
      <c r="V8">
        <v>1.8196387950600401E-3</v>
      </c>
      <c r="W8">
        <v>1.84281645366697E-3</v>
      </c>
      <c r="X8">
        <v>2.1718209038562998E-3</v>
      </c>
      <c r="Y8">
        <v>2.2560818481974E-3</v>
      </c>
      <c r="Z8">
        <v>2.0995732486055801E-3</v>
      </c>
      <c r="AA8">
        <v>2.1942799917842501E-3</v>
      </c>
      <c r="AB8">
        <v>2.1751610965166598E-3</v>
      </c>
      <c r="AC8">
        <v>2.4405757828533398E-3</v>
      </c>
      <c r="AD8">
        <v>2.56301097833754E-3</v>
      </c>
      <c r="AE8">
        <v>3.0685249730195898E-3</v>
      </c>
      <c r="AF8">
        <v>3.6023629351461801E-3</v>
      </c>
      <c r="AG8">
        <v>4.1354364555121698E-3</v>
      </c>
    </row>
    <row r="9" spans="1:33" x14ac:dyDescent="0.3">
      <c r="A9" t="s">
        <v>69</v>
      </c>
      <c r="B9">
        <v>1.2847275074186199E-4</v>
      </c>
      <c r="C9">
        <v>1.1349376092889E-4</v>
      </c>
      <c r="D9" s="20">
        <v>9.2212445775745206E-5</v>
      </c>
      <c r="E9" s="20">
        <v>5.6375063891913802E-5</v>
      </c>
      <c r="F9" s="20">
        <v>2.0426880955126299E-5</v>
      </c>
      <c r="G9" s="20">
        <v>-2.4483021007394001E-5</v>
      </c>
      <c r="H9" s="20">
        <v>-6.7889195055060103E-5</v>
      </c>
      <c r="I9">
        <v>-1.07898542780456E-4</v>
      </c>
      <c r="J9">
        <v>-1.01692554098043E-4</v>
      </c>
      <c r="K9" s="20">
        <v>-2.95132522185512E-5</v>
      </c>
      <c r="L9">
        <v>1.11385347020916E-4</v>
      </c>
      <c r="M9">
        <v>2.7865839693893603E-4</v>
      </c>
      <c r="N9">
        <v>4.3299870893970097E-4</v>
      </c>
      <c r="O9">
        <v>5.5361227788162796E-4</v>
      </c>
      <c r="P9">
        <v>6.3856325215662705E-4</v>
      </c>
      <c r="Q9">
        <v>6.2672430672460302E-4</v>
      </c>
      <c r="R9">
        <v>5.12887793283448E-4</v>
      </c>
      <c r="S9">
        <v>4.5453901406017398E-4</v>
      </c>
      <c r="T9">
        <v>5.2890450571403496E-4</v>
      </c>
      <c r="U9">
        <v>7.0467989946619504E-4</v>
      </c>
      <c r="V9">
        <v>8.1472091173896103E-4</v>
      </c>
      <c r="W9">
        <v>7.65644188822901E-4</v>
      </c>
      <c r="X9">
        <v>8.3198662786677805E-4</v>
      </c>
      <c r="Y9">
        <v>8.7887329510438099E-4</v>
      </c>
      <c r="Z9">
        <v>8.7622822384061298E-4</v>
      </c>
      <c r="AA9">
        <v>8.6893427866489804E-4</v>
      </c>
      <c r="AB9">
        <v>9.1668735096901905E-4</v>
      </c>
      <c r="AC9">
        <v>1.00256946962351E-3</v>
      </c>
      <c r="AD9">
        <v>1.2352033528072301E-3</v>
      </c>
      <c r="AE9">
        <v>1.56610196198841E-3</v>
      </c>
      <c r="AF9">
        <v>2.0860086033697399E-3</v>
      </c>
      <c r="AG9">
        <v>2.4644675924725698E-3</v>
      </c>
    </row>
    <row r="10" spans="1:33" x14ac:dyDescent="0.3">
      <c r="A10" t="s">
        <v>70</v>
      </c>
      <c r="B10">
        <v>1.43521359592619E-4</v>
      </c>
      <c r="C10">
        <v>1.25499753052597E-4</v>
      </c>
      <c r="D10" s="20">
        <v>9.9820475577530105E-5</v>
      </c>
      <c r="E10" s="20">
        <v>5.7747849047393503E-5</v>
      </c>
      <c r="F10" s="20">
        <v>1.6258286954484801E-5</v>
      </c>
      <c r="G10" s="20">
        <v>-3.2509665416974902E-5</v>
      </c>
      <c r="H10" s="20">
        <v>-7.6030584092539799E-5</v>
      </c>
      <c r="I10">
        <v>-1.13605927792934E-4</v>
      </c>
      <c r="J10" s="20">
        <v>-9.9596046520750102E-5</v>
      </c>
      <c r="K10" s="20">
        <v>-1.63277908805733E-5</v>
      </c>
      <c r="L10">
        <v>1.32815903002189E-4</v>
      </c>
      <c r="M10">
        <v>3.0424299000687501E-4</v>
      </c>
      <c r="N10">
        <v>4.6081699296368899E-4</v>
      </c>
      <c r="O10">
        <v>5.7804008865398795E-4</v>
      </c>
      <c r="P10">
        <v>6.5612583786575998E-4</v>
      </c>
      <c r="Q10">
        <v>6.4285169442854001E-4</v>
      </c>
      <c r="R10">
        <v>5.3424806490840002E-4</v>
      </c>
      <c r="S10">
        <v>4.83031912843112E-4</v>
      </c>
      <c r="T10">
        <v>5.5745841552720101E-4</v>
      </c>
      <c r="U10">
        <v>7.2570204422977701E-4</v>
      </c>
      <c r="V10">
        <v>8.1709167460561002E-4</v>
      </c>
      <c r="W10">
        <v>7.6194940789335803E-4</v>
      </c>
      <c r="X10">
        <v>8.2643960984111803E-4</v>
      </c>
      <c r="Y10">
        <v>8.9679405028007895E-4</v>
      </c>
      <c r="Z10">
        <v>9.09446287671655E-4</v>
      </c>
      <c r="AA10">
        <v>9.4743169776735105E-4</v>
      </c>
      <c r="AB10">
        <v>9.78943113874747E-4</v>
      </c>
      <c r="AC10">
        <v>1.1448283518326499E-3</v>
      </c>
      <c r="AD10">
        <v>1.35735748885932E-3</v>
      </c>
      <c r="AE10">
        <v>1.54898338098198E-3</v>
      </c>
      <c r="AF10">
        <v>1.86184529285798E-3</v>
      </c>
      <c r="AG10">
        <v>2.1358178370413801E-3</v>
      </c>
    </row>
    <row r="11" spans="1:33" x14ac:dyDescent="0.3">
      <c r="A11" t="s">
        <v>71</v>
      </c>
      <c r="B11" s="20">
        <v>7.2384193592125502E-5</v>
      </c>
      <c r="C11" s="20">
        <v>6.8254336904567396E-5</v>
      </c>
      <c r="D11" s="20">
        <v>6.2915618448387299E-5</v>
      </c>
      <c r="E11" s="20">
        <v>5.2843520038224501E-5</v>
      </c>
      <c r="F11" s="20">
        <v>4.0653730662683499E-5</v>
      </c>
      <c r="G11" s="20">
        <v>2.00387543630123E-5</v>
      </c>
      <c r="H11" s="20">
        <v>-7.8007012267055197E-6</v>
      </c>
      <c r="I11" s="20">
        <v>-4.0850687007557102E-5</v>
      </c>
      <c r="J11" s="20">
        <v>-4.3140321294587998E-5</v>
      </c>
      <c r="K11" s="20">
        <v>7.6860603242968093E-6</v>
      </c>
      <c r="L11">
        <v>1.13543446295888E-4</v>
      </c>
      <c r="M11">
        <v>2.20918680541533E-4</v>
      </c>
      <c r="N11">
        <v>2.8082364888840701E-4</v>
      </c>
      <c r="O11">
        <v>2.9113183538002999E-4</v>
      </c>
      <c r="P11">
        <v>2.8617144733430799E-4</v>
      </c>
      <c r="Q11">
        <v>2.7576150581684302E-4</v>
      </c>
      <c r="R11">
        <v>2.82625769471642E-4</v>
      </c>
      <c r="S11">
        <v>3.35129283180351E-4</v>
      </c>
      <c r="T11">
        <v>3.7158765534926898E-4</v>
      </c>
      <c r="U11">
        <v>3.8864265713535299E-4</v>
      </c>
      <c r="V11">
        <v>4.01766527208834E-4</v>
      </c>
      <c r="W11">
        <v>4.10414424750107E-4</v>
      </c>
      <c r="X11">
        <v>4.0201378100190302E-4</v>
      </c>
      <c r="Y11">
        <v>4.1470061333015798E-4</v>
      </c>
      <c r="Z11">
        <v>4.3028420033749498E-4</v>
      </c>
      <c r="AA11">
        <v>4.7370298104779497E-4</v>
      </c>
      <c r="AB11">
        <v>5.2913625616096899E-4</v>
      </c>
      <c r="AC11">
        <v>6.2357000591936303E-4</v>
      </c>
      <c r="AD11">
        <v>6.6102428394191498E-4</v>
      </c>
      <c r="AE11">
        <v>7.7618451955216298E-4</v>
      </c>
      <c r="AF11">
        <v>9.4419418400792498E-4</v>
      </c>
      <c r="AG11">
        <v>1.0551528675480199E-3</v>
      </c>
    </row>
    <row r="12" spans="1:33" x14ac:dyDescent="0.3">
      <c r="A12" t="s">
        <v>72</v>
      </c>
      <c r="B12" s="20">
        <v>9.4625246459192799E-5</v>
      </c>
      <c r="C12" s="20">
        <v>8.7510796672097806E-5</v>
      </c>
      <c r="D12" s="20">
        <v>7.8503582078475403E-5</v>
      </c>
      <c r="E12" s="20">
        <v>6.4230014500633794E-5</v>
      </c>
      <c r="F12" s="20">
        <v>4.8513343342953699E-5</v>
      </c>
      <c r="G12" s="20">
        <v>2.4783467417549601E-5</v>
      </c>
      <c r="H12" s="20">
        <v>-5.0016189839408E-6</v>
      </c>
      <c r="I12" s="20">
        <v>-3.7491980589055299E-5</v>
      </c>
      <c r="J12" s="20">
        <v>-3.1175544477999598E-5</v>
      </c>
      <c r="K12" s="20">
        <v>3.5847583810770998E-5</v>
      </c>
      <c r="L12">
        <v>1.6431260147142701E-4</v>
      </c>
      <c r="M12">
        <v>2.8935401916505899E-4</v>
      </c>
      <c r="N12">
        <v>3.4994163031653198E-4</v>
      </c>
      <c r="O12">
        <v>3.4362927602573002E-4</v>
      </c>
      <c r="P12">
        <v>3.1703232660820697E-4</v>
      </c>
      <c r="Q12">
        <v>3.0119956491022102E-4</v>
      </c>
      <c r="R12">
        <v>3.3330338603084403E-4</v>
      </c>
      <c r="S12">
        <v>4.2552558335924302E-4</v>
      </c>
      <c r="T12">
        <v>4.7850533484451198E-4</v>
      </c>
      <c r="U12">
        <v>4.9861652909098599E-4</v>
      </c>
      <c r="V12">
        <v>5.1978918614599705E-4</v>
      </c>
      <c r="W12">
        <v>5.3202797607194399E-4</v>
      </c>
      <c r="X12">
        <v>5.0605891397613098E-4</v>
      </c>
      <c r="Y12">
        <v>5.0656172902829204E-4</v>
      </c>
      <c r="Z12">
        <v>5.04623824671038E-4</v>
      </c>
      <c r="AA12">
        <v>5.3707821984549703E-4</v>
      </c>
      <c r="AB12">
        <v>5.6552047782107895E-4</v>
      </c>
      <c r="AC12">
        <v>6.0097775261543497E-4</v>
      </c>
      <c r="AD12">
        <v>6.7972339860778797E-4</v>
      </c>
      <c r="AE12">
        <v>8.1081548162200096E-4</v>
      </c>
      <c r="AF12">
        <v>9.3885418405134299E-4</v>
      </c>
      <c r="AG12">
        <v>1.0814045748660001E-3</v>
      </c>
    </row>
    <row r="17" spans="18:18" x14ac:dyDescent="0.3">
      <c r="R1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F756-A168-4E4E-AE6F-0ABCB6D716F3}">
  <dimension ref="A1:AA425"/>
  <sheetViews>
    <sheetView topLeftCell="A394" zoomScaleNormal="100" workbookViewId="0">
      <selection activeCell="A367" sqref="A367:XFD367"/>
    </sheetView>
  </sheetViews>
  <sheetFormatPr defaultRowHeight="14.4" x14ac:dyDescent="0.3"/>
  <sheetData>
    <row r="1" spans="1:27" ht="42" thickBot="1" x14ac:dyDescent="0.35">
      <c r="A1" s="15" t="s">
        <v>100</v>
      </c>
      <c r="B1" s="1" t="s">
        <v>101</v>
      </c>
      <c r="C1" s="21" t="s">
        <v>97</v>
      </c>
      <c r="D1" s="16" t="s">
        <v>96</v>
      </c>
      <c r="E1" s="1" t="s">
        <v>98</v>
      </c>
      <c r="F1" s="1" t="s">
        <v>152</v>
      </c>
      <c r="G1" s="16" t="s">
        <v>139</v>
      </c>
      <c r="H1" s="1" t="s">
        <v>158</v>
      </c>
      <c r="I1" s="1" t="s">
        <v>99</v>
      </c>
      <c r="J1" s="1" t="s">
        <v>103</v>
      </c>
      <c r="K1" s="18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155</v>
      </c>
      <c r="S1" s="1" t="s">
        <v>153</v>
      </c>
      <c r="T1" s="1" t="s">
        <v>154</v>
      </c>
      <c r="U1" s="1" t="s">
        <v>157</v>
      </c>
      <c r="V1" s="1" t="s">
        <v>156</v>
      </c>
      <c r="W1" s="1" t="s">
        <v>191</v>
      </c>
      <c r="X1" s="1" t="s">
        <v>111</v>
      </c>
      <c r="Y1" s="1" t="s">
        <v>188</v>
      </c>
      <c r="Z1" s="1" t="s">
        <v>189</v>
      </c>
      <c r="AA1" s="1" t="s">
        <v>190</v>
      </c>
    </row>
    <row r="2" spans="1:27" s="56" customFormat="1" ht="29.4" thickBot="1" x14ac:dyDescent="0.35">
      <c r="A2" s="55" t="s">
        <v>44</v>
      </c>
      <c r="B2" s="56" t="s">
        <v>38</v>
      </c>
      <c r="C2" s="57">
        <f t="shared" ref="C2" si="0">(Z2*AA2)/Y2</f>
        <v>5.5137486343261486E-3</v>
      </c>
      <c r="D2" s="30" t="s">
        <v>91</v>
      </c>
      <c r="E2" s="31">
        <v>0.3</v>
      </c>
      <c r="F2" s="27">
        <f t="shared" ref="F2" si="1">E2/2</f>
        <v>0.15</v>
      </c>
      <c r="G2" s="19" t="s">
        <v>91</v>
      </c>
      <c r="H2" s="58" t="s">
        <v>45</v>
      </c>
      <c r="I2" s="56">
        <f t="shared" ref="I2" si="2">V2*E2</f>
        <v>2162.6999999999998</v>
      </c>
      <c r="J2" s="56">
        <f>(V2*K2)/(790*46*14.7)</f>
        <v>0.19837644468904786</v>
      </c>
      <c r="K2" s="59">
        <v>14.7</v>
      </c>
      <c r="O2">
        <v>-1.9570117157299301E-4</v>
      </c>
      <c r="P2" s="60"/>
      <c r="R2" s="56">
        <v>2.2999999999999998</v>
      </c>
      <c r="S2" s="31">
        <f t="shared" ref="S2" si="3">T2/10000</f>
        <v>1.36E-4</v>
      </c>
      <c r="T2" s="2">
        <v>1.36</v>
      </c>
      <c r="U2" s="27">
        <v>1</v>
      </c>
      <c r="V2" s="61">
        <v>7209</v>
      </c>
      <c r="W2" s="58">
        <v>1.8</v>
      </c>
      <c r="X2" s="56">
        <f t="shared" ref="X2" si="4">S2/E2</f>
        <v>4.5333333333333337E-4</v>
      </c>
      <c r="Y2" s="62">
        <v>9.7937000000000007E-3</v>
      </c>
      <c r="Z2" s="56">
        <f t="shared" ref="Z2" si="5">E2/100</f>
        <v>3.0000000000000001E-3</v>
      </c>
      <c r="AA2" s="56">
        <f t="shared" ref="AA2" si="6">W2/100</f>
        <v>1.8000000000000002E-2</v>
      </c>
    </row>
    <row r="3" spans="1:27" s="56" customFormat="1" ht="29.4" thickBot="1" x14ac:dyDescent="0.35">
      <c r="A3" s="55" t="s">
        <v>44</v>
      </c>
      <c r="B3" s="56" t="s">
        <v>38</v>
      </c>
      <c r="C3" s="57">
        <f t="shared" ref="C3:C66" si="7">(Z3*AA3)/Y3</f>
        <v>5.5137486343261486E-3</v>
      </c>
      <c r="D3" s="30" t="s">
        <v>91</v>
      </c>
      <c r="E3" s="31">
        <v>0.3</v>
      </c>
      <c r="F3" s="27">
        <f t="shared" ref="F3:F66" si="8">E3/2</f>
        <v>0.15</v>
      </c>
      <c r="G3" s="19" t="s">
        <v>91</v>
      </c>
      <c r="H3" s="58" t="s">
        <v>45</v>
      </c>
      <c r="I3" s="56">
        <f t="shared" ref="I3:I66" si="9">V3*E3</f>
        <v>2162.6999999999998</v>
      </c>
      <c r="J3" s="56">
        <f t="shared" ref="J3:J33" si="10">(V3*K3)/(790*46*14.7)</f>
        <v>0.19837644468904786</v>
      </c>
      <c r="K3" s="59">
        <v>14.7</v>
      </c>
      <c r="O3">
        <v>-1.00197295429684E-4</v>
      </c>
      <c r="P3" s="60"/>
      <c r="R3" s="56">
        <v>2.2999999999999998</v>
      </c>
      <c r="S3" s="31">
        <f t="shared" ref="S3:S66" si="11">T3/10000</f>
        <v>1.6000000000000001E-4</v>
      </c>
      <c r="T3" s="2">
        <v>1.6</v>
      </c>
      <c r="U3" s="27">
        <v>1</v>
      </c>
      <c r="V3" s="61">
        <v>7209</v>
      </c>
      <c r="W3" s="58">
        <v>1.8</v>
      </c>
      <c r="X3" s="56">
        <f t="shared" ref="X3:X66" si="12">S3/E3</f>
        <v>5.3333333333333336E-4</v>
      </c>
      <c r="Y3" s="62">
        <v>9.7937000000000007E-3</v>
      </c>
      <c r="Z3" s="56">
        <f t="shared" ref="Z3:Z66" si="13">E3/100</f>
        <v>3.0000000000000001E-3</v>
      </c>
      <c r="AA3" s="56">
        <f t="shared" ref="AA3:AA66" si="14">W3/100</f>
        <v>1.8000000000000002E-2</v>
      </c>
    </row>
    <row r="4" spans="1:27" s="56" customFormat="1" ht="29.4" thickBot="1" x14ac:dyDescent="0.35">
      <c r="A4" s="55" t="s">
        <v>44</v>
      </c>
      <c r="B4" s="56" t="s">
        <v>38</v>
      </c>
      <c r="C4" s="57">
        <f t="shared" si="7"/>
        <v>5.5137486343261486E-3</v>
      </c>
      <c r="D4" s="30" t="s">
        <v>91</v>
      </c>
      <c r="E4" s="31">
        <v>0.3</v>
      </c>
      <c r="F4" s="27">
        <f t="shared" si="8"/>
        <v>0.15</v>
      </c>
      <c r="G4" s="19" t="s">
        <v>91</v>
      </c>
      <c r="H4" s="58" t="s">
        <v>45</v>
      </c>
      <c r="I4" s="56">
        <f t="shared" si="9"/>
        <v>2162.6999999999998</v>
      </c>
      <c r="J4" s="56">
        <f t="shared" si="10"/>
        <v>0.19837644468904786</v>
      </c>
      <c r="K4" s="59">
        <v>14.7</v>
      </c>
      <c r="O4" s="20">
        <v>1.6395845671210699E-5</v>
      </c>
      <c r="P4" s="60"/>
      <c r="R4" s="56">
        <v>2.2999999999999998</v>
      </c>
      <c r="S4" s="31">
        <f t="shared" si="11"/>
        <v>1.8899999999999999E-4</v>
      </c>
      <c r="T4" s="2">
        <v>1.89</v>
      </c>
      <c r="U4" s="27">
        <v>1</v>
      </c>
      <c r="V4" s="61">
        <v>7209</v>
      </c>
      <c r="W4" s="58">
        <v>1.8</v>
      </c>
      <c r="X4" s="56">
        <f t="shared" si="12"/>
        <v>6.3000000000000003E-4</v>
      </c>
      <c r="Y4" s="62">
        <v>9.7937000000000007E-3</v>
      </c>
      <c r="Z4" s="56">
        <f t="shared" si="13"/>
        <v>3.0000000000000001E-3</v>
      </c>
      <c r="AA4" s="56">
        <f t="shared" si="14"/>
        <v>1.8000000000000002E-2</v>
      </c>
    </row>
    <row r="5" spans="1:27" s="56" customFormat="1" ht="29.4" thickBot="1" x14ac:dyDescent="0.35">
      <c r="A5" s="55" t="s">
        <v>44</v>
      </c>
      <c r="B5" s="56" t="s">
        <v>38</v>
      </c>
      <c r="C5" s="57">
        <f t="shared" si="7"/>
        <v>5.5137486343261486E-3</v>
      </c>
      <c r="D5" s="30" t="s">
        <v>91</v>
      </c>
      <c r="E5" s="31">
        <v>0.3</v>
      </c>
      <c r="F5" s="27">
        <f t="shared" si="8"/>
        <v>0.15</v>
      </c>
      <c r="G5" s="19" t="s">
        <v>91</v>
      </c>
      <c r="H5" s="58" t="s">
        <v>45</v>
      </c>
      <c r="I5" s="56">
        <f t="shared" si="9"/>
        <v>2162.6999999999998</v>
      </c>
      <c r="J5" s="56">
        <f t="shared" si="10"/>
        <v>0.19837644468904786</v>
      </c>
      <c r="K5" s="59">
        <v>14.7</v>
      </c>
      <c r="O5">
        <v>1.19467770475878E-4</v>
      </c>
      <c r="P5" s="60"/>
      <c r="R5" s="56">
        <v>2.2999999999999998</v>
      </c>
      <c r="S5" s="31">
        <f t="shared" si="11"/>
        <v>2.23E-4</v>
      </c>
      <c r="T5" s="2">
        <v>2.23</v>
      </c>
      <c r="U5" s="27">
        <v>1</v>
      </c>
      <c r="V5" s="61">
        <v>7209</v>
      </c>
      <c r="W5" s="58">
        <v>1.8</v>
      </c>
      <c r="X5" s="56">
        <f t="shared" si="12"/>
        <v>7.4333333333333337E-4</v>
      </c>
      <c r="Y5" s="62">
        <v>9.7937000000000007E-3</v>
      </c>
      <c r="Z5" s="56">
        <f t="shared" si="13"/>
        <v>3.0000000000000001E-3</v>
      </c>
      <c r="AA5" s="56">
        <f t="shared" si="14"/>
        <v>1.8000000000000002E-2</v>
      </c>
    </row>
    <row r="6" spans="1:27" s="56" customFormat="1" ht="29.4" thickBot="1" x14ac:dyDescent="0.35">
      <c r="A6" s="55" t="s">
        <v>44</v>
      </c>
      <c r="B6" s="56" t="s">
        <v>38</v>
      </c>
      <c r="C6" s="57">
        <f t="shared" si="7"/>
        <v>5.5137486343261486E-3</v>
      </c>
      <c r="D6" s="30" t="s">
        <v>91</v>
      </c>
      <c r="E6" s="31">
        <v>0.3</v>
      </c>
      <c r="F6" s="27">
        <f t="shared" si="8"/>
        <v>0.15</v>
      </c>
      <c r="G6" s="19" t="s">
        <v>91</v>
      </c>
      <c r="H6" s="58" t="s">
        <v>45</v>
      </c>
      <c r="I6" s="56">
        <f t="shared" si="9"/>
        <v>2162.6999999999998</v>
      </c>
      <c r="J6" s="56">
        <f t="shared" si="10"/>
        <v>0.19837644468904786</v>
      </c>
      <c r="K6" s="59">
        <v>14.7</v>
      </c>
      <c r="O6">
        <v>1.8715952607046101E-4</v>
      </c>
      <c r="P6" s="60"/>
      <c r="R6" s="56">
        <v>2.2999999999999998</v>
      </c>
      <c r="S6" s="31">
        <f t="shared" si="11"/>
        <v>2.63E-4</v>
      </c>
      <c r="T6" s="2">
        <v>2.63</v>
      </c>
      <c r="U6" s="27">
        <v>1</v>
      </c>
      <c r="V6" s="61">
        <v>7209</v>
      </c>
      <c r="W6" s="58">
        <v>1.8</v>
      </c>
      <c r="X6" s="56">
        <f t="shared" si="12"/>
        <v>8.7666666666666665E-4</v>
      </c>
      <c r="Y6" s="62">
        <v>9.7937000000000007E-3</v>
      </c>
      <c r="Z6" s="56">
        <f t="shared" si="13"/>
        <v>3.0000000000000001E-3</v>
      </c>
      <c r="AA6" s="56">
        <f t="shared" si="14"/>
        <v>1.8000000000000002E-2</v>
      </c>
    </row>
    <row r="7" spans="1:27" s="56" customFormat="1" ht="29.4" thickBot="1" x14ac:dyDescent="0.35">
      <c r="A7" s="55" t="s">
        <v>44</v>
      </c>
      <c r="B7" s="56" t="s">
        <v>38</v>
      </c>
      <c r="C7" s="57">
        <f t="shared" si="7"/>
        <v>5.5137486343261486E-3</v>
      </c>
      <c r="D7" s="30" t="s">
        <v>91</v>
      </c>
      <c r="E7" s="31">
        <v>0.3</v>
      </c>
      <c r="F7" s="27">
        <f t="shared" si="8"/>
        <v>0.15</v>
      </c>
      <c r="G7" s="19" t="s">
        <v>91</v>
      </c>
      <c r="H7" s="58" t="s">
        <v>45</v>
      </c>
      <c r="I7" s="56">
        <f t="shared" si="9"/>
        <v>2162.6999999999998</v>
      </c>
      <c r="J7" s="56">
        <f t="shared" si="10"/>
        <v>0.19837644468904786</v>
      </c>
      <c r="K7" s="59">
        <v>14.7</v>
      </c>
      <c r="O7">
        <v>1.8160407962886801E-4</v>
      </c>
      <c r="P7" s="60"/>
      <c r="R7" s="56">
        <v>2.2999999999999998</v>
      </c>
      <c r="S7" s="31">
        <f t="shared" si="11"/>
        <v>3.1099999999999997E-4</v>
      </c>
      <c r="T7" s="2">
        <v>3.11</v>
      </c>
      <c r="U7" s="27">
        <v>1</v>
      </c>
      <c r="V7" s="61">
        <v>7209</v>
      </c>
      <c r="W7" s="58">
        <v>1.8</v>
      </c>
      <c r="X7" s="56">
        <f t="shared" si="12"/>
        <v>1.0366666666666666E-3</v>
      </c>
      <c r="Y7" s="62">
        <v>9.7937000000000007E-3</v>
      </c>
      <c r="Z7" s="56">
        <f t="shared" si="13"/>
        <v>3.0000000000000001E-3</v>
      </c>
      <c r="AA7" s="56">
        <f t="shared" si="14"/>
        <v>1.8000000000000002E-2</v>
      </c>
    </row>
    <row r="8" spans="1:27" s="56" customFormat="1" ht="29.4" thickBot="1" x14ac:dyDescent="0.35">
      <c r="A8" s="55" t="s">
        <v>44</v>
      </c>
      <c r="B8" s="56" t="s">
        <v>38</v>
      </c>
      <c r="C8" s="57">
        <f t="shared" si="7"/>
        <v>5.5137486343261486E-3</v>
      </c>
      <c r="D8" s="30" t="s">
        <v>91</v>
      </c>
      <c r="E8" s="31">
        <v>0.3</v>
      </c>
      <c r="F8" s="27">
        <f t="shared" si="8"/>
        <v>0.15</v>
      </c>
      <c r="G8" s="19" t="s">
        <v>91</v>
      </c>
      <c r="H8" s="58" t="s">
        <v>45</v>
      </c>
      <c r="I8" s="56">
        <f t="shared" si="9"/>
        <v>2162.6999999999998</v>
      </c>
      <c r="J8" s="56">
        <f t="shared" si="10"/>
        <v>0.19837644468904786</v>
      </c>
      <c r="K8" s="59">
        <v>14.7</v>
      </c>
      <c r="O8">
        <v>1.46820299770334E-4</v>
      </c>
      <c r="P8" s="60"/>
      <c r="R8" s="56">
        <v>2.2999999999999998</v>
      </c>
      <c r="S8" s="31">
        <f t="shared" si="11"/>
        <v>3.6699999999999998E-4</v>
      </c>
      <c r="T8" s="2">
        <v>3.67</v>
      </c>
      <c r="U8" s="27">
        <v>1</v>
      </c>
      <c r="V8" s="61">
        <v>7209</v>
      </c>
      <c r="W8" s="58">
        <v>1.8</v>
      </c>
      <c r="X8" s="56">
        <f t="shared" si="12"/>
        <v>1.2233333333333332E-3</v>
      </c>
      <c r="Y8" s="62">
        <v>9.7937000000000007E-3</v>
      </c>
      <c r="Z8" s="56">
        <f t="shared" si="13"/>
        <v>3.0000000000000001E-3</v>
      </c>
      <c r="AA8" s="56">
        <f t="shared" si="14"/>
        <v>1.8000000000000002E-2</v>
      </c>
    </row>
    <row r="9" spans="1:27" s="56" customFormat="1" ht="29.4" thickBot="1" x14ac:dyDescent="0.35">
      <c r="A9" s="55" t="s">
        <v>44</v>
      </c>
      <c r="B9" s="56" t="s">
        <v>38</v>
      </c>
      <c r="C9" s="57">
        <f t="shared" si="7"/>
        <v>5.5137486343261486E-3</v>
      </c>
      <c r="D9" s="30" t="s">
        <v>91</v>
      </c>
      <c r="E9" s="31">
        <v>0.3</v>
      </c>
      <c r="F9" s="27">
        <f t="shared" si="8"/>
        <v>0.15</v>
      </c>
      <c r="G9" s="19" t="s">
        <v>91</v>
      </c>
      <c r="H9" s="58" t="s">
        <v>45</v>
      </c>
      <c r="I9" s="56">
        <f t="shared" si="9"/>
        <v>2162.6999999999998</v>
      </c>
      <c r="J9" s="56">
        <f t="shared" si="10"/>
        <v>0.19837644468904786</v>
      </c>
      <c r="K9" s="59">
        <v>14.7</v>
      </c>
      <c r="O9">
        <v>1.52585720520863E-4</v>
      </c>
      <c r="P9" s="60"/>
      <c r="R9" s="56">
        <v>2.2999999999999998</v>
      </c>
      <c r="S9" s="31">
        <f t="shared" si="11"/>
        <v>4.3300000000000001E-4</v>
      </c>
      <c r="T9" s="2">
        <v>4.33</v>
      </c>
      <c r="U9" s="27">
        <v>1</v>
      </c>
      <c r="V9" s="61">
        <v>7209</v>
      </c>
      <c r="W9" s="58">
        <v>1.8</v>
      </c>
      <c r="X9" s="56">
        <f t="shared" si="12"/>
        <v>1.4433333333333334E-3</v>
      </c>
      <c r="Y9" s="62">
        <v>9.7937000000000007E-3</v>
      </c>
      <c r="Z9" s="56">
        <f t="shared" si="13"/>
        <v>3.0000000000000001E-3</v>
      </c>
      <c r="AA9" s="56">
        <f t="shared" si="14"/>
        <v>1.8000000000000002E-2</v>
      </c>
    </row>
    <row r="10" spans="1:27" s="56" customFormat="1" ht="29.4" thickBot="1" x14ac:dyDescent="0.35">
      <c r="A10" s="55" t="s">
        <v>44</v>
      </c>
      <c r="B10" s="56" t="s">
        <v>38</v>
      </c>
      <c r="C10" s="57">
        <f t="shared" si="7"/>
        <v>5.5137486343261486E-3</v>
      </c>
      <c r="D10" s="30" t="s">
        <v>91</v>
      </c>
      <c r="E10" s="31">
        <v>0.3</v>
      </c>
      <c r="F10" s="27">
        <f t="shared" si="8"/>
        <v>0.15</v>
      </c>
      <c r="G10" s="19" t="s">
        <v>91</v>
      </c>
      <c r="H10" s="58" t="s">
        <v>45</v>
      </c>
      <c r="I10" s="56">
        <f t="shared" si="9"/>
        <v>2162.6999999999998</v>
      </c>
      <c r="J10" s="56">
        <f t="shared" si="10"/>
        <v>0.19837644468904786</v>
      </c>
      <c r="K10" s="59">
        <v>14.7</v>
      </c>
      <c r="O10">
        <v>1.97659161862799E-4</v>
      </c>
      <c r="P10" s="60"/>
      <c r="R10" s="56">
        <v>2.2999999999999998</v>
      </c>
      <c r="S10" s="31">
        <f t="shared" si="11"/>
        <v>5.1100000000000006E-4</v>
      </c>
      <c r="T10" s="2">
        <v>5.1100000000000003</v>
      </c>
      <c r="U10" s="27">
        <v>1</v>
      </c>
      <c r="V10" s="61">
        <v>7209</v>
      </c>
      <c r="W10" s="58">
        <v>1.8</v>
      </c>
      <c r="X10" s="56">
        <f t="shared" si="12"/>
        <v>1.7033333333333336E-3</v>
      </c>
      <c r="Y10" s="62">
        <v>9.7937000000000007E-3</v>
      </c>
      <c r="Z10" s="56">
        <f t="shared" si="13"/>
        <v>3.0000000000000001E-3</v>
      </c>
      <c r="AA10" s="56">
        <f t="shared" si="14"/>
        <v>1.8000000000000002E-2</v>
      </c>
    </row>
    <row r="11" spans="1:27" s="56" customFormat="1" ht="29.4" thickBot="1" x14ac:dyDescent="0.35">
      <c r="A11" s="55" t="s">
        <v>44</v>
      </c>
      <c r="B11" s="56" t="s">
        <v>38</v>
      </c>
      <c r="C11" s="57">
        <f t="shared" si="7"/>
        <v>5.5137486343261486E-3</v>
      </c>
      <c r="D11" s="30" t="s">
        <v>91</v>
      </c>
      <c r="E11" s="31">
        <v>0.3</v>
      </c>
      <c r="F11" s="27">
        <f t="shared" si="8"/>
        <v>0.15</v>
      </c>
      <c r="G11" s="19" t="s">
        <v>91</v>
      </c>
      <c r="H11" s="58" t="s">
        <v>45</v>
      </c>
      <c r="I11" s="56">
        <f t="shared" si="9"/>
        <v>2162.6999999999998</v>
      </c>
      <c r="J11" s="56">
        <f t="shared" si="10"/>
        <v>0.19837644468904786</v>
      </c>
      <c r="K11" s="59">
        <v>14.7</v>
      </c>
      <c r="O11">
        <v>2.8556375557696798E-4</v>
      </c>
      <c r="P11" s="60"/>
      <c r="R11" s="56">
        <v>2.2999999999999998</v>
      </c>
      <c r="S11" s="31">
        <f t="shared" si="11"/>
        <v>6.0300000000000002E-4</v>
      </c>
      <c r="T11" s="2">
        <v>6.03</v>
      </c>
      <c r="U11" s="27">
        <v>1</v>
      </c>
      <c r="V11" s="61">
        <v>7209</v>
      </c>
      <c r="W11" s="58">
        <v>1.8</v>
      </c>
      <c r="X11" s="56">
        <f t="shared" si="12"/>
        <v>2.0100000000000001E-3</v>
      </c>
      <c r="Y11" s="62">
        <v>9.7937000000000007E-3</v>
      </c>
      <c r="Z11" s="56">
        <f t="shared" si="13"/>
        <v>3.0000000000000001E-3</v>
      </c>
      <c r="AA11" s="56">
        <f t="shared" si="14"/>
        <v>1.8000000000000002E-2</v>
      </c>
    </row>
    <row r="12" spans="1:27" s="56" customFormat="1" ht="29.4" thickBot="1" x14ac:dyDescent="0.35">
      <c r="A12" s="55" t="s">
        <v>44</v>
      </c>
      <c r="B12" s="56" t="s">
        <v>38</v>
      </c>
      <c r="C12" s="57">
        <f t="shared" si="7"/>
        <v>5.5137486343261486E-3</v>
      </c>
      <c r="D12" s="30" t="s">
        <v>91</v>
      </c>
      <c r="E12" s="31">
        <v>0.3</v>
      </c>
      <c r="F12" s="27">
        <f t="shared" si="8"/>
        <v>0.15</v>
      </c>
      <c r="G12" s="19" t="s">
        <v>91</v>
      </c>
      <c r="H12" s="58" t="s">
        <v>45</v>
      </c>
      <c r="I12" s="56">
        <f t="shared" si="9"/>
        <v>2162.6999999999998</v>
      </c>
      <c r="J12" s="56">
        <f t="shared" si="10"/>
        <v>0.19837644468904786</v>
      </c>
      <c r="K12" s="59">
        <v>14.7</v>
      </c>
      <c r="O12">
        <v>4.6189000984043002E-4</v>
      </c>
      <c r="P12" s="60"/>
      <c r="R12" s="56">
        <v>2.2999999999999998</v>
      </c>
      <c r="S12" s="31">
        <f t="shared" si="11"/>
        <v>7.1100000000000004E-4</v>
      </c>
      <c r="T12" s="2">
        <v>7.11</v>
      </c>
      <c r="U12" s="27">
        <v>1</v>
      </c>
      <c r="V12" s="61">
        <v>7209</v>
      </c>
      <c r="W12" s="58">
        <v>1.8</v>
      </c>
      <c r="X12" s="56">
        <f t="shared" si="12"/>
        <v>2.3700000000000001E-3</v>
      </c>
      <c r="Y12" s="62">
        <v>9.7937000000000007E-3</v>
      </c>
      <c r="Z12" s="56">
        <f t="shared" si="13"/>
        <v>3.0000000000000001E-3</v>
      </c>
      <c r="AA12" s="56">
        <f t="shared" si="14"/>
        <v>1.8000000000000002E-2</v>
      </c>
    </row>
    <row r="13" spans="1:27" s="56" customFormat="1" ht="29.4" thickBot="1" x14ac:dyDescent="0.35">
      <c r="A13" s="55" t="s">
        <v>44</v>
      </c>
      <c r="B13" s="56" t="s">
        <v>38</v>
      </c>
      <c r="C13" s="57">
        <f t="shared" si="7"/>
        <v>5.5137486343261486E-3</v>
      </c>
      <c r="D13" s="30" t="s">
        <v>91</v>
      </c>
      <c r="E13" s="31">
        <v>0.3</v>
      </c>
      <c r="F13" s="27">
        <f t="shared" si="8"/>
        <v>0.15</v>
      </c>
      <c r="G13" s="19" t="s">
        <v>91</v>
      </c>
      <c r="H13" s="58" t="s">
        <v>45</v>
      </c>
      <c r="I13" s="56">
        <f t="shared" si="9"/>
        <v>2162.6999999999998</v>
      </c>
      <c r="J13" s="56">
        <f t="shared" si="10"/>
        <v>0.19837644468904786</v>
      </c>
      <c r="K13" s="59">
        <v>14.7</v>
      </c>
      <c r="O13">
        <v>6.8492312042331904E-4</v>
      </c>
      <c r="P13" s="60"/>
      <c r="R13" s="56">
        <v>2.2999999999999998</v>
      </c>
      <c r="S13" s="31">
        <f t="shared" si="11"/>
        <v>8.3900000000000001E-4</v>
      </c>
      <c r="T13" s="2">
        <v>8.39</v>
      </c>
      <c r="U13" s="27">
        <v>1</v>
      </c>
      <c r="V13" s="61">
        <v>7209</v>
      </c>
      <c r="W13" s="58">
        <v>1.8</v>
      </c>
      <c r="X13" s="56">
        <f t="shared" si="12"/>
        <v>2.7966666666666669E-3</v>
      </c>
      <c r="Y13" s="62">
        <v>9.7937000000000007E-3</v>
      </c>
      <c r="Z13" s="56">
        <f t="shared" si="13"/>
        <v>3.0000000000000001E-3</v>
      </c>
      <c r="AA13" s="56">
        <f t="shared" si="14"/>
        <v>1.8000000000000002E-2</v>
      </c>
    </row>
    <row r="14" spans="1:27" s="56" customFormat="1" ht="29.4" thickBot="1" x14ac:dyDescent="0.35">
      <c r="A14" s="55" t="s">
        <v>44</v>
      </c>
      <c r="B14" s="56" t="s">
        <v>38</v>
      </c>
      <c r="C14" s="57">
        <f t="shared" si="7"/>
        <v>5.5137486343261486E-3</v>
      </c>
      <c r="D14" s="30" t="s">
        <v>91</v>
      </c>
      <c r="E14" s="31">
        <v>0.3</v>
      </c>
      <c r="F14" s="27">
        <f t="shared" si="8"/>
        <v>0.15</v>
      </c>
      <c r="G14" s="19" t="s">
        <v>91</v>
      </c>
      <c r="H14" s="58" t="s">
        <v>45</v>
      </c>
      <c r="I14" s="56">
        <f t="shared" si="9"/>
        <v>2162.6999999999998</v>
      </c>
      <c r="J14" s="56">
        <f t="shared" si="10"/>
        <v>0.19837644468904786</v>
      </c>
      <c r="K14" s="59">
        <v>14.7</v>
      </c>
      <c r="O14">
        <v>9.16463561912249E-4</v>
      </c>
      <c r="P14" s="60"/>
      <c r="R14" s="56">
        <v>2.2999999999999998</v>
      </c>
      <c r="S14" s="31">
        <f t="shared" si="11"/>
        <v>9.8999999999999999E-4</v>
      </c>
      <c r="T14" s="2">
        <v>9.9</v>
      </c>
      <c r="U14" s="27">
        <v>1</v>
      </c>
      <c r="V14" s="61">
        <v>7209</v>
      </c>
      <c r="W14" s="58">
        <v>1.8</v>
      </c>
      <c r="X14" s="56">
        <f t="shared" si="12"/>
        <v>3.3E-3</v>
      </c>
      <c r="Y14" s="62">
        <v>9.7937000000000007E-3</v>
      </c>
      <c r="Z14" s="56">
        <f t="shared" si="13"/>
        <v>3.0000000000000001E-3</v>
      </c>
      <c r="AA14" s="56">
        <f t="shared" si="14"/>
        <v>1.8000000000000002E-2</v>
      </c>
    </row>
    <row r="15" spans="1:27" s="56" customFormat="1" ht="29.4" thickBot="1" x14ac:dyDescent="0.35">
      <c r="A15" s="55" t="s">
        <v>44</v>
      </c>
      <c r="B15" s="56" t="s">
        <v>38</v>
      </c>
      <c r="C15" s="57">
        <f t="shared" si="7"/>
        <v>5.5137486343261486E-3</v>
      </c>
      <c r="D15" s="30" t="s">
        <v>91</v>
      </c>
      <c r="E15" s="31">
        <v>0.3</v>
      </c>
      <c r="F15" s="27">
        <f t="shared" si="8"/>
        <v>0.15</v>
      </c>
      <c r="G15" s="19" t="s">
        <v>91</v>
      </c>
      <c r="H15" s="58" t="s">
        <v>45</v>
      </c>
      <c r="I15" s="56">
        <f t="shared" si="9"/>
        <v>2162.6999999999998</v>
      </c>
      <c r="J15" s="56">
        <f t="shared" si="10"/>
        <v>0.19837644468904786</v>
      </c>
      <c r="K15" s="59">
        <v>14.7</v>
      </c>
      <c r="O15">
        <v>1.0849774721407501E-3</v>
      </c>
      <c r="P15" s="60"/>
      <c r="R15" s="56">
        <v>2.2999999999999998</v>
      </c>
      <c r="S15" s="31">
        <f t="shared" si="11"/>
        <v>1.17E-3</v>
      </c>
      <c r="T15" s="2">
        <v>11.7</v>
      </c>
      <c r="U15" s="27">
        <v>1</v>
      </c>
      <c r="V15" s="61">
        <v>7209</v>
      </c>
      <c r="W15" s="58">
        <v>1.8</v>
      </c>
      <c r="X15" s="56">
        <f t="shared" si="12"/>
        <v>3.9000000000000003E-3</v>
      </c>
      <c r="Y15" s="62">
        <v>9.7937000000000007E-3</v>
      </c>
      <c r="Z15" s="56">
        <f t="shared" si="13"/>
        <v>3.0000000000000001E-3</v>
      </c>
      <c r="AA15" s="56">
        <f t="shared" si="14"/>
        <v>1.8000000000000002E-2</v>
      </c>
    </row>
    <row r="16" spans="1:27" s="56" customFormat="1" ht="29.4" thickBot="1" x14ac:dyDescent="0.35">
      <c r="A16" s="55" t="s">
        <v>44</v>
      </c>
      <c r="B16" s="56" t="s">
        <v>38</v>
      </c>
      <c r="C16" s="57">
        <f t="shared" si="7"/>
        <v>5.5137486343261486E-3</v>
      </c>
      <c r="D16" s="30" t="s">
        <v>91</v>
      </c>
      <c r="E16" s="31">
        <v>0.3</v>
      </c>
      <c r="F16" s="27">
        <f t="shared" si="8"/>
        <v>0.15</v>
      </c>
      <c r="G16" s="19" t="s">
        <v>91</v>
      </c>
      <c r="H16" s="58" t="s">
        <v>45</v>
      </c>
      <c r="I16" s="56">
        <f t="shared" si="9"/>
        <v>2162.6999999999998</v>
      </c>
      <c r="J16" s="56">
        <f t="shared" si="10"/>
        <v>0.19837644468904786</v>
      </c>
      <c r="K16" s="59">
        <v>14.7</v>
      </c>
      <c r="O16">
        <v>1.2125983896707701E-3</v>
      </c>
      <c r="P16" s="60"/>
      <c r="R16" s="56">
        <v>2.2999999999999998</v>
      </c>
      <c r="S16" s="31">
        <f t="shared" si="11"/>
        <v>1.3800000000000002E-3</v>
      </c>
      <c r="T16" s="2">
        <v>13.8</v>
      </c>
      <c r="U16" s="27">
        <v>1</v>
      </c>
      <c r="V16" s="61">
        <v>7209</v>
      </c>
      <c r="W16" s="58">
        <v>1.8</v>
      </c>
      <c r="X16" s="56">
        <f t="shared" si="12"/>
        <v>4.6000000000000008E-3</v>
      </c>
      <c r="Y16" s="62">
        <v>9.7937000000000007E-3</v>
      </c>
      <c r="Z16" s="56">
        <f t="shared" si="13"/>
        <v>3.0000000000000001E-3</v>
      </c>
      <c r="AA16" s="56">
        <f t="shared" si="14"/>
        <v>1.8000000000000002E-2</v>
      </c>
    </row>
    <row r="17" spans="1:27" s="56" customFormat="1" ht="29.4" thickBot="1" x14ac:dyDescent="0.35">
      <c r="A17" s="55" t="s">
        <v>44</v>
      </c>
      <c r="B17" s="56" t="s">
        <v>38</v>
      </c>
      <c r="C17" s="57">
        <f t="shared" si="7"/>
        <v>5.5137486343261486E-3</v>
      </c>
      <c r="D17" s="30" t="s">
        <v>91</v>
      </c>
      <c r="E17" s="31">
        <v>0.3</v>
      </c>
      <c r="F17" s="27">
        <f t="shared" si="8"/>
        <v>0.15</v>
      </c>
      <c r="G17" s="19" t="s">
        <v>91</v>
      </c>
      <c r="H17" s="58" t="s">
        <v>45</v>
      </c>
      <c r="I17" s="56">
        <f t="shared" si="9"/>
        <v>2162.6999999999998</v>
      </c>
      <c r="J17" s="56">
        <f t="shared" si="10"/>
        <v>0.19837644468904786</v>
      </c>
      <c r="K17" s="59">
        <v>14.7</v>
      </c>
      <c r="O17">
        <v>1.44080917134899E-3</v>
      </c>
      <c r="P17" s="60"/>
      <c r="R17" s="56">
        <v>2.2999999999999998</v>
      </c>
      <c r="S17" s="31">
        <f t="shared" si="11"/>
        <v>1.6300000000000002E-3</v>
      </c>
      <c r="T17" s="2">
        <v>16.3</v>
      </c>
      <c r="U17" s="27">
        <v>1</v>
      </c>
      <c r="V17" s="61">
        <v>7209</v>
      </c>
      <c r="W17" s="58">
        <v>1.8</v>
      </c>
      <c r="X17" s="56">
        <f t="shared" si="12"/>
        <v>5.4333333333333343E-3</v>
      </c>
      <c r="Y17" s="62">
        <v>9.7937000000000007E-3</v>
      </c>
      <c r="Z17" s="56">
        <f t="shared" si="13"/>
        <v>3.0000000000000001E-3</v>
      </c>
      <c r="AA17" s="56">
        <f t="shared" si="14"/>
        <v>1.8000000000000002E-2</v>
      </c>
    </row>
    <row r="18" spans="1:27" s="56" customFormat="1" ht="29.4" thickBot="1" x14ac:dyDescent="0.35">
      <c r="A18" s="55" t="s">
        <v>44</v>
      </c>
      <c r="B18" s="56" t="s">
        <v>38</v>
      </c>
      <c r="C18" s="57">
        <f t="shared" si="7"/>
        <v>5.5137486343261486E-3</v>
      </c>
      <c r="D18" s="30" t="s">
        <v>91</v>
      </c>
      <c r="E18" s="31">
        <v>0.3</v>
      </c>
      <c r="F18" s="27">
        <f t="shared" si="8"/>
        <v>0.15</v>
      </c>
      <c r="G18" s="19" t="s">
        <v>91</v>
      </c>
      <c r="H18" s="58" t="s">
        <v>45</v>
      </c>
      <c r="I18" s="56">
        <f t="shared" si="9"/>
        <v>2162.6999999999998</v>
      </c>
      <c r="J18" s="56">
        <f t="shared" si="10"/>
        <v>0.19837644468904786</v>
      </c>
      <c r="K18" s="59">
        <v>14.7</v>
      </c>
      <c r="O18">
        <v>1.7834215614557301E-3</v>
      </c>
      <c r="P18" s="60"/>
      <c r="R18" s="56">
        <v>2.2999999999999998</v>
      </c>
      <c r="S18" s="31">
        <f t="shared" si="11"/>
        <v>1.9199999999999998E-3</v>
      </c>
      <c r="T18" s="2">
        <v>19.2</v>
      </c>
      <c r="U18" s="27">
        <v>1</v>
      </c>
      <c r="V18" s="61">
        <v>7209</v>
      </c>
      <c r="W18" s="58">
        <v>1.8</v>
      </c>
      <c r="X18" s="56">
        <f t="shared" si="12"/>
        <v>6.3999999999999994E-3</v>
      </c>
      <c r="Y18" s="62">
        <v>9.7937000000000007E-3</v>
      </c>
      <c r="Z18" s="56">
        <f t="shared" si="13"/>
        <v>3.0000000000000001E-3</v>
      </c>
      <c r="AA18" s="56">
        <f t="shared" si="14"/>
        <v>1.8000000000000002E-2</v>
      </c>
    </row>
    <row r="19" spans="1:27" s="56" customFormat="1" ht="29.4" thickBot="1" x14ac:dyDescent="0.35">
      <c r="A19" s="55" t="s">
        <v>44</v>
      </c>
      <c r="B19" s="56" t="s">
        <v>38</v>
      </c>
      <c r="C19" s="57">
        <f t="shared" si="7"/>
        <v>5.5137486343261486E-3</v>
      </c>
      <c r="D19" s="30" t="s">
        <v>91</v>
      </c>
      <c r="E19" s="31">
        <v>0.3</v>
      </c>
      <c r="F19" s="27">
        <f t="shared" si="8"/>
        <v>0.15</v>
      </c>
      <c r="G19" s="19" t="s">
        <v>91</v>
      </c>
      <c r="H19" s="58" t="s">
        <v>45</v>
      </c>
      <c r="I19" s="56">
        <f t="shared" si="9"/>
        <v>2162.6999999999998</v>
      </c>
      <c r="J19" s="56">
        <f t="shared" si="10"/>
        <v>0.19837644468904786</v>
      </c>
      <c r="K19" s="59">
        <v>14.7</v>
      </c>
      <c r="O19">
        <v>2.19382925107472E-3</v>
      </c>
      <c r="P19" s="60"/>
      <c r="R19" s="56">
        <v>2.2999999999999998</v>
      </c>
      <c r="S19" s="31">
        <f t="shared" si="11"/>
        <v>2.2699999999999999E-3</v>
      </c>
      <c r="T19" s="2">
        <v>22.7</v>
      </c>
      <c r="U19" s="27">
        <v>1</v>
      </c>
      <c r="V19" s="61">
        <v>7209</v>
      </c>
      <c r="W19" s="58">
        <v>1.8</v>
      </c>
      <c r="X19" s="56">
        <f t="shared" si="12"/>
        <v>7.5666666666666669E-3</v>
      </c>
      <c r="Y19" s="62">
        <v>9.7937000000000007E-3</v>
      </c>
      <c r="Z19" s="56">
        <f t="shared" si="13"/>
        <v>3.0000000000000001E-3</v>
      </c>
      <c r="AA19" s="56">
        <f t="shared" si="14"/>
        <v>1.8000000000000002E-2</v>
      </c>
    </row>
    <row r="20" spans="1:27" s="56" customFormat="1" ht="29.4" thickBot="1" x14ac:dyDescent="0.35">
      <c r="A20" s="55" t="s">
        <v>44</v>
      </c>
      <c r="B20" s="56" t="s">
        <v>38</v>
      </c>
      <c r="C20" s="57">
        <f t="shared" si="7"/>
        <v>5.5137486343261486E-3</v>
      </c>
      <c r="D20" s="30" t="s">
        <v>91</v>
      </c>
      <c r="E20" s="31">
        <v>0.3</v>
      </c>
      <c r="F20" s="27">
        <f t="shared" si="8"/>
        <v>0.15</v>
      </c>
      <c r="G20" s="19" t="s">
        <v>91</v>
      </c>
      <c r="H20" s="58" t="s">
        <v>45</v>
      </c>
      <c r="I20" s="56">
        <f t="shared" si="9"/>
        <v>2162.6999999999998</v>
      </c>
      <c r="J20" s="56">
        <f t="shared" si="10"/>
        <v>0.19837644468904786</v>
      </c>
      <c r="K20" s="59">
        <v>14.7</v>
      </c>
      <c r="O20">
        <v>2.6354604096094098E-3</v>
      </c>
      <c r="P20" s="60"/>
      <c r="R20" s="56">
        <v>2.2999999999999998</v>
      </c>
      <c r="S20" s="31">
        <f t="shared" si="11"/>
        <v>2.6700000000000001E-3</v>
      </c>
      <c r="T20" s="2">
        <v>26.7</v>
      </c>
      <c r="U20" s="27">
        <v>1</v>
      </c>
      <c r="V20" s="61">
        <v>7209</v>
      </c>
      <c r="W20" s="58">
        <v>1.8</v>
      </c>
      <c r="X20" s="56">
        <f t="shared" si="12"/>
        <v>8.8999999999999999E-3</v>
      </c>
      <c r="Y20" s="62">
        <v>9.7937000000000007E-3</v>
      </c>
      <c r="Z20" s="56">
        <f t="shared" si="13"/>
        <v>3.0000000000000001E-3</v>
      </c>
      <c r="AA20" s="56">
        <f t="shared" si="14"/>
        <v>1.8000000000000002E-2</v>
      </c>
    </row>
    <row r="21" spans="1:27" s="56" customFormat="1" ht="29.4" thickBot="1" x14ac:dyDescent="0.35">
      <c r="A21" s="55" t="s">
        <v>44</v>
      </c>
      <c r="B21" s="56" t="s">
        <v>38</v>
      </c>
      <c r="C21" s="57">
        <f t="shared" si="7"/>
        <v>5.5137486343261486E-3</v>
      </c>
      <c r="D21" s="30" t="s">
        <v>91</v>
      </c>
      <c r="E21" s="31">
        <v>0.3</v>
      </c>
      <c r="F21" s="27">
        <f t="shared" si="8"/>
        <v>0.15</v>
      </c>
      <c r="G21" s="19" t="s">
        <v>91</v>
      </c>
      <c r="H21" s="58" t="s">
        <v>45</v>
      </c>
      <c r="I21" s="56">
        <f t="shared" si="9"/>
        <v>2162.6999999999998</v>
      </c>
      <c r="J21" s="56">
        <f t="shared" si="10"/>
        <v>0.19837644468904786</v>
      </c>
      <c r="K21" s="59">
        <v>14.7</v>
      </c>
      <c r="O21">
        <v>3.2321320954616598E-3</v>
      </c>
      <c r="P21" s="60"/>
      <c r="R21" s="56">
        <v>2.2999999999999998</v>
      </c>
      <c r="S21" s="31">
        <f t="shared" si="11"/>
        <v>3.16E-3</v>
      </c>
      <c r="T21" s="2">
        <v>31.6</v>
      </c>
      <c r="U21" s="27">
        <v>1</v>
      </c>
      <c r="V21" s="61">
        <v>7209</v>
      </c>
      <c r="W21" s="58">
        <v>1.8</v>
      </c>
      <c r="X21" s="56">
        <f t="shared" si="12"/>
        <v>1.0533333333333334E-2</v>
      </c>
      <c r="Y21" s="62">
        <v>9.7937000000000007E-3</v>
      </c>
      <c r="Z21" s="56">
        <f t="shared" si="13"/>
        <v>3.0000000000000001E-3</v>
      </c>
      <c r="AA21" s="56">
        <f t="shared" si="14"/>
        <v>1.8000000000000002E-2</v>
      </c>
    </row>
    <row r="22" spans="1:27" s="56" customFormat="1" ht="29.4" thickBot="1" x14ac:dyDescent="0.35">
      <c r="A22" s="55" t="s">
        <v>44</v>
      </c>
      <c r="B22" s="56" t="s">
        <v>38</v>
      </c>
      <c r="C22" s="57">
        <f t="shared" si="7"/>
        <v>5.5137486343261486E-3</v>
      </c>
      <c r="D22" s="30" t="s">
        <v>91</v>
      </c>
      <c r="E22" s="31">
        <v>0.3</v>
      </c>
      <c r="F22" s="27">
        <f t="shared" si="8"/>
        <v>0.15</v>
      </c>
      <c r="G22" s="19" t="s">
        <v>91</v>
      </c>
      <c r="H22" s="58" t="s">
        <v>45</v>
      </c>
      <c r="I22" s="56">
        <f t="shared" si="9"/>
        <v>2162.6999999999998</v>
      </c>
      <c r="J22" s="56">
        <f t="shared" si="10"/>
        <v>0.19837644468904786</v>
      </c>
      <c r="K22" s="59">
        <v>14.7</v>
      </c>
      <c r="O22">
        <v>3.6759274767559501E-3</v>
      </c>
      <c r="P22" s="60"/>
      <c r="R22" s="56">
        <v>2.2999999999999998</v>
      </c>
      <c r="S22" s="31">
        <f t="shared" si="11"/>
        <v>3.7200000000000002E-3</v>
      </c>
      <c r="T22" s="2">
        <v>37.200000000000003</v>
      </c>
      <c r="U22" s="27">
        <v>1</v>
      </c>
      <c r="V22" s="61">
        <v>7209</v>
      </c>
      <c r="W22" s="58">
        <v>1.8</v>
      </c>
      <c r="X22" s="56">
        <f t="shared" si="12"/>
        <v>1.2400000000000001E-2</v>
      </c>
      <c r="Y22" s="62">
        <v>9.7937000000000007E-3</v>
      </c>
      <c r="Z22" s="56">
        <f t="shared" si="13"/>
        <v>3.0000000000000001E-3</v>
      </c>
      <c r="AA22" s="56">
        <f t="shared" si="14"/>
        <v>1.8000000000000002E-2</v>
      </c>
    </row>
    <row r="23" spans="1:27" s="56" customFormat="1" ht="29.4" thickBot="1" x14ac:dyDescent="0.35">
      <c r="A23" s="55" t="s">
        <v>44</v>
      </c>
      <c r="B23" s="56" t="s">
        <v>38</v>
      </c>
      <c r="C23" s="57">
        <f t="shared" si="7"/>
        <v>5.5137486343261486E-3</v>
      </c>
      <c r="D23" s="30" t="s">
        <v>91</v>
      </c>
      <c r="E23" s="31">
        <v>0.3</v>
      </c>
      <c r="F23" s="27">
        <f t="shared" si="8"/>
        <v>0.15</v>
      </c>
      <c r="G23" s="19" t="s">
        <v>91</v>
      </c>
      <c r="H23" s="58" t="s">
        <v>45</v>
      </c>
      <c r="I23" s="56">
        <f t="shared" si="9"/>
        <v>2162.6999999999998</v>
      </c>
      <c r="J23" s="56">
        <f t="shared" si="10"/>
        <v>0.19837644468904786</v>
      </c>
      <c r="K23" s="59">
        <v>14.7</v>
      </c>
      <c r="O23">
        <v>4.2616971579962403E-3</v>
      </c>
      <c r="P23" s="60"/>
      <c r="R23" s="56">
        <v>2.2999999999999998</v>
      </c>
      <c r="S23" s="31">
        <f t="shared" si="11"/>
        <v>4.3899999999999998E-3</v>
      </c>
      <c r="T23" s="2">
        <v>43.9</v>
      </c>
      <c r="U23" s="27">
        <v>1</v>
      </c>
      <c r="V23" s="61">
        <v>7209</v>
      </c>
      <c r="W23" s="58">
        <v>1.8</v>
      </c>
      <c r="X23" s="56">
        <f t="shared" si="12"/>
        <v>1.4633333333333333E-2</v>
      </c>
      <c r="Y23" s="62">
        <v>9.7937000000000007E-3</v>
      </c>
      <c r="Z23" s="56">
        <f t="shared" si="13"/>
        <v>3.0000000000000001E-3</v>
      </c>
      <c r="AA23" s="56">
        <f t="shared" si="14"/>
        <v>1.8000000000000002E-2</v>
      </c>
    </row>
    <row r="24" spans="1:27" s="56" customFormat="1" ht="29.4" thickBot="1" x14ac:dyDescent="0.35">
      <c r="A24" s="55" t="s">
        <v>44</v>
      </c>
      <c r="B24" s="56" t="s">
        <v>38</v>
      </c>
      <c r="C24" s="57">
        <f t="shared" si="7"/>
        <v>5.5137486343261486E-3</v>
      </c>
      <c r="D24" s="30" t="s">
        <v>91</v>
      </c>
      <c r="E24" s="31">
        <v>0.3</v>
      </c>
      <c r="F24" s="27">
        <f t="shared" si="8"/>
        <v>0.15</v>
      </c>
      <c r="G24" s="19" t="s">
        <v>91</v>
      </c>
      <c r="H24" s="58" t="s">
        <v>45</v>
      </c>
      <c r="I24" s="56">
        <f t="shared" si="9"/>
        <v>2162.6999999999998</v>
      </c>
      <c r="J24" s="56">
        <f t="shared" si="10"/>
        <v>0.19837644468904786</v>
      </c>
      <c r="K24" s="59">
        <v>14.7</v>
      </c>
      <c r="O24">
        <v>4.7877415615121301E-3</v>
      </c>
      <c r="P24" s="60"/>
      <c r="R24" s="56">
        <v>2.2999999999999998</v>
      </c>
      <c r="S24" s="31">
        <f t="shared" si="11"/>
        <v>5.1900000000000002E-3</v>
      </c>
      <c r="T24" s="2">
        <v>51.9</v>
      </c>
      <c r="U24" s="27">
        <v>1</v>
      </c>
      <c r="V24" s="61">
        <v>7209</v>
      </c>
      <c r="W24" s="58">
        <v>1.8</v>
      </c>
      <c r="X24" s="56">
        <f t="shared" si="12"/>
        <v>1.7300000000000003E-2</v>
      </c>
      <c r="Y24" s="62">
        <v>9.7937000000000007E-3</v>
      </c>
      <c r="Z24" s="56">
        <f t="shared" si="13"/>
        <v>3.0000000000000001E-3</v>
      </c>
      <c r="AA24" s="56">
        <f t="shared" si="14"/>
        <v>1.8000000000000002E-2</v>
      </c>
    </row>
    <row r="25" spans="1:27" s="56" customFormat="1" ht="29.4" thickBot="1" x14ac:dyDescent="0.35">
      <c r="A25" s="55" t="s">
        <v>44</v>
      </c>
      <c r="B25" s="56" t="s">
        <v>38</v>
      </c>
      <c r="C25" s="57">
        <f t="shared" si="7"/>
        <v>5.5137486343261486E-3</v>
      </c>
      <c r="D25" s="30" t="s">
        <v>91</v>
      </c>
      <c r="E25" s="31">
        <v>0.3</v>
      </c>
      <c r="F25" s="27">
        <f t="shared" si="8"/>
        <v>0.15</v>
      </c>
      <c r="G25" s="19" t="s">
        <v>91</v>
      </c>
      <c r="H25" s="58" t="s">
        <v>45</v>
      </c>
      <c r="I25" s="56">
        <f t="shared" si="9"/>
        <v>2162.6999999999998</v>
      </c>
      <c r="J25" s="56">
        <f t="shared" si="10"/>
        <v>0.19837644468904786</v>
      </c>
      <c r="K25" s="59">
        <v>14.7</v>
      </c>
      <c r="O25">
        <v>5.27006510917407E-3</v>
      </c>
      <c r="P25" s="60"/>
      <c r="R25" s="56">
        <v>2.2999999999999998</v>
      </c>
      <c r="S25" s="31">
        <f t="shared" si="11"/>
        <v>6.1200000000000004E-3</v>
      </c>
      <c r="T25" s="2">
        <v>61.2</v>
      </c>
      <c r="U25" s="27">
        <v>1</v>
      </c>
      <c r="V25" s="61">
        <v>7209</v>
      </c>
      <c r="W25" s="58">
        <v>1.8</v>
      </c>
      <c r="X25" s="56">
        <f t="shared" si="12"/>
        <v>2.0400000000000001E-2</v>
      </c>
      <c r="Y25" s="62">
        <v>9.7937000000000007E-3</v>
      </c>
      <c r="Z25" s="56">
        <f t="shared" si="13"/>
        <v>3.0000000000000001E-3</v>
      </c>
      <c r="AA25" s="56">
        <f t="shared" si="14"/>
        <v>1.8000000000000002E-2</v>
      </c>
    </row>
    <row r="26" spans="1:27" s="56" customFormat="1" ht="29.4" thickBot="1" x14ac:dyDescent="0.35">
      <c r="A26" s="55" t="s">
        <v>44</v>
      </c>
      <c r="B26" s="56" t="s">
        <v>38</v>
      </c>
      <c r="C26" s="57">
        <f t="shared" si="7"/>
        <v>5.5137486343261486E-3</v>
      </c>
      <c r="D26" s="30" t="s">
        <v>91</v>
      </c>
      <c r="E26" s="31">
        <v>0.3</v>
      </c>
      <c r="F26" s="27">
        <f t="shared" si="8"/>
        <v>0.15</v>
      </c>
      <c r="G26" s="19" t="s">
        <v>91</v>
      </c>
      <c r="H26" s="58" t="s">
        <v>45</v>
      </c>
      <c r="I26" s="56">
        <f t="shared" si="9"/>
        <v>2162.6999999999998</v>
      </c>
      <c r="J26" s="56">
        <f t="shared" si="10"/>
        <v>0.19837644468904786</v>
      </c>
      <c r="K26" s="59">
        <v>14.7</v>
      </c>
      <c r="O26">
        <v>5.6112950291050904E-3</v>
      </c>
      <c r="P26" s="60"/>
      <c r="R26" s="56">
        <v>2.2999999999999998</v>
      </c>
      <c r="S26" s="31">
        <f t="shared" si="11"/>
        <v>7.2199999999999999E-3</v>
      </c>
      <c r="T26" s="2">
        <v>72.2</v>
      </c>
      <c r="U26" s="27">
        <v>1</v>
      </c>
      <c r="V26" s="61">
        <v>7209</v>
      </c>
      <c r="W26" s="58">
        <v>1.8</v>
      </c>
      <c r="X26" s="56">
        <f t="shared" si="12"/>
        <v>2.4066666666666667E-2</v>
      </c>
      <c r="Y26" s="62">
        <v>9.7937000000000007E-3</v>
      </c>
      <c r="Z26" s="56">
        <f t="shared" si="13"/>
        <v>3.0000000000000001E-3</v>
      </c>
      <c r="AA26" s="56">
        <f t="shared" si="14"/>
        <v>1.8000000000000002E-2</v>
      </c>
    </row>
    <row r="27" spans="1:27" s="56" customFormat="1" ht="29.4" thickBot="1" x14ac:dyDescent="0.35">
      <c r="A27" s="55" t="s">
        <v>44</v>
      </c>
      <c r="B27" s="56" t="s">
        <v>38</v>
      </c>
      <c r="C27" s="57">
        <f t="shared" si="7"/>
        <v>5.5137486343261486E-3</v>
      </c>
      <c r="D27" s="30" t="s">
        <v>91</v>
      </c>
      <c r="E27" s="31">
        <v>0.3</v>
      </c>
      <c r="F27" s="27">
        <f t="shared" si="8"/>
        <v>0.15</v>
      </c>
      <c r="G27" s="19" t="s">
        <v>91</v>
      </c>
      <c r="H27" s="58" t="s">
        <v>45</v>
      </c>
      <c r="I27" s="56">
        <f t="shared" si="9"/>
        <v>2162.6999999999998</v>
      </c>
      <c r="J27" s="56">
        <f t="shared" si="10"/>
        <v>0.19837644468904786</v>
      </c>
      <c r="K27" s="59">
        <v>14.7</v>
      </c>
      <c r="O27">
        <v>5.9414835743358202E-3</v>
      </c>
      <c r="P27" s="60"/>
      <c r="R27" s="56">
        <v>2.2999999999999998</v>
      </c>
      <c r="S27" s="31">
        <f t="shared" si="11"/>
        <v>8.5199999999999998E-3</v>
      </c>
      <c r="T27" s="2">
        <v>85.2</v>
      </c>
      <c r="U27" s="27">
        <v>1</v>
      </c>
      <c r="V27" s="61">
        <v>7209</v>
      </c>
      <c r="W27" s="58">
        <v>1.8</v>
      </c>
      <c r="X27" s="56">
        <f t="shared" si="12"/>
        <v>2.8400000000000002E-2</v>
      </c>
      <c r="Y27" s="62">
        <v>9.7937000000000007E-3</v>
      </c>
      <c r="Z27" s="56">
        <f t="shared" si="13"/>
        <v>3.0000000000000001E-3</v>
      </c>
      <c r="AA27" s="56">
        <f t="shared" si="14"/>
        <v>1.8000000000000002E-2</v>
      </c>
    </row>
    <row r="28" spans="1:27" s="56" customFormat="1" ht="29.4" thickBot="1" x14ac:dyDescent="0.35">
      <c r="A28" s="55" t="s">
        <v>44</v>
      </c>
      <c r="B28" s="56" t="s">
        <v>38</v>
      </c>
      <c r="C28" s="57">
        <f t="shared" si="7"/>
        <v>5.5137486343261486E-3</v>
      </c>
      <c r="D28" s="30" t="s">
        <v>91</v>
      </c>
      <c r="E28" s="31">
        <v>0.3</v>
      </c>
      <c r="F28" s="27">
        <f t="shared" si="8"/>
        <v>0.15</v>
      </c>
      <c r="G28" s="19" t="s">
        <v>91</v>
      </c>
      <c r="H28" s="58" t="s">
        <v>45</v>
      </c>
      <c r="I28" s="56">
        <f t="shared" si="9"/>
        <v>2162.6999999999998</v>
      </c>
      <c r="J28" s="56">
        <f t="shared" si="10"/>
        <v>0.19837644468904786</v>
      </c>
      <c r="K28" s="59">
        <v>14.7</v>
      </c>
      <c r="O28">
        <v>6.2839634346345298E-3</v>
      </c>
      <c r="P28" s="60"/>
      <c r="R28" s="56">
        <v>2.2999999999999998</v>
      </c>
      <c r="S28" s="31">
        <f t="shared" si="11"/>
        <v>1.01E-2</v>
      </c>
      <c r="T28" s="2">
        <v>101</v>
      </c>
      <c r="U28" s="27">
        <v>1</v>
      </c>
      <c r="V28" s="61">
        <v>7209</v>
      </c>
      <c r="W28" s="58">
        <v>1.8</v>
      </c>
      <c r="X28" s="56">
        <f t="shared" si="12"/>
        <v>3.3666666666666664E-2</v>
      </c>
      <c r="Y28" s="62">
        <v>9.7937000000000007E-3</v>
      </c>
      <c r="Z28" s="56">
        <f t="shared" si="13"/>
        <v>3.0000000000000001E-3</v>
      </c>
      <c r="AA28" s="56">
        <f t="shared" si="14"/>
        <v>1.8000000000000002E-2</v>
      </c>
    </row>
    <row r="29" spans="1:27" s="56" customFormat="1" ht="29.4" thickBot="1" x14ac:dyDescent="0.35">
      <c r="A29" s="55" t="s">
        <v>44</v>
      </c>
      <c r="B29" s="56" t="s">
        <v>38</v>
      </c>
      <c r="C29" s="57">
        <f t="shared" si="7"/>
        <v>5.5137486343261486E-3</v>
      </c>
      <c r="D29" s="30" t="s">
        <v>91</v>
      </c>
      <c r="E29" s="31">
        <v>0.3</v>
      </c>
      <c r="F29" s="27">
        <f t="shared" si="8"/>
        <v>0.15</v>
      </c>
      <c r="G29" s="19" t="s">
        <v>91</v>
      </c>
      <c r="H29" s="58" t="s">
        <v>45</v>
      </c>
      <c r="I29" s="56">
        <f t="shared" si="9"/>
        <v>2162.6999999999998</v>
      </c>
      <c r="J29" s="56">
        <f t="shared" si="10"/>
        <v>0.19837644468904786</v>
      </c>
      <c r="K29" s="59">
        <v>14.7</v>
      </c>
      <c r="O29">
        <v>6.6407602252745203E-3</v>
      </c>
      <c r="P29" s="60"/>
      <c r="R29" s="56">
        <v>2.2999999999999998</v>
      </c>
      <c r="S29" s="31">
        <f t="shared" si="11"/>
        <v>1.1900000000000001E-2</v>
      </c>
      <c r="T29" s="2">
        <v>119</v>
      </c>
      <c r="U29" s="27">
        <v>1</v>
      </c>
      <c r="V29" s="61">
        <v>7209</v>
      </c>
      <c r="W29" s="58">
        <v>1.8</v>
      </c>
      <c r="X29" s="56">
        <f t="shared" si="12"/>
        <v>3.966666666666667E-2</v>
      </c>
      <c r="Y29" s="62">
        <v>9.7937000000000007E-3</v>
      </c>
      <c r="Z29" s="56">
        <f t="shared" si="13"/>
        <v>3.0000000000000001E-3</v>
      </c>
      <c r="AA29" s="56">
        <f t="shared" si="14"/>
        <v>1.8000000000000002E-2</v>
      </c>
    </row>
    <row r="30" spans="1:27" s="56" customFormat="1" ht="29.4" thickBot="1" x14ac:dyDescent="0.35">
      <c r="A30" s="55" t="s">
        <v>44</v>
      </c>
      <c r="B30" s="56" t="s">
        <v>38</v>
      </c>
      <c r="C30" s="57">
        <f t="shared" si="7"/>
        <v>5.5137486343261486E-3</v>
      </c>
      <c r="D30" s="30" t="s">
        <v>91</v>
      </c>
      <c r="E30" s="31">
        <v>0.3</v>
      </c>
      <c r="F30" s="27">
        <f t="shared" si="8"/>
        <v>0.15</v>
      </c>
      <c r="G30" s="19" t="s">
        <v>91</v>
      </c>
      <c r="H30" s="58" t="s">
        <v>45</v>
      </c>
      <c r="I30" s="56">
        <f t="shared" si="9"/>
        <v>2162.6999999999998</v>
      </c>
      <c r="J30" s="56">
        <f t="shared" si="10"/>
        <v>0.19837644468904786</v>
      </c>
      <c r="K30" s="59">
        <v>14.7</v>
      </c>
      <c r="O30">
        <v>7.0314363226851003E-3</v>
      </c>
      <c r="P30" s="60"/>
      <c r="R30" s="56">
        <v>2.2999999999999998</v>
      </c>
      <c r="S30" s="31">
        <f t="shared" si="11"/>
        <v>1.4E-2</v>
      </c>
      <c r="T30" s="2">
        <v>140</v>
      </c>
      <c r="U30" s="27">
        <v>1</v>
      </c>
      <c r="V30" s="61">
        <v>7209</v>
      </c>
      <c r="W30" s="58">
        <v>1.8</v>
      </c>
      <c r="X30" s="56">
        <f t="shared" si="12"/>
        <v>4.6666666666666669E-2</v>
      </c>
      <c r="Y30" s="62">
        <v>9.7937000000000007E-3</v>
      </c>
      <c r="Z30" s="56">
        <f t="shared" si="13"/>
        <v>3.0000000000000001E-3</v>
      </c>
      <c r="AA30" s="56">
        <f t="shared" si="14"/>
        <v>1.8000000000000002E-2</v>
      </c>
    </row>
    <row r="31" spans="1:27" s="56" customFormat="1" ht="29.4" thickBot="1" x14ac:dyDescent="0.35">
      <c r="A31" s="55" t="s">
        <v>44</v>
      </c>
      <c r="B31" s="56" t="s">
        <v>38</v>
      </c>
      <c r="C31" s="57">
        <f t="shared" si="7"/>
        <v>5.5137486343261486E-3</v>
      </c>
      <c r="D31" s="30" t="s">
        <v>91</v>
      </c>
      <c r="E31" s="31">
        <v>0.3</v>
      </c>
      <c r="F31" s="27">
        <f t="shared" si="8"/>
        <v>0.15</v>
      </c>
      <c r="G31" s="19" t="s">
        <v>91</v>
      </c>
      <c r="H31" s="58" t="s">
        <v>45</v>
      </c>
      <c r="I31" s="56">
        <f t="shared" si="9"/>
        <v>2162.6999999999998</v>
      </c>
      <c r="J31" s="56">
        <f t="shared" si="10"/>
        <v>0.19837644468904786</v>
      </c>
      <c r="K31" s="59">
        <v>14.7</v>
      </c>
      <c r="O31">
        <v>7.5381751429389699E-3</v>
      </c>
      <c r="P31" s="60"/>
      <c r="R31" s="56">
        <v>2.2999999999999998</v>
      </c>
      <c r="S31" s="31">
        <f t="shared" si="11"/>
        <v>1.6500000000000001E-2</v>
      </c>
      <c r="T31" s="2">
        <v>165</v>
      </c>
      <c r="U31" s="27">
        <v>1</v>
      </c>
      <c r="V31" s="61">
        <v>7209</v>
      </c>
      <c r="W31" s="58">
        <v>1.8</v>
      </c>
      <c r="X31" s="56">
        <f t="shared" si="12"/>
        <v>5.5000000000000007E-2</v>
      </c>
      <c r="Y31" s="62">
        <v>9.7937000000000007E-3</v>
      </c>
      <c r="Z31" s="56">
        <f t="shared" si="13"/>
        <v>3.0000000000000001E-3</v>
      </c>
      <c r="AA31" s="56">
        <f t="shared" si="14"/>
        <v>1.8000000000000002E-2</v>
      </c>
    </row>
    <row r="32" spans="1:27" s="56" customFormat="1" ht="29.4" thickBot="1" x14ac:dyDescent="0.35">
      <c r="A32" s="55" t="s">
        <v>44</v>
      </c>
      <c r="B32" s="56" t="s">
        <v>38</v>
      </c>
      <c r="C32" s="57">
        <f t="shared" si="7"/>
        <v>5.5137486343261486E-3</v>
      </c>
      <c r="D32" s="30" t="s">
        <v>91</v>
      </c>
      <c r="E32" s="31">
        <v>0.3</v>
      </c>
      <c r="F32" s="27">
        <f t="shared" si="8"/>
        <v>0.15</v>
      </c>
      <c r="G32" s="19" t="s">
        <v>91</v>
      </c>
      <c r="H32" s="58" t="s">
        <v>45</v>
      </c>
      <c r="I32" s="56">
        <f t="shared" si="9"/>
        <v>2162.6999999999998</v>
      </c>
      <c r="J32" s="56">
        <f t="shared" si="10"/>
        <v>0.19837644468904786</v>
      </c>
      <c r="K32" s="59">
        <v>14.7</v>
      </c>
      <c r="O32">
        <v>7.9097252299896708E-3</v>
      </c>
      <c r="P32" s="60"/>
      <c r="R32" s="56">
        <v>2.2999999999999998</v>
      </c>
      <c r="S32" s="31">
        <f t="shared" si="11"/>
        <v>1.95E-2</v>
      </c>
      <c r="T32" s="2">
        <v>195</v>
      </c>
      <c r="U32" s="27">
        <v>1</v>
      </c>
      <c r="V32" s="61">
        <v>7209</v>
      </c>
      <c r="W32" s="58">
        <v>1.8</v>
      </c>
      <c r="X32" s="56">
        <f t="shared" si="12"/>
        <v>6.5000000000000002E-2</v>
      </c>
      <c r="Y32" s="62">
        <v>9.7937000000000007E-3</v>
      </c>
      <c r="Z32" s="56">
        <f t="shared" si="13"/>
        <v>3.0000000000000001E-3</v>
      </c>
      <c r="AA32" s="56">
        <f t="shared" si="14"/>
        <v>1.8000000000000002E-2</v>
      </c>
    </row>
    <row r="33" spans="1:27" s="56" customFormat="1" ht="29.4" thickBot="1" x14ac:dyDescent="0.35">
      <c r="A33" s="55" t="s">
        <v>44</v>
      </c>
      <c r="B33" s="56" t="s">
        <v>38</v>
      </c>
      <c r="C33" s="57">
        <f t="shared" si="7"/>
        <v>5.5137486343261486E-3</v>
      </c>
      <c r="D33" s="30" t="s">
        <v>91</v>
      </c>
      <c r="E33" s="31">
        <v>0.3</v>
      </c>
      <c r="F33" s="27">
        <f t="shared" si="8"/>
        <v>0.15</v>
      </c>
      <c r="G33" s="19" t="s">
        <v>91</v>
      </c>
      <c r="H33" s="58" t="s">
        <v>45</v>
      </c>
      <c r="I33" s="56">
        <f t="shared" si="9"/>
        <v>2162.6999999999998</v>
      </c>
      <c r="J33" s="56">
        <f t="shared" si="10"/>
        <v>0.19837644468904786</v>
      </c>
      <c r="K33" s="59">
        <v>14.7</v>
      </c>
      <c r="O33">
        <v>7.9376176731726002E-3</v>
      </c>
      <c r="P33" s="60"/>
      <c r="R33" s="56">
        <v>2.2999999999999998</v>
      </c>
      <c r="S33" s="31">
        <f t="shared" si="11"/>
        <v>2.3E-2</v>
      </c>
      <c r="T33" s="2">
        <v>230</v>
      </c>
      <c r="U33" s="27">
        <v>1</v>
      </c>
      <c r="V33" s="61">
        <v>7209</v>
      </c>
      <c r="W33" s="58">
        <v>1.8</v>
      </c>
      <c r="X33" s="56">
        <f t="shared" si="12"/>
        <v>7.6666666666666675E-2</v>
      </c>
      <c r="Y33" s="62">
        <v>9.7937000000000007E-3</v>
      </c>
      <c r="Z33" s="56">
        <f t="shared" si="13"/>
        <v>3.0000000000000001E-3</v>
      </c>
      <c r="AA33" s="56">
        <f t="shared" si="14"/>
        <v>1.8000000000000002E-2</v>
      </c>
    </row>
    <row r="34" spans="1:27" s="56" customFormat="1" ht="29.4" thickBot="1" x14ac:dyDescent="0.35">
      <c r="A34" s="55" t="s">
        <v>46</v>
      </c>
      <c r="B34" s="56" t="s">
        <v>38</v>
      </c>
      <c r="C34" s="57">
        <f t="shared" si="7"/>
        <v>5.5137486343261486E-3</v>
      </c>
      <c r="D34" s="30" t="s">
        <v>91</v>
      </c>
      <c r="E34" s="31">
        <v>0.3</v>
      </c>
      <c r="F34" s="27">
        <f t="shared" si="8"/>
        <v>0.15</v>
      </c>
      <c r="G34" s="19" t="s">
        <v>91</v>
      </c>
      <c r="H34" s="58" t="s">
        <v>45</v>
      </c>
      <c r="I34" s="56">
        <f t="shared" si="9"/>
        <v>2162.6999999999998</v>
      </c>
      <c r="J34" s="56">
        <f t="shared" ref="J34:J65" si="15">(V34*K34)/(790*46*14.7)</f>
        <v>0.19837644468904786</v>
      </c>
      <c r="K34" s="59">
        <v>14.7</v>
      </c>
      <c r="O34" s="20">
        <v>-6.6936751033220705E-5</v>
      </c>
      <c r="P34" s="60"/>
      <c r="R34" s="56">
        <v>2.2999999999999998</v>
      </c>
      <c r="S34" s="31">
        <f t="shared" si="11"/>
        <v>1.36E-4</v>
      </c>
      <c r="T34" s="2">
        <v>1.36</v>
      </c>
      <c r="U34" s="27">
        <v>1</v>
      </c>
      <c r="V34" s="61">
        <v>7209</v>
      </c>
      <c r="W34" s="58">
        <v>1.8</v>
      </c>
      <c r="X34" s="56">
        <f t="shared" si="12"/>
        <v>4.5333333333333337E-4</v>
      </c>
      <c r="Y34" s="62">
        <v>9.7937000000000007E-3</v>
      </c>
      <c r="Z34" s="56">
        <f t="shared" si="13"/>
        <v>3.0000000000000001E-3</v>
      </c>
      <c r="AA34" s="56">
        <f t="shared" si="14"/>
        <v>1.8000000000000002E-2</v>
      </c>
    </row>
    <row r="35" spans="1:27" s="56" customFormat="1" ht="29.4" thickBot="1" x14ac:dyDescent="0.35">
      <c r="A35" s="55" t="s">
        <v>46</v>
      </c>
      <c r="B35" s="56" t="s">
        <v>38</v>
      </c>
      <c r="C35" s="57">
        <f t="shared" si="7"/>
        <v>5.5137486343261486E-3</v>
      </c>
      <c r="D35" s="30" t="s">
        <v>91</v>
      </c>
      <c r="E35" s="31">
        <v>0.3</v>
      </c>
      <c r="F35" s="27">
        <f t="shared" si="8"/>
        <v>0.15</v>
      </c>
      <c r="G35" s="19" t="s">
        <v>91</v>
      </c>
      <c r="H35" s="58" t="s">
        <v>45</v>
      </c>
      <c r="I35" s="56">
        <f t="shared" si="9"/>
        <v>2162.6999999999998</v>
      </c>
      <c r="J35" s="56">
        <f t="shared" si="15"/>
        <v>0.19837644468904786</v>
      </c>
      <c r="K35" s="59">
        <v>14.7</v>
      </c>
      <c r="O35" s="20">
        <v>4.6328796310126103E-6</v>
      </c>
      <c r="P35" s="60"/>
      <c r="R35" s="56">
        <v>2.2999999999999998</v>
      </c>
      <c r="S35" s="31">
        <f t="shared" si="11"/>
        <v>1.6000000000000001E-4</v>
      </c>
      <c r="T35" s="2">
        <v>1.6</v>
      </c>
      <c r="U35" s="27">
        <v>1</v>
      </c>
      <c r="V35" s="61">
        <v>7209</v>
      </c>
      <c r="W35" s="58">
        <v>1.8</v>
      </c>
      <c r="X35" s="56">
        <f t="shared" si="12"/>
        <v>5.3333333333333336E-4</v>
      </c>
      <c r="Y35" s="62">
        <v>9.7937000000000007E-3</v>
      </c>
      <c r="Z35" s="56">
        <f t="shared" si="13"/>
        <v>3.0000000000000001E-3</v>
      </c>
      <c r="AA35" s="56">
        <f t="shared" si="14"/>
        <v>1.8000000000000002E-2</v>
      </c>
    </row>
    <row r="36" spans="1:27" s="56" customFormat="1" ht="29.4" thickBot="1" x14ac:dyDescent="0.35">
      <c r="A36" s="55" t="s">
        <v>46</v>
      </c>
      <c r="B36" s="56" t="s">
        <v>38</v>
      </c>
      <c r="C36" s="57">
        <f t="shared" si="7"/>
        <v>5.5137486343261486E-3</v>
      </c>
      <c r="D36" s="30" t="s">
        <v>91</v>
      </c>
      <c r="E36" s="31">
        <v>0.3</v>
      </c>
      <c r="F36" s="27">
        <f t="shared" si="8"/>
        <v>0.15</v>
      </c>
      <c r="G36" s="19" t="s">
        <v>91</v>
      </c>
      <c r="H36" s="58" t="s">
        <v>45</v>
      </c>
      <c r="I36" s="56">
        <f t="shared" si="9"/>
        <v>2162.6999999999998</v>
      </c>
      <c r="J36" s="56">
        <f t="shared" si="15"/>
        <v>0.19837644468904786</v>
      </c>
      <c r="K36" s="59">
        <v>14.7</v>
      </c>
      <c r="O36" s="20">
        <v>8.6613907328791302E-5</v>
      </c>
      <c r="P36" s="60"/>
      <c r="R36" s="56">
        <v>2.2999999999999998</v>
      </c>
      <c r="S36" s="31">
        <f t="shared" si="11"/>
        <v>1.8899999999999999E-4</v>
      </c>
      <c r="T36" s="2">
        <v>1.89</v>
      </c>
      <c r="U36" s="27">
        <v>1</v>
      </c>
      <c r="V36" s="61">
        <v>7209</v>
      </c>
      <c r="W36" s="58">
        <v>1.8</v>
      </c>
      <c r="X36" s="56">
        <f t="shared" si="12"/>
        <v>6.3000000000000003E-4</v>
      </c>
      <c r="Y36" s="62">
        <v>9.7937000000000007E-3</v>
      </c>
      <c r="Z36" s="56">
        <f t="shared" si="13"/>
        <v>3.0000000000000001E-3</v>
      </c>
      <c r="AA36" s="56">
        <f t="shared" si="14"/>
        <v>1.8000000000000002E-2</v>
      </c>
    </row>
    <row r="37" spans="1:27" s="56" customFormat="1" ht="29.4" thickBot="1" x14ac:dyDescent="0.35">
      <c r="A37" s="55" t="s">
        <v>46</v>
      </c>
      <c r="B37" s="56" t="s">
        <v>38</v>
      </c>
      <c r="C37" s="57">
        <f t="shared" si="7"/>
        <v>5.5137486343261486E-3</v>
      </c>
      <c r="D37" s="30" t="s">
        <v>91</v>
      </c>
      <c r="E37" s="31">
        <v>0.3</v>
      </c>
      <c r="F37" s="27">
        <f t="shared" si="8"/>
        <v>0.15</v>
      </c>
      <c r="G37" s="19" t="s">
        <v>91</v>
      </c>
      <c r="H37" s="58" t="s">
        <v>45</v>
      </c>
      <c r="I37" s="56">
        <f t="shared" si="9"/>
        <v>2162.6999999999998</v>
      </c>
      <c r="J37" s="56">
        <f t="shared" si="15"/>
        <v>0.19837644468904786</v>
      </c>
      <c r="K37" s="59">
        <v>14.7</v>
      </c>
      <c r="O37">
        <v>1.4129370210810301E-4</v>
      </c>
      <c r="P37" s="60"/>
      <c r="R37" s="56">
        <v>2.2999999999999998</v>
      </c>
      <c r="S37" s="31">
        <f t="shared" si="11"/>
        <v>2.23E-4</v>
      </c>
      <c r="T37" s="2">
        <v>2.23</v>
      </c>
      <c r="U37" s="27">
        <v>1</v>
      </c>
      <c r="V37" s="61">
        <v>7209</v>
      </c>
      <c r="W37" s="58">
        <v>1.8</v>
      </c>
      <c r="X37" s="56">
        <f t="shared" si="12"/>
        <v>7.4333333333333337E-4</v>
      </c>
      <c r="Y37" s="62">
        <v>9.7937000000000007E-3</v>
      </c>
      <c r="Z37" s="56">
        <f t="shared" si="13"/>
        <v>3.0000000000000001E-3</v>
      </c>
      <c r="AA37" s="56">
        <f t="shared" si="14"/>
        <v>1.8000000000000002E-2</v>
      </c>
    </row>
    <row r="38" spans="1:27" s="56" customFormat="1" ht="29.4" thickBot="1" x14ac:dyDescent="0.35">
      <c r="A38" s="55" t="s">
        <v>46</v>
      </c>
      <c r="B38" s="56" t="s">
        <v>38</v>
      </c>
      <c r="C38" s="57">
        <f t="shared" si="7"/>
        <v>5.5137486343261486E-3</v>
      </c>
      <c r="D38" s="30" t="s">
        <v>91</v>
      </c>
      <c r="E38" s="31">
        <v>0.3</v>
      </c>
      <c r="F38" s="27">
        <f t="shared" si="8"/>
        <v>0.15</v>
      </c>
      <c r="G38" s="19" t="s">
        <v>91</v>
      </c>
      <c r="H38" s="58" t="s">
        <v>45</v>
      </c>
      <c r="I38" s="56">
        <f t="shared" si="9"/>
        <v>2162.6999999999998</v>
      </c>
      <c r="J38" s="56">
        <f t="shared" si="15"/>
        <v>0.19837644468904786</v>
      </c>
      <c r="K38" s="59">
        <v>14.7</v>
      </c>
      <c r="O38">
        <v>1.66835948248263E-4</v>
      </c>
      <c r="P38" s="60"/>
      <c r="R38" s="56">
        <v>2.2999999999999998</v>
      </c>
      <c r="S38" s="31">
        <f t="shared" si="11"/>
        <v>2.63E-4</v>
      </c>
      <c r="T38" s="2">
        <v>2.63</v>
      </c>
      <c r="U38" s="27">
        <v>1</v>
      </c>
      <c r="V38" s="61">
        <v>7209</v>
      </c>
      <c r="W38" s="58">
        <v>1.8</v>
      </c>
      <c r="X38" s="56">
        <f t="shared" si="12"/>
        <v>8.7666666666666665E-4</v>
      </c>
      <c r="Y38" s="62">
        <v>9.7937000000000007E-3</v>
      </c>
      <c r="Z38" s="56">
        <f t="shared" si="13"/>
        <v>3.0000000000000001E-3</v>
      </c>
      <c r="AA38" s="56">
        <f t="shared" si="14"/>
        <v>1.8000000000000002E-2</v>
      </c>
    </row>
    <row r="39" spans="1:27" s="56" customFormat="1" ht="29.4" thickBot="1" x14ac:dyDescent="0.35">
      <c r="A39" s="55" t="s">
        <v>46</v>
      </c>
      <c r="B39" s="56" t="s">
        <v>38</v>
      </c>
      <c r="C39" s="57">
        <f t="shared" si="7"/>
        <v>5.5137486343261486E-3</v>
      </c>
      <c r="D39" s="30" t="s">
        <v>91</v>
      </c>
      <c r="E39" s="31">
        <v>0.3</v>
      </c>
      <c r="F39" s="27">
        <f t="shared" si="8"/>
        <v>0.15</v>
      </c>
      <c r="G39" s="19" t="s">
        <v>91</v>
      </c>
      <c r="H39" s="58" t="s">
        <v>45</v>
      </c>
      <c r="I39" s="56">
        <f t="shared" si="9"/>
        <v>2162.6999999999998</v>
      </c>
      <c r="J39" s="56">
        <f t="shared" si="15"/>
        <v>0.19837644468904786</v>
      </c>
      <c r="K39" s="59">
        <v>14.7</v>
      </c>
      <c r="O39">
        <v>1.30115293149523E-4</v>
      </c>
      <c r="P39" s="60"/>
      <c r="R39" s="56">
        <v>2.2999999999999998</v>
      </c>
      <c r="S39" s="31">
        <f t="shared" si="11"/>
        <v>3.1099999999999997E-4</v>
      </c>
      <c r="T39" s="2">
        <v>3.11</v>
      </c>
      <c r="U39" s="27">
        <v>1</v>
      </c>
      <c r="V39" s="61">
        <v>7209</v>
      </c>
      <c r="W39" s="58">
        <v>1.8</v>
      </c>
      <c r="X39" s="56">
        <f t="shared" si="12"/>
        <v>1.0366666666666666E-3</v>
      </c>
      <c r="Y39" s="62">
        <v>9.7937000000000007E-3</v>
      </c>
      <c r="Z39" s="56">
        <f t="shared" si="13"/>
        <v>3.0000000000000001E-3</v>
      </c>
      <c r="AA39" s="56">
        <f t="shared" si="14"/>
        <v>1.8000000000000002E-2</v>
      </c>
    </row>
    <row r="40" spans="1:27" s="56" customFormat="1" ht="29.4" thickBot="1" x14ac:dyDescent="0.35">
      <c r="A40" s="55" t="s">
        <v>46</v>
      </c>
      <c r="B40" s="56" t="s">
        <v>38</v>
      </c>
      <c r="C40" s="57">
        <f t="shared" si="7"/>
        <v>5.5137486343261486E-3</v>
      </c>
      <c r="D40" s="30" t="s">
        <v>91</v>
      </c>
      <c r="E40" s="31">
        <v>0.3</v>
      </c>
      <c r="F40" s="27">
        <f t="shared" si="8"/>
        <v>0.15</v>
      </c>
      <c r="G40" s="19" t="s">
        <v>91</v>
      </c>
      <c r="H40" s="58" t="s">
        <v>45</v>
      </c>
      <c r="I40" s="56">
        <f t="shared" si="9"/>
        <v>2162.6999999999998</v>
      </c>
      <c r="J40" s="56">
        <f t="shared" si="15"/>
        <v>0.19837644468904786</v>
      </c>
      <c r="K40" s="59">
        <v>14.7</v>
      </c>
      <c r="O40" s="20">
        <v>8.1808799833468202E-5</v>
      </c>
      <c r="P40" s="60"/>
      <c r="R40" s="56">
        <v>2.2999999999999998</v>
      </c>
      <c r="S40" s="31">
        <f t="shared" si="11"/>
        <v>3.6699999999999998E-4</v>
      </c>
      <c r="T40" s="2">
        <v>3.67</v>
      </c>
      <c r="U40" s="27">
        <v>1</v>
      </c>
      <c r="V40" s="61">
        <v>7209</v>
      </c>
      <c r="W40" s="58">
        <v>1.8</v>
      </c>
      <c r="X40" s="56">
        <f t="shared" si="12"/>
        <v>1.2233333333333332E-3</v>
      </c>
      <c r="Y40" s="62">
        <v>9.7937000000000007E-3</v>
      </c>
      <c r="Z40" s="56">
        <f t="shared" si="13"/>
        <v>3.0000000000000001E-3</v>
      </c>
      <c r="AA40" s="56">
        <f t="shared" si="14"/>
        <v>1.8000000000000002E-2</v>
      </c>
    </row>
    <row r="41" spans="1:27" s="56" customFormat="1" ht="29.4" thickBot="1" x14ac:dyDescent="0.35">
      <c r="A41" s="55" t="s">
        <v>46</v>
      </c>
      <c r="B41" s="56" t="s">
        <v>38</v>
      </c>
      <c r="C41" s="57">
        <f t="shared" si="7"/>
        <v>5.5137486343261486E-3</v>
      </c>
      <c r="D41" s="30" t="s">
        <v>91</v>
      </c>
      <c r="E41" s="31">
        <v>0.3</v>
      </c>
      <c r="F41" s="27">
        <f t="shared" si="8"/>
        <v>0.15</v>
      </c>
      <c r="G41" s="19" t="s">
        <v>91</v>
      </c>
      <c r="H41" s="58" t="s">
        <v>45</v>
      </c>
      <c r="I41" s="56">
        <f t="shared" si="9"/>
        <v>2162.6999999999998</v>
      </c>
      <c r="J41" s="56">
        <f t="shared" si="15"/>
        <v>0.19837644468904786</v>
      </c>
      <c r="K41" s="59">
        <v>14.7</v>
      </c>
      <c r="O41" s="20">
        <v>7.3676543697470201E-5</v>
      </c>
      <c r="P41" s="60"/>
      <c r="R41" s="56">
        <v>2.2999999999999998</v>
      </c>
      <c r="S41" s="31">
        <f t="shared" si="11"/>
        <v>4.3300000000000001E-4</v>
      </c>
      <c r="T41" s="2">
        <v>4.33</v>
      </c>
      <c r="U41" s="27">
        <v>1</v>
      </c>
      <c r="V41" s="61">
        <v>7209</v>
      </c>
      <c r="W41" s="58">
        <v>1.8</v>
      </c>
      <c r="X41" s="56">
        <f t="shared" si="12"/>
        <v>1.4433333333333334E-3</v>
      </c>
      <c r="Y41" s="62">
        <v>9.7937000000000007E-3</v>
      </c>
      <c r="Z41" s="56">
        <f t="shared" si="13"/>
        <v>3.0000000000000001E-3</v>
      </c>
      <c r="AA41" s="56">
        <f t="shared" si="14"/>
        <v>1.8000000000000002E-2</v>
      </c>
    </row>
    <row r="42" spans="1:27" s="56" customFormat="1" ht="29.4" thickBot="1" x14ac:dyDescent="0.35">
      <c r="A42" s="55" t="s">
        <v>46</v>
      </c>
      <c r="B42" s="56" t="s">
        <v>38</v>
      </c>
      <c r="C42" s="57">
        <f t="shared" si="7"/>
        <v>5.5137486343261486E-3</v>
      </c>
      <c r="D42" s="30" t="s">
        <v>91</v>
      </c>
      <c r="E42" s="31">
        <v>0.3</v>
      </c>
      <c r="F42" s="27">
        <f t="shared" si="8"/>
        <v>0.15</v>
      </c>
      <c r="G42" s="19" t="s">
        <v>91</v>
      </c>
      <c r="H42" s="58" t="s">
        <v>45</v>
      </c>
      <c r="I42" s="56">
        <f t="shared" si="9"/>
        <v>2162.6999999999998</v>
      </c>
      <c r="J42" s="56">
        <f t="shared" si="15"/>
        <v>0.19837644468904786</v>
      </c>
      <c r="K42" s="59">
        <v>14.7</v>
      </c>
      <c r="O42">
        <v>1.0304231158621901E-4</v>
      </c>
      <c r="P42" s="60"/>
      <c r="R42" s="56">
        <v>2.2999999999999998</v>
      </c>
      <c r="S42" s="31">
        <f t="shared" si="11"/>
        <v>5.1100000000000006E-4</v>
      </c>
      <c r="T42" s="2">
        <v>5.1100000000000003</v>
      </c>
      <c r="U42" s="27">
        <v>1</v>
      </c>
      <c r="V42" s="61">
        <v>7209</v>
      </c>
      <c r="W42" s="58">
        <v>1.8</v>
      </c>
      <c r="X42" s="56">
        <f t="shared" si="12"/>
        <v>1.7033333333333336E-3</v>
      </c>
      <c r="Y42" s="62">
        <v>9.7937000000000007E-3</v>
      </c>
      <c r="Z42" s="56">
        <f t="shared" si="13"/>
        <v>3.0000000000000001E-3</v>
      </c>
      <c r="AA42" s="56">
        <f t="shared" si="14"/>
        <v>1.8000000000000002E-2</v>
      </c>
    </row>
    <row r="43" spans="1:27" s="56" customFormat="1" ht="29.4" thickBot="1" x14ac:dyDescent="0.35">
      <c r="A43" s="55" t="s">
        <v>46</v>
      </c>
      <c r="B43" s="56" t="s">
        <v>38</v>
      </c>
      <c r="C43" s="57">
        <f t="shared" si="7"/>
        <v>5.5137486343261486E-3</v>
      </c>
      <c r="D43" s="30" t="s">
        <v>91</v>
      </c>
      <c r="E43" s="31">
        <v>0.3</v>
      </c>
      <c r="F43" s="27">
        <f t="shared" si="8"/>
        <v>0.15</v>
      </c>
      <c r="G43" s="19" t="s">
        <v>91</v>
      </c>
      <c r="H43" s="58" t="s">
        <v>45</v>
      </c>
      <c r="I43" s="56">
        <f t="shared" si="9"/>
        <v>2162.6999999999998</v>
      </c>
      <c r="J43" s="56">
        <f t="shared" si="15"/>
        <v>0.19837644468904786</v>
      </c>
      <c r="K43" s="59">
        <v>14.7</v>
      </c>
      <c r="O43">
        <v>1.7717541415267099E-4</v>
      </c>
      <c r="P43" s="60"/>
      <c r="R43" s="56">
        <v>2.2999999999999998</v>
      </c>
      <c r="S43" s="31">
        <f t="shared" si="11"/>
        <v>6.0300000000000002E-4</v>
      </c>
      <c r="T43" s="2">
        <v>6.03</v>
      </c>
      <c r="U43" s="27">
        <v>1</v>
      </c>
      <c r="V43" s="61">
        <v>7209</v>
      </c>
      <c r="W43" s="58">
        <v>1.8</v>
      </c>
      <c r="X43" s="56">
        <f t="shared" si="12"/>
        <v>2.0100000000000001E-3</v>
      </c>
      <c r="Y43" s="62">
        <v>9.7937000000000007E-3</v>
      </c>
      <c r="Z43" s="56">
        <f t="shared" si="13"/>
        <v>3.0000000000000001E-3</v>
      </c>
      <c r="AA43" s="56">
        <f t="shared" si="14"/>
        <v>1.8000000000000002E-2</v>
      </c>
    </row>
    <row r="44" spans="1:27" s="56" customFormat="1" ht="29.4" thickBot="1" x14ac:dyDescent="0.35">
      <c r="A44" s="55" t="s">
        <v>46</v>
      </c>
      <c r="B44" s="56" t="s">
        <v>38</v>
      </c>
      <c r="C44" s="57">
        <f t="shared" si="7"/>
        <v>5.5137486343261486E-3</v>
      </c>
      <c r="D44" s="30" t="s">
        <v>91</v>
      </c>
      <c r="E44" s="31">
        <v>0.3</v>
      </c>
      <c r="F44" s="27">
        <f t="shared" si="8"/>
        <v>0.15</v>
      </c>
      <c r="G44" s="19" t="s">
        <v>91</v>
      </c>
      <c r="H44" s="58" t="s">
        <v>45</v>
      </c>
      <c r="I44" s="56">
        <f t="shared" si="9"/>
        <v>2162.6999999999998</v>
      </c>
      <c r="J44" s="56">
        <f t="shared" si="15"/>
        <v>0.19837644468904786</v>
      </c>
      <c r="K44" s="59">
        <v>14.7</v>
      </c>
      <c r="O44">
        <v>3.3506898502647E-4</v>
      </c>
      <c r="P44" s="60"/>
      <c r="R44" s="56">
        <v>2.2999999999999998</v>
      </c>
      <c r="S44" s="31">
        <f t="shared" si="11"/>
        <v>7.1100000000000004E-4</v>
      </c>
      <c r="T44" s="2">
        <v>7.11</v>
      </c>
      <c r="U44" s="27">
        <v>1</v>
      </c>
      <c r="V44" s="61">
        <v>7209</v>
      </c>
      <c r="W44" s="58">
        <v>1.8</v>
      </c>
      <c r="X44" s="56">
        <f t="shared" si="12"/>
        <v>2.3700000000000001E-3</v>
      </c>
      <c r="Y44" s="62">
        <v>9.7937000000000007E-3</v>
      </c>
      <c r="Z44" s="56">
        <f t="shared" si="13"/>
        <v>3.0000000000000001E-3</v>
      </c>
      <c r="AA44" s="56">
        <f t="shared" si="14"/>
        <v>1.8000000000000002E-2</v>
      </c>
    </row>
    <row r="45" spans="1:27" s="56" customFormat="1" ht="29.4" thickBot="1" x14ac:dyDescent="0.35">
      <c r="A45" s="55" t="s">
        <v>46</v>
      </c>
      <c r="B45" s="56" t="s">
        <v>38</v>
      </c>
      <c r="C45" s="57">
        <f t="shared" si="7"/>
        <v>5.5137486343261486E-3</v>
      </c>
      <c r="D45" s="30" t="s">
        <v>91</v>
      </c>
      <c r="E45" s="31">
        <v>0.3</v>
      </c>
      <c r="F45" s="27">
        <f t="shared" si="8"/>
        <v>0.15</v>
      </c>
      <c r="G45" s="19" t="s">
        <v>91</v>
      </c>
      <c r="H45" s="58" t="s">
        <v>45</v>
      </c>
      <c r="I45" s="56">
        <f t="shared" si="9"/>
        <v>2162.6999999999998</v>
      </c>
      <c r="J45" s="56">
        <f t="shared" si="15"/>
        <v>0.19837644468904786</v>
      </c>
      <c r="K45" s="59">
        <v>14.7</v>
      </c>
      <c r="O45">
        <v>5.3396047850940104E-4</v>
      </c>
      <c r="P45" s="60"/>
      <c r="R45" s="56">
        <v>2.2999999999999998</v>
      </c>
      <c r="S45" s="31">
        <f t="shared" si="11"/>
        <v>8.3900000000000001E-4</v>
      </c>
      <c r="T45" s="2">
        <v>8.39</v>
      </c>
      <c r="U45" s="27">
        <v>1</v>
      </c>
      <c r="V45" s="61">
        <v>7209</v>
      </c>
      <c r="W45" s="58">
        <v>1.8</v>
      </c>
      <c r="X45" s="56">
        <f t="shared" si="12"/>
        <v>2.7966666666666669E-3</v>
      </c>
      <c r="Y45" s="62">
        <v>9.7937000000000007E-3</v>
      </c>
      <c r="Z45" s="56">
        <f t="shared" si="13"/>
        <v>3.0000000000000001E-3</v>
      </c>
      <c r="AA45" s="56">
        <f t="shared" si="14"/>
        <v>1.8000000000000002E-2</v>
      </c>
    </row>
    <row r="46" spans="1:27" s="56" customFormat="1" ht="29.4" thickBot="1" x14ac:dyDescent="0.35">
      <c r="A46" s="55" t="s">
        <v>46</v>
      </c>
      <c r="B46" s="56" t="s">
        <v>38</v>
      </c>
      <c r="C46" s="57">
        <f t="shared" si="7"/>
        <v>5.5137486343261486E-3</v>
      </c>
      <c r="D46" s="30" t="s">
        <v>91</v>
      </c>
      <c r="E46" s="31">
        <v>0.3</v>
      </c>
      <c r="F46" s="27">
        <f t="shared" si="8"/>
        <v>0.15</v>
      </c>
      <c r="G46" s="19" t="s">
        <v>91</v>
      </c>
      <c r="H46" s="58" t="s">
        <v>45</v>
      </c>
      <c r="I46" s="56">
        <f t="shared" si="9"/>
        <v>2162.6999999999998</v>
      </c>
      <c r="J46" s="56">
        <f t="shared" si="15"/>
        <v>0.19837644468904786</v>
      </c>
      <c r="K46" s="59">
        <v>14.7</v>
      </c>
      <c r="O46">
        <v>7.2898757629170701E-4</v>
      </c>
      <c r="P46" s="60"/>
      <c r="R46" s="56">
        <v>2.2999999999999998</v>
      </c>
      <c r="S46" s="31">
        <f t="shared" si="11"/>
        <v>9.8999999999999999E-4</v>
      </c>
      <c r="T46" s="2">
        <v>9.9</v>
      </c>
      <c r="U46" s="27">
        <v>1</v>
      </c>
      <c r="V46" s="61">
        <v>7209</v>
      </c>
      <c r="W46" s="58">
        <v>1.8</v>
      </c>
      <c r="X46" s="56">
        <f t="shared" si="12"/>
        <v>3.3E-3</v>
      </c>
      <c r="Y46" s="62">
        <v>9.7937000000000007E-3</v>
      </c>
      <c r="Z46" s="56">
        <f t="shared" si="13"/>
        <v>3.0000000000000001E-3</v>
      </c>
      <c r="AA46" s="56">
        <f t="shared" si="14"/>
        <v>1.8000000000000002E-2</v>
      </c>
    </row>
    <row r="47" spans="1:27" s="56" customFormat="1" ht="29.4" thickBot="1" x14ac:dyDescent="0.35">
      <c r="A47" s="55" t="s">
        <v>46</v>
      </c>
      <c r="B47" s="56" t="s">
        <v>38</v>
      </c>
      <c r="C47" s="57">
        <f t="shared" si="7"/>
        <v>5.5137486343261486E-3</v>
      </c>
      <c r="D47" s="30" t="s">
        <v>91</v>
      </c>
      <c r="E47" s="31">
        <v>0.3</v>
      </c>
      <c r="F47" s="27">
        <f t="shared" si="8"/>
        <v>0.15</v>
      </c>
      <c r="G47" s="19" t="s">
        <v>91</v>
      </c>
      <c r="H47" s="58" t="s">
        <v>45</v>
      </c>
      <c r="I47" s="56">
        <f t="shared" si="9"/>
        <v>2162.6999999999998</v>
      </c>
      <c r="J47" s="56">
        <f t="shared" si="15"/>
        <v>0.19837644468904786</v>
      </c>
      <c r="K47" s="59">
        <v>14.7</v>
      </c>
      <c r="O47">
        <v>8.63271904120653E-4</v>
      </c>
      <c r="P47" s="60"/>
      <c r="R47" s="56">
        <v>2.2999999999999998</v>
      </c>
      <c r="S47" s="31">
        <f t="shared" si="11"/>
        <v>1.17E-3</v>
      </c>
      <c r="T47" s="2">
        <v>11.7</v>
      </c>
      <c r="U47" s="27">
        <v>1</v>
      </c>
      <c r="V47" s="61">
        <v>7209</v>
      </c>
      <c r="W47" s="58">
        <v>1.8</v>
      </c>
      <c r="X47" s="56">
        <f t="shared" si="12"/>
        <v>3.9000000000000003E-3</v>
      </c>
      <c r="Y47" s="62">
        <v>9.7937000000000007E-3</v>
      </c>
      <c r="Z47" s="56">
        <f t="shared" si="13"/>
        <v>3.0000000000000001E-3</v>
      </c>
      <c r="AA47" s="56">
        <f t="shared" si="14"/>
        <v>1.8000000000000002E-2</v>
      </c>
    </row>
    <row r="48" spans="1:27" s="56" customFormat="1" ht="29.4" thickBot="1" x14ac:dyDescent="0.35">
      <c r="A48" s="55" t="s">
        <v>46</v>
      </c>
      <c r="B48" s="56" t="s">
        <v>38</v>
      </c>
      <c r="C48" s="57">
        <f t="shared" si="7"/>
        <v>5.5137486343261486E-3</v>
      </c>
      <c r="D48" s="30" t="s">
        <v>91</v>
      </c>
      <c r="E48" s="31">
        <v>0.3</v>
      </c>
      <c r="F48" s="27">
        <f t="shared" si="8"/>
        <v>0.15</v>
      </c>
      <c r="G48" s="19" t="s">
        <v>91</v>
      </c>
      <c r="H48" s="58" t="s">
        <v>45</v>
      </c>
      <c r="I48" s="56">
        <f t="shared" si="9"/>
        <v>2162.6999999999998</v>
      </c>
      <c r="J48" s="56">
        <f t="shared" si="15"/>
        <v>0.19837644468904786</v>
      </c>
      <c r="K48" s="59">
        <v>14.7</v>
      </c>
      <c r="O48">
        <v>9.6306872308985696E-4</v>
      </c>
      <c r="P48" s="60"/>
      <c r="R48" s="56">
        <v>2.2999999999999998</v>
      </c>
      <c r="S48" s="31">
        <f t="shared" si="11"/>
        <v>1.3800000000000002E-3</v>
      </c>
      <c r="T48" s="2">
        <v>13.8</v>
      </c>
      <c r="U48" s="27">
        <v>1</v>
      </c>
      <c r="V48" s="61">
        <v>7209</v>
      </c>
      <c r="W48" s="58">
        <v>1.8</v>
      </c>
      <c r="X48" s="56">
        <f t="shared" si="12"/>
        <v>4.6000000000000008E-3</v>
      </c>
      <c r="Y48" s="62">
        <v>9.7937000000000007E-3</v>
      </c>
      <c r="Z48" s="56">
        <f t="shared" si="13"/>
        <v>3.0000000000000001E-3</v>
      </c>
      <c r="AA48" s="56">
        <f t="shared" si="14"/>
        <v>1.8000000000000002E-2</v>
      </c>
    </row>
    <row r="49" spans="1:27" s="56" customFormat="1" ht="29.4" thickBot="1" x14ac:dyDescent="0.35">
      <c r="A49" s="55" t="s">
        <v>46</v>
      </c>
      <c r="B49" s="56" t="s">
        <v>38</v>
      </c>
      <c r="C49" s="57">
        <f t="shared" si="7"/>
        <v>5.5137486343261486E-3</v>
      </c>
      <c r="D49" s="30" t="s">
        <v>91</v>
      </c>
      <c r="E49" s="31">
        <v>0.3</v>
      </c>
      <c r="F49" s="27">
        <f t="shared" si="8"/>
        <v>0.15</v>
      </c>
      <c r="G49" s="19" t="s">
        <v>91</v>
      </c>
      <c r="H49" s="58" t="s">
        <v>45</v>
      </c>
      <c r="I49" s="56">
        <f t="shared" si="9"/>
        <v>2162.6999999999998</v>
      </c>
      <c r="J49" s="56">
        <f t="shared" si="15"/>
        <v>0.19837644468904786</v>
      </c>
      <c r="K49" s="59">
        <v>14.7</v>
      </c>
      <c r="O49">
        <v>1.1453727420652801E-3</v>
      </c>
      <c r="P49" s="60"/>
      <c r="R49" s="56">
        <v>2.2999999999999998</v>
      </c>
      <c r="S49" s="31">
        <f t="shared" si="11"/>
        <v>1.6300000000000002E-3</v>
      </c>
      <c r="T49" s="2">
        <v>16.3</v>
      </c>
      <c r="U49" s="27">
        <v>1</v>
      </c>
      <c r="V49" s="61">
        <v>7209</v>
      </c>
      <c r="W49" s="58">
        <v>1.8</v>
      </c>
      <c r="X49" s="56">
        <f t="shared" si="12"/>
        <v>5.4333333333333343E-3</v>
      </c>
      <c r="Y49" s="62">
        <v>9.7937000000000007E-3</v>
      </c>
      <c r="Z49" s="56">
        <f t="shared" si="13"/>
        <v>3.0000000000000001E-3</v>
      </c>
      <c r="AA49" s="56">
        <f t="shared" si="14"/>
        <v>1.8000000000000002E-2</v>
      </c>
    </row>
    <row r="50" spans="1:27" s="56" customFormat="1" ht="29.4" thickBot="1" x14ac:dyDescent="0.35">
      <c r="A50" s="55" t="s">
        <v>46</v>
      </c>
      <c r="B50" s="56" t="s">
        <v>38</v>
      </c>
      <c r="C50" s="57">
        <f t="shared" si="7"/>
        <v>5.5137486343261486E-3</v>
      </c>
      <c r="D50" s="30" t="s">
        <v>91</v>
      </c>
      <c r="E50" s="31">
        <v>0.3</v>
      </c>
      <c r="F50" s="27">
        <f t="shared" si="8"/>
        <v>0.15</v>
      </c>
      <c r="G50" s="19" t="s">
        <v>91</v>
      </c>
      <c r="H50" s="58" t="s">
        <v>45</v>
      </c>
      <c r="I50" s="56">
        <f t="shared" si="9"/>
        <v>2162.6999999999998</v>
      </c>
      <c r="J50" s="56">
        <f t="shared" si="15"/>
        <v>0.19837644468904786</v>
      </c>
      <c r="K50" s="59">
        <v>14.7</v>
      </c>
      <c r="O50">
        <v>1.4178679141336899E-3</v>
      </c>
      <c r="P50" s="60"/>
      <c r="R50" s="56">
        <v>2.2999999999999998</v>
      </c>
      <c r="S50" s="31">
        <f t="shared" si="11"/>
        <v>1.9199999999999998E-3</v>
      </c>
      <c r="T50" s="2">
        <v>19.2</v>
      </c>
      <c r="U50" s="27">
        <v>1</v>
      </c>
      <c r="V50" s="61">
        <v>7209</v>
      </c>
      <c r="W50" s="58">
        <v>1.8</v>
      </c>
      <c r="X50" s="56">
        <f t="shared" si="12"/>
        <v>6.3999999999999994E-3</v>
      </c>
      <c r="Y50" s="62">
        <v>9.7937000000000007E-3</v>
      </c>
      <c r="Z50" s="56">
        <f t="shared" si="13"/>
        <v>3.0000000000000001E-3</v>
      </c>
      <c r="AA50" s="56">
        <f t="shared" si="14"/>
        <v>1.8000000000000002E-2</v>
      </c>
    </row>
    <row r="51" spans="1:27" s="56" customFormat="1" ht="29.4" thickBot="1" x14ac:dyDescent="0.35">
      <c r="A51" s="55" t="s">
        <v>46</v>
      </c>
      <c r="B51" s="56" t="s">
        <v>38</v>
      </c>
      <c r="C51" s="57">
        <f t="shared" si="7"/>
        <v>5.5137486343261486E-3</v>
      </c>
      <c r="D51" s="30" t="s">
        <v>91</v>
      </c>
      <c r="E51" s="31">
        <v>0.3</v>
      </c>
      <c r="F51" s="27">
        <f t="shared" si="8"/>
        <v>0.15</v>
      </c>
      <c r="G51" s="19" t="s">
        <v>91</v>
      </c>
      <c r="H51" s="58" t="s">
        <v>45</v>
      </c>
      <c r="I51" s="56">
        <f t="shared" si="9"/>
        <v>2162.6999999999998</v>
      </c>
      <c r="J51" s="56">
        <f t="shared" si="15"/>
        <v>0.19837644468904786</v>
      </c>
      <c r="K51" s="59">
        <v>14.7</v>
      </c>
      <c r="O51">
        <v>1.7169538374154801E-3</v>
      </c>
      <c r="P51" s="60"/>
      <c r="R51" s="56">
        <v>2.2999999999999998</v>
      </c>
      <c r="S51" s="31">
        <f t="shared" si="11"/>
        <v>2.2699999999999999E-3</v>
      </c>
      <c r="T51" s="2">
        <v>22.7</v>
      </c>
      <c r="U51" s="27">
        <v>1</v>
      </c>
      <c r="V51" s="61">
        <v>7209</v>
      </c>
      <c r="W51" s="58">
        <v>1.8</v>
      </c>
      <c r="X51" s="56">
        <f t="shared" si="12"/>
        <v>7.5666666666666669E-3</v>
      </c>
      <c r="Y51" s="62">
        <v>9.7937000000000007E-3</v>
      </c>
      <c r="Z51" s="56">
        <f t="shared" si="13"/>
        <v>3.0000000000000001E-3</v>
      </c>
      <c r="AA51" s="56">
        <f t="shared" si="14"/>
        <v>1.8000000000000002E-2</v>
      </c>
    </row>
    <row r="52" spans="1:27" s="56" customFormat="1" ht="29.4" thickBot="1" x14ac:dyDescent="0.35">
      <c r="A52" s="55" t="s">
        <v>46</v>
      </c>
      <c r="B52" s="56" t="s">
        <v>38</v>
      </c>
      <c r="C52" s="57">
        <f t="shared" si="7"/>
        <v>5.5137486343261486E-3</v>
      </c>
      <c r="D52" s="30" t="s">
        <v>91</v>
      </c>
      <c r="E52" s="31">
        <v>0.3</v>
      </c>
      <c r="F52" s="27">
        <f t="shared" si="8"/>
        <v>0.15</v>
      </c>
      <c r="G52" s="19" t="s">
        <v>91</v>
      </c>
      <c r="H52" s="58" t="s">
        <v>45</v>
      </c>
      <c r="I52" s="56">
        <f t="shared" si="9"/>
        <v>2162.6999999999998</v>
      </c>
      <c r="J52" s="56">
        <f t="shared" si="15"/>
        <v>0.19837644468904786</v>
      </c>
      <c r="K52" s="59">
        <v>14.7</v>
      </c>
      <c r="O52">
        <v>2.02197049585397E-3</v>
      </c>
      <c r="P52" s="60"/>
      <c r="R52" s="56">
        <v>2.2999999999999998</v>
      </c>
      <c r="S52" s="31">
        <f t="shared" si="11"/>
        <v>2.6700000000000001E-3</v>
      </c>
      <c r="T52" s="2">
        <v>26.7</v>
      </c>
      <c r="U52" s="27">
        <v>1</v>
      </c>
      <c r="V52" s="61">
        <v>7209</v>
      </c>
      <c r="W52" s="58">
        <v>1.8</v>
      </c>
      <c r="X52" s="56">
        <f t="shared" si="12"/>
        <v>8.8999999999999999E-3</v>
      </c>
      <c r="Y52" s="62">
        <v>9.7937000000000007E-3</v>
      </c>
      <c r="Z52" s="56">
        <f t="shared" si="13"/>
        <v>3.0000000000000001E-3</v>
      </c>
      <c r="AA52" s="56">
        <f t="shared" si="14"/>
        <v>1.8000000000000002E-2</v>
      </c>
    </row>
    <row r="53" spans="1:27" s="56" customFormat="1" ht="29.4" thickBot="1" x14ac:dyDescent="0.35">
      <c r="A53" s="55" t="s">
        <v>46</v>
      </c>
      <c r="B53" s="56" t="s">
        <v>38</v>
      </c>
      <c r="C53" s="57">
        <f t="shared" si="7"/>
        <v>5.5137486343261486E-3</v>
      </c>
      <c r="D53" s="30" t="s">
        <v>91</v>
      </c>
      <c r="E53" s="31">
        <v>0.3</v>
      </c>
      <c r="F53" s="27">
        <f t="shared" si="8"/>
        <v>0.15</v>
      </c>
      <c r="G53" s="19" t="s">
        <v>91</v>
      </c>
      <c r="H53" s="58" t="s">
        <v>45</v>
      </c>
      <c r="I53" s="56">
        <f t="shared" si="9"/>
        <v>2162.6999999999998</v>
      </c>
      <c r="J53" s="56">
        <f t="shared" si="15"/>
        <v>0.19837644468904786</v>
      </c>
      <c r="K53" s="59">
        <v>14.7</v>
      </c>
      <c r="O53">
        <v>2.46107048179989E-3</v>
      </c>
      <c r="P53" s="60"/>
      <c r="R53" s="56">
        <v>2.2999999999999998</v>
      </c>
      <c r="S53" s="31">
        <f t="shared" si="11"/>
        <v>3.16E-3</v>
      </c>
      <c r="T53" s="2">
        <v>31.6</v>
      </c>
      <c r="U53" s="27">
        <v>1</v>
      </c>
      <c r="V53" s="61">
        <v>7209</v>
      </c>
      <c r="W53" s="58">
        <v>1.8</v>
      </c>
      <c r="X53" s="56">
        <f t="shared" si="12"/>
        <v>1.0533333333333334E-2</v>
      </c>
      <c r="Y53" s="62">
        <v>9.7937000000000007E-3</v>
      </c>
      <c r="Z53" s="56">
        <f t="shared" si="13"/>
        <v>3.0000000000000001E-3</v>
      </c>
      <c r="AA53" s="56">
        <f t="shared" si="14"/>
        <v>1.8000000000000002E-2</v>
      </c>
    </row>
    <row r="54" spans="1:27" s="56" customFormat="1" ht="29.4" thickBot="1" x14ac:dyDescent="0.35">
      <c r="A54" s="55" t="s">
        <v>46</v>
      </c>
      <c r="B54" s="56" t="s">
        <v>38</v>
      </c>
      <c r="C54" s="57">
        <f t="shared" si="7"/>
        <v>5.5137486343261486E-3</v>
      </c>
      <c r="D54" s="30" t="s">
        <v>91</v>
      </c>
      <c r="E54" s="31">
        <v>0.3</v>
      </c>
      <c r="F54" s="27">
        <f t="shared" si="8"/>
        <v>0.15</v>
      </c>
      <c r="G54" s="19" t="s">
        <v>91</v>
      </c>
      <c r="H54" s="58" t="s">
        <v>45</v>
      </c>
      <c r="I54" s="56">
        <f t="shared" si="9"/>
        <v>2162.6999999999998</v>
      </c>
      <c r="J54" s="56">
        <f t="shared" si="15"/>
        <v>0.19837644468904786</v>
      </c>
      <c r="K54" s="59">
        <v>14.7</v>
      </c>
      <c r="O54">
        <v>2.7698151689305099E-3</v>
      </c>
      <c r="P54" s="60"/>
      <c r="R54" s="56">
        <v>2.2999999999999998</v>
      </c>
      <c r="S54" s="31">
        <f t="shared" si="11"/>
        <v>3.7200000000000002E-3</v>
      </c>
      <c r="T54" s="2">
        <v>37.200000000000003</v>
      </c>
      <c r="U54" s="27">
        <v>1</v>
      </c>
      <c r="V54" s="61">
        <v>7209</v>
      </c>
      <c r="W54" s="58">
        <v>1.8</v>
      </c>
      <c r="X54" s="56">
        <f t="shared" si="12"/>
        <v>1.2400000000000001E-2</v>
      </c>
      <c r="Y54" s="62">
        <v>9.7937000000000007E-3</v>
      </c>
      <c r="Z54" s="56">
        <f t="shared" si="13"/>
        <v>3.0000000000000001E-3</v>
      </c>
      <c r="AA54" s="56">
        <f t="shared" si="14"/>
        <v>1.8000000000000002E-2</v>
      </c>
    </row>
    <row r="55" spans="1:27" s="56" customFormat="1" ht="29.4" thickBot="1" x14ac:dyDescent="0.35">
      <c r="A55" s="55" t="s">
        <v>46</v>
      </c>
      <c r="B55" s="56" t="s">
        <v>38</v>
      </c>
      <c r="C55" s="57">
        <f t="shared" si="7"/>
        <v>5.5137486343261486E-3</v>
      </c>
      <c r="D55" s="30" t="s">
        <v>91</v>
      </c>
      <c r="E55" s="31">
        <v>0.3</v>
      </c>
      <c r="F55" s="27">
        <f t="shared" si="8"/>
        <v>0.15</v>
      </c>
      <c r="G55" s="19" t="s">
        <v>91</v>
      </c>
      <c r="H55" s="58" t="s">
        <v>45</v>
      </c>
      <c r="I55" s="56">
        <f t="shared" si="9"/>
        <v>2162.6999999999998</v>
      </c>
      <c r="J55" s="56">
        <f t="shared" si="15"/>
        <v>0.19837644468904786</v>
      </c>
      <c r="K55" s="59">
        <v>14.7</v>
      </c>
      <c r="O55">
        <v>3.2359067673604701E-3</v>
      </c>
      <c r="P55" s="60"/>
      <c r="R55" s="56">
        <v>2.2999999999999998</v>
      </c>
      <c r="S55" s="31">
        <f t="shared" si="11"/>
        <v>4.3899999999999998E-3</v>
      </c>
      <c r="T55" s="2">
        <v>43.9</v>
      </c>
      <c r="U55" s="27">
        <v>1</v>
      </c>
      <c r="V55" s="61">
        <v>7209</v>
      </c>
      <c r="W55" s="58">
        <v>1.8</v>
      </c>
      <c r="X55" s="56">
        <f t="shared" si="12"/>
        <v>1.4633333333333333E-2</v>
      </c>
      <c r="Y55" s="62">
        <v>9.7937000000000007E-3</v>
      </c>
      <c r="Z55" s="56">
        <f t="shared" si="13"/>
        <v>3.0000000000000001E-3</v>
      </c>
      <c r="AA55" s="56">
        <f t="shared" si="14"/>
        <v>1.8000000000000002E-2</v>
      </c>
    </row>
    <row r="56" spans="1:27" s="56" customFormat="1" ht="29.4" thickBot="1" x14ac:dyDescent="0.35">
      <c r="A56" s="55" t="s">
        <v>46</v>
      </c>
      <c r="B56" s="56" t="s">
        <v>38</v>
      </c>
      <c r="C56" s="57">
        <f t="shared" si="7"/>
        <v>5.5137486343261486E-3</v>
      </c>
      <c r="D56" s="30" t="s">
        <v>91</v>
      </c>
      <c r="E56" s="31">
        <v>0.3</v>
      </c>
      <c r="F56" s="27">
        <f t="shared" si="8"/>
        <v>0.15</v>
      </c>
      <c r="G56" s="19" t="s">
        <v>91</v>
      </c>
      <c r="H56" s="58" t="s">
        <v>45</v>
      </c>
      <c r="I56" s="56">
        <f t="shared" si="9"/>
        <v>2162.6999999999998</v>
      </c>
      <c r="J56" s="56">
        <f t="shared" si="15"/>
        <v>0.19837644468904786</v>
      </c>
      <c r="K56" s="59">
        <v>14.7</v>
      </c>
      <c r="O56">
        <v>3.6421384292350898E-3</v>
      </c>
      <c r="P56" s="60"/>
      <c r="R56" s="56">
        <v>2.2999999999999998</v>
      </c>
      <c r="S56" s="31">
        <f t="shared" si="11"/>
        <v>5.1900000000000002E-3</v>
      </c>
      <c r="T56" s="2">
        <v>51.9</v>
      </c>
      <c r="U56" s="27">
        <v>1</v>
      </c>
      <c r="V56" s="61">
        <v>7209</v>
      </c>
      <c r="W56" s="58">
        <v>1.8</v>
      </c>
      <c r="X56" s="56">
        <f t="shared" si="12"/>
        <v>1.7300000000000003E-2</v>
      </c>
      <c r="Y56" s="62">
        <v>9.7937000000000007E-3</v>
      </c>
      <c r="Z56" s="56">
        <f t="shared" si="13"/>
        <v>3.0000000000000001E-3</v>
      </c>
      <c r="AA56" s="56">
        <f t="shared" si="14"/>
        <v>1.8000000000000002E-2</v>
      </c>
    </row>
    <row r="57" spans="1:27" s="56" customFormat="1" ht="29.4" thickBot="1" x14ac:dyDescent="0.35">
      <c r="A57" s="55" t="s">
        <v>46</v>
      </c>
      <c r="B57" s="56" t="s">
        <v>38</v>
      </c>
      <c r="C57" s="57">
        <f t="shared" si="7"/>
        <v>5.5137486343261486E-3</v>
      </c>
      <c r="D57" s="30" t="s">
        <v>91</v>
      </c>
      <c r="E57" s="31">
        <v>0.3</v>
      </c>
      <c r="F57" s="27">
        <f t="shared" si="8"/>
        <v>0.15</v>
      </c>
      <c r="G57" s="19" t="s">
        <v>91</v>
      </c>
      <c r="H57" s="58" t="s">
        <v>45</v>
      </c>
      <c r="I57" s="56">
        <f t="shared" si="9"/>
        <v>2162.6999999999998</v>
      </c>
      <c r="J57" s="56">
        <f t="shared" si="15"/>
        <v>0.19837644468904786</v>
      </c>
      <c r="K57" s="59">
        <v>14.7</v>
      </c>
      <c r="O57">
        <v>3.9257778433853001E-3</v>
      </c>
      <c r="P57" s="60"/>
      <c r="R57" s="56">
        <v>2.2999999999999998</v>
      </c>
      <c r="S57" s="31">
        <f t="shared" si="11"/>
        <v>6.1200000000000004E-3</v>
      </c>
      <c r="T57" s="2">
        <v>61.2</v>
      </c>
      <c r="U57" s="27">
        <v>1</v>
      </c>
      <c r="V57" s="61">
        <v>7209</v>
      </c>
      <c r="W57" s="58">
        <v>1.8</v>
      </c>
      <c r="X57" s="56">
        <f t="shared" si="12"/>
        <v>2.0400000000000001E-2</v>
      </c>
      <c r="Y57" s="62">
        <v>9.7937000000000007E-3</v>
      </c>
      <c r="Z57" s="56">
        <f t="shared" si="13"/>
        <v>3.0000000000000001E-3</v>
      </c>
      <c r="AA57" s="56">
        <f t="shared" si="14"/>
        <v>1.8000000000000002E-2</v>
      </c>
    </row>
    <row r="58" spans="1:27" s="56" customFormat="1" ht="29.4" thickBot="1" x14ac:dyDescent="0.35">
      <c r="A58" s="55" t="s">
        <v>46</v>
      </c>
      <c r="B58" s="56" t="s">
        <v>38</v>
      </c>
      <c r="C58" s="57">
        <f t="shared" si="7"/>
        <v>5.5137486343261486E-3</v>
      </c>
      <c r="D58" s="30" t="s">
        <v>91</v>
      </c>
      <c r="E58" s="31">
        <v>0.3</v>
      </c>
      <c r="F58" s="27">
        <f t="shared" si="8"/>
        <v>0.15</v>
      </c>
      <c r="G58" s="19" t="s">
        <v>91</v>
      </c>
      <c r="H58" s="58" t="s">
        <v>45</v>
      </c>
      <c r="I58" s="56">
        <f t="shared" si="9"/>
        <v>2162.6999999999998</v>
      </c>
      <c r="J58" s="56">
        <f t="shared" si="15"/>
        <v>0.19837644468904786</v>
      </c>
      <c r="K58" s="59">
        <v>14.7</v>
      </c>
      <c r="O58">
        <v>4.2550853698379498E-3</v>
      </c>
      <c r="P58" s="60"/>
      <c r="R58" s="56">
        <v>2.2999999999999998</v>
      </c>
      <c r="S58" s="31">
        <f t="shared" si="11"/>
        <v>7.2199999999999999E-3</v>
      </c>
      <c r="T58" s="2">
        <v>72.2</v>
      </c>
      <c r="U58" s="27">
        <v>1</v>
      </c>
      <c r="V58" s="61">
        <v>7209</v>
      </c>
      <c r="W58" s="58">
        <v>1.8</v>
      </c>
      <c r="X58" s="56">
        <f t="shared" si="12"/>
        <v>2.4066666666666667E-2</v>
      </c>
      <c r="Y58" s="62">
        <v>9.7937000000000007E-3</v>
      </c>
      <c r="Z58" s="56">
        <f t="shared" si="13"/>
        <v>3.0000000000000001E-3</v>
      </c>
      <c r="AA58" s="56">
        <f t="shared" si="14"/>
        <v>1.8000000000000002E-2</v>
      </c>
    </row>
    <row r="59" spans="1:27" s="56" customFormat="1" ht="29.4" thickBot="1" x14ac:dyDescent="0.35">
      <c r="A59" s="55" t="s">
        <v>46</v>
      </c>
      <c r="B59" s="56" t="s">
        <v>38</v>
      </c>
      <c r="C59" s="57">
        <f t="shared" si="7"/>
        <v>5.5137486343261486E-3</v>
      </c>
      <c r="D59" s="30" t="s">
        <v>91</v>
      </c>
      <c r="E59" s="31">
        <v>0.3</v>
      </c>
      <c r="F59" s="27">
        <f t="shared" si="8"/>
        <v>0.15</v>
      </c>
      <c r="G59" s="19" t="s">
        <v>91</v>
      </c>
      <c r="H59" s="58" t="s">
        <v>45</v>
      </c>
      <c r="I59" s="56">
        <f t="shared" si="9"/>
        <v>2162.6999999999998</v>
      </c>
      <c r="J59" s="56">
        <f t="shared" si="15"/>
        <v>0.19837644468904786</v>
      </c>
      <c r="K59" s="59">
        <v>14.7</v>
      </c>
      <c r="O59">
        <v>4.7773337014693504E-3</v>
      </c>
      <c r="P59" s="60"/>
      <c r="R59" s="56">
        <v>2.2999999999999998</v>
      </c>
      <c r="S59" s="31">
        <f t="shared" si="11"/>
        <v>8.5199999999999998E-3</v>
      </c>
      <c r="T59" s="2">
        <v>85.2</v>
      </c>
      <c r="U59" s="27">
        <v>1</v>
      </c>
      <c r="V59" s="61">
        <v>7209</v>
      </c>
      <c r="W59" s="58">
        <v>1.8</v>
      </c>
      <c r="X59" s="56">
        <f t="shared" si="12"/>
        <v>2.8400000000000002E-2</v>
      </c>
      <c r="Y59" s="62">
        <v>9.7937000000000007E-3</v>
      </c>
      <c r="Z59" s="56">
        <f t="shared" si="13"/>
        <v>3.0000000000000001E-3</v>
      </c>
      <c r="AA59" s="56">
        <f t="shared" si="14"/>
        <v>1.8000000000000002E-2</v>
      </c>
    </row>
    <row r="60" spans="1:27" s="56" customFormat="1" ht="29.4" thickBot="1" x14ac:dyDescent="0.35">
      <c r="A60" s="55" t="s">
        <v>46</v>
      </c>
      <c r="B60" s="56" t="s">
        <v>38</v>
      </c>
      <c r="C60" s="57">
        <f t="shared" si="7"/>
        <v>5.5137486343261486E-3</v>
      </c>
      <c r="D60" s="30" t="s">
        <v>91</v>
      </c>
      <c r="E60" s="31">
        <v>0.3</v>
      </c>
      <c r="F60" s="27">
        <f t="shared" si="8"/>
        <v>0.15</v>
      </c>
      <c r="G60" s="19" t="s">
        <v>91</v>
      </c>
      <c r="H60" s="58" t="s">
        <v>45</v>
      </c>
      <c r="I60" s="56">
        <f t="shared" si="9"/>
        <v>2162.6999999999998</v>
      </c>
      <c r="J60" s="56">
        <f t="shared" si="15"/>
        <v>0.19837644468904786</v>
      </c>
      <c r="K60" s="59">
        <v>14.7</v>
      </c>
      <c r="O60">
        <v>5.8091206411982604E-3</v>
      </c>
      <c r="P60" s="60"/>
      <c r="R60" s="56">
        <v>2.2999999999999998</v>
      </c>
      <c r="S60" s="31">
        <f t="shared" si="11"/>
        <v>1.01E-2</v>
      </c>
      <c r="T60" s="2">
        <v>101</v>
      </c>
      <c r="U60" s="27">
        <v>1</v>
      </c>
      <c r="V60" s="61">
        <v>7209</v>
      </c>
      <c r="W60" s="58">
        <v>1.8</v>
      </c>
      <c r="X60" s="56">
        <f t="shared" si="12"/>
        <v>3.3666666666666664E-2</v>
      </c>
      <c r="Y60" s="62">
        <v>9.7937000000000007E-3</v>
      </c>
      <c r="Z60" s="56">
        <f t="shared" si="13"/>
        <v>3.0000000000000001E-3</v>
      </c>
      <c r="AA60" s="56">
        <f t="shared" si="14"/>
        <v>1.8000000000000002E-2</v>
      </c>
    </row>
    <row r="61" spans="1:27" s="56" customFormat="1" ht="29.4" thickBot="1" x14ac:dyDescent="0.35">
      <c r="A61" s="55" t="s">
        <v>46</v>
      </c>
      <c r="B61" s="56" t="s">
        <v>38</v>
      </c>
      <c r="C61" s="57">
        <f t="shared" si="7"/>
        <v>5.5137486343261486E-3</v>
      </c>
      <c r="D61" s="30" t="s">
        <v>91</v>
      </c>
      <c r="E61" s="31">
        <v>0.3</v>
      </c>
      <c r="F61" s="27">
        <f t="shared" si="8"/>
        <v>0.15</v>
      </c>
      <c r="G61" s="19" t="s">
        <v>91</v>
      </c>
      <c r="H61" s="58" t="s">
        <v>45</v>
      </c>
      <c r="I61" s="56">
        <f t="shared" si="9"/>
        <v>2162.6999999999998</v>
      </c>
      <c r="J61" s="56">
        <f t="shared" si="15"/>
        <v>0.19837644468904786</v>
      </c>
      <c r="K61" s="59">
        <v>14.7</v>
      </c>
      <c r="O61">
        <v>6.3468870177329903E-3</v>
      </c>
      <c r="P61" s="60"/>
      <c r="R61" s="56">
        <v>2.2999999999999998</v>
      </c>
      <c r="S61" s="31">
        <f t="shared" si="11"/>
        <v>1.1900000000000001E-2</v>
      </c>
      <c r="T61" s="2">
        <v>119</v>
      </c>
      <c r="U61" s="27">
        <v>1</v>
      </c>
      <c r="V61" s="61">
        <v>7209</v>
      </c>
      <c r="W61" s="58">
        <v>1.8</v>
      </c>
      <c r="X61" s="56">
        <f t="shared" si="12"/>
        <v>3.966666666666667E-2</v>
      </c>
      <c r="Y61" s="62">
        <v>9.7937000000000007E-3</v>
      </c>
      <c r="Z61" s="56">
        <f t="shared" si="13"/>
        <v>3.0000000000000001E-3</v>
      </c>
      <c r="AA61" s="56">
        <f t="shared" si="14"/>
        <v>1.8000000000000002E-2</v>
      </c>
    </row>
    <row r="62" spans="1:27" s="56" customFormat="1" ht="29.4" thickBot="1" x14ac:dyDescent="0.35">
      <c r="A62" s="55" t="s">
        <v>46</v>
      </c>
      <c r="B62" s="56" t="s">
        <v>38</v>
      </c>
      <c r="C62" s="57">
        <f t="shared" si="7"/>
        <v>5.5137486343261486E-3</v>
      </c>
      <c r="D62" s="30" t="s">
        <v>91</v>
      </c>
      <c r="E62" s="31">
        <v>0.3</v>
      </c>
      <c r="F62" s="27">
        <f t="shared" si="8"/>
        <v>0.15</v>
      </c>
      <c r="G62" s="19" t="s">
        <v>91</v>
      </c>
      <c r="H62" s="58" t="s">
        <v>45</v>
      </c>
      <c r="I62" s="56">
        <f t="shared" si="9"/>
        <v>2162.6999999999998</v>
      </c>
      <c r="J62" s="56">
        <f t="shared" si="15"/>
        <v>0.19837644468904786</v>
      </c>
      <c r="K62" s="59">
        <v>14.7</v>
      </c>
      <c r="O62">
        <v>7.1857990517675699E-3</v>
      </c>
      <c r="P62" s="60"/>
      <c r="R62" s="56">
        <v>2.2999999999999998</v>
      </c>
      <c r="S62" s="31">
        <f t="shared" si="11"/>
        <v>1.4E-2</v>
      </c>
      <c r="T62" s="2">
        <v>140</v>
      </c>
      <c r="U62" s="27">
        <v>1</v>
      </c>
      <c r="V62" s="61">
        <v>7209</v>
      </c>
      <c r="W62" s="58">
        <v>1.8</v>
      </c>
      <c r="X62" s="56">
        <f t="shared" si="12"/>
        <v>4.6666666666666669E-2</v>
      </c>
      <c r="Y62" s="62">
        <v>9.7937000000000007E-3</v>
      </c>
      <c r="Z62" s="56">
        <f t="shared" si="13"/>
        <v>3.0000000000000001E-3</v>
      </c>
      <c r="AA62" s="56">
        <f t="shared" si="14"/>
        <v>1.8000000000000002E-2</v>
      </c>
    </row>
    <row r="63" spans="1:27" s="56" customFormat="1" ht="29.4" thickBot="1" x14ac:dyDescent="0.35">
      <c r="A63" s="55" t="s">
        <v>46</v>
      </c>
      <c r="B63" s="56" t="s">
        <v>38</v>
      </c>
      <c r="C63" s="57">
        <f t="shared" si="7"/>
        <v>5.5137486343261486E-3</v>
      </c>
      <c r="D63" s="30" t="s">
        <v>91</v>
      </c>
      <c r="E63" s="31">
        <v>0.3</v>
      </c>
      <c r="F63" s="27">
        <f t="shared" si="8"/>
        <v>0.15</v>
      </c>
      <c r="G63" s="19" t="s">
        <v>91</v>
      </c>
      <c r="H63" s="58" t="s">
        <v>45</v>
      </c>
      <c r="I63" s="56">
        <f t="shared" si="9"/>
        <v>2162.6999999999998</v>
      </c>
      <c r="J63" s="56">
        <f t="shared" si="15"/>
        <v>0.19837644468904786</v>
      </c>
      <c r="K63" s="59">
        <v>14.7</v>
      </c>
      <c r="O63">
        <v>8.2032605410630993E-3</v>
      </c>
      <c r="P63" s="60"/>
      <c r="R63" s="56">
        <v>2.2999999999999998</v>
      </c>
      <c r="S63" s="31">
        <f t="shared" si="11"/>
        <v>1.6500000000000001E-2</v>
      </c>
      <c r="T63" s="2">
        <v>165</v>
      </c>
      <c r="U63" s="27">
        <v>1</v>
      </c>
      <c r="V63" s="61">
        <v>7209</v>
      </c>
      <c r="W63" s="58">
        <v>1.8</v>
      </c>
      <c r="X63" s="56">
        <f t="shared" si="12"/>
        <v>5.5000000000000007E-2</v>
      </c>
      <c r="Y63" s="62">
        <v>9.7937000000000007E-3</v>
      </c>
      <c r="Z63" s="56">
        <f t="shared" si="13"/>
        <v>3.0000000000000001E-3</v>
      </c>
      <c r="AA63" s="56">
        <f t="shared" si="14"/>
        <v>1.8000000000000002E-2</v>
      </c>
    </row>
    <row r="64" spans="1:27" s="56" customFormat="1" ht="29.4" thickBot="1" x14ac:dyDescent="0.35">
      <c r="A64" s="55" t="s">
        <v>46</v>
      </c>
      <c r="B64" s="56" t="s">
        <v>38</v>
      </c>
      <c r="C64" s="57">
        <f t="shared" si="7"/>
        <v>5.5137486343261486E-3</v>
      </c>
      <c r="D64" s="30" t="s">
        <v>91</v>
      </c>
      <c r="E64" s="31">
        <v>0.3</v>
      </c>
      <c r="F64" s="27">
        <f t="shared" si="8"/>
        <v>0.15</v>
      </c>
      <c r="G64" s="19" t="s">
        <v>91</v>
      </c>
      <c r="H64" s="58" t="s">
        <v>45</v>
      </c>
      <c r="I64" s="56">
        <f t="shared" si="9"/>
        <v>2162.6999999999998</v>
      </c>
      <c r="J64" s="56">
        <f t="shared" si="15"/>
        <v>0.19837644468904786</v>
      </c>
      <c r="K64" s="59">
        <v>14.7</v>
      </c>
      <c r="O64">
        <v>7.5899780358921701E-3</v>
      </c>
      <c r="P64" s="60"/>
      <c r="R64" s="56">
        <v>2.2999999999999998</v>
      </c>
      <c r="S64" s="31">
        <f t="shared" si="11"/>
        <v>1.95E-2</v>
      </c>
      <c r="T64" s="2">
        <v>195</v>
      </c>
      <c r="U64" s="27">
        <v>1</v>
      </c>
      <c r="V64" s="61">
        <v>7209</v>
      </c>
      <c r="W64" s="58">
        <v>1.8</v>
      </c>
      <c r="X64" s="56">
        <f t="shared" si="12"/>
        <v>6.5000000000000002E-2</v>
      </c>
      <c r="Y64" s="62">
        <v>9.7937000000000007E-3</v>
      </c>
      <c r="Z64" s="56">
        <f t="shared" si="13"/>
        <v>3.0000000000000001E-3</v>
      </c>
      <c r="AA64" s="56">
        <f t="shared" si="14"/>
        <v>1.8000000000000002E-2</v>
      </c>
    </row>
    <row r="65" spans="1:27" s="56" customFormat="1" ht="29.4" thickBot="1" x14ac:dyDescent="0.35">
      <c r="A65" s="55" t="s">
        <v>46</v>
      </c>
      <c r="B65" s="56" t="s">
        <v>38</v>
      </c>
      <c r="C65" s="57">
        <f t="shared" si="7"/>
        <v>5.5137486343261486E-3</v>
      </c>
      <c r="D65" s="30" t="s">
        <v>91</v>
      </c>
      <c r="E65" s="31">
        <v>0.3</v>
      </c>
      <c r="F65" s="27">
        <f t="shared" si="8"/>
        <v>0.15</v>
      </c>
      <c r="G65" s="19" t="s">
        <v>91</v>
      </c>
      <c r="H65" s="58" t="s">
        <v>45</v>
      </c>
      <c r="I65" s="56">
        <f t="shared" si="9"/>
        <v>2162.6999999999998</v>
      </c>
      <c r="J65" s="56">
        <f t="shared" si="15"/>
        <v>0.19837644468904786</v>
      </c>
      <c r="K65" s="59">
        <v>14.7</v>
      </c>
      <c r="O65">
        <v>1.0364881708092801E-2</v>
      </c>
      <c r="P65" s="60"/>
      <c r="R65" s="56">
        <v>2.2999999999999998</v>
      </c>
      <c r="S65" s="31">
        <f t="shared" si="11"/>
        <v>2.3E-2</v>
      </c>
      <c r="T65" s="2">
        <v>230</v>
      </c>
      <c r="U65" s="27">
        <v>1</v>
      </c>
      <c r="V65" s="61">
        <v>7209</v>
      </c>
      <c r="W65" s="58">
        <v>1.8</v>
      </c>
      <c r="X65" s="56">
        <f t="shared" si="12"/>
        <v>7.6666666666666675E-2</v>
      </c>
      <c r="Y65" s="62">
        <v>9.7937000000000007E-3</v>
      </c>
      <c r="Z65" s="56">
        <f t="shared" si="13"/>
        <v>3.0000000000000001E-3</v>
      </c>
      <c r="AA65" s="56">
        <f t="shared" si="14"/>
        <v>1.8000000000000002E-2</v>
      </c>
    </row>
    <row r="66" spans="1:27" s="56" customFormat="1" ht="29.4" thickBot="1" x14ac:dyDescent="0.35">
      <c r="A66" s="55" t="s">
        <v>48</v>
      </c>
      <c r="B66" s="56" t="s">
        <v>38</v>
      </c>
      <c r="C66" s="57">
        <f t="shared" si="7"/>
        <v>1.3478052217241696E-2</v>
      </c>
      <c r="D66" s="30" t="s">
        <v>91</v>
      </c>
      <c r="E66" s="31">
        <v>0.3</v>
      </c>
      <c r="F66" s="27">
        <f t="shared" si="8"/>
        <v>0.15</v>
      </c>
      <c r="G66" s="19" t="s">
        <v>91</v>
      </c>
      <c r="H66" s="58" t="s">
        <v>45</v>
      </c>
      <c r="I66" s="56">
        <f t="shared" si="9"/>
        <v>2162.6999999999998</v>
      </c>
      <c r="J66" s="56">
        <f t="shared" ref="J66:J97" si="16">(V66*K66)/(790*46*15.9)</f>
        <v>0.19837644468904789</v>
      </c>
      <c r="K66" s="59">
        <v>15.9</v>
      </c>
      <c r="O66">
        <v>-2.03860974011398E-4</v>
      </c>
      <c r="P66" s="60"/>
      <c r="R66" s="56">
        <v>2.2999999999999998</v>
      </c>
      <c r="S66" s="31">
        <f t="shared" si="11"/>
        <v>1.36E-4</v>
      </c>
      <c r="T66" s="2">
        <v>1.36</v>
      </c>
      <c r="U66" s="27">
        <v>1</v>
      </c>
      <c r="V66" s="61">
        <v>7209</v>
      </c>
      <c r="W66" s="58">
        <v>4.4000000000000004</v>
      </c>
      <c r="X66" s="56">
        <f t="shared" si="12"/>
        <v>4.5333333333333337E-4</v>
      </c>
      <c r="Y66" s="62">
        <v>9.7937000000000007E-3</v>
      </c>
      <c r="Z66" s="56">
        <f t="shared" si="13"/>
        <v>3.0000000000000001E-3</v>
      </c>
      <c r="AA66" s="56">
        <f t="shared" si="14"/>
        <v>4.4000000000000004E-2</v>
      </c>
    </row>
    <row r="67" spans="1:27" s="56" customFormat="1" ht="29.4" thickBot="1" x14ac:dyDescent="0.35">
      <c r="A67" s="55" t="s">
        <v>48</v>
      </c>
      <c r="B67" s="56" t="s">
        <v>38</v>
      </c>
      <c r="C67" s="57">
        <f t="shared" ref="C67:C130" si="17">(Z67*AA67)/Y67</f>
        <v>1.3478052217241696E-2</v>
      </c>
      <c r="D67" s="30" t="s">
        <v>91</v>
      </c>
      <c r="E67" s="31">
        <v>0.3</v>
      </c>
      <c r="F67" s="27">
        <f t="shared" ref="F67:F130" si="18">E67/2</f>
        <v>0.15</v>
      </c>
      <c r="G67" s="19" t="s">
        <v>91</v>
      </c>
      <c r="H67" s="58" t="s">
        <v>45</v>
      </c>
      <c r="I67" s="56">
        <f t="shared" ref="I67:I130" si="19">V67*E67</f>
        <v>2162.6999999999998</v>
      </c>
      <c r="J67" s="56">
        <f t="shared" si="16"/>
        <v>0.19837644468904789</v>
      </c>
      <c r="K67" s="59">
        <v>15.9</v>
      </c>
      <c r="O67">
        <v>-1.4686341250028299E-4</v>
      </c>
      <c r="P67" s="60"/>
      <c r="R67" s="56">
        <v>2.2999999999999998</v>
      </c>
      <c r="S67" s="31">
        <f t="shared" ref="S67:S130" si="20">T67/10000</f>
        <v>1.6000000000000001E-4</v>
      </c>
      <c r="T67" s="2">
        <v>1.6</v>
      </c>
      <c r="U67" s="27">
        <v>1</v>
      </c>
      <c r="V67" s="61">
        <v>7209</v>
      </c>
      <c r="W67" s="58">
        <v>4.4000000000000004</v>
      </c>
      <c r="X67" s="56">
        <f t="shared" ref="X67:X130" si="21">S67/E67</f>
        <v>5.3333333333333336E-4</v>
      </c>
      <c r="Y67" s="62">
        <v>9.7937000000000007E-3</v>
      </c>
      <c r="Z67" s="56">
        <f t="shared" ref="Z67:Z130" si="22">E67/100</f>
        <v>3.0000000000000001E-3</v>
      </c>
      <c r="AA67" s="56">
        <f t="shared" ref="AA67:AA130" si="23">W67/100</f>
        <v>4.4000000000000004E-2</v>
      </c>
    </row>
    <row r="68" spans="1:27" s="56" customFormat="1" ht="29.4" thickBot="1" x14ac:dyDescent="0.35">
      <c r="A68" s="55" t="s">
        <v>48</v>
      </c>
      <c r="B68" s="56" t="s">
        <v>38</v>
      </c>
      <c r="C68" s="57">
        <f t="shared" si="17"/>
        <v>1.3478052217241696E-2</v>
      </c>
      <c r="D68" s="30" t="s">
        <v>91</v>
      </c>
      <c r="E68" s="31">
        <v>0.3</v>
      </c>
      <c r="F68" s="27">
        <f t="shared" si="18"/>
        <v>0.15</v>
      </c>
      <c r="G68" s="19" t="s">
        <v>91</v>
      </c>
      <c r="H68" s="58" t="s">
        <v>45</v>
      </c>
      <c r="I68" s="56">
        <f t="shared" si="19"/>
        <v>2162.6999999999998</v>
      </c>
      <c r="J68" s="56">
        <f t="shared" si="16"/>
        <v>0.19837644468904789</v>
      </c>
      <c r="K68" s="59">
        <v>15.9</v>
      </c>
      <c r="O68" s="20">
        <v>-7.6177731401409001E-5</v>
      </c>
      <c r="P68" s="60"/>
      <c r="R68" s="56">
        <v>2.2999999999999998</v>
      </c>
      <c r="S68" s="31">
        <f t="shared" si="20"/>
        <v>1.8899999999999999E-4</v>
      </c>
      <c r="T68" s="2">
        <v>1.89</v>
      </c>
      <c r="U68" s="27">
        <v>1</v>
      </c>
      <c r="V68" s="61">
        <v>7209</v>
      </c>
      <c r="W68" s="58">
        <v>4.4000000000000004</v>
      </c>
      <c r="X68" s="56">
        <f t="shared" si="21"/>
        <v>6.3000000000000003E-4</v>
      </c>
      <c r="Y68" s="62">
        <v>9.7937000000000007E-3</v>
      </c>
      <c r="Z68" s="56">
        <f t="shared" si="22"/>
        <v>3.0000000000000001E-3</v>
      </c>
      <c r="AA68" s="56">
        <f t="shared" si="23"/>
        <v>4.4000000000000004E-2</v>
      </c>
    </row>
    <row r="69" spans="1:27" s="56" customFormat="1" ht="29.4" thickBot="1" x14ac:dyDescent="0.35">
      <c r="A69" s="55" t="s">
        <v>48</v>
      </c>
      <c r="B69" s="56" t="s">
        <v>38</v>
      </c>
      <c r="C69" s="57">
        <f t="shared" si="17"/>
        <v>1.3478052217241696E-2</v>
      </c>
      <c r="D69" s="30" t="s">
        <v>91</v>
      </c>
      <c r="E69" s="31">
        <v>0.3</v>
      </c>
      <c r="F69" s="27">
        <f t="shared" si="18"/>
        <v>0.15</v>
      </c>
      <c r="G69" s="19" t="s">
        <v>91</v>
      </c>
      <c r="H69" s="58" t="s">
        <v>45</v>
      </c>
      <c r="I69" s="56">
        <f t="shared" si="19"/>
        <v>2162.6999999999998</v>
      </c>
      <c r="J69" s="56">
        <f t="shared" si="16"/>
        <v>0.19837644468904789</v>
      </c>
      <c r="K69" s="59">
        <v>15.9</v>
      </c>
      <c r="O69" s="20">
        <v>-1.1828270740066501E-5</v>
      </c>
      <c r="P69" s="60"/>
      <c r="R69" s="56">
        <v>2.2999999999999998</v>
      </c>
      <c r="S69" s="31">
        <f t="shared" si="20"/>
        <v>2.23E-4</v>
      </c>
      <c r="T69" s="2">
        <v>2.23</v>
      </c>
      <c r="U69" s="27">
        <v>1</v>
      </c>
      <c r="V69" s="61">
        <v>7209</v>
      </c>
      <c r="W69" s="58">
        <v>4.4000000000000004</v>
      </c>
      <c r="X69" s="56">
        <f t="shared" si="21"/>
        <v>7.4333333333333337E-4</v>
      </c>
      <c r="Y69" s="62">
        <v>9.7937000000000007E-3</v>
      </c>
      <c r="Z69" s="56">
        <f t="shared" si="22"/>
        <v>3.0000000000000001E-3</v>
      </c>
      <c r="AA69" s="56">
        <f t="shared" si="23"/>
        <v>4.4000000000000004E-2</v>
      </c>
    </row>
    <row r="70" spans="1:27" s="56" customFormat="1" ht="29.4" thickBot="1" x14ac:dyDescent="0.35">
      <c r="A70" s="55" t="s">
        <v>48</v>
      </c>
      <c r="B70" s="56" t="s">
        <v>38</v>
      </c>
      <c r="C70" s="57">
        <f t="shared" si="17"/>
        <v>1.3478052217241696E-2</v>
      </c>
      <c r="D70" s="30" t="s">
        <v>91</v>
      </c>
      <c r="E70" s="31">
        <v>0.3</v>
      </c>
      <c r="F70" s="27">
        <f t="shared" si="18"/>
        <v>0.15</v>
      </c>
      <c r="G70" s="19" t="s">
        <v>91</v>
      </c>
      <c r="H70" s="58" t="s">
        <v>45</v>
      </c>
      <c r="I70" s="56">
        <f t="shared" si="19"/>
        <v>2162.6999999999998</v>
      </c>
      <c r="J70" s="56">
        <f t="shared" si="16"/>
        <v>0.19837644468904789</v>
      </c>
      <c r="K70" s="59">
        <v>15.9</v>
      </c>
      <c r="O70" s="20">
        <v>3.1086878499140899E-5</v>
      </c>
      <c r="P70" s="60"/>
      <c r="R70" s="56">
        <v>2.2999999999999998</v>
      </c>
      <c r="S70" s="31">
        <f t="shared" si="20"/>
        <v>2.63E-4</v>
      </c>
      <c r="T70" s="2">
        <v>2.63</v>
      </c>
      <c r="U70" s="27">
        <v>1</v>
      </c>
      <c r="V70" s="61">
        <v>7209</v>
      </c>
      <c r="W70" s="58">
        <v>4.4000000000000004</v>
      </c>
      <c r="X70" s="56">
        <f t="shared" si="21"/>
        <v>8.7666666666666665E-4</v>
      </c>
      <c r="Y70" s="62">
        <v>9.7937000000000007E-3</v>
      </c>
      <c r="Z70" s="56">
        <f t="shared" si="22"/>
        <v>3.0000000000000001E-3</v>
      </c>
      <c r="AA70" s="56">
        <f t="shared" si="23"/>
        <v>4.4000000000000004E-2</v>
      </c>
    </row>
    <row r="71" spans="1:27" s="56" customFormat="1" ht="29.4" thickBot="1" x14ac:dyDescent="0.35">
      <c r="A71" s="55" t="s">
        <v>48</v>
      </c>
      <c r="B71" s="56" t="s">
        <v>38</v>
      </c>
      <c r="C71" s="57">
        <f t="shared" si="17"/>
        <v>1.3478052217241696E-2</v>
      </c>
      <c r="D71" s="30" t="s">
        <v>91</v>
      </c>
      <c r="E71" s="31">
        <v>0.3</v>
      </c>
      <c r="F71" s="27">
        <f t="shared" si="18"/>
        <v>0.15</v>
      </c>
      <c r="G71" s="19" t="s">
        <v>91</v>
      </c>
      <c r="H71" s="58" t="s">
        <v>45</v>
      </c>
      <c r="I71" s="56">
        <f t="shared" si="19"/>
        <v>2162.6999999999998</v>
      </c>
      <c r="J71" s="56">
        <f t="shared" si="16"/>
        <v>0.19837644468904789</v>
      </c>
      <c r="K71" s="59">
        <v>15.9</v>
      </c>
      <c r="O71" s="20">
        <v>2.8633008095718101E-5</v>
      </c>
      <c r="P71" s="60"/>
      <c r="R71" s="56">
        <v>2.2999999999999998</v>
      </c>
      <c r="S71" s="31">
        <f t="shared" si="20"/>
        <v>3.1099999999999997E-4</v>
      </c>
      <c r="T71" s="2">
        <v>3.11</v>
      </c>
      <c r="U71" s="27">
        <v>1</v>
      </c>
      <c r="V71" s="61">
        <v>7209</v>
      </c>
      <c r="W71" s="58">
        <v>4.4000000000000004</v>
      </c>
      <c r="X71" s="56">
        <f t="shared" si="21"/>
        <v>1.0366666666666666E-3</v>
      </c>
      <c r="Y71" s="62">
        <v>9.7937000000000007E-3</v>
      </c>
      <c r="Z71" s="56">
        <f t="shared" si="22"/>
        <v>3.0000000000000001E-3</v>
      </c>
      <c r="AA71" s="56">
        <f t="shared" si="23"/>
        <v>4.4000000000000004E-2</v>
      </c>
    </row>
    <row r="72" spans="1:27" s="56" customFormat="1" ht="29.4" thickBot="1" x14ac:dyDescent="0.35">
      <c r="A72" s="55" t="s">
        <v>48</v>
      </c>
      <c r="B72" s="56" t="s">
        <v>38</v>
      </c>
      <c r="C72" s="57">
        <f t="shared" si="17"/>
        <v>1.3478052217241696E-2</v>
      </c>
      <c r="D72" s="30" t="s">
        <v>91</v>
      </c>
      <c r="E72" s="31">
        <v>0.3</v>
      </c>
      <c r="F72" s="27">
        <f t="shared" si="18"/>
        <v>0.15</v>
      </c>
      <c r="G72" s="19" t="s">
        <v>91</v>
      </c>
      <c r="H72" s="58" t="s">
        <v>45</v>
      </c>
      <c r="I72" s="56">
        <f t="shared" si="19"/>
        <v>2162.6999999999998</v>
      </c>
      <c r="J72" s="56">
        <f t="shared" si="16"/>
        <v>0.19837644468904789</v>
      </c>
      <c r="K72" s="59">
        <v>15.9</v>
      </c>
      <c r="O72" s="20">
        <v>5.7410006465827296E-6</v>
      </c>
      <c r="P72" s="60"/>
      <c r="R72" s="56">
        <v>2.2999999999999998</v>
      </c>
      <c r="S72" s="31">
        <f t="shared" si="20"/>
        <v>3.6699999999999998E-4</v>
      </c>
      <c r="T72" s="2">
        <v>3.67</v>
      </c>
      <c r="U72" s="27">
        <v>1</v>
      </c>
      <c r="V72" s="61">
        <v>7209</v>
      </c>
      <c r="W72" s="58">
        <v>4.4000000000000004</v>
      </c>
      <c r="X72" s="56">
        <f t="shared" si="21"/>
        <v>1.2233333333333332E-3</v>
      </c>
      <c r="Y72" s="62">
        <v>9.7937000000000007E-3</v>
      </c>
      <c r="Z72" s="56">
        <f t="shared" si="22"/>
        <v>3.0000000000000001E-3</v>
      </c>
      <c r="AA72" s="56">
        <f t="shared" si="23"/>
        <v>4.4000000000000004E-2</v>
      </c>
    </row>
    <row r="73" spans="1:27" s="56" customFormat="1" ht="29.4" thickBot="1" x14ac:dyDescent="0.35">
      <c r="A73" s="55" t="s">
        <v>48</v>
      </c>
      <c r="B73" s="56" t="s">
        <v>38</v>
      </c>
      <c r="C73" s="57">
        <f t="shared" si="17"/>
        <v>1.3478052217241696E-2</v>
      </c>
      <c r="D73" s="30" t="s">
        <v>91</v>
      </c>
      <c r="E73" s="31">
        <v>0.3</v>
      </c>
      <c r="F73" s="27">
        <f t="shared" si="18"/>
        <v>0.15</v>
      </c>
      <c r="G73" s="19" t="s">
        <v>91</v>
      </c>
      <c r="H73" s="58" t="s">
        <v>45</v>
      </c>
      <c r="I73" s="56">
        <f t="shared" si="19"/>
        <v>2162.6999999999998</v>
      </c>
      <c r="J73" s="56">
        <f t="shared" si="16"/>
        <v>0.19837644468904789</v>
      </c>
      <c r="K73" s="59">
        <v>15.9</v>
      </c>
      <c r="O73" s="20">
        <v>2.6961911934281602E-6</v>
      </c>
      <c r="P73" s="60"/>
      <c r="R73" s="56">
        <v>2.2999999999999998</v>
      </c>
      <c r="S73" s="31">
        <f t="shared" si="20"/>
        <v>4.3300000000000001E-4</v>
      </c>
      <c r="T73" s="2">
        <v>4.33</v>
      </c>
      <c r="U73" s="27">
        <v>1</v>
      </c>
      <c r="V73" s="61">
        <v>7209</v>
      </c>
      <c r="W73" s="58">
        <v>4.4000000000000004</v>
      </c>
      <c r="X73" s="56">
        <f t="shared" si="21"/>
        <v>1.4433333333333334E-3</v>
      </c>
      <c r="Y73" s="62">
        <v>9.7937000000000007E-3</v>
      </c>
      <c r="Z73" s="56">
        <f t="shared" si="22"/>
        <v>3.0000000000000001E-3</v>
      </c>
      <c r="AA73" s="56">
        <f t="shared" si="23"/>
        <v>4.4000000000000004E-2</v>
      </c>
    </row>
    <row r="74" spans="1:27" s="56" customFormat="1" ht="29.4" thickBot="1" x14ac:dyDescent="0.35">
      <c r="A74" s="55" t="s">
        <v>48</v>
      </c>
      <c r="B74" s="56" t="s">
        <v>38</v>
      </c>
      <c r="C74" s="57">
        <f t="shared" si="17"/>
        <v>1.3478052217241696E-2</v>
      </c>
      <c r="D74" s="30" t="s">
        <v>91</v>
      </c>
      <c r="E74" s="31">
        <v>0.3</v>
      </c>
      <c r="F74" s="27">
        <f t="shared" si="18"/>
        <v>0.15</v>
      </c>
      <c r="G74" s="19" t="s">
        <v>91</v>
      </c>
      <c r="H74" s="58" t="s">
        <v>45</v>
      </c>
      <c r="I74" s="56">
        <f t="shared" si="19"/>
        <v>2162.6999999999998</v>
      </c>
      <c r="J74" s="56">
        <f t="shared" si="16"/>
        <v>0.19837644468904789</v>
      </c>
      <c r="K74" s="59">
        <v>15.9</v>
      </c>
      <c r="O74" s="20">
        <v>1.84346567215431E-5</v>
      </c>
      <c r="P74" s="60"/>
      <c r="R74" s="56">
        <v>2.2999999999999998</v>
      </c>
      <c r="S74" s="31">
        <f t="shared" si="20"/>
        <v>5.1100000000000006E-4</v>
      </c>
      <c r="T74" s="2">
        <v>5.1100000000000003</v>
      </c>
      <c r="U74" s="27">
        <v>1</v>
      </c>
      <c r="V74" s="61">
        <v>7209</v>
      </c>
      <c r="W74" s="58">
        <v>4.4000000000000004</v>
      </c>
      <c r="X74" s="56">
        <f t="shared" si="21"/>
        <v>1.7033333333333336E-3</v>
      </c>
      <c r="Y74" s="62">
        <v>9.7937000000000007E-3</v>
      </c>
      <c r="Z74" s="56">
        <f t="shared" si="22"/>
        <v>3.0000000000000001E-3</v>
      </c>
      <c r="AA74" s="56">
        <f t="shared" si="23"/>
        <v>4.4000000000000004E-2</v>
      </c>
    </row>
    <row r="75" spans="1:27" s="56" customFormat="1" ht="29.4" thickBot="1" x14ac:dyDescent="0.35">
      <c r="A75" s="55" t="s">
        <v>48</v>
      </c>
      <c r="B75" s="56" t="s">
        <v>38</v>
      </c>
      <c r="C75" s="57">
        <f t="shared" si="17"/>
        <v>1.3478052217241696E-2</v>
      </c>
      <c r="D75" s="30" t="s">
        <v>91</v>
      </c>
      <c r="E75" s="31">
        <v>0.3</v>
      </c>
      <c r="F75" s="27">
        <f t="shared" si="18"/>
        <v>0.15</v>
      </c>
      <c r="G75" s="19" t="s">
        <v>91</v>
      </c>
      <c r="H75" s="58" t="s">
        <v>45</v>
      </c>
      <c r="I75" s="56">
        <f t="shared" si="19"/>
        <v>2162.6999999999998</v>
      </c>
      <c r="J75" s="56">
        <f t="shared" si="16"/>
        <v>0.19837644468904789</v>
      </c>
      <c r="K75" s="59">
        <v>15.9</v>
      </c>
      <c r="O75" s="20">
        <v>5.9984590655767E-5</v>
      </c>
      <c r="P75" s="60"/>
      <c r="R75" s="56">
        <v>2.2999999999999998</v>
      </c>
      <c r="S75" s="31">
        <f t="shared" si="20"/>
        <v>6.0300000000000002E-4</v>
      </c>
      <c r="T75" s="2">
        <v>6.03</v>
      </c>
      <c r="U75" s="27">
        <v>1</v>
      </c>
      <c r="V75" s="61">
        <v>7209</v>
      </c>
      <c r="W75" s="58">
        <v>4.4000000000000004</v>
      </c>
      <c r="X75" s="56">
        <f t="shared" si="21"/>
        <v>2.0100000000000001E-3</v>
      </c>
      <c r="Y75" s="62">
        <v>9.7937000000000007E-3</v>
      </c>
      <c r="Z75" s="56">
        <f t="shared" si="22"/>
        <v>3.0000000000000001E-3</v>
      </c>
      <c r="AA75" s="56">
        <f t="shared" si="23"/>
        <v>4.4000000000000004E-2</v>
      </c>
    </row>
    <row r="76" spans="1:27" s="56" customFormat="1" ht="29.4" thickBot="1" x14ac:dyDescent="0.35">
      <c r="A76" s="55" t="s">
        <v>48</v>
      </c>
      <c r="B76" s="56" t="s">
        <v>38</v>
      </c>
      <c r="C76" s="57">
        <f t="shared" si="17"/>
        <v>1.3478052217241696E-2</v>
      </c>
      <c r="D76" s="30" t="s">
        <v>91</v>
      </c>
      <c r="E76" s="31">
        <v>0.3</v>
      </c>
      <c r="F76" s="27">
        <f t="shared" si="18"/>
        <v>0.15</v>
      </c>
      <c r="G76" s="19" t="s">
        <v>91</v>
      </c>
      <c r="H76" s="58" t="s">
        <v>45</v>
      </c>
      <c r="I76" s="56">
        <f t="shared" si="19"/>
        <v>2162.6999999999998</v>
      </c>
      <c r="J76" s="56">
        <f t="shared" si="16"/>
        <v>0.19837644468904789</v>
      </c>
      <c r="K76" s="59">
        <v>15.9</v>
      </c>
      <c r="O76">
        <v>1.45501241462836E-4</v>
      </c>
      <c r="P76" s="60"/>
      <c r="R76" s="56">
        <v>2.2999999999999998</v>
      </c>
      <c r="S76" s="31">
        <f t="shared" si="20"/>
        <v>7.1100000000000004E-4</v>
      </c>
      <c r="T76" s="2">
        <v>7.11</v>
      </c>
      <c r="U76" s="27">
        <v>1</v>
      </c>
      <c r="V76" s="61">
        <v>7209</v>
      </c>
      <c r="W76" s="58">
        <v>4.4000000000000004</v>
      </c>
      <c r="X76" s="56">
        <f t="shared" si="21"/>
        <v>2.3700000000000001E-3</v>
      </c>
      <c r="Y76" s="62">
        <v>9.7937000000000007E-3</v>
      </c>
      <c r="Z76" s="56">
        <f t="shared" si="22"/>
        <v>3.0000000000000001E-3</v>
      </c>
      <c r="AA76" s="56">
        <f t="shared" si="23"/>
        <v>4.4000000000000004E-2</v>
      </c>
    </row>
    <row r="77" spans="1:27" s="56" customFormat="1" ht="29.4" thickBot="1" x14ac:dyDescent="0.35">
      <c r="A77" s="55" t="s">
        <v>48</v>
      </c>
      <c r="B77" s="56" t="s">
        <v>38</v>
      </c>
      <c r="C77" s="57">
        <f t="shared" si="17"/>
        <v>1.3478052217241696E-2</v>
      </c>
      <c r="D77" s="30" t="s">
        <v>91</v>
      </c>
      <c r="E77" s="31">
        <v>0.3</v>
      </c>
      <c r="F77" s="27">
        <f t="shared" si="18"/>
        <v>0.15</v>
      </c>
      <c r="G77" s="19" t="s">
        <v>91</v>
      </c>
      <c r="H77" s="58" t="s">
        <v>45</v>
      </c>
      <c r="I77" s="56">
        <f t="shared" si="19"/>
        <v>2162.6999999999998</v>
      </c>
      <c r="J77" s="56">
        <f t="shared" si="16"/>
        <v>0.19837644468904789</v>
      </c>
      <c r="K77" s="59">
        <v>15.9</v>
      </c>
      <c r="O77">
        <v>2.3463763125441199E-4</v>
      </c>
      <c r="P77" s="60"/>
      <c r="R77" s="56">
        <v>2.2999999999999998</v>
      </c>
      <c r="S77" s="31">
        <f t="shared" si="20"/>
        <v>8.3900000000000001E-4</v>
      </c>
      <c r="T77" s="2">
        <v>8.39</v>
      </c>
      <c r="U77" s="27">
        <v>1</v>
      </c>
      <c r="V77" s="61">
        <v>7209</v>
      </c>
      <c r="W77" s="58">
        <v>4.4000000000000004</v>
      </c>
      <c r="X77" s="56">
        <f t="shared" si="21"/>
        <v>2.7966666666666669E-3</v>
      </c>
      <c r="Y77" s="62">
        <v>9.7937000000000007E-3</v>
      </c>
      <c r="Z77" s="56">
        <f t="shared" si="22"/>
        <v>3.0000000000000001E-3</v>
      </c>
      <c r="AA77" s="56">
        <f t="shared" si="23"/>
        <v>4.4000000000000004E-2</v>
      </c>
    </row>
    <row r="78" spans="1:27" s="56" customFormat="1" ht="29.4" thickBot="1" x14ac:dyDescent="0.35">
      <c r="A78" s="55" t="s">
        <v>48</v>
      </c>
      <c r="B78" s="56" t="s">
        <v>38</v>
      </c>
      <c r="C78" s="57">
        <f t="shared" si="17"/>
        <v>1.3478052217241696E-2</v>
      </c>
      <c r="D78" s="30" t="s">
        <v>91</v>
      </c>
      <c r="E78" s="31">
        <v>0.3</v>
      </c>
      <c r="F78" s="27">
        <f t="shared" si="18"/>
        <v>0.15</v>
      </c>
      <c r="G78" s="19" t="s">
        <v>91</v>
      </c>
      <c r="H78" s="58" t="s">
        <v>45</v>
      </c>
      <c r="I78" s="56">
        <f t="shared" si="19"/>
        <v>2162.6999999999998</v>
      </c>
      <c r="J78" s="56">
        <f t="shared" si="16"/>
        <v>0.19837644468904789</v>
      </c>
      <c r="K78" s="59">
        <v>15.9</v>
      </c>
      <c r="O78">
        <v>3.1821343540776298E-4</v>
      </c>
      <c r="P78" s="60"/>
      <c r="R78" s="56">
        <v>2.2999999999999998</v>
      </c>
      <c r="S78" s="31">
        <f t="shared" si="20"/>
        <v>9.8999999999999999E-4</v>
      </c>
      <c r="T78" s="2">
        <v>9.9</v>
      </c>
      <c r="U78" s="27">
        <v>1</v>
      </c>
      <c r="V78" s="61">
        <v>7209</v>
      </c>
      <c r="W78" s="58">
        <v>4.4000000000000004</v>
      </c>
      <c r="X78" s="56">
        <f t="shared" si="21"/>
        <v>3.3E-3</v>
      </c>
      <c r="Y78" s="62">
        <v>9.7937000000000007E-3</v>
      </c>
      <c r="Z78" s="56">
        <f t="shared" si="22"/>
        <v>3.0000000000000001E-3</v>
      </c>
      <c r="AA78" s="56">
        <f t="shared" si="23"/>
        <v>4.4000000000000004E-2</v>
      </c>
    </row>
    <row r="79" spans="1:27" s="56" customFormat="1" ht="29.4" thickBot="1" x14ac:dyDescent="0.35">
      <c r="A79" s="55" t="s">
        <v>48</v>
      </c>
      <c r="B79" s="56" t="s">
        <v>38</v>
      </c>
      <c r="C79" s="57">
        <f t="shared" si="17"/>
        <v>1.3478052217241696E-2</v>
      </c>
      <c r="D79" s="30" t="s">
        <v>91</v>
      </c>
      <c r="E79" s="31">
        <v>0.3</v>
      </c>
      <c r="F79" s="27">
        <f t="shared" si="18"/>
        <v>0.15</v>
      </c>
      <c r="G79" s="19" t="s">
        <v>91</v>
      </c>
      <c r="H79" s="58" t="s">
        <v>45</v>
      </c>
      <c r="I79" s="56">
        <f t="shared" si="19"/>
        <v>2162.6999999999998</v>
      </c>
      <c r="J79" s="56">
        <f t="shared" si="16"/>
        <v>0.19837644468904789</v>
      </c>
      <c r="K79" s="59">
        <v>15.9</v>
      </c>
      <c r="O79">
        <v>3.9645888537646998E-4</v>
      </c>
      <c r="P79" s="60"/>
      <c r="R79" s="56">
        <v>2.2999999999999998</v>
      </c>
      <c r="S79" s="31">
        <f t="shared" si="20"/>
        <v>1.17E-3</v>
      </c>
      <c r="T79" s="2">
        <v>11.7</v>
      </c>
      <c r="U79" s="27">
        <v>1</v>
      </c>
      <c r="V79" s="61">
        <v>7209</v>
      </c>
      <c r="W79" s="58">
        <v>4.4000000000000004</v>
      </c>
      <c r="X79" s="56">
        <f t="shared" si="21"/>
        <v>3.9000000000000003E-3</v>
      </c>
      <c r="Y79" s="62">
        <v>9.7937000000000007E-3</v>
      </c>
      <c r="Z79" s="56">
        <f t="shared" si="22"/>
        <v>3.0000000000000001E-3</v>
      </c>
      <c r="AA79" s="56">
        <f t="shared" si="23"/>
        <v>4.4000000000000004E-2</v>
      </c>
    </row>
    <row r="80" spans="1:27" s="56" customFormat="1" ht="29.4" thickBot="1" x14ac:dyDescent="0.35">
      <c r="A80" s="55" t="s">
        <v>48</v>
      </c>
      <c r="B80" s="56" t="s">
        <v>38</v>
      </c>
      <c r="C80" s="57">
        <f t="shared" si="17"/>
        <v>1.3478052217241696E-2</v>
      </c>
      <c r="D80" s="30" t="s">
        <v>91</v>
      </c>
      <c r="E80" s="31">
        <v>0.3</v>
      </c>
      <c r="F80" s="27">
        <f t="shared" si="18"/>
        <v>0.15</v>
      </c>
      <c r="G80" s="19" t="s">
        <v>91</v>
      </c>
      <c r="H80" s="58" t="s">
        <v>45</v>
      </c>
      <c r="I80" s="56">
        <f t="shared" si="19"/>
        <v>2162.6999999999998</v>
      </c>
      <c r="J80" s="56">
        <f t="shared" si="16"/>
        <v>0.19837644468904789</v>
      </c>
      <c r="K80" s="59">
        <v>15.9</v>
      </c>
      <c r="O80">
        <v>4.3652500690222998E-4</v>
      </c>
      <c r="P80" s="60"/>
      <c r="R80" s="56">
        <v>2.2999999999999998</v>
      </c>
      <c r="S80" s="31">
        <f t="shared" si="20"/>
        <v>1.3800000000000002E-3</v>
      </c>
      <c r="T80" s="2">
        <v>13.8</v>
      </c>
      <c r="U80" s="27">
        <v>1</v>
      </c>
      <c r="V80" s="61">
        <v>7209</v>
      </c>
      <c r="W80" s="58">
        <v>4.4000000000000004</v>
      </c>
      <c r="X80" s="56">
        <f t="shared" si="21"/>
        <v>4.6000000000000008E-3</v>
      </c>
      <c r="Y80" s="62">
        <v>9.7937000000000007E-3</v>
      </c>
      <c r="Z80" s="56">
        <f t="shared" si="22"/>
        <v>3.0000000000000001E-3</v>
      </c>
      <c r="AA80" s="56">
        <f t="shared" si="23"/>
        <v>4.4000000000000004E-2</v>
      </c>
    </row>
    <row r="81" spans="1:27" s="56" customFormat="1" ht="29.4" thickBot="1" x14ac:dyDescent="0.35">
      <c r="A81" s="55" t="s">
        <v>48</v>
      </c>
      <c r="B81" s="56" t="s">
        <v>38</v>
      </c>
      <c r="C81" s="57">
        <f t="shared" si="17"/>
        <v>1.3478052217241696E-2</v>
      </c>
      <c r="D81" s="30" t="s">
        <v>91</v>
      </c>
      <c r="E81" s="31">
        <v>0.3</v>
      </c>
      <c r="F81" s="27">
        <f t="shared" si="18"/>
        <v>0.15</v>
      </c>
      <c r="G81" s="19" t="s">
        <v>91</v>
      </c>
      <c r="H81" s="58" t="s">
        <v>45</v>
      </c>
      <c r="I81" s="56">
        <f t="shared" si="19"/>
        <v>2162.6999999999998</v>
      </c>
      <c r="J81" s="56">
        <f t="shared" si="16"/>
        <v>0.19837644468904789</v>
      </c>
      <c r="K81" s="59">
        <v>15.9</v>
      </c>
      <c r="O81">
        <v>4.2216391862401299E-4</v>
      </c>
      <c r="P81" s="60"/>
      <c r="R81" s="56">
        <v>2.2999999999999998</v>
      </c>
      <c r="S81" s="31">
        <f t="shared" si="20"/>
        <v>1.6300000000000002E-3</v>
      </c>
      <c r="T81" s="2">
        <v>16.3</v>
      </c>
      <c r="U81" s="27">
        <v>1</v>
      </c>
      <c r="V81" s="61">
        <v>7209</v>
      </c>
      <c r="W81" s="58">
        <v>4.4000000000000004</v>
      </c>
      <c r="X81" s="56">
        <f t="shared" si="21"/>
        <v>5.4333333333333343E-3</v>
      </c>
      <c r="Y81" s="62">
        <v>9.7937000000000007E-3</v>
      </c>
      <c r="Z81" s="56">
        <f t="shared" si="22"/>
        <v>3.0000000000000001E-3</v>
      </c>
      <c r="AA81" s="56">
        <f t="shared" si="23"/>
        <v>4.4000000000000004E-2</v>
      </c>
    </row>
    <row r="82" spans="1:27" s="56" customFormat="1" ht="29.4" thickBot="1" x14ac:dyDescent="0.35">
      <c r="A82" s="55" t="s">
        <v>48</v>
      </c>
      <c r="B82" s="56" t="s">
        <v>38</v>
      </c>
      <c r="C82" s="57">
        <f t="shared" si="17"/>
        <v>1.3478052217241696E-2</v>
      </c>
      <c r="D82" s="30" t="s">
        <v>91</v>
      </c>
      <c r="E82" s="31">
        <v>0.3</v>
      </c>
      <c r="F82" s="27">
        <f t="shared" si="18"/>
        <v>0.15</v>
      </c>
      <c r="G82" s="19" t="s">
        <v>91</v>
      </c>
      <c r="H82" s="58" t="s">
        <v>45</v>
      </c>
      <c r="I82" s="56">
        <f t="shared" si="19"/>
        <v>2162.6999999999998</v>
      </c>
      <c r="J82" s="56">
        <f t="shared" si="16"/>
        <v>0.19837644468904789</v>
      </c>
      <c r="K82" s="59">
        <v>15.9</v>
      </c>
      <c r="O82">
        <v>4.69508658077506E-4</v>
      </c>
      <c r="P82" s="60"/>
      <c r="R82" s="56">
        <v>2.2999999999999998</v>
      </c>
      <c r="S82" s="31">
        <f t="shared" si="20"/>
        <v>1.9199999999999998E-3</v>
      </c>
      <c r="T82" s="2">
        <v>19.2</v>
      </c>
      <c r="U82" s="27">
        <v>1</v>
      </c>
      <c r="V82" s="61">
        <v>7209</v>
      </c>
      <c r="W82" s="58">
        <v>4.4000000000000004</v>
      </c>
      <c r="X82" s="56">
        <f t="shared" si="21"/>
        <v>6.3999999999999994E-3</v>
      </c>
      <c r="Y82" s="62">
        <v>9.7937000000000007E-3</v>
      </c>
      <c r="Z82" s="56">
        <f t="shared" si="22"/>
        <v>3.0000000000000001E-3</v>
      </c>
      <c r="AA82" s="56">
        <f t="shared" si="23"/>
        <v>4.4000000000000004E-2</v>
      </c>
    </row>
    <row r="83" spans="1:27" s="56" customFormat="1" ht="29.4" thickBot="1" x14ac:dyDescent="0.35">
      <c r="A83" s="55" t="s">
        <v>48</v>
      </c>
      <c r="B83" s="56" t="s">
        <v>38</v>
      </c>
      <c r="C83" s="57">
        <f t="shared" si="17"/>
        <v>1.3478052217241696E-2</v>
      </c>
      <c r="D83" s="30" t="s">
        <v>91</v>
      </c>
      <c r="E83" s="31">
        <v>0.3</v>
      </c>
      <c r="F83" s="27">
        <f t="shared" si="18"/>
        <v>0.15</v>
      </c>
      <c r="G83" s="19" t="s">
        <v>91</v>
      </c>
      <c r="H83" s="58" t="s">
        <v>45</v>
      </c>
      <c r="I83" s="56">
        <f t="shared" si="19"/>
        <v>2162.6999999999998</v>
      </c>
      <c r="J83" s="56">
        <f t="shared" si="16"/>
        <v>0.19837644468904789</v>
      </c>
      <c r="K83" s="59">
        <v>15.9</v>
      </c>
      <c r="O83">
        <v>6.1134132692380395E-4</v>
      </c>
      <c r="P83" s="60"/>
      <c r="R83" s="56">
        <v>2.2999999999999998</v>
      </c>
      <c r="S83" s="31">
        <f t="shared" si="20"/>
        <v>2.2699999999999999E-3</v>
      </c>
      <c r="T83" s="2">
        <v>22.7</v>
      </c>
      <c r="U83" s="27">
        <v>1</v>
      </c>
      <c r="V83" s="61">
        <v>7209</v>
      </c>
      <c r="W83" s="58">
        <v>4.4000000000000004</v>
      </c>
      <c r="X83" s="56">
        <f t="shared" si="21"/>
        <v>7.5666666666666669E-3</v>
      </c>
      <c r="Y83" s="62">
        <v>9.7937000000000007E-3</v>
      </c>
      <c r="Z83" s="56">
        <f t="shared" si="22"/>
        <v>3.0000000000000001E-3</v>
      </c>
      <c r="AA83" s="56">
        <f t="shared" si="23"/>
        <v>4.4000000000000004E-2</v>
      </c>
    </row>
    <row r="84" spans="1:27" s="56" customFormat="1" ht="29.4" thickBot="1" x14ac:dyDescent="0.35">
      <c r="A84" s="55" t="s">
        <v>48</v>
      </c>
      <c r="B84" s="56" t="s">
        <v>38</v>
      </c>
      <c r="C84" s="57">
        <f t="shared" si="17"/>
        <v>1.3478052217241696E-2</v>
      </c>
      <c r="D84" s="30" t="s">
        <v>91</v>
      </c>
      <c r="E84" s="31">
        <v>0.3</v>
      </c>
      <c r="F84" s="27">
        <f t="shared" si="18"/>
        <v>0.15</v>
      </c>
      <c r="G84" s="19" t="s">
        <v>91</v>
      </c>
      <c r="H84" s="58" t="s">
        <v>45</v>
      </c>
      <c r="I84" s="56">
        <f t="shared" si="19"/>
        <v>2162.6999999999998</v>
      </c>
      <c r="J84" s="56">
        <f t="shared" si="16"/>
        <v>0.19837644468904789</v>
      </c>
      <c r="K84" s="59">
        <v>15.9</v>
      </c>
      <c r="O84">
        <v>6.9738228706419899E-4</v>
      </c>
      <c r="P84" s="60"/>
      <c r="R84" s="56">
        <v>2.2999999999999998</v>
      </c>
      <c r="S84" s="31">
        <f t="shared" si="20"/>
        <v>2.6700000000000001E-3</v>
      </c>
      <c r="T84" s="2">
        <v>26.7</v>
      </c>
      <c r="U84" s="27">
        <v>1</v>
      </c>
      <c r="V84" s="61">
        <v>7209</v>
      </c>
      <c r="W84" s="58">
        <v>4.4000000000000004</v>
      </c>
      <c r="X84" s="56">
        <f t="shared" si="21"/>
        <v>8.8999999999999999E-3</v>
      </c>
      <c r="Y84" s="62">
        <v>9.7937000000000007E-3</v>
      </c>
      <c r="Z84" s="56">
        <f t="shared" si="22"/>
        <v>3.0000000000000001E-3</v>
      </c>
      <c r="AA84" s="56">
        <f t="shared" si="23"/>
        <v>4.4000000000000004E-2</v>
      </c>
    </row>
    <row r="85" spans="1:27" s="56" customFormat="1" ht="29.4" thickBot="1" x14ac:dyDescent="0.35">
      <c r="A85" s="55" t="s">
        <v>48</v>
      </c>
      <c r="B85" s="56" t="s">
        <v>38</v>
      </c>
      <c r="C85" s="57">
        <f t="shared" si="17"/>
        <v>1.3478052217241696E-2</v>
      </c>
      <c r="D85" s="30" t="s">
        <v>91</v>
      </c>
      <c r="E85" s="31">
        <v>0.3</v>
      </c>
      <c r="F85" s="27">
        <f t="shared" si="18"/>
        <v>0.15</v>
      </c>
      <c r="G85" s="19" t="s">
        <v>91</v>
      </c>
      <c r="H85" s="58" t="s">
        <v>45</v>
      </c>
      <c r="I85" s="56">
        <f t="shared" si="19"/>
        <v>2162.6999999999998</v>
      </c>
      <c r="J85" s="56">
        <f t="shared" si="16"/>
        <v>0.19837644468904789</v>
      </c>
      <c r="K85" s="59">
        <v>15.9</v>
      </c>
      <c r="O85">
        <v>8.1428478476635105E-4</v>
      </c>
      <c r="P85" s="60"/>
      <c r="R85" s="56">
        <v>2.2999999999999998</v>
      </c>
      <c r="S85" s="31">
        <f t="shared" si="20"/>
        <v>3.16E-3</v>
      </c>
      <c r="T85" s="2">
        <v>31.6</v>
      </c>
      <c r="U85" s="27">
        <v>1</v>
      </c>
      <c r="V85" s="61">
        <v>7209</v>
      </c>
      <c r="W85" s="58">
        <v>4.4000000000000004</v>
      </c>
      <c r="X85" s="56">
        <f t="shared" si="21"/>
        <v>1.0533333333333334E-2</v>
      </c>
      <c r="Y85" s="62">
        <v>9.7937000000000007E-3</v>
      </c>
      <c r="Z85" s="56">
        <f t="shared" si="22"/>
        <v>3.0000000000000001E-3</v>
      </c>
      <c r="AA85" s="56">
        <f t="shared" si="23"/>
        <v>4.4000000000000004E-2</v>
      </c>
    </row>
    <row r="86" spans="1:27" s="56" customFormat="1" ht="29.4" thickBot="1" x14ac:dyDescent="0.35">
      <c r="A86" s="55" t="s">
        <v>48</v>
      </c>
      <c r="B86" s="56" t="s">
        <v>38</v>
      </c>
      <c r="C86" s="57">
        <f t="shared" si="17"/>
        <v>1.3478052217241696E-2</v>
      </c>
      <c r="D86" s="30" t="s">
        <v>91</v>
      </c>
      <c r="E86" s="31">
        <v>0.3</v>
      </c>
      <c r="F86" s="27">
        <f t="shared" si="18"/>
        <v>0.15</v>
      </c>
      <c r="G86" s="19" t="s">
        <v>91</v>
      </c>
      <c r="H86" s="58" t="s">
        <v>45</v>
      </c>
      <c r="I86" s="56">
        <f t="shared" si="19"/>
        <v>2162.6999999999998</v>
      </c>
      <c r="J86" s="56">
        <f t="shared" si="16"/>
        <v>0.19837644468904789</v>
      </c>
      <c r="K86" s="59">
        <v>15.9</v>
      </c>
      <c r="O86">
        <v>9.2206616658677999E-4</v>
      </c>
      <c r="P86" s="60"/>
      <c r="R86" s="56">
        <v>2.2999999999999998</v>
      </c>
      <c r="S86" s="31">
        <f t="shared" si="20"/>
        <v>3.7200000000000002E-3</v>
      </c>
      <c r="T86" s="2">
        <v>37.200000000000003</v>
      </c>
      <c r="U86" s="27">
        <v>1</v>
      </c>
      <c r="V86" s="61">
        <v>7209</v>
      </c>
      <c r="W86" s="58">
        <v>4.4000000000000004</v>
      </c>
      <c r="X86" s="56">
        <f t="shared" si="21"/>
        <v>1.2400000000000001E-2</v>
      </c>
      <c r="Y86" s="62">
        <v>9.7937000000000007E-3</v>
      </c>
      <c r="Z86" s="56">
        <f t="shared" si="22"/>
        <v>3.0000000000000001E-3</v>
      </c>
      <c r="AA86" s="56">
        <f t="shared" si="23"/>
        <v>4.4000000000000004E-2</v>
      </c>
    </row>
    <row r="87" spans="1:27" s="56" customFormat="1" ht="29.4" thickBot="1" x14ac:dyDescent="0.35">
      <c r="A87" s="55" t="s">
        <v>48</v>
      </c>
      <c r="B87" s="56" t="s">
        <v>38</v>
      </c>
      <c r="C87" s="57">
        <f t="shared" si="17"/>
        <v>1.3478052217241696E-2</v>
      </c>
      <c r="D87" s="30" t="s">
        <v>91</v>
      </c>
      <c r="E87" s="31">
        <v>0.3</v>
      </c>
      <c r="F87" s="27">
        <f t="shared" si="18"/>
        <v>0.15</v>
      </c>
      <c r="G87" s="19" t="s">
        <v>91</v>
      </c>
      <c r="H87" s="58" t="s">
        <v>45</v>
      </c>
      <c r="I87" s="56">
        <f t="shared" si="19"/>
        <v>2162.6999999999998</v>
      </c>
      <c r="J87" s="56">
        <f t="shared" si="16"/>
        <v>0.19837644468904789</v>
      </c>
      <c r="K87" s="59">
        <v>15.9</v>
      </c>
      <c r="O87">
        <v>1.0689432903509201E-3</v>
      </c>
      <c r="P87" s="60"/>
      <c r="R87" s="56">
        <v>2.2999999999999998</v>
      </c>
      <c r="S87" s="31">
        <f t="shared" si="20"/>
        <v>4.3899999999999998E-3</v>
      </c>
      <c r="T87" s="2">
        <v>43.9</v>
      </c>
      <c r="U87" s="27">
        <v>1</v>
      </c>
      <c r="V87" s="61">
        <v>7209</v>
      </c>
      <c r="W87" s="58">
        <v>4.4000000000000004</v>
      </c>
      <c r="X87" s="56">
        <f t="shared" si="21"/>
        <v>1.4633333333333333E-2</v>
      </c>
      <c r="Y87" s="62">
        <v>9.7937000000000007E-3</v>
      </c>
      <c r="Z87" s="56">
        <f t="shared" si="22"/>
        <v>3.0000000000000001E-3</v>
      </c>
      <c r="AA87" s="56">
        <f t="shared" si="23"/>
        <v>4.4000000000000004E-2</v>
      </c>
    </row>
    <row r="88" spans="1:27" s="56" customFormat="1" ht="29.4" thickBot="1" x14ac:dyDescent="0.35">
      <c r="A88" s="55" t="s">
        <v>48</v>
      </c>
      <c r="B88" s="56" t="s">
        <v>38</v>
      </c>
      <c r="C88" s="57">
        <f t="shared" si="17"/>
        <v>1.3478052217241696E-2</v>
      </c>
      <c r="D88" s="30" t="s">
        <v>91</v>
      </c>
      <c r="E88" s="31">
        <v>0.3</v>
      </c>
      <c r="F88" s="27">
        <f t="shared" si="18"/>
        <v>0.15</v>
      </c>
      <c r="G88" s="19" t="s">
        <v>91</v>
      </c>
      <c r="H88" s="58" t="s">
        <v>45</v>
      </c>
      <c r="I88" s="56">
        <f t="shared" si="19"/>
        <v>2162.6999999999998</v>
      </c>
      <c r="J88" s="56">
        <f t="shared" si="16"/>
        <v>0.19837644468904789</v>
      </c>
      <c r="K88" s="59">
        <v>15.9</v>
      </c>
      <c r="O88">
        <v>1.19927621173336E-3</v>
      </c>
      <c r="P88" s="60"/>
      <c r="R88" s="56">
        <v>2.2999999999999998</v>
      </c>
      <c r="S88" s="31">
        <f t="shared" si="20"/>
        <v>5.1900000000000002E-3</v>
      </c>
      <c r="T88" s="2">
        <v>51.9</v>
      </c>
      <c r="U88" s="27">
        <v>1</v>
      </c>
      <c r="V88" s="61">
        <v>7209</v>
      </c>
      <c r="W88" s="58">
        <v>4.4000000000000004</v>
      </c>
      <c r="X88" s="56">
        <f t="shared" si="21"/>
        <v>1.7300000000000003E-2</v>
      </c>
      <c r="Y88" s="62">
        <v>9.7937000000000007E-3</v>
      </c>
      <c r="Z88" s="56">
        <f t="shared" si="22"/>
        <v>3.0000000000000001E-3</v>
      </c>
      <c r="AA88" s="56">
        <f t="shared" si="23"/>
        <v>4.4000000000000004E-2</v>
      </c>
    </row>
    <row r="89" spans="1:27" s="56" customFormat="1" ht="29.4" thickBot="1" x14ac:dyDescent="0.35">
      <c r="A89" s="55" t="s">
        <v>48</v>
      </c>
      <c r="B89" s="56" t="s">
        <v>38</v>
      </c>
      <c r="C89" s="57">
        <f t="shared" si="17"/>
        <v>1.3478052217241696E-2</v>
      </c>
      <c r="D89" s="30" t="s">
        <v>91</v>
      </c>
      <c r="E89" s="31">
        <v>0.3</v>
      </c>
      <c r="F89" s="27">
        <f t="shared" si="18"/>
        <v>0.15</v>
      </c>
      <c r="G89" s="19" t="s">
        <v>91</v>
      </c>
      <c r="H89" s="58" t="s">
        <v>45</v>
      </c>
      <c r="I89" s="56">
        <f t="shared" si="19"/>
        <v>2162.6999999999998</v>
      </c>
      <c r="J89" s="56">
        <f t="shared" si="16"/>
        <v>0.19837644468904789</v>
      </c>
      <c r="K89" s="59">
        <v>15.9</v>
      </c>
      <c r="O89">
        <v>1.3506063308697199E-3</v>
      </c>
      <c r="P89" s="60"/>
      <c r="R89" s="56">
        <v>2.2999999999999998</v>
      </c>
      <c r="S89" s="31">
        <f t="shared" si="20"/>
        <v>6.1200000000000004E-3</v>
      </c>
      <c r="T89" s="2">
        <v>61.2</v>
      </c>
      <c r="U89" s="27">
        <v>1</v>
      </c>
      <c r="V89" s="61">
        <v>7209</v>
      </c>
      <c r="W89" s="58">
        <v>4.4000000000000004</v>
      </c>
      <c r="X89" s="56">
        <f t="shared" si="21"/>
        <v>2.0400000000000001E-2</v>
      </c>
      <c r="Y89" s="62">
        <v>9.7937000000000007E-3</v>
      </c>
      <c r="Z89" s="56">
        <f t="shared" si="22"/>
        <v>3.0000000000000001E-3</v>
      </c>
      <c r="AA89" s="56">
        <f t="shared" si="23"/>
        <v>4.4000000000000004E-2</v>
      </c>
    </row>
    <row r="90" spans="1:27" s="56" customFormat="1" ht="29.4" thickBot="1" x14ac:dyDescent="0.35">
      <c r="A90" s="55" t="s">
        <v>48</v>
      </c>
      <c r="B90" s="56" t="s">
        <v>38</v>
      </c>
      <c r="C90" s="57">
        <f t="shared" si="17"/>
        <v>1.3478052217241696E-2</v>
      </c>
      <c r="D90" s="30" t="s">
        <v>91</v>
      </c>
      <c r="E90" s="31">
        <v>0.3</v>
      </c>
      <c r="F90" s="27">
        <f t="shared" si="18"/>
        <v>0.15</v>
      </c>
      <c r="G90" s="19" t="s">
        <v>91</v>
      </c>
      <c r="H90" s="58" t="s">
        <v>45</v>
      </c>
      <c r="I90" s="56">
        <f t="shared" si="19"/>
        <v>2162.6999999999998</v>
      </c>
      <c r="J90" s="56">
        <f t="shared" si="16"/>
        <v>0.19837644468904789</v>
      </c>
      <c r="K90" s="59">
        <v>15.9</v>
      </c>
      <c r="O90">
        <v>1.4647095043001401E-3</v>
      </c>
      <c r="P90" s="60"/>
      <c r="R90" s="56">
        <v>2.2999999999999998</v>
      </c>
      <c r="S90" s="31">
        <f t="shared" si="20"/>
        <v>7.2199999999999999E-3</v>
      </c>
      <c r="T90" s="2">
        <v>72.2</v>
      </c>
      <c r="U90" s="27">
        <v>1</v>
      </c>
      <c r="V90" s="61">
        <v>7209</v>
      </c>
      <c r="W90" s="58">
        <v>4.4000000000000004</v>
      </c>
      <c r="X90" s="56">
        <f t="shared" si="21"/>
        <v>2.4066666666666667E-2</v>
      </c>
      <c r="Y90" s="62">
        <v>9.7937000000000007E-3</v>
      </c>
      <c r="Z90" s="56">
        <f t="shared" si="22"/>
        <v>3.0000000000000001E-3</v>
      </c>
      <c r="AA90" s="56">
        <f t="shared" si="23"/>
        <v>4.4000000000000004E-2</v>
      </c>
    </row>
    <row r="91" spans="1:27" s="56" customFormat="1" ht="29.4" thickBot="1" x14ac:dyDescent="0.35">
      <c r="A91" s="55" t="s">
        <v>48</v>
      </c>
      <c r="B91" s="56" t="s">
        <v>38</v>
      </c>
      <c r="C91" s="57">
        <f t="shared" si="17"/>
        <v>1.3478052217241696E-2</v>
      </c>
      <c r="D91" s="30" t="s">
        <v>91</v>
      </c>
      <c r="E91" s="31">
        <v>0.3</v>
      </c>
      <c r="F91" s="27">
        <f t="shared" si="18"/>
        <v>0.15</v>
      </c>
      <c r="G91" s="19" t="s">
        <v>91</v>
      </c>
      <c r="H91" s="58" t="s">
        <v>45</v>
      </c>
      <c r="I91" s="56">
        <f t="shared" si="19"/>
        <v>2162.6999999999998</v>
      </c>
      <c r="J91" s="56">
        <f t="shared" si="16"/>
        <v>0.19837644468904789</v>
      </c>
      <c r="K91" s="59">
        <v>15.9</v>
      </c>
      <c r="O91">
        <v>1.6174646760826201E-3</v>
      </c>
      <c r="P91" s="60"/>
      <c r="R91" s="56">
        <v>2.2999999999999998</v>
      </c>
      <c r="S91" s="31">
        <f t="shared" si="20"/>
        <v>8.5199999999999998E-3</v>
      </c>
      <c r="T91" s="2">
        <v>85.2</v>
      </c>
      <c r="U91" s="27">
        <v>1</v>
      </c>
      <c r="V91" s="61">
        <v>7209</v>
      </c>
      <c r="W91" s="58">
        <v>4.4000000000000004</v>
      </c>
      <c r="X91" s="56">
        <f t="shared" si="21"/>
        <v>2.8400000000000002E-2</v>
      </c>
      <c r="Y91" s="62">
        <v>9.7937000000000007E-3</v>
      </c>
      <c r="Z91" s="56">
        <f t="shared" si="22"/>
        <v>3.0000000000000001E-3</v>
      </c>
      <c r="AA91" s="56">
        <f t="shared" si="23"/>
        <v>4.4000000000000004E-2</v>
      </c>
    </row>
    <row r="92" spans="1:27" s="56" customFormat="1" ht="29.4" thickBot="1" x14ac:dyDescent="0.35">
      <c r="A92" s="55" t="s">
        <v>48</v>
      </c>
      <c r="B92" s="56" t="s">
        <v>38</v>
      </c>
      <c r="C92" s="57">
        <f t="shared" si="17"/>
        <v>1.3478052217241696E-2</v>
      </c>
      <c r="D92" s="30" t="s">
        <v>91</v>
      </c>
      <c r="E92" s="31">
        <v>0.3</v>
      </c>
      <c r="F92" s="27">
        <f t="shared" si="18"/>
        <v>0.15</v>
      </c>
      <c r="G92" s="19" t="s">
        <v>91</v>
      </c>
      <c r="H92" s="58" t="s">
        <v>45</v>
      </c>
      <c r="I92" s="56">
        <f t="shared" si="19"/>
        <v>2162.6999999999998</v>
      </c>
      <c r="J92" s="56">
        <f t="shared" si="16"/>
        <v>0.19837644468904789</v>
      </c>
      <c r="K92" s="59">
        <v>15.9</v>
      </c>
      <c r="O92">
        <v>1.92443063455819E-3</v>
      </c>
      <c r="P92" s="60"/>
      <c r="R92" s="56">
        <v>2.2999999999999998</v>
      </c>
      <c r="S92" s="31">
        <f t="shared" si="20"/>
        <v>1.01E-2</v>
      </c>
      <c r="T92" s="2">
        <v>101</v>
      </c>
      <c r="U92" s="27">
        <v>1</v>
      </c>
      <c r="V92" s="61">
        <v>7209</v>
      </c>
      <c r="W92" s="58">
        <v>4.4000000000000004</v>
      </c>
      <c r="X92" s="56">
        <f t="shared" si="21"/>
        <v>3.3666666666666664E-2</v>
      </c>
      <c r="Y92" s="62">
        <v>9.7937000000000007E-3</v>
      </c>
      <c r="Z92" s="56">
        <f t="shared" si="22"/>
        <v>3.0000000000000001E-3</v>
      </c>
      <c r="AA92" s="56">
        <f t="shared" si="23"/>
        <v>4.4000000000000004E-2</v>
      </c>
    </row>
    <row r="93" spans="1:27" s="56" customFormat="1" ht="29.4" thickBot="1" x14ac:dyDescent="0.35">
      <c r="A93" s="55" t="s">
        <v>48</v>
      </c>
      <c r="B93" s="56" t="s">
        <v>38</v>
      </c>
      <c r="C93" s="57">
        <f t="shared" si="17"/>
        <v>1.3478052217241696E-2</v>
      </c>
      <c r="D93" s="30" t="s">
        <v>91</v>
      </c>
      <c r="E93" s="31">
        <v>0.3</v>
      </c>
      <c r="F93" s="27">
        <f t="shared" si="18"/>
        <v>0.15</v>
      </c>
      <c r="G93" s="19" t="s">
        <v>91</v>
      </c>
      <c r="H93" s="58" t="s">
        <v>45</v>
      </c>
      <c r="I93" s="56">
        <f t="shared" si="19"/>
        <v>2162.6999999999998</v>
      </c>
      <c r="J93" s="56">
        <f t="shared" si="16"/>
        <v>0.19837644468904789</v>
      </c>
      <c r="K93" s="59">
        <v>15.9</v>
      </c>
      <c r="O93">
        <v>2.2995599520640501E-3</v>
      </c>
      <c r="P93" s="60"/>
      <c r="R93" s="56">
        <v>2.2999999999999998</v>
      </c>
      <c r="S93" s="31">
        <f t="shared" si="20"/>
        <v>1.1900000000000001E-2</v>
      </c>
      <c r="T93" s="2">
        <v>119</v>
      </c>
      <c r="U93" s="27">
        <v>1</v>
      </c>
      <c r="V93" s="61">
        <v>7209</v>
      </c>
      <c r="W93" s="58">
        <v>4.4000000000000004</v>
      </c>
      <c r="X93" s="56">
        <f t="shared" si="21"/>
        <v>3.966666666666667E-2</v>
      </c>
      <c r="Y93" s="62">
        <v>9.7937000000000007E-3</v>
      </c>
      <c r="Z93" s="56">
        <f t="shared" si="22"/>
        <v>3.0000000000000001E-3</v>
      </c>
      <c r="AA93" s="56">
        <f t="shared" si="23"/>
        <v>4.4000000000000004E-2</v>
      </c>
    </row>
    <row r="94" spans="1:27" s="56" customFormat="1" ht="29.4" thickBot="1" x14ac:dyDescent="0.35">
      <c r="A94" s="55" t="s">
        <v>48</v>
      </c>
      <c r="B94" s="56" t="s">
        <v>38</v>
      </c>
      <c r="C94" s="57">
        <f t="shared" si="17"/>
        <v>1.3478052217241696E-2</v>
      </c>
      <c r="D94" s="30" t="s">
        <v>91</v>
      </c>
      <c r="E94" s="31">
        <v>0.3</v>
      </c>
      <c r="F94" s="27">
        <f t="shared" si="18"/>
        <v>0.15</v>
      </c>
      <c r="G94" s="19" t="s">
        <v>91</v>
      </c>
      <c r="H94" s="58" t="s">
        <v>45</v>
      </c>
      <c r="I94" s="56">
        <f t="shared" si="19"/>
        <v>2162.6999999999998</v>
      </c>
      <c r="J94" s="56">
        <f t="shared" si="16"/>
        <v>0.19837644468904789</v>
      </c>
      <c r="K94" s="59">
        <v>15.9</v>
      </c>
      <c r="O94">
        <v>2.7157490139493199E-3</v>
      </c>
      <c r="P94" s="60"/>
      <c r="R94" s="56">
        <v>2.2999999999999998</v>
      </c>
      <c r="S94" s="31">
        <f t="shared" si="20"/>
        <v>1.4E-2</v>
      </c>
      <c r="T94" s="2">
        <v>140</v>
      </c>
      <c r="U94" s="27">
        <v>1</v>
      </c>
      <c r="V94" s="61">
        <v>7209</v>
      </c>
      <c r="W94" s="58">
        <v>4.4000000000000004</v>
      </c>
      <c r="X94" s="56">
        <f t="shared" si="21"/>
        <v>4.6666666666666669E-2</v>
      </c>
      <c r="Y94" s="62">
        <v>9.7937000000000007E-3</v>
      </c>
      <c r="Z94" s="56">
        <f t="shared" si="22"/>
        <v>3.0000000000000001E-3</v>
      </c>
      <c r="AA94" s="56">
        <f t="shared" si="23"/>
        <v>4.4000000000000004E-2</v>
      </c>
    </row>
    <row r="95" spans="1:27" s="56" customFormat="1" ht="29.4" thickBot="1" x14ac:dyDescent="0.35">
      <c r="A95" s="55" t="s">
        <v>48</v>
      </c>
      <c r="B95" s="56" t="s">
        <v>38</v>
      </c>
      <c r="C95" s="57">
        <f t="shared" si="17"/>
        <v>1.3478052217241696E-2</v>
      </c>
      <c r="D95" s="30" t="s">
        <v>91</v>
      </c>
      <c r="E95" s="31">
        <v>0.3</v>
      </c>
      <c r="F95" s="27">
        <f t="shared" si="18"/>
        <v>0.15</v>
      </c>
      <c r="G95" s="19" t="s">
        <v>91</v>
      </c>
      <c r="H95" s="58" t="s">
        <v>45</v>
      </c>
      <c r="I95" s="56">
        <f t="shared" si="19"/>
        <v>2162.6999999999998</v>
      </c>
      <c r="J95" s="56">
        <f t="shared" si="16"/>
        <v>0.19837644468904789</v>
      </c>
      <c r="K95" s="59">
        <v>15.9</v>
      </c>
      <c r="O95">
        <v>2.9573312737031102E-3</v>
      </c>
      <c r="P95" s="60"/>
      <c r="R95" s="56">
        <v>2.2999999999999998</v>
      </c>
      <c r="S95" s="31">
        <f t="shared" si="20"/>
        <v>1.6500000000000001E-2</v>
      </c>
      <c r="T95" s="2">
        <v>165</v>
      </c>
      <c r="U95" s="27">
        <v>1</v>
      </c>
      <c r="V95" s="61">
        <v>7209</v>
      </c>
      <c r="W95" s="58">
        <v>4.4000000000000004</v>
      </c>
      <c r="X95" s="56">
        <f t="shared" si="21"/>
        <v>5.5000000000000007E-2</v>
      </c>
      <c r="Y95" s="62">
        <v>9.7937000000000007E-3</v>
      </c>
      <c r="Z95" s="56">
        <f t="shared" si="22"/>
        <v>3.0000000000000001E-3</v>
      </c>
      <c r="AA95" s="56">
        <f t="shared" si="23"/>
        <v>4.4000000000000004E-2</v>
      </c>
    </row>
    <row r="96" spans="1:27" s="56" customFormat="1" ht="29.4" thickBot="1" x14ac:dyDescent="0.35">
      <c r="A96" s="55" t="s">
        <v>48</v>
      </c>
      <c r="B96" s="56" t="s">
        <v>38</v>
      </c>
      <c r="C96" s="57">
        <f t="shared" si="17"/>
        <v>1.3478052217241696E-2</v>
      </c>
      <c r="D96" s="30" t="s">
        <v>91</v>
      </c>
      <c r="E96" s="31">
        <v>0.3</v>
      </c>
      <c r="F96" s="27">
        <f t="shared" si="18"/>
        <v>0.15</v>
      </c>
      <c r="G96" s="19" t="s">
        <v>91</v>
      </c>
      <c r="H96" s="58" t="s">
        <v>45</v>
      </c>
      <c r="I96" s="56">
        <f t="shared" si="19"/>
        <v>2162.6999999999998</v>
      </c>
      <c r="J96" s="56">
        <f t="shared" si="16"/>
        <v>0.19837644468904789</v>
      </c>
      <c r="K96" s="59">
        <v>15.9</v>
      </c>
      <c r="O96">
        <v>3.1924542779571499E-3</v>
      </c>
      <c r="P96" s="60"/>
      <c r="R96" s="56">
        <v>2.2999999999999998</v>
      </c>
      <c r="S96" s="31">
        <f t="shared" si="20"/>
        <v>1.95E-2</v>
      </c>
      <c r="T96" s="2">
        <v>195</v>
      </c>
      <c r="U96" s="27">
        <v>1</v>
      </c>
      <c r="V96" s="61">
        <v>7209</v>
      </c>
      <c r="W96" s="58">
        <v>4.4000000000000004</v>
      </c>
      <c r="X96" s="56">
        <f t="shared" si="21"/>
        <v>6.5000000000000002E-2</v>
      </c>
      <c r="Y96" s="62">
        <v>9.7937000000000007E-3</v>
      </c>
      <c r="Z96" s="56">
        <f t="shared" si="22"/>
        <v>3.0000000000000001E-3</v>
      </c>
      <c r="AA96" s="56">
        <f t="shared" si="23"/>
        <v>4.4000000000000004E-2</v>
      </c>
    </row>
    <row r="97" spans="1:27" s="56" customFormat="1" ht="29.4" thickBot="1" x14ac:dyDescent="0.35">
      <c r="A97" s="55" t="s">
        <v>48</v>
      </c>
      <c r="B97" s="56" t="s">
        <v>38</v>
      </c>
      <c r="C97" s="57">
        <f t="shared" si="17"/>
        <v>1.3478052217241696E-2</v>
      </c>
      <c r="D97" s="30" t="s">
        <v>91</v>
      </c>
      <c r="E97" s="31">
        <v>0.3</v>
      </c>
      <c r="F97" s="27">
        <f t="shared" si="18"/>
        <v>0.15</v>
      </c>
      <c r="G97" s="19" t="s">
        <v>91</v>
      </c>
      <c r="H97" s="58" t="s">
        <v>45</v>
      </c>
      <c r="I97" s="56">
        <f t="shared" si="19"/>
        <v>2162.6999999999998</v>
      </c>
      <c r="J97" s="56">
        <f t="shared" si="16"/>
        <v>0.19837644468904789</v>
      </c>
      <c r="K97" s="59">
        <v>15.9</v>
      </c>
      <c r="O97">
        <v>3.4700631615236701E-3</v>
      </c>
      <c r="P97" s="60"/>
      <c r="R97" s="56">
        <v>2.2999999999999998</v>
      </c>
      <c r="S97" s="31">
        <f t="shared" si="20"/>
        <v>2.3E-2</v>
      </c>
      <c r="T97" s="2">
        <v>230</v>
      </c>
      <c r="U97" s="27">
        <v>1</v>
      </c>
      <c r="V97" s="61">
        <v>7209</v>
      </c>
      <c r="W97" s="58">
        <v>4.4000000000000004</v>
      </c>
      <c r="X97" s="56">
        <f t="shared" si="21"/>
        <v>7.6666666666666675E-2</v>
      </c>
      <c r="Y97" s="62">
        <v>9.7937000000000007E-3</v>
      </c>
      <c r="Z97" s="56">
        <f t="shared" si="22"/>
        <v>3.0000000000000001E-3</v>
      </c>
      <c r="AA97" s="56">
        <f t="shared" si="23"/>
        <v>4.4000000000000004E-2</v>
      </c>
    </row>
    <row r="98" spans="1:27" s="56" customFormat="1" ht="29.4" thickBot="1" x14ac:dyDescent="0.35">
      <c r="A98" s="55" t="s">
        <v>49</v>
      </c>
      <c r="B98" s="56" t="s">
        <v>38</v>
      </c>
      <c r="C98" s="57">
        <f t="shared" si="17"/>
        <v>1.3478052217241696E-2</v>
      </c>
      <c r="D98" s="30" t="s">
        <v>91</v>
      </c>
      <c r="E98" s="31">
        <v>0.3</v>
      </c>
      <c r="F98" s="27">
        <f t="shared" si="18"/>
        <v>0.15</v>
      </c>
      <c r="G98" s="19" t="s">
        <v>91</v>
      </c>
      <c r="H98" s="58" t="s">
        <v>45</v>
      </c>
      <c r="I98" s="56">
        <f t="shared" si="19"/>
        <v>2162.6999999999998</v>
      </c>
      <c r="J98" s="56">
        <f t="shared" ref="J98:J129" si="24">(V98*K98)/(790*46*15.8)</f>
        <v>0.19837644468904791</v>
      </c>
      <c r="K98" s="59">
        <v>15.8</v>
      </c>
      <c r="O98" s="20">
        <v>-7.1110422654409303E-5</v>
      </c>
      <c r="P98" s="60"/>
      <c r="R98" s="56">
        <v>2.2999999999999998</v>
      </c>
      <c r="S98" s="31">
        <f t="shared" si="20"/>
        <v>1.36E-4</v>
      </c>
      <c r="T98" s="2">
        <v>1.36</v>
      </c>
      <c r="U98" s="27">
        <v>1</v>
      </c>
      <c r="V98" s="61">
        <v>7209</v>
      </c>
      <c r="W98" s="58">
        <v>4.4000000000000004</v>
      </c>
      <c r="X98" s="56">
        <f t="shared" si="21"/>
        <v>4.5333333333333337E-4</v>
      </c>
      <c r="Y98" s="62">
        <v>9.7937000000000007E-3</v>
      </c>
      <c r="Z98" s="56">
        <f t="shared" si="22"/>
        <v>3.0000000000000001E-3</v>
      </c>
      <c r="AA98" s="56">
        <f t="shared" si="23"/>
        <v>4.4000000000000004E-2</v>
      </c>
    </row>
    <row r="99" spans="1:27" s="56" customFormat="1" ht="29.4" thickBot="1" x14ac:dyDescent="0.35">
      <c r="A99" s="55" t="s">
        <v>49</v>
      </c>
      <c r="B99" s="56" t="s">
        <v>38</v>
      </c>
      <c r="C99" s="57">
        <f t="shared" si="17"/>
        <v>1.3478052217241696E-2</v>
      </c>
      <c r="D99" s="30" t="s">
        <v>91</v>
      </c>
      <c r="E99" s="31">
        <v>0.3</v>
      </c>
      <c r="F99" s="27">
        <f t="shared" si="18"/>
        <v>0.15</v>
      </c>
      <c r="G99" s="19" t="s">
        <v>91</v>
      </c>
      <c r="H99" s="58" t="s">
        <v>45</v>
      </c>
      <c r="I99" s="56">
        <f t="shared" si="19"/>
        <v>2162.6999999999998</v>
      </c>
      <c r="J99" s="56">
        <f t="shared" si="24"/>
        <v>0.19837644468904791</v>
      </c>
      <c r="K99" s="59">
        <v>15.8</v>
      </c>
      <c r="O99" s="20">
        <v>-4.11215935545417E-5</v>
      </c>
      <c r="P99" s="60"/>
      <c r="R99" s="56">
        <v>2.2999999999999998</v>
      </c>
      <c r="S99" s="31">
        <f t="shared" si="20"/>
        <v>1.6000000000000001E-4</v>
      </c>
      <c r="T99" s="2">
        <v>1.6</v>
      </c>
      <c r="U99" s="27">
        <v>1</v>
      </c>
      <c r="V99" s="61">
        <v>7209</v>
      </c>
      <c r="W99" s="58">
        <v>4.4000000000000004</v>
      </c>
      <c r="X99" s="56">
        <f t="shared" si="21"/>
        <v>5.3333333333333336E-4</v>
      </c>
      <c r="Y99" s="62">
        <v>9.7937000000000007E-3</v>
      </c>
      <c r="Z99" s="56">
        <f t="shared" si="22"/>
        <v>3.0000000000000001E-3</v>
      </c>
      <c r="AA99" s="56">
        <f t="shared" si="23"/>
        <v>4.4000000000000004E-2</v>
      </c>
    </row>
    <row r="100" spans="1:27" s="56" customFormat="1" ht="29.4" thickBot="1" x14ac:dyDescent="0.35">
      <c r="A100" s="55" t="s">
        <v>49</v>
      </c>
      <c r="B100" s="56" t="s">
        <v>38</v>
      </c>
      <c r="C100" s="57">
        <f t="shared" si="17"/>
        <v>1.3478052217241696E-2</v>
      </c>
      <c r="D100" s="30" t="s">
        <v>91</v>
      </c>
      <c r="E100" s="31">
        <v>0.3</v>
      </c>
      <c r="F100" s="27">
        <f t="shared" si="18"/>
        <v>0.15</v>
      </c>
      <c r="G100" s="19" t="s">
        <v>91</v>
      </c>
      <c r="H100" s="58" t="s">
        <v>45</v>
      </c>
      <c r="I100" s="56">
        <f t="shared" si="19"/>
        <v>2162.6999999999998</v>
      </c>
      <c r="J100" s="56">
        <f t="shared" si="24"/>
        <v>0.19837644468904791</v>
      </c>
      <c r="K100" s="59">
        <v>15.8</v>
      </c>
      <c r="O100" s="20">
        <v>-5.0199767328622E-6</v>
      </c>
      <c r="P100" s="60"/>
      <c r="R100" s="56">
        <v>2.2999999999999998</v>
      </c>
      <c r="S100" s="31">
        <f t="shared" si="20"/>
        <v>1.8899999999999999E-4</v>
      </c>
      <c r="T100" s="2">
        <v>1.89</v>
      </c>
      <c r="U100" s="27">
        <v>1</v>
      </c>
      <c r="V100" s="61">
        <v>7209</v>
      </c>
      <c r="W100" s="58">
        <v>4.4000000000000004</v>
      </c>
      <c r="X100" s="56">
        <f t="shared" si="21"/>
        <v>6.3000000000000003E-4</v>
      </c>
      <c r="Y100" s="62">
        <v>9.7937000000000007E-3</v>
      </c>
      <c r="Z100" s="56">
        <f t="shared" si="22"/>
        <v>3.0000000000000001E-3</v>
      </c>
      <c r="AA100" s="56">
        <f t="shared" si="23"/>
        <v>4.4000000000000004E-2</v>
      </c>
    </row>
    <row r="101" spans="1:27" s="56" customFormat="1" ht="29.4" thickBot="1" x14ac:dyDescent="0.35">
      <c r="A101" s="55" t="s">
        <v>49</v>
      </c>
      <c r="B101" s="56" t="s">
        <v>38</v>
      </c>
      <c r="C101" s="57">
        <f t="shared" si="17"/>
        <v>1.3478052217241696E-2</v>
      </c>
      <c r="D101" s="30" t="s">
        <v>91</v>
      </c>
      <c r="E101" s="31">
        <v>0.3</v>
      </c>
      <c r="F101" s="27">
        <f t="shared" si="18"/>
        <v>0.15</v>
      </c>
      <c r="G101" s="19" t="s">
        <v>91</v>
      </c>
      <c r="H101" s="58" t="s">
        <v>45</v>
      </c>
      <c r="I101" s="56">
        <f t="shared" si="19"/>
        <v>2162.6999999999998</v>
      </c>
      <c r="J101" s="56">
        <f t="shared" si="24"/>
        <v>0.19837644468904791</v>
      </c>
      <c r="K101" s="59">
        <v>15.8</v>
      </c>
      <c r="O101" s="20">
        <v>2.40854970298834E-5</v>
      </c>
      <c r="P101" s="60"/>
      <c r="R101" s="56">
        <v>2.2999999999999998</v>
      </c>
      <c r="S101" s="31">
        <f t="shared" si="20"/>
        <v>2.23E-4</v>
      </c>
      <c r="T101" s="2">
        <v>2.23</v>
      </c>
      <c r="U101" s="27">
        <v>1</v>
      </c>
      <c r="V101" s="61">
        <v>7209</v>
      </c>
      <c r="W101" s="58">
        <v>4.4000000000000004</v>
      </c>
      <c r="X101" s="56">
        <f t="shared" si="21"/>
        <v>7.4333333333333337E-4</v>
      </c>
      <c r="Y101" s="62">
        <v>9.7937000000000007E-3</v>
      </c>
      <c r="Z101" s="56">
        <f t="shared" si="22"/>
        <v>3.0000000000000001E-3</v>
      </c>
      <c r="AA101" s="56">
        <f t="shared" si="23"/>
        <v>4.4000000000000004E-2</v>
      </c>
    </row>
    <row r="102" spans="1:27" s="56" customFormat="1" ht="29.4" thickBot="1" x14ac:dyDescent="0.35">
      <c r="A102" s="55" t="s">
        <v>49</v>
      </c>
      <c r="B102" s="56" t="s">
        <v>38</v>
      </c>
      <c r="C102" s="57">
        <f t="shared" si="17"/>
        <v>1.3478052217241696E-2</v>
      </c>
      <c r="D102" s="30" t="s">
        <v>91</v>
      </c>
      <c r="E102" s="31">
        <v>0.3</v>
      </c>
      <c r="F102" s="27">
        <f t="shared" si="18"/>
        <v>0.15</v>
      </c>
      <c r="G102" s="19" t="s">
        <v>91</v>
      </c>
      <c r="H102" s="58" t="s">
        <v>45</v>
      </c>
      <c r="I102" s="56">
        <f t="shared" si="19"/>
        <v>2162.6999999999998</v>
      </c>
      <c r="J102" s="56">
        <f t="shared" si="24"/>
        <v>0.19837644468904791</v>
      </c>
      <c r="K102" s="59">
        <v>15.8</v>
      </c>
      <c r="O102" s="20">
        <v>4.1969476596219701E-5</v>
      </c>
      <c r="P102" s="60"/>
      <c r="R102" s="56">
        <v>2.2999999999999998</v>
      </c>
      <c r="S102" s="31">
        <f t="shared" si="20"/>
        <v>2.63E-4</v>
      </c>
      <c r="T102" s="2">
        <v>2.63</v>
      </c>
      <c r="U102" s="27">
        <v>1</v>
      </c>
      <c r="V102" s="61">
        <v>7209</v>
      </c>
      <c r="W102" s="58">
        <v>4.4000000000000004</v>
      </c>
      <c r="X102" s="56">
        <f t="shared" si="21"/>
        <v>8.7666666666666665E-4</v>
      </c>
      <c r="Y102" s="62">
        <v>9.7937000000000007E-3</v>
      </c>
      <c r="Z102" s="56">
        <f t="shared" si="22"/>
        <v>3.0000000000000001E-3</v>
      </c>
      <c r="AA102" s="56">
        <f t="shared" si="23"/>
        <v>4.4000000000000004E-2</v>
      </c>
    </row>
    <row r="103" spans="1:27" s="56" customFormat="1" ht="29.4" thickBot="1" x14ac:dyDescent="0.35">
      <c r="A103" s="55" t="s">
        <v>49</v>
      </c>
      <c r="B103" s="56" t="s">
        <v>38</v>
      </c>
      <c r="C103" s="57">
        <f t="shared" si="17"/>
        <v>1.3478052217241696E-2</v>
      </c>
      <c r="D103" s="30" t="s">
        <v>91</v>
      </c>
      <c r="E103" s="31">
        <v>0.3</v>
      </c>
      <c r="F103" s="27">
        <f t="shared" si="18"/>
        <v>0.15</v>
      </c>
      <c r="G103" s="19" t="s">
        <v>91</v>
      </c>
      <c r="H103" s="58" t="s">
        <v>45</v>
      </c>
      <c r="I103" s="56">
        <f t="shared" si="19"/>
        <v>2162.6999999999998</v>
      </c>
      <c r="J103" s="56">
        <f t="shared" si="24"/>
        <v>0.19837644468904791</v>
      </c>
      <c r="K103" s="59">
        <v>15.8</v>
      </c>
      <c r="O103" s="20">
        <v>3.7143463755589899E-5</v>
      </c>
      <c r="P103" s="60"/>
      <c r="R103" s="56">
        <v>2.2999999999999998</v>
      </c>
      <c r="S103" s="31">
        <f t="shared" si="20"/>
        <v>3.1099999999999997E-4</v>
      </c>
      <c r="T103" s="2">
        <v>3.11</v>
      </c>
      <c r="U103" s="27">
        <v>1</v>
      </c>
      <c r="V103" s="61">
        <v>7209</v>
      </c>
      <c r="W103" s="58">
        <v>4.4000000000000004</v>
      </c>
      <c r="X103" s="56">
        <f t="shared" si="21"/>
        <v>1.0366666666666666E-3</v>
      </c>
      <c r="Y103" s="62">
        <v>9.7937000000000007E-3</v>
      </c>
      <c r="Z103" s="56">
        <f t="shared" si="22"/>
        <v>3.0000000000000001E-3</v>
      </c>
      <c r="AA103" s="56">
        <f t="shared" si="23"/>
        <v>4.4000000000000004E-2</v>
      </c>
    </row>
    <row r="104" spans="1:27" s="56" customFormat="1" ht="29.4" thickBot="1" x14ac:dyDescent="0.35">
      <c r="A104" s="55" t="s">
        <v>49</v>
      </c>
      <c r="B104" s="56" t="s">
        <v>38</v>
      </c>
      <c r="C104" s="57">
        <f t="shared" si="17"/>
        <v>1.3478052217241696E-2</v>
      </c>
      <c r="D104" s="30" t="s">
        <v>91</v>
      </c>
      <c r="E104" s="31">
        <v>0.3</v>
      </c>
      <c r="F104" s="27">
        <f t="shared" si="18"/>
        <v>0.15</v>
      </c>
      <c r="G104" s="19" t="s">
        <v>91</v>
      </c>
      <c r="H104" s="58" t="s">
        <v>45</v>
      </c>
      <c r="I104" s="56">
        <f t="shared" si="19"/>
        <v>2162.6999999999998</v>
      </c>
      <c r="J104" s="56">
        <f t="shared" si="24"/>
        <v>0.19837644468904791</v>
      </c>
      <c r="K104" s="59">
        <v>15.8</v>
      </c>
      <c r="O104" s="20">
        <v>2.9170750974913501E-5</v>
      </c>
      <c r="P104" s="60"/>
      <c r="R104" s="56">
        <v>2.2999999999999998</v>
      </c>
      <c r="S104" s="31">
        <f t="shared" si="20"/>
        <v>3.6699999999999998E-4</v>
      </c>
      <c r="T104" s="2">
        <v>3.67</v>
      </c>
      <c r="U104" s="27">
        <v>1</v>
      </c>
      <c r="V104" s="61">
        <v>7209</v>
      </c>
      <c r="W104" s="58">
        <v>4.4000000000000004</v>
      </c>
      <c r="X104" s="56">
        <f t="shared" si="21"/>
        <v>1.2233333333333332E-3</v>
      </c>
      <c r="Y104" s="62">
        <v>9.7937000000000007E-3</v>
      </c>
      <c r="Z104" s="56">
        <f t="shared" si="22"/>
        <v>3.0000000000000001E-3</v>
      </c>
      <c r="AA104" s="56">
        <f t="shared" si="23"/>
        <v>4.4000000000000004E-2</v>
      </c>
    </row>
    <row r="105" spans="1:27" s="56" customFormat="1" ht="29.4" thickBot="1" x14ac:dyDescent="0.35">
      <c r="A105" s="55" t="s">
        <v>49</v>
      </c>
      <c r="B105" s="56" t="s">
        <v>38</v>
      </c>
      <c r="C105" s="57">
        <f t="shared" si="17"/>
        <v>1.3478052217241696E-2</v>
      </c>
      <c r="D105" s="30" t="s">
        <v>91</v>
      </c>
      <c r="E105" s="31">
        <v>0.3</v>
      </c>
      <c r="F105" s="27">
        <f t="shared" si="18"/>
        <v>0.15</v>
      </c>
      <c r="G105" s="19" t="s">
        <v>91</v>
      </c>
      <c r="H105" s="58" t="s">
        <v>45</v>
      </c>
      <c r="I105" s="56">
        <f t="shared" si="19"/>
        <v>2162.6999999999998</v>
      </c>
      <c r="J105" s="56">
        <f t="shared" si="24"/>
        <v>0.19837644468904791</v>
      </c>
      <c r="K105" s="59">
        <v>15.8</v>
      </c>
      <c r="O105" s="20">
        <v>3.8140517696756297E-5</v>
      </c>
      <c r="P105" s="60"/>
      <c r="R105" s="56">
        <v>2.2999999999999998</v>
      </c>
      <c r="S105" s="31">
        <f t="shared" si="20"/>
        <v>4.3300000000000001E-4</v>
      </c>
      <c r="T105" s="2">
        <v>4.33</v>
      </c>
      <c r="U105" s="27">
        <v>1</v>
      </c>
      <c r="V105" s="61">
        <v>7209</v>
      </c>
      <c r="W105" s="58">
        <v>4.4000000000000004</v>
      </c>
      <c r="X105" s="56">
        <f t="shared" si="21"/>
        <v>1.4433333333333334E-3</v>
      </c>
      <c r="Y105" s="62">
        <v>9.7937000000000007E-3</v>
      </c>
      <c r="Z105" s="56">
        <f t="shared" si="22"/>
        <v>3.0000000000000001E-3</v>
      </c>
      <c r="AA105" s="56">
        <f t="shared" si="23"/>
        <v>4.4000000000000004E-2</v>
      </c>
    </row>
    <row r="106" spans="1:27" s="56" customFormat="1" ht="29.4" thickBot="1" x14ac:dyDescent="0.35">
      <c r="A106" s="55" t="s">
        <v>49</v>
      </c>
      <c r="B106" s="56" t="s">
        <v>38</v>
      </c>
      <c r="C106" s="57">
        <f t="shared" si="17"/>
        <v>1.3478052217241696E-2</v>
      </c>
      <c r="D106" s="30" t="s">
        <v>91</v>
      </c>
      <c r="E106" s="31">
        <v>0.3</v>
      </c>
      <c r="F106" s="27">
        <f t="shared" si="18"/>
        <v>0.15</v>
      </c>
      <c r="G106" s="19" t="s">
        <v>91</v>
      </c>
      <c r="H106" s="58" t="s">
        <v>45</v>
      </c>
      <c r="I106" s="56">
        <f t="shared" si="19"/>
        <v>2162.6999999999998</v>
      </c>
      <c r="J106" s="56">
        <f t="shared" si="24"/>
        <v>0.19837644468904791</v>
      </c>
      <c r="K106" s="59">
        <v>15.8</v>
      </c>
      <c r="O106" s="20">
        <v>5.0358471811702203E-5</v>
      </c>
      <c r="P106" s="60"/>
      <c r="R106" s="56">
        <v>2.2999999999999998</v>
      </c>
      <c r="S106" s="31">
        <f t="shared" si="20"/>
        <v>5.1100000000000006E-4</v>
      </c>
      <c r="T106" s="2">
        <v>5.1100000000000003</v>
      </c>
      <c r="U106" s="27">
        <v>1</v>
      </c>
      <c r="V106" s="61">
        <v>7209</v>
      </c>
      <c r="W106" s="58">
        <v>4.4000000000000004</v>
      </c>
      <c r="X106" s="56">
        <f t="shared" si="21"/>
        <v>1.7033333333333336E-3</v>
      </c>
      <c r="Y106" s="62">
        <v>9.7937000000000007E-3</v>
      </c>
      <c r="Z106" s="56">
        <f t="shared" si="22"/>
        <v>3.0000000000000001E-3</v>
      </c>
      <c r="AA106" s="56">
        <f t="shared" si="23"/>
        <v>4.4000000000000004E-2</v>
      </c>
    </row>
    <row r="107" spans="1:27" s="56" customFormat="1" ht="29.4" thickBot="1" x14ac:dyDescent="0.35">
      <c r="A107" s="55" t="s">
        <v>49</v>
      </c>
      <c r="B107" s="56" t="s">
        <v>38</v>
      </c>
      <c r="C107" s="57">
        <f t="shared" si="17"/>
        <v>1.3478052217241696E-2</v>
      </c>
      <c r="D107" s="30" t="s">
        <v>91</v>
      </c>
      <c r="E107" s="31">
        <v>0.3</v>
      </c>
      <c r="F107" s="27">
        <f t="shared" si="18"/>
        <v>0.15</v>
      </c>
      <c r="G107" s="19" t="s">
        <v>91</v>
      </c>
      <c r="H107" s="58" t="s">
        <v>45</v>
      </c>
      <c r="I107" s="56">
        <f t="shared" si="19"/>
        <v>2162.6999999999998</v>
      </c>
      <c r="J107" s="56">
        <f t="shared" si="24"/>
        <v>0.19837644468904791</v>
      </c>
      <c r="K107" s="59">
        <v>15.8</v>
      </c>
      <c r="O107" s="20">
        <v>6.6614843870775906E-5</v>
      </c>
      <c r="P107" s="60"/>
      <c r="R107" s="56">
        <v>2.2999999999999998</v>
      </c>
      <c r="S107" s="31">
        <f t="shared" si="20"/>
        <v>6.0300000000000002E-4</v>
      </c>
      <c r="T107" s="2">
        <v>6.03</v>
      </c>
      <c r="U107" s="27">
        <v>1</v>
      </c>
      <c r="V107" s="61">
        <v>7209</v>
      </c>
      <c r="W107" s="58">
        <v>4.4000000000000004</v>
      </c>
      <c r="X107" s="56">
        <f t="shared" si="21"/>
        <v>2.0100000000000001E-3</v>
      </c>
      <c r="Y107" s="62">
        <v>9.7937000000000007E-3</v>
      </c>
      <c r="Z107" s="56">
        <f t="shared" si="22"/>
        <v>3.0000000000000001E-3</v>
      </c>
      <c r="AA107" s="56">
        <f t="shared" si="23"/>
        <v>4.4000000000000004E-2</v>
      </c>
    </row>
    <row r="108" spans="1:27" s="56" customFormat="1" ht="29.4" thickBot="1" x14ac:dyDescent="0.35">
      <c r="A108" s="55" t="s">
        <v>49</v>
      </c>
      <c r="B108" s="56" t="s">
        <v>38</v>
      </c>
      <c r="C108" s="57">
        <f t="shared" si="17"/>
        <v>1.3478052217241696E-2</v>
      </c>
      <c r="D108" s="30" t="s">
        <v>91</v>
      </c>
      <c r="E108" s="31">
        <v>0.3</v>
      </c>
      <c r="F108" s="27">
        <f t="shared" si="18"/>
        <v>0.15</v>
      </c>
      <c r="G108" s="19" t="s">
        <v>91</v>
      </c>
      <c r="H108" s="58" t="s">
        <v>45</v>
      </c>
      <c r="I108" s="56">
        <f t="shared" si="19"/>
        <v>2162.6999999999998</v>
      </c>
      <c r="J108" s="56">
        <f t="shared" si="24"/>
        <v>0.19837644468904791</v>
      </c>
      <c r="K108" s="59">
        <v>15.8</v>
      </c>
      <c r="O108">
        <v>1.07735577146334E-4</v>
      </c>
      <c r="P108" s="60"/>
      <c r="R108" s="56">
        <v>2.2999999999999998</v>
      </c>
      <c r="S108" s="31">
        <f t="shared" si="20"/>
        <v>7.1100000000000004E-4</v>
      </c>
      <c r="T108" s="2">
        <v>7.11</v>
      </c>
      <c r="U108" s="27">
        <v>1</v>
      </c>
      <c r="V108" s="61">
        <v>7209</v>
      </c>
      <c r="W108" s="58">
        <v>4.4000000000000004</v>
      </c>
      <c r="X108" s="56">
        <f t="shared" si="21"/>
        <v>2.3700000000000001E-3</v>
      </c>
      <c r="Y108" s="62">
        <v>9.7937000000000007E-3</v>
      </c>
      <c r="Z108" s="56">
        <f t="shared" si="22"/>
        <v>3.0000000000000001E-3</v>
      </c>
      <c r="AA108" s="56">
        <f t="shared" si="23"/>
        <v>4.4000000000000004E-2</v>
      </c>
    </row>
    <row r="109" spans="1:27" s="56" customFormat="1" ht="29.4" thickBot="1" x14ac:dyDescent="0.35">
      <c r="A109" s="55" t="s">
        <v>49</v>
      </c>
      <c r="B109" s="56" t="s">
        <v>38</v>
      </c>
      <c r="C109" s="57">
        <f t="shared" si="17"/>
        <v>1.3478052217241696E-2</v>
      </c>
      <c r="D109" s="30" t="s">
        <v>91</v>
      </c>
      <c r="E109" s="31">
        <v>0.3</v>
      </c>
      <c r="F109" s="27">
        <f t="shared" si="18"/>
        <v>0.15</v>
      </c>
      <c r="G109" s="19" t="s">
        <v>91</v>
      </c>
      <c r="H109" s="58" t="s">
        <v>45</v>
      </c>
      <c r="I109" s="56">
        <f t="shared" si="19"/>
        <v>2162.6999999999998</v>
      </c>
      <c r="J109" s="56">
        <f t="shared" si="24"/>
        <v>0.19837644468904791</v>
      </c>
      <c r="K109" s="59">
        <v>15.8</v>
      </c>
      <c r="O109">
        <v>1.5929392757652101E-4</v>
      </c>
      <c r="P109" s="60"/>
      <c r="R109" s="56">
        <v>2.2999999999999998</v>
      </c>
      <c r="S109" s="31">
        <f t="shared" si="20"/>
        <v>8.3900000000000001E-4</v>
      </c>
      <c r="T109" s="2">
        <v>8.39</v>
      </c>
      <c r="U109" s="27">
        <v>1</v>
      </c>
      <c r="V109" s="61">
        <v>7209</v>
      </c>
      <c r="W109" s="58">
        <v>4.4000000000000004</v>
      </c>
      <c r="X109" s="56">
        <f t="shared" si="21"/>
        <v>2.7966666666666669E-3</v>
      </c>
      <c r="Y109" s="62">
        <v>9.7937000000000007E-3</v>
      </c>
      <c r="Z109" s="56">
        <f t="shared" si="22"/>
        <v>3.0000000000000001E-3</v>
      </c>
      <c r="AA109" s="56">
        <f t="shared" si="23"/>
        <v>4.4000000000000004E-2</v>
      </c>
    </row>
    <row r="110" spans="1:27" s="56" customFormat="1" ht="29.4" thickBot="1" x14ac:dyDescent="0.35">
      <c r="A110" s="55" t="s">
        <v>49</v>
      </c>
      <c r="B110" s="56" t="s">
        <v>38</v>
      </c>
      <c r="C110" s="57">
        <f t="shared" si="17"/>
        <v>1.3478052217241696E-2</v>
      </c>
      <c r="D110" s="30" t="s">
        <v>91</v>
      </c>
      <c r="E110" s="31">
        <v>0.3</v>
      </c>
      <c r="F110" s="27">
        <f t="shared" si="18"/>
        <v>0.15</v>
      </c>
      <c r="G110" s="19" t="s">
        <v>91</v>
      </c>
      <c r="H110" s="58" t="s">
        <v>45</v>
      </c>
      <c r="I110" s="56">
        <f t="shared" si="19"/>
        <v>2162.6999999999998</v>
      </c>
      <c r="J110" s="56">
        <f t="shared" si="24"/>
        <v>0.19837644468904791</v>
      </c>
      <c r="K110" s="59">
        <v>15.8</v>
      </c>
      <c r="O110">
        <v>2.0255505002676099E-4</v>
      </c>
      <c r="P110" s="60"/>
      <c r="R110" s="56">
        <v>2.2999999999999998</v>
      </c>
      <c r="S110" s="31">
        <f t="shared" si="20"/>
        <v>9.8999999999999999E-4</v>
      </c>
      <c r="T110" s="2">
        <v>9.9</v>
      </c>
      <c r="U110" s="27">
        <v>1</v>
      </c>
      <c r="V110" s="61">
        <v>7209</v>
      </c>
      <c r="W110" s="58">
        <v>4.4000000000000004</v>
      </c>
      <c r="X110" s="56">
        <f t="shared" si="21"/>
        <v>3.3E-3</v>
      </c>
      <c r="Y110" s="62">
        <v>9.7937000000000007E-3</v>
      </c>
      <c r="Z110" s="56">
        <f t="shared" si="22"/>
        <v>3.0000000000000001E-3</v>
      </c>
      <c r="AA110" s="56">
        <f t="shared" si="23"/>
        <v>4.4000000000000004E-2</v>
      </c>
    </row>
    <row r="111" spans="1:27" s="56" customFormat="1" ht="29.4" thickBot="1" x14ac:dyDescent="0.35">
      <c r="A111" s="55" t="s">
        <v>49</v>
      </c>
      <c r="B111" s="56" t="s">
        <v>38</v>
      </c>
      <c r="C111" s="57">
        <f t="shared" si="17"/>
        <v>1.3478052217241696E-2</v>
      </c>
      <c r="D111" s="30" t="s">
        <v>91</v>
      </c>
      <c r="E111" s="31">
        <v>0.3</v>
      </c>
      <c r="F111" s="27">
        <f t="shared" si="18"/>
        <v>0.15</v>
      </c>
      <c r="G111" s="19" t="s">
        <v>91</v>
      </c>
      <c r="H111" s="58" t="s">
        <v>45</v>
      </c>
      <c r="I111" s="56">
        <f t="shared" si="19"/>
        <v>2162.6999999999998</v>
      </c>
      <c r="J111" s="56">
        <f t="shared" si="24"/>
        <v>0.19837644468904791</v>
      </c>
      <c r="K111" s="59">
        <v>15.8</v>
      </c>
      <c r="O111">
        <v>2.0864566538516299E-4</v>
      </c>
      <c r="P111" s="60"/>
      <c r="R111" s="56">
        <v>2.2999999999999998</v>
      </c>
      <c r="S111" s="31">
        <f t="shared" si="20"/>
        <v>1.17E-3</v>
      </c>
      <c r="T111" s="2">
        <v>11.7</v>
      </c>
      <c r="U111" s="27">
        <v>1</v>
      </c>
      <c r="V111" s="61">
        <v>7209</v>
      </c>
      <c r="W111" s="58">
        <v>4.4000000000000004</v>
      </c>
      <c r="X111" s="56">
        <f t="shared" si="21"/>
        <v>3.9000000000000003E-3</v>
      </c>
      <c r="Y111" s="62">
        <v>9.7937000000000007E-3</v>
      </c>
      <c r="Z111" s="56">
        <f t="shared" si="22"/>
        <v>3.0000000000000001E-3</v>
      </c>
      <c r="AA111" s="56">
        <f t="shared" si="23"/>
        <v>4.4000000000000004E-2</v>
      </c>
    </row>
    <row r="112" spans="1:27" s="56" customFormat="1" ht="29.4" thickBot="1" x14ac:dyDescent="0.35">
      <c r="A112" s="55" t="s">
        <v>49</v>
      </c>
      <c r="B112" s="56" t="s">
        <v>38</v>
      </c>
      <c r="C112" s="57">
        <f t="shared" si="17"/>
        <v>1.3478052217241696E-2</v>
      </c>
      <c r="D112" s="30" t="s">
        <v>91</v>
      </c>
      <c r="E112" s="31">
        <v>0.3</v>
      </c>
      <c r="F112" s="27">
        <f t="shared" si="18"/>
        <v>0.15</v>
      </c>
      <c r="G112" s="19" t="s">
        <v>91</v>
      </c>
      <c r="H112" s="58" t="s">
        <v>45</v>
      </c>
      <c r="I112" s="56">
        <f t="shared" si="19"/>
        <v>2162.6999999999998</v>
      </c>
      <c r="J112" s="56">
        <f t="shared" si="24"/>
        <v>0.19837644468904791</v>
      </c>
      <c r="K112" s="59">
        <v>15.8</v>
      </c>
      <c r="O112">
        <v>1.83938061065684E-4</v>
      </c>
      <c r="P112" s="60"/>
      <c r="R112" s="56">
        <v>2.2999999999999998</v>
      </c>
      <c r="S112" s="31">
        <f t="shared" si="20"/>
        <v>1.3800000000000002E-3</v>
      </c>
      <c r="T112" s="2">
        <v>13.8</v>
      </c>
      <c r="U112" s="27">
        <v>1</v>
      </c>
      <c r="V112" s="61">
        <v>7209</v>
      </c>
      <c r="W112" s="58">
        <v>4.4000000000000004</v>
      </c>
      <c r="X112" s="56">
        <f t="shared" si="21"/>
        <v>4.6000000000000008E-3</v>
      </c>
      <c r="Y112" s="62">
        <v>9.7937000000000007E-3</v>
      </c>
      <c r="Z112" s="56">
        <f t="shared" si="22"/>
        <v>3.0000000000000001E-3</v>
      </c>
      <c r="AA112" s="56">
        <f t="shared" si="23"/>
        <v>4.4000000000000004E-2</v>
      </c>
    </row>
    <row r="113" spans="1:27" s="56" customFormat="1" ht="29.4" thickBot="1" x14ac:dyDescent="0.35">
      <c r="A113" s="55" t="s">
        <v>49</v>
      </c>
      <c r="B113" s="56" t="s">
        <v>38</v>
      </c>
      <c r="C113" s="57">
        <f t="shared" si="17"/>
        <v>1.3478052217241696E-2</v>
      </c>
      <c r="D113" s="30" t="s">
        <v>91</v>
      </c>
      <c r="E113" s="31">
        <v>0.3</v>
      </c>
      <c r="F113" s="27">
        <f t="shared" si="18"/>
        <v>0.15</v>
      </c>
      <c r="G113" s="19" t="s">
        <v>91</v>
      </c>
      <c r="H113" s="58" t="s">
        <v>45</v>
      </c>
      <c r="I113" s="56">
        <f t="shared" si="19"/>
        <v>2162.6999999999998</v>
      </c>
      <c r="J113" s="56">
        <f t="shared" si="24"/>
        <v>0.19837644468904791</v>
      </c>
      <c r="K113" s="59">
        <v>15.8</v>
      </c>
      <c r="O113">
        <v>1.8631985266558501E-4</v>
      </c>
      <c r="P113" s="60"/>
      <c r="R113" s="56">
        <v>2.2999999999999998</v>
      </c>
      <c r="S113" s="31">
        <f t="shared" si="20"/>
        <v>1.6300000000000002E-3</v>
      </c>
      <c r="T113" s="2">
        <v>16.3</v>
      </c>
      <c r="U113" s="27">
        <v>1</v>
      </c>
      <c r="V113" s="61">
        <v>7209</v>
      </c>
      <c r="W113" s="58">
        <v>4.4000000000000004</v>
      </c>
      <c r="X113" s="56">
        <f t="shared" si="21"/>
        <v>5.4333333333333343E-3</v>
      </c>
      <c r="Y113" s="62">
        <v>9.7937000000000007E-3</v>
      </c>
      <c r="Z113" s="56">
        <f t="shared" si="22"/>
        <v>3.0000000000000001E-3</v>
      </c>
      <c r="AA113" s="56">
        <f t="shared" si="23"/>
        <v>4.4000000000000004E-2</v>
      </c>
    </row>
    <row r="114" spans="1:27" s="56" customFormat="1" ht="29.4" thickBot="1" x14ac:dyDescent="0.35">
      <c r="A114" s="55" t="s">
        <v>49</v>
      </c>
      <c r="B114" s="56" t="s">
        <v>38</v>
      </c>
      <c r="C114" s="57">
        <f t="shared" si="17"/>
        <v>1.3478052217241696E-2</v>
      </c>
      <c r="D114" s="30" t="s">
        <v>91</v>
      </c>
      <c r="E114" s="31">
        <v>0.3</v>
      </c>
      <c r="F114" s="27">
        <f t="shared" si="18"/>
        <v>0.15</v>
      </c>
      <c r="G114" s="19" t="s">
        <v>91</v>
      </c>
      <c r="H114" s="58" t="s">
        <v>45</v>
      </c>
      <c r="I114" s="56">
        <f t="shared" si="19"/>
        <v>2162.6999999999998</v>
      </c>
      <c r="J114" s="56">
        <f t="shared" si="24"/>
        <v>0.19837644468904791</v>
      </c>
      <c r="K114" s="59">
        <v>15.8</v>
      </c>
      <c r="O114">
        <v>2.4019736912954601E-4</v>
      </c>
      <c r="P114" s="60"/>
      <c r="R114" s="56">
        <v>2.2999999999999998</v>
      </c>
      <c r="S114" s="31">
        <f t="shared" si="20"/>
        <v>1.9199999999999998E-3</v>
      </c>
      <c r="T114" s="2">
        <v>19.2</v>
      </c>
      <c r="U114" s="27">
        <v>1</v>
      </c>
      <c r="V114" s="61">
        <v>7209</v>
      </c>
      <c r="W114" s="58">
        <v>4.4000000000000004</v>
      </c>
      <c r="X114" s="56">
        <f t="shared" si="21"/>
        <v>6.3999999999999994E-3</v>
      </c>
      <c r="Y114" s="62">
        <v>9.7937000000000007E-3</v>
      </c>
      <c r="Z114" s="56">
        <f t="shared" si="22"/>
        <v>3.0000000000000001E-3</v>
      </c>
      <c r="AA114" s="56">
        <f t="shared" si="23"/>
        <v>4.4000000000000004E-2</v>
      </c>
    </row>
    <row r="115" spans="1:27" s="56" customFormat="1" ht="29.4" thickBot="1" x14ac:dyDescent="0.35">
      <c r="A115" s="55" t="s">
        <v>49</v>
      </c>
      <c r="B115" s="56" t="s">
        <v>38</v>
      </c>
      <c r="C115" s="57">
        <f t="shared" si="17"/>
        <v>1.3478052217241696E-2</v>
      </c>
      <c r="D115" s="30" t="s">
        <v>91</v>
      </c>
      <c r="E115" s="31">
        <v>0.3</v>
      </c>
      <c r="F115" s="27">
        <f t="shared" si="18"/>
        <v>0.15</v>
      </c>
      <c r="G115" s="19" t="s">
        <v>91</v>
      </c>
      <c r="H115" s="58" t="s">
        <v>45</v>
      </c>
      <c r="I115" s="56">
        <f t="shared" si="19"/>
        <v>2162.6999999999998</v>
      </c>
      <c r="J115" s="56">
        <f t="shared" si="24"/>
        <v>0.19837644468904791</v>
      </c>
      <c r="K115" s="59">
        <v>15.8</v>
      </c>
      <c r="O115">
        <v>3.1152050664086302E-4</v>
      </c>
      <c r="P115" s="60"/>
      <c r="R115" s="56">
        <v>2.2999999999999998</v>
      </c>
      <c r="S115" s="31">
        <f t="shared" si="20"/>
        <v>2.2699999999999999E-3</v>
      </c>
      <c r="T115" s="2">
        <v>22.7</v>
      </c>
      <c r="U115" s="27">
        <v>1</v>
      </c>
      <c r="V115" s="61">
        <v>7209</v>
      </c>
      <c r="W115" s="58">
        <v>4.4000000000000004</v>
      </c>
      <c r="X115" s="56">
        <f t="shared" si="21"/>
        <v>7.5666666666666669E-3</v>
      </c>
      <c r="Y115" s="62">
        <v>9.7937000000000007E-3</v>
      </c>
      <c r="Z115" s="56">
        <f t="shared" si="22"/>
        <v>3.0000000000000001E-3</v>
      </c>
      <c r="AA115" s="56">
        <f t="shared" si="23"/>
        <v>4.4000000000000004E-2</v>
      </c>
    </row>
    <row r="116" spans="1:27" s="56" customFormat="1" ht="29.4" thickBot="1" x14ac:dyDescent="0.35">
      <c r="A116" s="55" t="s">
        <v>49</v>
      </c>
      <c r="B116" s="56" t="s">
        <v>38</v>
      </c>
      <c r="C116" s="57">
        <f t="shared" si="17"/>
        <v>1.3478052217241696E-2</v>
      </c>
      <c r="D116" s="30" t="s">
        <v>91</v>
      </c>
      <c r="E116" s="31">
        <v>0.3</v>
      </c>
      <c r="F116" s="27">
        <f t="shared" si="18"/>
        <v>0.15</v>
      </c>
      <c r="G116" s="19" t="s">
        <v>91</v>
      </c>
      <c r="H116" s="58" t="s">
        <v>45</v>
      </c>
      <c r="I116" s="56">
        <f t="shared" si="19"/>
        <v>2162.6999999999998</v>
      </c>
      <c r="J116" s="56">
        <f t="shared" si="24"/>
        <v>0.19837644468904791</v>
      </c>
      <c r="K116" s="59">
        <v>15.8</v>
      </c>
      <c r="O116">
        <v>3.8898918037888399E-4</v>
      </c>
      <c r="P116" s="60"/>
      <c r="R116" s="56">
        <v>2.2999999999999998</v>
      </c>
      <c r="S116" s="31">
        <f t="shared" si="20"/>
        <v>2.6700000000000001E-3</v>
      </c>
      <c r="T116" s="2">
        <v>26.7</v>
      </c>
      <c r="U116" s="27">
        <v>1</v>
      </c>
      <c r="V116" s="61">
        <v>7209</v>
      </c>
      <c r="W116" s="58">
        <v>4.4000000000000004</v>
      </c>
      <c r="X116" s="56">
        <f t="shared" si="21"/>
        <v>8.8999999999999999E-3</v>
      </c>
      <c r="Y116" s="62">
        <v>9.7937000000000007E-3</v>
      </c>
      <c r="Z116" s="56">
        <f t="shared" si="22"/>
        <v>3.0000000000000001E-3</v>
      </c>
      <c r="AA116" s="56">
        <f t="shared" si="23"/>
        <v>4.4000000000000004E-2</v>
      </c>
    </row>
    <row r="117" spans="1:27" s="56" customFormat="1" ht="29.4" thickBot="1" x14ac:dyDescent="0.35">
      <c r="A117" s="55" t="s">
        <v>49</v>
      </c>
      <c r="B117" s="56" t="s">
        <v>38</v>
      </c>
      <c r="C117" s="57">
        <f t="shared" si="17"/>
        <v>1.3478052217241696E-2</v>
      </c>
      <c r="D117" s="30" t="s">
        <v>91</v>
      </c>
      <c r="E117" s="31">
        <v>0.3</v>
      </c>
      <c r="F117" s="27">
        <f t="shared" si="18"/>
        <v>0.15</v>
      </c>
      <c r="G117" s="19" t="s">
        <v>91</v>
      </c>
      <c r="H117" s="58" t="s">
        <v>45</v>
      </c>
      <c r="I117" s="56">
        <f t="shared" si="19"/>
        <v>2162.6999999999998</v>
      </c>
      <c r="J117" s="56">
        <f t="shared" si="24"/>
        <v>0.19837644468904791</v>
      </c>
      <c r="K117" s="59">
        <v>15.8</v>
      </c>
      <c r="O117">
        <v>5.2508634790557503E-4</v>
      </c>
      <c r="P117" s="60"/>
      <c r="R117" s="56">
        <v>2.2999999999999998</v>
      </c>
      <c r="S117" s="31">
        <f t="shared" si="20"/>
        <v>3.16E-3</v>
      </c>
      <c r="T117" s="2">
        <v>31.6</v>
      </c>
      <c r="U117" s="27">
        <v>1</v>
      </c>
      <c r="V117" s="61">
        <v>7209</v>
      </c>
      <c r="W117" s="58">
        <v>4.4000000000000004</v>
      </c>
      <c r="X117" s="56">
        <f t="shared" si="21"/>
        <v>1.0533333333333334E-2</v>
      </c>
      <c r="Y117" s="62">
        <v>9.7937000000000007E-3</v>
      </c>
      <c r="Z117" s="56">
        <f t="shared" si="22"/>
        <v>3.0000000000000001E-3</v>
      </c>
      <c r="AA117" s="56">
        <f t="shared" si="23"/>
        <v>4.4000000000000004E-2</v>
      </c>
    </row>
    <row r="118" spans="1:27" s="56" customFormat="1" ht="29.4" thickBot="1" x14ac:dyDescent="0.35">
      <c r="A118" s="55" t="s">
        <v>49</v>
      </c>
      <c r="B118" s="56" t="s">
        <v>38</v>
      </c>
      <c r="C118" s="57">
        <f t="shared" si="17"/>
        <v>1.3478052217241696E-2</v>
      </c>
      <c r="D118" s="30" t="s">
        <v>91</v>
      </c>
      <c r="E118" s="31">
        <v>0.3</v>
      </c>
      <c r="F118" s="27">
        <f t="shared" si="18"/>
        <v>0.15</v>
      </c>
      <c r="G118" s="19" t="s">
        <v>91</v>
      </c>
      <c r="H118" s="58" t="s">
        <v>45</v>
      </c>
      <c r="I118" s="56">
        <f t="shared" si="19"/>
        <v>2162.6999999999998</v>
      </c>
      <c r="J118" s="56">
        <f t="shared" si="24"/>
        <v>0.19837644468904791</v>
      </c>
      <c r="K118" s="59">
        <v>15.8</v>
      </c>
      <c r="O118">
        <v>6.3936505254890699E-4</v>
      </c>
      <c r="P118" s="60"/>
      <c r="R118" s="56">
        <v>2.2999999999999998</v>
      </c>
      <c r="S118" s="31">
        <f t="shared" si="20"/>
        <v>3.7200000000000002E-3</v>
      </c>
      <c r="T118" s="2">
        <v>37.200000000000003</v>
      </c>
      <c r="U118" s="27">
        <v>1</v>
      </c>
      <c r="V118" s="61">
        <v>7209</v>
      </c>
      <c r="W118" s="58">
        <v>4.4000000000000004</v>
      </c>
      <c r="X118" s="56">
        <f t="shared" si="21"/>
        <v>1.2400000000000001E-2</v>
      </c>
      <c r="Y118" s="62">
        <v>9.7937000000000007E-3</v>
      </c>
      <c r="Z118" s="56">
        <f t="shared" si="22"/>
        <v>3.0000000000000001E-3</v>
      </c>
      <c r="AA118" s="56">
        <f t="shared" si="23"/>
        <v>4.4000000000000004E-2</v>
      </c>
    </row>
    <row r="119" spans="1:27" s="56" customFormat="1" ht="29.4" thickBot="1" x14ac:dyDescent="0.35">
      <c r="A119" s="55" t="s">
        <v>49</v>
      </c>
      <c r="B119" s="56" t="s">
        <v>38</v>
      </c>
      <c r="C119" s="57">
        <f t="shared" si="17"/>
        <v>1.3478052217241696E-2</v>
      </c>
      <c r="D119" s="30" t="s">
        <v>91</v>
      </c>
      <c r="E119" s="31">
        <v>0.3</v>
      </c>
      <c r="F119" s="27">
        <f t="shared" si="18"/>
        <v>0.15</v>
      </c>
      <c r="G119" s="19" t="s">
        <v>91</v>
      </c>
      <c r="H119" s="58" t="s">
        <v>45</v>
      </c>
      <c r="I119" s="56">
        <f t="shared" si="19"/>
        <v>2162.6999999999998</v>
      </c>
      <c r="J119" s="56">
        <f t="shared" si="24"/>
        <v>0.19837644468904791</v>
      </c>
      <c r="K119" s="59">
        <v>15.8</v>
      </c>
      <c r="O119">
        <v>8.2669984102348704E-4</v>
      </c>
      <c r="P119" s="60"/>
      <c r="R119" s="56">
        <v>2.2999999999999998</v>
      </c>
      <c r="S119" s="31">
        <f t="shared" si="20"/>
        <v>4.3899999999999998E-3</v>
      </c>
      <c r="T119" s="2">
        <v>43.9</v>
      </c>
      <c r="U119" s="27">
        <v>1</v>
      </c>
      <c r="V119" s="61">
        <v>7209</v>
      </c>
      <c r="W119" s="58">
        <v>4.4000000000000004</v>
      </c>
      <c r="X119" s="56">
        <f t="shared" si="21"/>
        <v>1.4633333333333333E-2</v>
      </c>
      <c r="Y119" s="62">
        <v>9.7937000000000007E-3</v>
      </c>
      <c r="Z119" s="56">
        <f t="shared" si="22"/>
        <v>3.0000000000000001E-3</v>
      </c>
      <c r="AA119" s="56">
        <f t="shared" si="23"/>
        <v>4.4000000000000004E-2</v>
      </c>
    </row>
    <row r="120" spans="1:27" s="56" customFormat="1" ht="29.4" thickBot="1" x14ac:dyDescent="0.35">
      <c r="A120" s="55" t="s">
        <v>49</v>
      </c>
      <c r="B120" s="56" t="s">
        <v>38</v>
      </c>
      <c r="C120" s="57">
        <f t="shared" si="17"/>
        <v>1.3478052217241696E-2</v>
      </c>
      <c r="D120" s="30" t="s">
        <v>91</v>
      </c>
      <c r="E120" s="31">
        <v>0.3</v>
      </c>
      <c r="F120" s="27">
        <f t="shared" si="18"/>
        <v>0.15</v>
      </c>
      <c r="G120" s="19" t="s">
        <v>91</v>
      </c>
      <c r="H120" s="58" t="s">
        <v>45</v>
      </c>
      <c r="I120" s="56">
        <f t="shared" si="19"/>
        <v>2162.6999999999998</v>
      </c>
      <c r="J120" s="56">
        <f t="shared" si="24"/>
        <v>0.19837644468904791</v>
      </c>
      <c r="K120" s="59">
        <v>15.8</v>
      </c>
      <c r="O120">
        <v>9.6960987901731604E-4</v>
      </c>
      <c r="P120" s="60"/>
      <c r="R120" s="56">
        <v>2.2999999999999998</v>
      </c>
      <c r="S120" s="31">
        <f t="shared" si="20"/>
        <v>5.1900000000000002E-3</v>
      </c>
      <c r="T120" s="2">
        <v>51.9</v>
      </c>
      <c r="U120" s="27">
        <v>1</v>
      </c>
      <c r="V120" s="61">
        <v>7209</v>
      </c>
      <c r="W120" s="58">
        <v>4.4000000000000004</v>
      </c>
      <c r="X120" s="56">
        <f t="shared" si="21"/>
        <v>1.7300000000000003E-2</v>
      </c>
      <c r="Y120" s="62">
        <v>9.7937000000000007E-3</v>
      </c>
      <c r="Z120" s="56">
        <f t="shared" si="22"/>
        <v>3.0000000000000001E-3</v>
      </c>
      <c r="AA120" s="56">
        <f t="shared" si="23"/>
        <v>4.4000000000000004E-2</v>
      </c>
    </row>
    <row r="121" spans="1:27" s="56" customFormat="1" ht="29.4" thickBot="1" x14ac:dyDescent="0.35">
      <c r="A121" s="55" t="s">
        <v>49</v>
      </c>
      <c r="B121" s="56" t="s">
        <v>38</v>
      </c>
      <c r="C121" s="57">
        <f t="shared" si="17"/>
        <v>1.3478052217241696E-2</v>
      </c>
      <c r="D121" s="30" t="s">
        <v>91</v>
      </c>
      <c r="E121" s="31">
        <v>0.3</v>
      </c>
      <c r="F121" s="27">
        <f t="shared" si="18"/>
        <v>0.15</v>
      </c>
      <c r="G121" s="19" t="s">
        <v>91</v>
      </c>
      <c r="H121" s="58" t="s">
        <v>45</v>
      </c>
      <c r="I121" s="56">
        <f t="shared" si="19"/>
        <v>2162.6999999999998</v>
      </c>
      <c r="J121" s="56">
        <f t="shared" si="24"/>
        <v>0.19837644468904791</v>
      </c>
      <c r="K121" s="59">
        <v>15.8</v>
      </c>
      <c r="O121">
        <v>1.0835529827419E-3</v>
      </c>
      <c r="P121" s="60"/>
      <c r="R121" s="56">
        <v>2.2999999999999998</v>
      </c>
      <c r="S121" s="31">
        <f t="shared" si="20"/>
        <v>6.1200000000000004E-3</v>
      </c>
      <c r="T121" s="2">
        <v>61.2</v>
      </c>
      <c r="U121" s="27">
        <v>1</v>
      </c>
      <c r="V121" s="61">
        <v>7209</v>
      </c>
      <c r="W121" s="58">
        <v>4.4000000000000004</v>
      </c>
      <c r="X121" s="56">
        <f t="shared" si="21"/>
        <v>2.0400000000000001E-2</v>
      </c>
      <c r="Y121" s="62">
        <v>9.7937000000000007E-3</v>
      </c>
      <c r="Z121" s="56">
        <f t="shared" si="22"/>
        <v>3.0000000000000001E-3</v>
      </c>
      <c r="AA121" s="56">
        <f t="shared" si="23"/>
        <v>4.4000000000000004E-2</v>
      </c>
    </row>
    <row r="122" spans="1:27" s="56" customFormat="1" ht="29.4" thickBot="1" x14ac:dyDescent="0.35">
      <c r="A122" s="55" t="s">
        <v>49</v>
      </c>
      <c r="B122" s="56" t="s">
        <v>38</v>
      </c>
      <c r="C122" s="57">
        <f t="shared" si="17"/>
        <v>1.3478052217241696E-2</v>
      </c>
      <c r="D122" s="30" t="s">
        <v>91</v>
      </c>
      <c r="E122" s="31">
        <v>0.3</v>
      </c>
      <c r="F122" s="27">
        <f t="shared" si="18"/>
        <v>0.15</v>
      </c>
      <c r="G122" s="19" t="s">
        <v>91</v>
      </c>
      <c r="H122" s="58" t="s">
        <v>45</v>
      </c>
      <c r="I122" s="56">
        <f t="shared" si="19"/>
        <v>2162.6999999999998</v>
      </c>
      <c r="J122" s="56">
        <f t="shared" si="24"/>
        <v>0.19837644468904791</v>
      </c>
      <c r="K122" s="59">
        <v>15.8</v>
      </c>
      <c r="O122">
        <v>1.2770724610209E-3</v>
      </c>
      <c r="P122" s="60"/>
      <c r="R122" s="56">
        <v>2.2999999999999998</v>
      </c>
      <c r="S122" s="31">
        <f t="shared" si="20"/>
        <v>7.2199999999999999E-3</v>
      </c>
      <c r="T122" s="2">
        <v>72.2</v>
      </c>
      <c r="U122" s="27">
        <v>1</v>
      </c>
      <c r="V122" s="61">
        <v>7209</v>
      </c>
      <c r="W122" s="58">
        <v>4.4000000000000004</v>
      </c>
      <c r="X122" s="56">
        <f t="shared" si="21"/>
        <v>2.4066666666666667E-2</v>
      </c>
      <c r="Y122" s="62">
        <v>9.7937000000000007E-3</v>
      </c>
      <c r="Z122" s="56">
        <f t="shared" si="22"/>
        <v>3.0000000000000001E-3</v>
      </c>
      <c r="AA122" s="56">
        <f t="shared" si="23"/>
        <v>4.4000000000000004E-2</v>
      </c>
    </row>
    <row r="123" spans="1:27" s="56" customFormat="1" ht="29.4" thickBot="1" x14ac:dyDescent="0.35">
      <c r="A123" s="55" t="s">
        <v>49</v>
      </c>
      <c r="B123" s="56" t="s">
        <v>38</v>
      </c>
      <c r="C123" s="57">
        <f t="shared" si="17"/>
        <v>1.3478052217241696E-2</v>
      </c>
      <c r="D123" s="30" t="s">
        <v>91</v>
      </c>
      <c r="E123" s="31">
        <v>0.3</v>
      </c>
      <c r="F123" s="27">
        <f t="shared" si="18"/>
        <v>0.15</v>
      </c>
      <c r="G123" s="19" t="s">
        <v>91</v>
      </c>
      <c r="H123" s="58" t="s">
        <v>45</v>
      </c>
      <c r="I123" s="56">
        <f t="shared" si="19"/>
        <v>2162.6999999999998</v>
      </c>
      <c r="J123" s="56">
        <f t="shared" si="24"/>
        <v>0.19837644468904791</v>
      </c>
      <c r="K123" s="59">
        <v>15.8</v>
      </c>
      <c r="O123">
        <v>1.5251402388635101E-3</v>
      </c>
      <c r="P123" s="60"/>
      <c r="R123" s="56">
        <v>2.2999999999999998</v>
      </c>
      <c r="S123" s="31">
        <f t="shared" si="20"/>
        <v>8.5199999999999998E-3</v>
      </c>
      <c r="T123" s="2">
        <v>85.2</v>
      </c>
      <c r="U123" s="27">
        <v>1</v>
      </c>
      <c r="V123" s="61">
        <v>7209</v>
      </c>
      <c r="W123" s="58">
        <v>4.4000000000000004</v>
      </c>
      <c r="X123" s="56">
        <f t="shared" si="21"/>
        <v>2.8400000000000002E-2</v>
      </c>
      <c r="Y123" s="62">
        <v>9.7937000000000007E-3</v>
      </c>
      <c r="Z123" s="56">
        <f t="shared" si="22"/>
        <v>3.0000000000000001E-3</v>
      </c>
      <c r="AA123" s="56">
        <f t="shared" si="23"/>
        <v>4.4000000000000004E-2</v>
      </c>
    </row>
    <row r="124" spans="1:27" s="56" customFormat="1" ht="29.4" thickBot="1" x14ac:dyDescent="0.35">
      <c r="A124" s="55" t="s">
        <v>49</v>
      </c>
      <c r="B124" s="56" t="s">
        <v>38</v>
      </c>
      <c r="C124" s="57">
        <f t="shared" si="17"/>
        <v>1.3478052217241696E-2</v>
      </c>
      <c r="D124" s="30" t="s">
        <v>91</v>
      </c>
      <c r="E124" s="31">
        <v>0.3</v>
      </c>
      <c r="F124" s="27">
        <f t="shared" si="18"/>
        <v>0.15</v>
      </c>
      <c r="G124" s="19" t="s">
        <v>91</v>
      </c>
      <c r="H124" s="58" t="s">
        <v>45</v>
      </c>
      <c r="I124" s="56">
        <f t="shared" si="19"/>
        <v>2162.6999999999998</v>
      </c>
      <c r="J124" s="56">
        <f t="shared" si="24"/>
        <v>0.19837644468904791</v>
      </c>
      <c r="K124" s="59">
        <v>15.8</v>
      </c>
      <c r="O124">
        <v>1.7945541759323399E-3</v>
      </c>
      <c r="P124" s="60"/>
      <c r="R124" s="56">
        <v>2.2999999999999998</v>
      </c>
      <c r="S124" s="31">
        <f t="shared" si="20"/>
        <v>1.01E-2</v>
      </c>
      <c r="T124" s="2">
        <v>101</v>
      </c>
      <c r="U124" s="27">
        <v>1</v>
      </c>
      <c r="V124" s="61">
        <v>7209</v>
      </c>
      <c r="W124" s="58">
        <v>4.4000000000000004</v>
      </c>
      <c r="X124" s="56">
        <f t="shared" si="21"/>
        <v>3.3666666666666664E-2</v>
      </c>
      <c r="Y124" s="62">
        <v>9.7937000000000007E-3</v>
      </c>
      <c r="Z124" s="56">
        <f t="shared" si="22"/>
        <v>3.0000000000000001E-3</v>
      </c>
      <c r="AA124" s="56">
        <f t="shared" si="23"/>
        <v>4.4000000000000004E-2</v>
      </c>
    </row>
    <row r="125" spans="1:27" s="56" customFormat="1" ht="29.4" thickBot="1" x14ac:dyDescent="0.35">
      <c r="A125" s="55" t="s">
        <v>49</v>
      </c>
      <c r="B125" s="56" t="s">
        <v>38</v>
      </c>
      <c r="C125" s="57">
        <f t="shared" si="17"/>
        <v>1.3478052217241696E-2</v>
      </c>
      <c r="D125" s="30" t="s">
        <v>91</v>
      </c>
      <c r="E125" s="31">
        <v>0.3</v>
      </c>
      <c r="F125" s="27">
        <f t="shared" si="18"/>
        <v>0.15</v>
      </c>
      <c r="G125" s="19" t="s">
        <v>91</v>
      </c>
      <c r="H125" s="58" t="s">
        <v>45</v>
      </c>
      <c r="I125" s="56">
        <f t="shared" si="19"/>
        <v>2162.6999999999998</v>
      </c>
      <c r="J125" s="56">
        <f t="shared" si="24"/>
        <v>0.19837644468904791</v>
      </c>
      <c r="K125" s="59">
        <v>15.8</v>
      </c>
      <c r="O125">
        <v>2.0191872620968099E-3</v>
      </c>
      <c r="P125" s="60"/>
      <c r="R125" s="56">
        <v>2.2999999999999998</v>
      </c>
      <c r="S125" s="31">
        <f t="shared" si="20"/>
        <v>1.1900000000000001E-2</v>
      </c>
      <c r="T125" s="2">
        <v>119</v>
      </c>
      <c r="U125" s="27">
        <v>1</v>
      </c>
      <c r="V125" s="61">
        <v>7209</v>
      </c>
      <c r="W125" s="58">
        <v>4.4000000000000004</v>
      </c>
      <c r="X125" s="56">
        <f t="shared" si="21"/>
        <v>3.966666666666667E-2</v>
      </c>
      <c r="Y125" s="62">
        <v>9.7937000000000007E-3</v>
      </c>
      <c r="Z125" s="56">
        <f t="shared" si="22"/>
        <v>3.0000000000000001E-3</v>
      </c>
      <c r="AA125" s="56">
        <f t="shared" si="23"/>
        <v>4.4000000000000004E-2</v>
      </c>
    </row>
    <row r="126" spans="1:27" s="56" customFormat="1" ht="29.4" thickBot="1" x14ac:dyDescent="0.35">
      <c r="A126" s="55" t="s">
        <v>49</v>
      </c>
      <c r="B126" s="56" t="s">
        <v>38</v>
      </c>
      <c r="C126" s="57">
        <f t="shared" si="17"/>
        <v>1.3478052217241696E-2</v>
      </c>
      <c r="D126" s="30" t="s">
        <v>91</v>
      </c>
      <c r="E126" s="31">
        <v>0.3</v>
      </c>
      <c r="F126" s="27">
        <f t="shared" si="18"/>
        <v>0.15</v>
      </c>
      <c r="G126" s="19" t="s">
        <v>91</v>
      </c>
      <c r="H126" s="58" t="s">
        <v>45</v>
      </c>
      <c r="I126" s="56">
        <f t="shared" si="19"/>
        <v>2162.6999999999998</v>
      </c>
      <c r="J126" s="56">
        <f t="shared" si="24"/>
        <v>0.19837644468904791</v>
      </c>
      <c r="K126" s="59">
        <v>15.8</v>
      </c>
      <c r="O126">
        <v>2.27005468517199E-3</v>
      </c>
      <c r="P126" s="60"/>
      <c r="R126" s="56">
        <v>2.2999999999999998</v>
      </c>
      <c r="S126" s="31">
        <f t="shared" si="20"/>
        <v>1.4E-2</v>
      </c>
      <c r="T126" s="2">
        <v>140</v>
      </c>
      <c r="U126" s="27">
        <v>1</v>
      </c>
      <c r="V126" s="61">
        <v>7209</v>
      </c>
      <c r="W126" s="58">
        <v>4.4000000000000004</v>
      </c>
      <c r="X126" s="56">
        <f t="shared" si="21"/>
        <v>4.6666666666666669E-2</v>
      </c>
      <c r="Y126" s="62">
        <v>9.7937000000000007E-3</v>
      </c>
      <c r="Z126" s="56">
        <f t="shared" si="22"/>
        <v>3.0000000000000001E-3</v>
      </c>
      <c r="AA126" s="56">
        <f t="shared" si="23"/>
        <v>4.4000000000000004E-2</v>
      </c>
    </row>
    <row r="127" spans="1:27" s="56" customFormat="1" ht="29.4" thickBot="1" x14ac:dyDescent="0.35">
      <c r="A127" s="55" t="s">
        <v>49</v>
      </c>
      <c r="B127" s="56" t="s">
        <v>38</v>
      </c>
      <c r="C127" s="57">
        <f t="shared" si="17"/>
        <v>1.3478052217241696E-2</v>
      </c>
      <c r="D127" s="30" t="s">
        <v>91</v>
      </c>
      <c r="E127" s="31">
        <v>0.3</v>
      </c>
      <c r="F127" s="27">
        <f t="shared" si="18"/>
        <v>0.15</v>
      </c>
      <c r="G127" s="19" t="s">
        <v>91</v>
      </c>
      <c r="H127" s="58" t="s">
        <v>45</v>
      </c>
      <c r="I127" s="56">
        <f t="shared" si="19"/>
        <v>2162.6999999999998</v>
      </c>
      <c r="J127" s="56">
        <f t="shared" si="24"/>
        <v>0.19837644468904791</v>
      </c>
      <c r="K127" s="59">
        <v>15.8</v>
      </c>
      <c r="O127">
        <v>2.7890434153521699E-3</v>
      </c>
      <c r="P127" s="60"/>
      <c r="R127" s="56">
        <v>2.2999999999999998</v>
      </c>
      <c r="S127" s="31">
        <f t="shared" si="20"/>
        <v>1.6500000000000001E-2</v>
      </c>
      <c r="T127" s="2">
        <v>165</v>
      </c>
      <c r="U127" s="27">
        <v>1</v>
      </c>
      <c r="V127" s="61">
        <v>7209</v>
      </c>
      <c r="W127" s="58">
        <v>4.4000000000000004</v>
      </c>
      <c r="X127" s="56">
        <f t="shared" si="21"/>
        <v>5.5000000000000007E-2</v>
      </c>
      <c r="Y127" s="62">
        <v>9.7937000000000007E-3</v>
      </c>
      <c r="Z127" s="56">
        <f t="shared" si="22"/>
        <v>3.0000000000000001E-3</v>
      </c>
      <c r="AA127" s="56">
        <f t="shared" si="23"/>
        <v>4.4000000000000004E-2</v>
      </c>
    </row>
    <row r="128" spans="1:27" s="56" customFormat="1" ht="29.4" thickBot="1" x14ac:dyDescent="0.35">
      <c r="A128" s="55" t="s">
        <v>49</v>
      </c>
      <c r="B128" s="56" t="s">
        <v>38</v>
      </c>
      <c r="C128" s="57">
        <f t="shared" si="17"/>
        <v>1.3478052217241696E-2</v>
      </c>
      <c r="D128" s="30" t="s">
        <v>91</v>
      </c>
      <c r="E128" s="31">
        <v>0.3</v>
      </c>
      <c r="F128" s="27">
        <f t="shared" si="18"/>
        <v>0.15</v>
      </c>
      <c r="G128" s="19" t="s">
        <v>91</v>
      </c>
      <c r="H128" s="58" t="s">
        <v>45</v>
      </c>
      <c r="I128" s="56">
        <f t="shared" si="19"/>
        <v>2162.6999999999998</v>
      </c>
      <c r="J128" s="56">
        <f t="shared" si="24"/>
        <v>0.19837644468904791</v>
      </c>
      <c r="K128" s="59">
        <v>15.8</v>
      </c>
      <c r="O128">
        <v>2.47459796019883E-3</v>
      </c>
      <c r="P128" s="60"/>
      <c r="R128" s="56">
        <v>2.2999999999999998</v>
      </c>
      <c r="S128" s="31">
        <f t="shared" si="20"/>
        <v>1.95E-2</v>
      </c>
      <c r="T128" s="2">
        <v>195</v>
      </c>
      <c r="U128" s="27">
        <v>1</v>
      </c>
      <c r="V128" s="61">
        <v>7209</v>
      </c>
      <c r="W128" s="58">
        <v>4.4000000000000004</v>
      </c>
      <c r="X128" s="56">
        <f t="shared" si="21"/>
        <v>6.5000000000000002E-2</v>
      </c>
      <c r="Y128" s="62">
        <v>9.7937000000000007E-3</v>
      </c>
      <c r="Z128" s="56">
        <f t="shared" si="22"/>
        <v>3.0000000000000001E-3</v>
      </c>
      <c r="AA128" s="56">
        <f t="shared" si="23"/>
        <v>4.4000000000000004E-2</v>
      </c>
    </row>
    <row r="129" spans="1:27" s="56" customFormat="1" ht="29.4" thickBot="1" x14ac:dyDescent="0.35">
      <c r="A129" s="55" t="s">
        <v>49</v>
      </c>
      <c r="B129" s="56" t="s">
        <v>38</v>
      </c>
      <c r="C129" s="57">
        <f t="shared" si="17"/>
        <v>1.3478052217241696E-2</v>
      </c>
      <c r="D129" s="30" t="s">
        <v>91</v>
      </c>
      <c r="E129" s="31">
        <v>0.3</v>
      </c>
      <c r="F129" s="27">
        <f t="shared" si="18"/>
        <v>0.15</v>
      </c>
      <c r="G129" s="19" t="s">
        <v>91</v>
      </c>
      <c r="H129" s="58" t="s">
        <v>45</v>
      </c>
      <c r="I129" s="56">
        <f t="shared" si="19"/>
        <v>2162.6999999999998</v>
      </c>
      <c r="J129" s="56">
        <f t="shared" si="24"/>
        <v>0.19837644468904791</v>
      </c>
      <c r="K129" s="59">
        <v>15.8</v>
      </c>
      <c r="O129">
        <v>2.0892912932617899E-3</v>
      </c>
      <c r="P129" s="60"/>
      <c r="R129" s="56">
        <v>2.2999999999999998</v>
      </c>
      <c r="S129" s="31">
        <f t="shared" si="20"/>
        <v>2.3E-2</v>
      </c>
      <c r="T129" s="2">
        <v>230</v>
      </c>
      <c r="U129" s="27">
        <v>1</v>
      </c>
      <c r="V129" s="61">
        <v>7209</v>
      </c>
      <c r="W129" s="58">
        <v>4.4000000000000004</v>
      </c>
      <c r="X129" s="56">
        <f t="shared" si="21"/>
        <v>7.6666666666666675E-2</v>
      </c>
      <c r="Y129" s="62">
        <v>9.7937000000000007E-3</v>
      </c>
      <c r="Z129" s="56">
        <f t="shared" si="22"/>
        <v>3.0000000000000001E-3</v>
      </c>
      <c r="AA129" s="56">
        <f t="shared" si="23"/>
        <v>4.4000000000000004E-2</v>
      </c>
    </row>
    <row r="130" spans="1:27" s="56" customFormat="1" ht="29.4" thickBot="1" x14ac:dyDescent="0.35">
      <c r="A130" s="55" t="s">
        <v>51</v>
      </c>
      <c r="B130" s="56" t="s">
        <v>38</v>
      </c>
      <c r="C130" s="57">
        <f t="shared" si="17"/>
        <v>1.807284274584682E-2</v>
      </c>
      <c r="D130" s="30" t="s">
        <v>91</v>
      </c>
      <c r="E130" s="31">
        <v>0.3</v>
      </c>
      <c r="F130" s="27">
        <f t="shared" si="18"/>
        <v>0.15</v>
      </c>
      <c r="G130" s="19" t="s">
        <v>91</v>
      </c>
      <c r="H130" s="58" t="s">
        <v>45</v>
      </c>
      <c r="I130" s="56">
        <f t="shared" si="19"/>
        <v>2162.6999999999998</v>
      </c>
      <c r="J130" s="56">
        <f t="shared" ref="J130:J161" si="25">(V130*K130)/(790*46*17)</f>
        <v>0.19837644468904789</v>
      </c>
      <c r="K130" s="59">
        <v>17</v>
      </c>
      <c r="O130" s="20">
        <v>-7.7268835309593406E-5</v>
      </c>
      <c r="P130" s="60"/>
      <c r="R130" s="56">
        <v>2.2999999999999998</v>
      </c>
      <c r="S130" s="31">
        <f t="shared" si="20"/>
        <v>1.36E-4</v>
      </c>
      <c r="T130" s="2">
        <v>1.36</v>
      </c>
      <c r="U130" s="27">
        <v>1</v>
      </c>
      <c r="V130" s="61">
        <v>7209</v>
      </c>
      <c r="W130" s="58">
        <v>5.9</v>
      </c>
      <c r="X130" s="56">
        <f t="shared" si="21"/>
        <v>4.5333333333333337E-4</v>
      </c>
      <c r="Y130" s="62">
        <v>9.7937000000000007E-3</v>
      </c>
      <c r="Z130" s="56">
        <f t="shared" si="22"/>
        <v>3.0000000000000001E-3</v>
      </c>
      <c r="AA130" s="56">
        <f t="shared" si="23"/>
        <v>5.9000000000000004E-2</v>
      </c>
    </row>
    <row r="131" spans="1:27" s="56" customFormat="1" ht="29.4" thickBot="1" x14ac:dyDescent="0.35">
      <c r="A131" s="55" t="s">
        <v>51</v>
      </c>
      <c r="B131" s="56" t="s">
        <v>38</v>
      </c>
      <c r="C131" s="57">
        <f t="shared" ref="C131:C194" si="26">(Z131*AA131)/Y131</f>
        <v>1.807284274584682E-2</v>
      </c>
      <c r="D131" s="30" t="s">
        <v>91</v>
      </c>
      <c r="E131" s="31">
        <v>0.3</v>
      </c>
      <c r="F131" s="27">
        <f t="shared" ref="F131:F194" si="27">E131/2</f>
        <v>0.15</v>
      </c>
      <c r="G131" s="19" t="s">
        <v>91</v>
      </c>
      <c r="H131" s="58" t="s">
        <v>45</v>
      </c>
      <c r="I131" s="56">
        <f t="shared" ref="I131:I194" si="28">V131*E131</f>
        <v>2162.6999999999998</v>
      </c>
      <c r="J131" s="56">
        <f t="shared" si="25"/>
        <v>0.19837644468904789</v>
      </c>
      <c r="K131" s="59">
        <v>17</v>
      </c>
      <c r="O131" s="20">
        <v>-5.0070851479400497E-5</v>
      </c>
      <c r="P131" s="60"/>
      <c r="R131" s="56">
        <v>2.2999999999999998</v>
      </c>
      <c r="S131" s="31">
        <f t="shared" ref="S131:S194" si="29">T131/10000</f>
        <v>1.6000000000000001E-4</v>
      </c>
      <c r="T131" s="2">
        <v>1.6</v>
      </c>
      <c r="U131" s="27">
        <v>1</v>
      </c>
      <c r="V131" s="61">
        <v>7209</v>
      </c>
      <c r="W131" s="58">
        <v>5.9</v>
      </c>
      <c r="X131" s="56">
        <f t="shared" ref="X131:X194" si="30">S131/E131</f>
        <v>5.3333333333333336E-4</v>
      </c>
      <c r="Y131" s="62">
        <v>9.7937000000000007E-3</v>
      </c>
      <c r="Z131" s="56">
        <f t="shared" ref="Z131:Z194" si="31">E131/100</f>
        <v>3.0000000000000001E-3</v>
      </c>
      <c r="AA131" s="56">
        <f t="shared" ref="AA131:AA194" si="32">W131/100</f>
        <v>5.9000000000000004E-2</v>
      </c>
    </row>
    <row r="132" spans="1:27" s="56" customFormat="1" ht="29.4" thickBot="1" x14ac:dyDescent="0.35">
      <c r="A132" s="55" t="s">
        <v>51</v>
      </c>
      <c r="B132" s="56" t="s">
        <v>38</v>
      </c>
      <c r="C132" s="57">
        <f t="shared" si="26"/>
        <v>1.807284274584682E-2</v>
      </c>
      <c r="D132" s="30" t="s">
        <v>91</v>
      </c>
      <c r="E132" s="31">
        <v>0.3</v>
      </c>
      <c r="F132" s="27">
        <f t="shared" si="27"/>
        <v>0.15</v>
      </c>
      <c r="G132" s="19" t="s">
        <v>91</v>
      </c>
      <c r="H132" s="58" t="s">
        <v>45</v>
      </c>
      <c r="I132" s="56">
        <f t="shared" si="28"/>
        <v>2162.6999999999998</v>
      </c>
      <c r="J132" s="56">
        <f t="shared" si="25"/>
        <v>0.19837644468904789</v>
      </c>
      <c r="K132" s="59">
        <v>17</v>
      </c>
      <c r="O132" s="20">
        <v>-1.5687533966819902E-5</v>
      </c>
      <c r="P132" s="60"/>
      <c r="R132" s="56">
        <v>2.2999999999999998</v>
      </c>
      <c r="S132" s="31">
        <f t="shared" si="29"/>
        <v>1.8899999999999999E-4</v>
      </c>
      <c r="T132" s="2">
        <v>1.89</v>
      </c>
      <c r="U132" s="27">
        <v>1</v>
      </c>
      <c r="V132" s="61">
        <v>7209</v>
      </c>
      <c r="W132" s="58">
        <v>5.9</v>
      </c>
      <c r="X132" s="56">
        <f t="shared" si="30"/>
        <v>6.3000000000000003E-4</v>
      </c>
      <c r="Y132" s="62">
        <v>9.7937000000000007E-3</v>
      </c>
      <c r="Z132" s="56">
        <f t="shared" si="31"/>
        <v>3.0000000000000001E-3</v>
      </c>
      <c r="AA132" s="56">
        <f t="shared" si="32"/>
        <v>5.9000000000000004E-2</v>
      </c>
    </row>
    <row r="133" spans="1:27" s="56" customFormat="1" ht="29.4" thickBot="1" x14ac:dyDescent="0.35">
      <c r="A133" s="55" t="s">
        <v>51</v>
      </c>
      <c r="B133" s="56" t="s">
        <v>38</v>
      </c>
      <c r="C133" s="57">
        <f t="shared" si="26"/>
        <v>1.807284274584682E-2</v>
      </c>
      <c r="D133" s="30" t="s">
        <v>91</v>
      </c>
      <c r="E133" s="31">
        <v>0.3</v>
      </c>
      <c r="F133" s="27">
        <f t="shared" si="27"/>
        <v>0.15</v>
      </c>
      <c r="G133" s="19" t="s">
        <v>91</v>
      </c>
      <c r="H133" s="58" t="s">
        <v>45</v>
      </c>
      <c r="I133" s="56">
        <f t="shared" si="28"/>
        <v>2162.6999999999998</v>
      </c>
      <c r="J133" s="56">
        <f t="shared" si="25"/>
        <v>0.19837644468904789</v>
      </c>
      <c r="K133" s="59">
        <v>17</v>
      </c>
      <c r="O133" s="20">
        <v>1.5397549477153998E-5</v>
      </c>
      <c r="P133" s="60"/>
      <c r="R133" s="56">
        <v>2.2999999999999998</v>
      </c>
      <c r="S133" s="31">
        <f t="shared" si="29"/>
        <v>2.23E-4</v>
      </c>
      <c r="T133" s="2">
        <v>2.23</v>
      </c>
      <c r="U133" s="27">
        <v>1</v>
      </c>
      <c r="V133" s="61">
        <v>7209</v>
      </c>
      <c r="W133" s="58">
        <v>5.9</v>
      </c>
      <c r="X133" s="56">
        <f t="shared" si="30"/>
        <v>7.4333333333333337E-4</v>
      </c>
      <c r="Y133" s="62">
        <v>9.7937000000000007E-3</v>
      </c>
      <c r="Z133" s="56">
        <f t="shared" si="31"/>
        <v>3.0000000000000001E-3</v>
      </c>
      <c r="AA133" s="56">
        <f t="shared" si="32"/>
        <v>5.9000000000000004E-2</v>
      </c>
    </row>
    <row r="134" spans="1:27" s="56" customFormat="1" ht="29.4" thickBot="1" x14ac:dyDescent="0.35">
      <c r="A134" s="55" t="s">
        <v>51</v>
      </c>
      <c r="B134" s="56" t="s">
        <v>38</v>
      </c>
      <c r="C134" s="57">
        <f t="shared" si="26"/>
        <v>1.807284274584682E-2</v>
      </c>
      <c r="D134" s="30" t="s">
        <v>91</v>
      </c>
      <c r="E134" s="31">
        <v>0.3</v>
      </c>
      <c r="F134" s="27">
        <f t="shared" si="27"/>
        <v>0.15</v>
      </c>
      <c r="G134" s="19" t="s">
        <v>91</v>
      </c>
      <c r="H134" s="58" t="s">
        <v>45</v>
      </c>
      <c r="I134" s="56">
        <f t="shared" si="28"/>
        <v>2162.6999999999998</v>
      </c>
      <c r="J134" s="56">
        <f t="shared" si="25"/>
        <v>0.19837644468904789</v>
      </c>
      <c r="K134" s="59">
        <v>17</v>
      </c>
      <c r="O134" s="20">
        <v>3.5356784948590798E-5</v>
      </c>
      <c r="P134" s="60"/>
      <c r="R134" s="56">
        <v>2.2999999999999998</v>
      </c>
      <c r="S134" s="31">
        <f t="shared" si="29"/>
        <v>2.63E-4</v>
      </c>
      <c r="T134" s="2">
        <v>2.63</v>
      </c>
      <c r="U134" s="27">
        <v>1</v>
      </c>
      <c r="V134" s="61">
        <v>7209</v>
      </c>
      <c r="W134" s="58">
        <v>5.9</v>
      </c>
      <c r="X134" s="56">
        <f t="shared" si="30"/>
        <v>8.7666666666666665E-4</v>
      </c>
      <c r="Y134" s="62">
        <v>9.7937000000000007E-3</v>
      </c>
      <c r="Z134" s="56">
        <f t="shared" si="31"/>
        <v>3.0000000000000001E-3</v>
      </c>
      <c r="AA134" s="56">
        <f t="shared" si="32"/>
        <v>5.9000000000000004E-2</v>
      </c>
    </row>
    <row r="135" spans="1:27" s="56" customFormat="1" ht="29.4" thickBot="1" x14ac:dyDescent="0.35">
      <c r="A135" s="55" t="s">
        <v>51</v>
      </c>
      <c r="B135" s="56" t="s">
        <v>38</v>
      </c>
      <c r="C135" s="57">
        <f t="shared" si="26"/>
        <v>1.807284274584682E-2</v>
      </c>
      <c r="D135" s="30" t="s">
        <v>91</v>
      </c>
      <c r="E135" s="31">
        <v>0.3</v>
      </c>
      <c r="F135" s="27">
        <f t="shared" si="27"/>
        <v>0.15</v>
      </c>
      <c r="G135" s="19" t="s">
        <v>91</v>
      </c>
      <c r="H135" s="58" t="s">
        <v>45</v>
      </c>
      <c r="I135" s="56">
        <f t="shared" si="28"/>
        <v>2162.6999999999998</v>
      </c>
      <c r="J135" s="56">
        <f t="shared" si="25"/>
        <v>0.19837644468904789</v>
      </c>
      <c r="K135" s="59">
        <v>17</v>
      </c>
      <c r="O135" s="20">
        <v>2.9133916362205799E-5</v>
      </c>
      <c r="P135" s="60"/>
      <c r="R135" s="56">
        <v>2.2999999999999998</v>
      </c>
      <c r="S135" s="31">
        <f t="shared" si="29"/>
        <v>3.1099999999999997E-4</v>
      </c>
      <c r="T135" s="2">
        <v>3.11</v>
      </c>
      <c r="U135" s="27">
        <v>1</v>
      </c>
      <c r="V135" s="61">
        <v>7209</v>
      </c>
      <c r="W135" s="58">
        <v>5.9</v>
      </c>
      <c r="X135" s="56">
        <f t="shared" si="30"/>
        <v>1.0366666666666666E-3</v>
      </c>
      <c r="Y135" s="62">
        <v>9.7937000000000007E-3</v>
      </c>
      <c r="Z135" s="56">
        <f t="shared" si="31"/>
        <v>3.0000000000000001E-3</v>
      </c>
      <c r="AA135" s="56">
        <f t="shared" si="32"/>
        <v>5.9000000000000004E-2</v>
      </c>
    </row>
    <row r="136" spans="1:27" s="56" customFormat="1" ht="29.4" thickBot="1" x14ac:dyDescent="0.35">
      <c r="A136" s="55" t="s">
        <v>51</v>
      </c>
      <c r="B136" s="56" t="s">
        <v>38</v>
      </c>
      <c r="C136" s="57">
        <f t="shared" si="26"/>
        <v>1.807284274584682E-2</v>
      </c>
      <c r="D136" s="30" t="s">
        <v>91</v>
      </c>
      <c r="E136" s="31">
        <v>0.3</v>
      </c>
      <c r="F136" s="27">
        <f t="shared" si="27"/>
        <v>0.15</v>
      </c>
      <c r="G136" s="19" t="s">
        <v>91</v>
      </c>
      <c r="H136" s="58" t="s">
        <v>45</v>
      </c>
      <c r="I136" s="56">
        <f t="shared" si="28"/>
        <v>2162.6999999999998</v>
      </c>
      <c r="J136" s="56">
        <f t="shared" si="25"/>
        <v>0.19837644468904789</v>
      </c>
      <c r="K136" s="59">
        <v>17</v>
      </c>
      <c r="O136" s="20">
        <v>8.2906485347397206E-6</v>
      </c>
      <c r="P136" s="60"/>
      <c r="R136" s="56">
        <v>2.2999999999999998</v>
      </c>
      <c r="S136" s="31">
        <f t="shared" si="29"/>
        <v>3.6699999999999998E-4</v>
      </c>
      <c r="T136" s="2">
        <v>3.67</v>
      </c>
      <c r="U136" s="27">
        <v>1</v>
      </c>
      <c r="V136" s="61">
        <v>7209</v>
      </c>
      <c r="W136" s="58">
        <v>5.9</v>
      </c>
      <c r="X136" s="56">
        <f t="shared" si="30"/>
        <v>1.2233333333333332E-3</v>
      </c>
      <c r="Y136" s="62">
        <v>9.7937000000000007E-3</v>
      </c>
      <c r="Z136" s="56">
        <f t="shared" si="31"/>
        <v>3.0000000000000001E-3</v>
      </c>
      <c r="AA136" s="56">
        <f t="shared" si="32"/>
        <v>5.9000000000000004E-2</v>
      </c>
    </row>
    <row r="137" spans="1:27" s="56" customFormat="1" ht="29.4" thickBot="1" x14ac:dyDescent="0.35">
      <c r="A137" s="55" t="s">
        <v>51</v>
      </c>
      <c r="B137" s="56" t="s">
        <v>38</v>
      </c>
      <c r="C137" s="57">
        <f t="shared" si="26"/>
        <v>1.807284274584682E-2</v>
      </c>
      <c r="D137" s="30" t="s">
        <v>91</v>
      </c>
      <c r="E137" s="31">
        <v>0.3</v>
      </c>
      <c r="F137" s="27">
        <f t="shared" si="27"/>
        <v>0.15</v>
      </c>
      <c r="G137" s="19" t="s">
        <v>91</v>
      </c>
      <c r="H137" s="58" t="s">
        <v>45</v>
      </c>
      <c r="I137" s="56">
        <f t="shared" si="28"/>
        <v>2162.6999999999998</v>
      </c>
      <c r="J137" s="56">
        <f t="shared" si="25"/>
        <v>0.19837644468904789</v>
      </c>
      <c r="K137" s="59">
        <v>17</v>
      </c>
      <c r="O137" s="20">
        <v>-5.4885017623709702E-6</v>
      </c>
      <c r="P137" s="60"/>
      <c r="R137" s="56">
        <v>2.2999999999999998</v>
      </c>
      <c r="S137" s="31">
        <f t="shared" si="29"/>
        <v>4.3300000000000001E-4</v>
      </c>
      <c r="T137" s="2">
        <v>4.33</v>
      </c>
      <c r="U137" s="27">
        <v>1</v>
      </c>
      <c r="V137" s="61">
        <v>7209</v>
      </c>
      <c r="W137" s="58">
        <v>5.9</v>
      </c>
      <c r="X137" s="56">
        <f t="shared" si="30"/>
        <v>1.4433333333333334E-3</v>
      </c>
      <c r="Y137" s="62">
        <v>9.7937000000000007E-3</v>
      </c>
      <c r="Z137" s="56">
        <f t="shared" si="31"/>
        <v>3.0000000000000001E-3</v>
      </c>
      <c r="AA137" s="56">
        <f t="shared" si="32"/>
        <v>5.9000000000000004E-2</v>
      </c>
    </row>
    <row r="138" spans="1:27" s="56" customFormat="1" ht="29.4" thickBot="1" x14ac:dyDescent="0.35">
      <c r="A138" s="55" t="s">
        <v>51</v>
      </c>
      <c r="B138" s="56" t="s">
        <v>38</v>
      </c>
      <c r="C138" s="57">
        <f t="shared" si="26"/>
        <v>1.807284274584682E-2</v>
      </c>
      <c r="D138" s="30" t="s">
        <v>91</v>
      </c>
      <c r="E138" s="31">
        <v>0.3</v>
      </c>
      <c r="F138" s="27">
        <f t="shared" si="27"/>
        <v>0.15</v>
      </c>
      <c r="G138" s="19" t="s">
        <v>91</v>
      </c>
      <c r="H138" s="58" t="s">
        <v>45</v>
      </c>
      <c r="I138" s="56">
        <f t="shared" si="28"/>
        <v>2162.6999999999998</v>
      </c>
      <c r="J138" s="56">
        <f t="shared" si="25"/>
        <v>0.19837644468904789</v>
      </c>
      <c r="K138" s="59">
        <v>17</v>
      </c>
      <c r="O138" s="20">
        <v>-3.05607794932049E-6</v>
      </c>
      <c r="P138" s="60"/>
      <c r="R138" s="56">
        <v>2.2999999999999998</v>
      </c>
      <c r="S138" s="31">
        <f t="shared" si="29"/>
        <v>5.1100000000000006E-4</v>
      </c>
      <c r="T138" s="2">
        <v>5.1100000000000003</v>
      </c>
      <c r="U138" s="27">
        <v>1</v>
      </c>
      <c r="V138" s="61">
        <v>7209</v>
      </c>
      <c r="W138" s="58">
        <v>5.9</v>
      </c>
      <c r="X138" s="56">
        <f t="shared" si="30"/>
        <v>1.7033333333333336E-3</v>
      </c>
      <c r="Y138" s="62">
        <v>9.7937000000000007E-3</v>
      </c>
      <c r="Z138" s="56">
        <f t="shared" si="31"/>
        <v>3.0000000000000001E-3</v>
      </c>
      <c r="AA138" s="56">
        <f t="shared" si="32"/>
        <v>5.9000000000000004E-2</v>
      </c>
    </row>
    <row r="139" spans="1:27" s="56" customFormat="1" ht="29.4" thickBot="1" x14ac:dyDescent="0.35">
      <c r="A139" s="55" t="s">
        <v>51</v>
      </c>
      <c r="B139" s="56" t="s">
        <v>38</v>
      </c>
      <c r="C139" s="57">
        <f t="shared" si="26"/>
        <v>1.807284274584682E-2</v>
      </c>
      <c r="D139" s="30" t="s">
        <v>91</v>
      </c>
      <c r="E139" s="31">
        <v>0.3</v>
      </c>
      <c r="F139" s="27">
        <f t="shared" si="27"/>
        <v>0.15</v>
      </c>
      <c r="G139" s="19" t="s">
        <v>91</v>
      </c>
      <c r="H139" s="58" t="s">
        <v>45</v>
      </c>
      <c r="I139" s="56">
        <f t="shared" si="28"/>
        <v>2162.6999999999998</v>
      </c>
      <c r="J139" s="56">
        <f t="shared" si="25"/>
        <v>0.19837644468904789</v>
      </c>
      <c r="K139" s="59">
        <v>17</v>
      </c>
      <c r="O139" s="20">
        <v>2.21022491385793E-5</v>
      </c>
      <c r="P139" s="60"/>
      <c r="R139" s="56">
        <v>2.2999999999999998</v>
      </c>
      <c r="S139" s="31">
        <f t="shared" si="29"/>
        <v>6.0300000000000002E-4</v>
      </c>
      <c r="T139" s="2">
        <v>6.03</v>
      </c>
      <c r="U139" s="27">
        <v>1</v>
      </c>
      <c r="V139" s="61">
        <v>7209</v>
      </c>
      <c r="W139" s="58">
        <v>5.9</v>
      </c>
      <c r="X139" s="56">
        <f t="shared" si="30"/>
        <v>2.0100000000000001E-3</v>
      </c>
      <c r="Y139" s="62">
        <v>9.7937000000000007E-3</v>
      </c>
      <c r="Z139" s="56">
        <f t="shared" si="31"/>
        <v>3.0000000000000001E-3</v>
      </c>
      <c r="AA139" s="56">
        <f t="shared" si="32"/>
        <v>5.9000000000000004E-2</v>
      </c>
    </row>
    <row r="140" spans="1:27" s="56" customFormat="1" ht="29.4" thickBot="1" x14ac:dyDescent="0.35">
      <c r="A140" s="55" t="s">
        <v>51</v>
      </c>
      <c r="B140" s="56" t="s">
        <v>38</v>
      </c>
      <c r="C140" s="57">
        <f t="shared" si="26"/>
        <v>1.807284274584682E-2</v>
      </c>
      <c r="D140" s="30" t="s">
        <v>91</v>
      </c>
      <c r="E140" s="31">
        <v>0.3</v>
      </c>
      <c r="F140" s="27">
        <f t="shared" si="27"/>
        <v>0.15</v>
      </c>
      <c r="G140" s="19" t="s">
        <v>91</v>
      </c>
      <c r="H140" s="58" t="s">
        <v>45</v>
      </c>
      <c r="I140" s="56">
        <f t="shared" si="28"/>
        <v>2162.6999999999998</v>
      </c>
      <c r="J140" s="56">
        <f t="shared" si="25"/>
        <v>0.19837644468904789</v>
      </c>
      <c r="K140" s="59">
        <v>17</v>
      </c>
      <c r="O140" s="20">
        <v>7.5024548835563306E-5</v>
      </c>
      <c r="P140" s="60"/>
      <c r="R140" s="56">
        <v>2.2999999999999998</v>
      </c>
      <c r="S140" s="31">
        <f t="shared" si="29"/>
        <v>7.1100000000000004E-4</v>
      </c>
      <c r="T140" s="2">
        <v>7.11</v>
      </c>
      <c r="U140" s="27">
        <v>1</v>
      </c>
      <c r="V140" s="61">
        <v>7209</v>
      </c>
      <c r="W140" s="58">
        <v>5.9</v>
      </c>
      <c r="X140" s="56">
        <f t="shared" si="30"/>
        <v>2.3700000000000001E-3</v>
      </c>
      <c r="Y140" s="62">
        <v>9.7937000000000007E-3</v>
      </c>
      <c r="Z140" s="56">
        <f t="shared" si="31"/>
        <v>3.0000000000000001E-3</v>
      </c>
      <c r="AA140" s="56">
        <f t="shared" si="32"/>
        <v>5.9000000000000004E-2</v>
      </c>
    </row>
    <row r="141" spans="1:27" s="56" customFormat="1" ht="29.4" thickBot="1" x14ac:dyDescent="0.35">
      <c r="A141" s="55" t="s">
        <v>51</v>
      </c>
      <c r="B141" s="56" t="s">
        <v>38</v>
      </c>
      <c r="C141" s="57">
        <f t="shared" si="26"/>
        <v>1.807284274584682E-2</v>
      </c>
      <c r="D141" s="30" t="s">
        <v>91</v>
      </c>
      <c r="E141" s="31">
        <v>0.3</v>
      </c>
      <c r="F141" s="27">
        <f t="shared" si="27"/>
        <v>0.15</v>
      </c>
      <c r="G141" s="19" t="s">
        <v>91</v>
      </c>
      <c r="H141" s="58" t="s">
        <v>45</v>
      </c>
      <c r="I141" s="56">
        <f t="shared" si="28"/>
        <v>2162.6999999999998</v>
      </c>
      <c r="J141" s="56">
        <f t="shared" si="25"/>
        <v>0.19837644468904789</v>
      </c>
      <c r="K141" s="59">
        <v>17</v>
      </c>
      <c r="O141">
        <v>1.2991800084904401E-4</v>
      </c>
      <c r="P141" s="60"/>
      <c r="R141" s="56">
        <v>2.2999999999999998</v>
      </c>
      <c r="S141" s="31">
        <f t="shared" si="29"/>
        <v>8.3900000000000001E-4</v>
      </c>
      <c r="T141" s="2">
        <v>8.39</v>
      </c>
      <c r="U141" s="27">
        <v>1</v>
      </c>
      <c r="V141" s="61">
        <v>7209</v>
      </c>
      <c r="W141" s="58">
        <v>5.9</v>
      </c>
      <c r="X141" s="56">
        <f t="shared" si="30"/>
        <v>2.7966666666666669E-3</v>
      </c>
      <c r="Y141" s="62">
        <v>9.7937000000000007E-3</v>
      </c>
      <c r="Z141" s="56">
        <f t="shared" si="31"/>
        <v>3.0000000000000001E-3</v>
      </c>
      <c r="AA141" s="56">
        <f t="shared" si="32"/>
        <v>5.9000000000000004E-2</v>
      </c>
    </row>
    <row r="142" spans="1:27" s="56" customFormat="1" ht="29.4" thickBot="1" x14ac:dyDescent="0.35">
      <c r="A142" s="55" t="s">
        <v>51</v>
      </c>
      <c r="B142" s="56" t="s">
        <v>38</v>
      </c>
      <c r="C142" s="57">
        <f t="shared" si="26"/>
        <v>1.807284274584682E-2</v>
      </c>
      <c r="D142" s="30" t="s">
        <v>91</v>
      </c>
      <c r="E142" s="31">
        <v>0.3</v>
      </c>
      <c r="F142" s="27">
        <f t="shared" si="27"/>
        <v>0.15</v>
      </c>
      <c r="G142" s="19" t="s">
        <v>91</v>
      </c>
      <c r="H142" s="58" t="s">
        <v>45</v>
      </c>
      <c r="I142" s="56">
        <f t="shared" si="28"/>
        <v>2162.6999999999998</v>
      </c>
      <c r="J142" s="56">
        <f t="shared" si="25"/>
        <v>0.19837644468904789</v>
      </c>
      <c r="K142" s="59">
        <v>17</v>
      </c>
      <c r="O142">
        <v>1.83289244396586E-4</v>
      </c>
      <c r="P142" s="60"/>
      <c r="R142" s="56">
        <v>2.2999999999999998</v>
      </c>
      <c r="S142" s="31">
        <f t="shared" si="29"/>
        <v>9.8999999999999999E-4</v>
      </c>
      <c r="T142" s="2">
        <v>9.9</v>
      </c>
      <c r="U142" s="27">
        <v>1</v>
      </c>
      <c r="V142" s="61">
        <v>7209</v>
      </c>
      <c r="W142" s="58">
        <v>5.9</v>
      </c>
      <c r="X142" s="56">
        <f t="shared" si="30"/>
        <v>3.3E-3</v>
      </c>
      <c r="Y142" s="62">
        <v>9.7937000000000007E-3</v>
      </c>
      <c r="Z142" s="56">
        <f t="shared" si="31"/>
        <v>3.0000000000000001E-3</v>
      </c>
      <c r="AA142" s="56">
        <f t="shared" si="32"/>
        <v>5.9000000000000004E-2</v>
      </c>
    </row>
    <row r="143" spans="1:27" s="56" customFormat="1" ht="29.4" thickBot="1" x14ac:dyDescent="0.35">
      <c r="A143" s="55" t="s">
        <v>51</v>
      </c>
      <c r="B143" s="56" t="s">
        <v>38</v>
      </c>
      <c r="C143" s="57">
        <f t="shared" si="26"/>
        <v>1.807284274584682E-2</v>
      </c>
      <c r="D143" s="30" t="s">
        <v>91</v>
      </c>
      <c r="E143" s="31">
        <v>0.3</v>
      </c>
      <c r="F143" s="27">
        <f t="shared" si="27"/>
        <v>0.15</v>
      </c>
      <c r="G143" s="19" t="s">
        <v>91</v>
      </c>
      <c r="H143" s="58" t="s">
        <v>45</v>
      </c>
      <c r="I143" s="56">
        <f t="shared" si="28"/>
        <v>2162.6999999999998</v>
      </c>
      <c r="J143" s="56">
        <f t="shared" si="25"/>
        <v>0.19837644468904789</v>
      </c>
      <c r="K143" s="59">
        <v>17</v>
      </c>
      <c r="O143">
        <v>2.4083773610692E-4</v>
      </c>
      <c r="P143" s="60"/>
      <c r="R143" s="56">
        <v>2.2999999999999998</v>
      </c>
      <c r="S143" s="31">
        <f t="shared" si="29"/>
        <v>1.17E-3</v>
      </c>
      <c r="T143" s="2">
        <v>11.7</v>
      </c>
      <c r="U143" s="27">
        <v>1</v>
      </c>
      <c r="V143" s="61">
        <v>7209</v>
      </c>
      <c r="W143" s="58">
        <v>5.9</v>
      </c>
      <c r="X143" s="56">
        <f t="shared" si="30"/>
        <v>3.9000000000000003E-3</v>
      </c>
      <c r="Y143" s="62">
        <v>9.7937000000000007E-3</v>
      </c>
      <c r="Z143" s="56">
        <f t="shared" si="31"/>
        <v>3.0000000000000001E-3</v>
      </c>
      <c r="AA143" s="56">
        <f t="shared" si="32"/>
        <v>5.9000000000000004E-2</v>
      </c>
    </row>
    <row r="144" spans="1:27" s="56" customFormat="1" ht="29.4" thickBot="1" x14ac:dyDescent="0.35">
      <c r="A144" s="55" t="s">
        <v>51</v>
      </c>
      <c r="B144" s="56" t="s">
        <v>38</v>
      </c>
      <c r="C144" s="57">
        <f t="shared" si="26"/>
        <v>1.807284274584682E-2</v>
      </c>
      <c r="D144" s="30" t="s">
        <v>91</v>
      </c>
      <c r="E144" s="31">
        <v>0.3</v>
      </c>
      <c r="F144" s="27">
        <f t="shared" si="27"/>
        <v>0.15</v>
      </c>
      <c r="G144" s="19" t="s">
        <v>91</v>
      </c>
      <c r="H144" s="58" t="s">
        <v>45</v>
      </c>
      <c r="I144" s="56">
        <f t="shared" si="28"/>
        <v>2162.6999999999998</v>
      </c>
      <c r="J144" s="56">
        <f t="shared" si="25"/>
        <v>0.19837644468904789</v>
      </c>
      <c r="K144" s="59">
        <v>17</v>
      </c>
      <c r="O144">
        <v>2.8775249614667703E-4</v>
      </c>
      <c r="P144" s="60"/>
      <c r="R144" s="56">
        <v>2.2999999999999998</v>
      </c>
      <c r="S144" s="31">
        <f t="shared" si="29"/>
        <v>1.3800000000000002E-3</v>
      </c>
      <c r="T144" s="2">
        <v>13.8</v>
      </c>
      <c r="U144" s="27">
        <v>1</v>
      </c>
      <c r="V144" s="61">
        <v>7209</v>
      </c>
      <c r="W144" s="58">
        <v>5.9</v>
      </c>
      <c r="X144" s="56">
        <f t="shared" si="30"/>
        <v>4.6000000000000008E-3</v>
      </c>
      <c r="Y144" s="62">
        <v>9.7937000000000007E-3</v>
      </c>
      <c r="Z144" s="56">
        <f t="shared" si="31"/>
        <v>3.0000000000000001E-3</v>
      </c>
      <c r="AA144" s="56">
        <f t="shared" si="32"/>
        <v>5.9000000000000004E-2</v>
      </c>
    </row>
    <row r="145" spans="1:27" s="56" customFormat="1" ht="29.4" thickBot="1" x14ac:dyDescent="0.35">
      <c r="A145" s="55" t="s">
        <v>51</v>
      </c>
      <c r="B145" s="56" t="s">
        <v>38</v>
      </c>
      <c r="C145" s="57">
        <f t="shared" si="26"/>
        <v>1.807284274584682E-2</v>
      </c>
      <c r="D145" s="30" t="s">
        <v>91</v>
      </c>
      <c r="E145" s="31">
        <v>0.3</v>
      </c>
      <c r="F145" s="27">
        <f t="shared" si="27"/>
        <v>0.15</v>
      </c>
      <c r="G145" s="19" t="s">
        <v>91</v>
      </c>
      <c r="H145" s="58" t="s">
        <v>45</v>
      </c>
      <c r="I145" s="56">
        <f t="shared" si="28"/>
        <v>2162.6999999999998</v>
      </c>
      <c r="J145" s="56">
        <f t="shared" si="25"/>
        <v>0.19837644468904789</v>
      </c>
      <c r="K145" s="59">
        <v>17</v>
      </c>
      <c r="O145">
        <v>3.07116350365846E-4</v>
      </c>
      <c r="P145" s="60"/>
      <c r="R145" s="56">
        <v>2.2999999999999998</v>
      </c>
      <c r="S145" s="31">
        <f t="shared" si="29"/>
        <v>1.6300000000000002E-3</v>
      </c>
      <c r="T145" s="2">
        <v>16.3</v>
      </c>
      <c r="U145" s="27">
        <v>1</v>
      </c>
      <c r="V145" s="61">
        <v>7209</v>
      </c>
      <c r="W145" s="58">
        <v>5.9</v>
      </c>
      <c r="X145" s="56">
        <f t="shared" si="30"/>
        <v>5.4333333333333343E-3</v>
      </c>
      <c r="Y145" s="62">
        <v>9.7937000000000007E-3</v>
      </c>
      <c r="Z145" s="56">
        <f t="shared" si="31"/>
        <v>3.0000000000000001E-3</v>
      </c>
      <c r="AA145" s="56">
        <f t="shared" si="32"/>
        <v>5.9000000000000004E-2</v>
      </c>
    </row>
    <row r="146" spans="1:27" s="56" customFormat="1" ht="29.4" thickBot="1" x14ac:dyDescent="0.35">
      <c r="A146" s="55" t="s">
        <v>51</v>
      </c>
      <c r="B146" s="56" t="s">
        <v>38</v>
      </c>
      <c r="C146" s="57">
        <f t="shared" si="26"/>
        <v>1.807284274584682E-2</v>
      </c>
      <c r="D146" s="30" t="s">
        <v>91</v>
      </c>
      <c r="E146" s="31">
        <v>0.3</v>
      </c>
      <c r="F146" s="27">
        <f t="shared" si="27"/>
        <v>0.15</v>
      </c>
      <c r="G146" s="19" t="s">
        <v>91</v>
      </c>
      <c r="H146" s="58" t="s">
        <v>45</v>
      </c>
      <c r="I146" s="56">
        <f t="shared" si="28"/>
        <v>2162.6999999999998</v>
      </c>
      <c r="J146" s="56">
        <f t="shared" si="25"/>
        <v>0.19837644468904789</v>
      </c>
      <c r="K146" s="59">
        <v>17</v>
      </c>
      <c r="O146">
        <v>3.4877424120224198E-4</v>
      </c>
      <c r="P146" s="60"/>
      <c r="R146" s="56">
        <v>2.2999999999999998</v>
      </c>
      <c r="S146" s="31">
        <f t="shared" si="29"/>
        <v>1.9199999999999998E-3</v>
      </c>
      <c r="T146" s="2">
        <v>19.2</v>
      </c>
      <c r="U146" s="27">
        <v>1</v>
      </c>
      <c r="V146" s="61">
        <v>7209</v>
      </c>
      <c r="W146" s="58">
        <v>5.9</v>
      </c>
      <c r="X146" s="56">
        <f t="shared" si="30"/>
        <v>6.3999999999999994E-3</v>
      </c>
      <c r="Y146" s="62">
        <v>9.7937000000000007E-3</v>
      </c>
      <c r="Z146" s="56">
        <f t="shared" si="31"/>
        <v>3.0000000000000001E-3</v>
      </c>
      <c r="AA146" s="56">
        <f t="shared" si="32"/>
        <v>5.9000000000000004E-2</v>
      </c>
    </row>
    <row r="147" spans="1:27" s="56" customFormat="1" ht="29.4" thickBot="1" x14ac:dyDescent="0.35">
      <c r="A147" s="55" t="s">
        <v>51</v>
      </c>
      <c r="B147" s="56" t="s">
        <v>38</v>
      </c>
      <c r="C147" s="57">
        <f t="shared" si="26"/>
        <v>1.807284274584682E-2</v>
      </c>
      <c r="D147" s="30" t="s">
        <v>91</v>
      </c>
      <c r="E147" s="31">
        <v>0.3</v>
      </c>
      <c r="F147" s="27">
        <f t="shared" si="27"/>
        <v>0.15</v>
      </c>
      <c r="G147" s="19" t="s">
        <v>91</v>
      </c>
      <c r="H147" s="58" t="s">
        <v>45</v>
      </c>
      <c r="I147" s="56">
        <f t="shared" si="28"/>
        <v>2162.6999999999998</v>
      </c>
      <c r="J147" s="56">
        <f t="shared" si="25"/>
        <v>0.19837644468904789</v>
      </c>
      <c r="K147" s="59">
        <v>17</v>
      </c>
      <c r="O147">
        <v>4.3760181553170703E-4</v>
      </c>
      <c r="P147" s="60"/>
      <c r="R147" s="56">
        <v>2.2999999999999998</v>
      </c>
      <c r="S147" s="31">
        <f t="shared" si="29"/>
        <v>2.2699999999999999E-3</v>
      </c>
      <c r="T147" s="2">
        <v>22.7</v>
      </c>
      <c r="U147" s="27">
        <v>1</v>
      </c>
      <c r="V147" s="61">
        <v>7209</v>
      </c>
      <c r="W147" s="58">
        <v>5.9</v>
      </c>
      <c r="X147" s="56">
        <f t="shared" si="30"/>
        <v>7.5666666666666669E-3</v>
      </c>
      <c r="Y147" s="62">
        <v>9.7937000000000007E-3</v>
      </c>
      <c r="Z147" s="56">
        <f t="shared" si="31"/>
        <v>3.0000000000000001E-3</v>
      </c>
      <c r="AA147" s="56">
        <f t="shared" si="32"/>
        <v>5.9000000000000004E-2</v>
      </c>
    </row>
    <row r="148" spans="1:27" s="56" customFormat="1" ht="29.4" thickBot="1" x14ac:dyDescent="0.35">
      <c r="A148" s="55" t="s">
        <v>51</v>
      </c>
      <c r="B148" s="56" t="s">
        <v>38</v>
      </c>
      <c r="C148" s="57">
        <f t="shared" si="26"/>
        <v>1.807284274584682E-2</v>
      </c>
      <c r="D148" s="30" t="s">
        <v>91</v>
      </c>
      <c r="E148" s="31">
        <v>0.3</v>
      </c>
      <c r="F148" s="27">
        <f t="shared" si="27"/>
        <v>0.15</v>
      </c>
      <c r="G148" s="19" t="s">
        <v>91</v>
      </c>
      <c r="H148" s="58" t="s">
        <v>45</v>
      </c>
      <c r="I148" s="56">
        <f t="shared" si="28"/>
        <v>2162.6999999999998</v>
      </c>
      <c r="J148" s="56">
        <f t="shared" si="25"/>
        <v>0.19837644468904789</v>
      </c>
      <c r="K148" s="59">
        <v>17</v>
      </c>
      <c r="O148">
        <v>4.9491510624226104E-4</v>
      </c>
      <c r="P148" s="60"/>
      <c r="R148" s="56">
        <v>2.2999999999999998</v>
      </c>
      <c r="S148" s="31">
        <f t="shared" si="29"/>
        <v>2.6700000000000001E-3</v>
      </c>
      <c r="T148" s="2">
        <v>26.7</v>
      </c>
      <c r="U148" s="27">
        <v>1</v>
      </c>
      <c r="V148" s="61">
        <v>7209</v>
      </c>
      <c r="W148" s="58">
        <v>5.9</v>
      </c>
      <c r="X148" s="56">
        <f t="shared" si="30"/>
        <v>8.8999999999999999E-3</v>
      </c>
      <c r="Y148" s="62">
        <v>9.7937000000000007E-3</v>
      </c>
      <c r="Z148" s="56">
        <f t="shared" si="31"/>
        <v>3.0000000000000001E-3</v>
      </c>
      <c r="AA148" s="56">
        <f t="shared" si="32"/>
        <v>5.9000000000000004E-2</v>
      </c>
    </row>
    <row r="149" spans="1:27" s="56" customFormat="1" ht="29.4" thickBot="1" x14ac:dyDescent="0.35">
      <c r="A149" s="55" t="s">
        <v>51</v>
      </c>
      <c r="B149" s="56" t="s">
        <v>38</v>
      </c>
      <c r="C149" s="57">
        <f t="shared" si="26"/>
        <v>1.807284274584682E-2</v>
      </c>
      <c r="D149" s="30" t="s">
        <v>91</v>
      </c>
      <c r="E149" s="31">
        <v>0.3</v>
      </c>
      <c r="F149" s="27">
        <f t="shared" si="27"/>
        <v>0.15</v>
      </c>
      <c r="G149" s="19" t="s">
        <v>91</v>
      </c>
      <c r="H149" s="58" t="s">
        <v>45</v>
      </c>
      <c r="I149" s="56">
        <f t="shared" si="28"/>
        <v>2162.6999999999998</v>
      </c>
      <c r="J149" s="56">
        <f t="shared" si="25"/>
        <v>0.19837644468904789</v>
      </c>
      <c r="K149" s="59">
        <v>17</v>
      </c>
      <c r="O149">
        <v>5.6455714046070105E-4</v>
      </c>
      <c r="P149" s="60"/>
      <c r="R149" s="56">
        <v>2.2999999999999998</v>
      </c>
      <c r="S149" s="31">
        <f t="shared" si="29"/>
        <v>3.16E-3</v>
      </c>
      <c r="T149" s="2">
        <v>31.6</v>
      </c>
      <c r="U149" s="27">
        <v>1</v>
      </c>
      <c r="V149" s="61">
        <v>7209</v>
      </c>
      <c r="W149" s="58">
        <v>5.9</v>
      </c>
      <c r="X149" s="56">
        <f t="shared" si="30"/>
        <v>1.0533333333333334E-2</v>
      </c>
      <c r="Y149" s="62">
        <v>9.7937000000000007E-3</v>
      </c>
      <c r="Z149" s="56">
        <f t="shared" si="31"/>
        <v>3.0000000000000001E-3</v>
      </c>
      <c r="AA149" s="56">
        <f t="shared" si="32"/>
        <v>5.9000000000000004E-2</v>
      </c>
    </row>
    <row r="150" spans="1:27" s="56" customFormat="1" ht="29.4" thickBot="1" x14ac:dyDescent="0.35">
      <c r="A150" s="55" t="s">
        <v>51</v>
      </c>
      <c r="B150" s="56" t="s">
        <v>38</v>
      </c>
      <c r="C150" s="57">
        <f t="shared" si="26"/>
        <v>1.807284274584682E-2</v>
      </c>
      <c r="D150" s="30" t="s">
        <v>91</v>
      </c>
      <c r="E150" s="31">
        <v>0.3</v>
      </c>
      <c r="F150" s="27">
        <f t="shared" si="27"/>
        <v>0.15</v>
      </c>
      <c r="G150" s="19" t="s">
        <v>91</v>
      </c>
      <c r="H150" s="58" t="s">
        <v>45</v>
      </c>
      <c r="I150" s="56">
        <f t="shared" si="28"/>
        <v>2162.6999999999998</v>
      </c>
      <c r="J150" s="56">
        <f t="shared" si="25"/>
        <v>0.19837644468904789</v>
      </c>
      <c r="K150" s="59">
        <v>17</v>
      </c>
      <c r="O150">
        <v>6.2060310675929797E-4</v>
      </c>
      <c r="P150" s="60"/>
      <c r="R150" s="56">
        <v>2.2999999999999998</v>
      </c>
      <c r="S150" s="31">
        <f t="shared" si="29"/>
        <v>3.7200000000000002E-3</v>
      </c>
      <c r="T150" s="2">
        <v>37.200000000000003</v>
      </c>
      <c r="U150" s="27">
        <v>1</v>
      </c>
      <c r="V150" s="61">
        <v>7209</v>
      </c>
      <c r="W150" s="58">
        <v>5.9</v>
      </c>
      <c r="X150" s="56">
        <f t="shared" si="30"/>
        <v>1.2400000000000001E-2</v>
      </c>
      <c r="Y150" s="62">
        <v>9.7937000000000007E-3</v>
      </c>
      <c r="Z150" s="56">
        <f t="shared" si="31"/>
        <v>3.0000000000000001E-3</v>
      </c>
      <c r="AA150" s="56">
        <f t="shared" si="32"/>
        <v>5.9000000000000004E-2</v>
      </c>
    </row>
    <row r="151" spans="1:27" s="56" customFormat="1" ht="29.4" thickBot="1" x14ac:dyDescent="0.35">
      <c r="A151" s="55" t="s">
        <v>51</v>
      </c>
      <c r="B151" s="56" t="s">
        <v>38</v>
      </c>
      <c r="C151" s="57">
        <f t="shared" si="26"/>
        <v>1.807284274584682E-2</v>
      </c>
      <c r="D151" s="30" t="s">
        <v>91</v>
      </c>
      <c r="E151" s="31">
        <v>0.3</v>
      </c>
      <c r="F151" s="27">
        <f t="shared" si="27"/>
        <v>0.15</v>
      </c>
      <c r="G151" s="19" t="s">
        <v>91</v>
      </c>
      <c r="H151" s="58" t="s">
        <v>45</v>
      </c>
      <c r="I151" s="56">
        <f t="shared" si="28"/>
        <v>2162.6999999999998</v>
      </c>
      <c r="J151" s="56">
        <f t="shared" si="25"/>
        <v>0.19837644468904789</v>
      </c>
      <c r="K151" s="59">
        <v>17</v>
      </c>
      <c r="O151">
        <v>6.8541072053886296E-4</v>
      </c>
      <c r="P151" s="60"/>
      <c r="R151" s="56">
        <v>2.2999999999999998</v>
      </c>
      <c r="S151" s="31">
        <f t="shared" si="29"/>
        <v>4.3899999999999998E-3</v>
      </c>
      <c r="T151" s="2">
        <v>43.9</v>
      </c>
      <c r="U151" s="27">
        <v>1</v>
      </c>
      <c r="V151" s="61">
        <v>7209</v>
      </c>
      <c r="W151" s="58">
        <v>5.9</v>
      </c>
      <c r="X151" s="56">
        <f t="shared" si="30"/>
        <v>1.4633333333333333E-2</v>
      </c>
      <c r="Y151" s="62">
        <v>9.7937000000000007E-3</v>
      </c>
      <c r="Z151" s="56">
        <f t="shared" si="31"/>
        <v>3.0000000000000001E-3</v>
      </c>
      <c r="AA151" s="56">
        <f t="shared" si="32"/>
        <v>5.9000000000000004E-2</v>
      </c>
    </row>
    <row r="152" spans="1:27" s="56" customFormat="1" ht="29.4" thickBot="1" x14ac:dyDescent="0.35">
      <c r="A152" s="55" t="s">
        <v>51</v>
      </c>
      <c r="B152" s="56" t="s">
        <v>38</v>
      </c>
      <c r="C152" s="57">
        <f t="shared" si="26"/>
        <v>1.807284274584682E-2</v>
      </c>
      <c r="D152" s="30" t="s">
        <v>91</v>
      </c>
      <c r="E152" s="31">
        <v>0.3</v>
      </c>
      <c r="F152" s="27">
        <f t="shared" si="27"/>
        <v>0.15</v>
      </c>
      <c r="G152" s="19" t="s">
        <v>91</v>
      </c>
      <c r="H152" s="58" t="s">
        <v>45</v>
      </c>
      <c r="I152" s="56">
        <f t="shared" si="28"/>
        <v>2162.6999999999998</v>
      </c>
      <c r="J152" s="56">
        <f t="shared" si="25"/>
        <v>0.19837644468904789</v>
      </c>
      <c r="K152" s="59">
        <v>17</v>
      </c>
      <c r="O152">
        <v>7.3277150922330502E-4</v>
      </c>
      <c r="P152" s="60"/>
      <c r="R152" s="56">
        <v>2.2999999999999998</v>
      </c>
      <c r="S152" s="31">
        <f t="shared" si="29"/>
        <v>5.1900000000000002E-3</v>
      </c>
      <c r="T152" s="2">
        <v>51.9</v>
      </c>
      <c r="U152" s="27">
        <v>1</v>
      </c>
      <c r="V152" s="61">
        <v>7209</v>
      </c>
      <c r="W152" s="58">
        <v>5.9</v>
      </c>
      <c r="X152" s="56">
        <f t="shared" si="30"/>
        <v>1.7300000000000003E-2</v>
      </c>
      <c r="Y152" s="62">
        <v>9.7937000000000007E-3</v>
      </c>
      <c r="Z152" s="56">
        <f t="shared" si="31"/>
        <v>3.0000000000000001E-3</v>
      </c>
      <c r="AA152" s="56">
        <f t="shared" si="32"/>
        <v>5.9000000000000004E-2</v>
      </c>
    </row>
    <row r="153" spans="1:27" s="56" customFormat="1" ht="29.4" thickBot="1" x14ac:dyDescent="0.35">
      <c r="A153" s="55" t="s">
        <v>51</v>
      </c>
      <c r="B153" s="56" t="s">
        <v>38</v>
      </c>
      <c r="C153" s="57">
        <f t="shared" si="26"/>
        <v>1.807284274584682E-2</v>
      </c>
      <c r="D153" s="30" t="s">
        <v>91</v>
      </c>
      <c r="E153" s="31">
        <v>0.3</v>
      </c>
      <c r="F153" s="27">
        <f t="shared" si="27"/>
        <v>0.15</v>
      </c>
      <c r="G153" s="19" t="s">
        <v>91</v>
      </c>
      <c r="H153" s="58" t="s">
        <v>45</v>
      </c>
      <c r="I153" s="56">
        <f t="shared" si="28"/>
        <v>2162.6999999999998</v>
      </c>
      <c r="J153" s="56">
        <f t="shared" si="25"/>
        <v>0.19837644468904789</v>
      </c>
      <c r="K153" s="59">
        <v>17</v>
      </c>
      <c r="O153">
        <v>8.0022533196928301E-4</v>
      </c>
      <c r="P153" s="60"/>
      <c r="R153" s="56">
        <v>2.2999999999999998</v>
      </c>
      <c r="S153" s="31">
        <f t="shared" si="29"/>
        <v>6.1200000000000004E-3</v>
      </c>
      <c r="T153" s="2">
        <v>61.2</v>
      </c>
      <c r="U153" s="27">
        <v>1</v>
      </c>
      <c r="V153" s="61">
        <v>7209</v>
      </c>
      <c r="W153" s="58">
        <v>5.9</v>
      </c>
      <c r="X153" s="56">
        <f t="shared" si="30"/>
        <v>2.0400000000000001E-2</v>
      </c>
      <c r="Y153" s="62">
        <v>9.7937000000000007E-3</v>
      </c>
      <c r="Z153" s="56">
        <f t="shared" si="31"/>
        <v>3.0000000000000001E-3</v>
      </c>
      <c r="AA153" s="56">
        <f t="shared" si="32"/>
        <v>5.9000000000000004E-2</v>
      </c>
    </row>
    <row r="154" spans="1:27" s="56" customFormat="1" ht="29.4" thickBot="1" x14ac:dyDescent="0.35">
      <c r="A154" s="55" t="s">
        <v>51</v>
      </c>
      <c r="B154" s="56" t="s">
        <v>38</v>
      </c>
      <c r="C154" s="57">
        <f t="shared" si="26"/>
        <v>1.807284274584682E-2</v>
      </c>
      <c r="D154" s="30" t="s">
        <v>91</v>
      </c>
      <c r="E154" s="31">
        <v>0.3</v>
      </c>
      <c r="F154" s="27">
        <f t="shared" si="27"/>
        <v>0.15</v>
      </c>
      <c r="G154" s="19" t="s">
        <v>91</v>
      </c>
      <c r="H154" s="58" t="s">
        <v>45</v>
      </c>
      <c r="I154" s="56">
        <f t="shared" si="28"/>
        <v>2162.6999999999998</v>
      </c>
      <c r="J154" s="56">
        <f t="shared" si="25"/>
        <v>0.19837644468904789</v>
      </c>
      <c r="K154" s="59">
        <v>17</v>
      </c>
      <c r="O154">
        <v>8.3777716497336803E-4</v>
      </c>
      <c r="P154" s="60"/>
      <c r="R154" s="56">
        <v>2.2999999999999998</v>
      </c>
      <c r="S154" s="31">
        <f t="shared" si="29"/>
        <v>7.2199999999999999E-3</v>
      </c>
      <c r="T154" s="2">
        <v>72.2</v>
      </c>
      <c r="U154" s="27">
        <v>1</v>
      </c>
      <c r="V154" s="61">
        <v>7209</v>
      </c>
      <c r="W154" s="58">
        <v>5.9</v>
      </c>
      <c r="X154" s="56">
        <f t="shared" si="30"/>
        <v>2.4066666666666667E-2</v>
      </c>
      <c r="Y154" s="62">
        <v>9.7937000000000007E-3</v>
      </c>
      <c r="Z154" s="56">
        <f t="shared" si="31"/>
        <v>3.0000000000000001E-3</v>
      </c>
      <c r="AA154" s="56">
        <f t="shared" si="32"/>
        <v>5.9000000000000004E-2</v>
      </c>
    </row>
    <row r="155" spans="1:27" s="56" customFormat="1" ht="29.4" thickBot="1" x14ac:dyDescent="0.35">
      <c r="A155" s="55" t="s">
        <v>51</v>
      </c>
      <c r="B155" s="56" t="s">
        <v>38</v>
      </c>
      <c r="C155" s="57">
        <f t="shared" si="26"/>
        <v>1.807284274584682E-2</v>
      </c>
      <c r="D155" s="30" t="s">
        <v>91</v>
      </c>
      <c r="E155" s="31">
        <v>0.3</v>
      </c>
      <c r="F155" s="27">
        <f t="shared" si="27"/>
        <v>0.15</v>
      </c>
      <c r="G155" s="19" t="s">
        <v>91</v>
      </c>
      <c r="H155" s="58" t="s">
        <v>45</v>
      </c>
      <c r="I155" s="56">
        <f t="shared" si="28"/>
        <v>2162.6999999999998</v>
      </c>
      <c r="J155" s="56">
        <f t="shared" si="25"/>
        <v>0.19837644468904789</v>
      </c>
      <c r="K155" s="59">
        <v>17</v>
      </c>
      <c r="O155">
        <v>9.13740601047347E-4</v>
      </c>
      <c r="P155" s="60"/>
      <c r="R155" s="56">
        <v>2.2999999999999998</v>
      </c>
      <c r="S155" s="31">
        <f t="shared" si="29"/>
        <v>8.5199999999999998E-3</v>
      </c>
      <c r="T155" s="2">
        <v>85.2</v>
      </c>
      <c r="U155" s="27">
        <v>1</v>
      </c>
      <c r="V155" s="61">
        <v>7209</v>
      </c>
      <c r="W155" s="58">
        <v>5.9</v>
      </c>
      <c r="X155" s="56">
        <f t="shared" si="30"/>
        <v>2.8400000000000002E-2</v>
      </c>
      <c r="Y155" s="62">
        <v>9.7937000000000007E-3</v>
      </c>
      <c r="Z155" s="56">
        <f t="shared" si="31"/>
        <v>3.0000000000000001E-3</v>
      </c>
      <c r="AA155" s="56">
        <f t="shared" si="32"/>
        <v>5.9000000000000004E-2</v>
      </c>
    </row>
    <row r="156" spans="1:27" s="56" customFormat="1" ht="29.4" thickBot="1" x14ac:dyDescent="0.35">
      <c r="A156" s="55" t="s">
        <v>51</v>
      </c>
      <c r="B156" s="56" t="s">
        <v>38</v>
      </c>
      <c r="C156" s="57">
        <f t="shared" si="26"/>
        <v>1.807284274584682E-2</v>
      </c>
      <c r="D156" s="30" t="s">
        <v>91</v>
      </c>
      <c r="E156" s="31">
        <v>0.3</v>
      </c>
      <c r="F156" s="27">
        <f t="shared" si="27"/>
        <v>0.15</v>
      </c>
      <c r="G156" s="19" t="s">
        <v>91</v>
      </c>
      <c r="H156" s="58" t="s">
        <v>45</v>
      </c>
      <c r="I156" s="56">
        <f t="shared" si="28"/>
        <v>2162.6999999999998</v>
      </c>
      <c r="J156" s="56">
        <f t="shared" si="25"/>
        <v>0.19837644468904789</v>
      </c>
      <c r="K156" s="59">
        <v>17</v>
      </c>
      <c r="O156">
        <v>1.02848374975408E-3</v>
      </c>
      <c r="P156" s="60"/>
      <c r="R156" s="56">
        <v>2.2999999999999998</v>
      </c>
      <c r="S156" s="31">
        <f t="shared" si="29"/>
        <v>1.01E-2</v>
      </c>
      <c r="T156" s="2">
        <v>101</v>
      </c>
      <c r="U156" s="27">
        <v>1</v>
      </c>
      <c r="V156" s="61">
        <v>7209</v>
      </c>
      <c r="W156" s="58">
        <v>5.9</v>
      </c>
      <c r="X156" s="56">
        <f t="shared" si="30"/>
        <v>3.3666666666666664E-2</v>
      </c>
      <c r="Y156" s="62">
        <v>9.7937000000000007E-3</v>
      </c>
      <c r="Z156" s="56">
        <f t="shared" si="31"/>
        <v>3.0000000000000001E-3</v>
      </c>
      <c r="AA156" s="56">
        <f t="shared" si="32"/>
        <v>5.9000000000000004E-2</v>
      </c>
    </row>
    <row r="157" spans="1:27" s="56" customFormat="1" ht="29.4" thickBot="1" x14ac:dyDescent="0.35">
      <c r="A157" s="55" t="s">
        <v>51</v>
      </c>
      <c r="B157" s="56" t="s">
        <v>38</v>
      </c>
      <c r="C157" s="57">
        <f t="shared" si="26"/>
        <v>1.807284274584682E-2</v>
      </c>
      <c r="D157" s="30" t="s">
        <v>91</v>
      </c>
      <c r="E157" s="31">
        <v>0.3</v>
      </c>
      <c r="F157" s="27">
        <f t="shared" si="27"/>
        <v>0.15</v>
      </c>
      <c r="G157" s="19" t="s">
        <v>91</v>
      </c>
      <c r="H157" s="58" t="s">
        <v>45</v>
      </c>
      <c r="I157" s="56">
        <f t="shared" si="28"/>
        <v>2162.6999999999998</v>
      </c>
      <c r="J157" s="56">
        <f t="shared" si="25"/>
        <v>0.19837644468904789</v>
      </c>
      <c r="K157" s="59">
        <v>17</v>
      </c>
      <c r="O157">
        <v>1.23311152838197E-3</v>
      </c>
      <c r="P157" s="60"/>
      <c r="R157" s="56">
        <v>2.2999999999999998</v>
      </c>
      <c r="S157" s="31">
        <f t="shared" si="29"/>
        <v>1.1900000000000001E-2</v>
      </c>
      <c r="T157" s="2">
        <v>119</v>
      </c>
      <c r="U157" s="27">
        <v>1</v>
      </c>
      <c r="V157" s="61">
        <v>7209</v>
      </c>
      <c r="W157" s="58">
        <v>5.9</v>
      </c>
      <c r="X157" s="56">
        <f t="shared" si="30"/>
        <v>3.966666666666667E-2</v>
      </c>
      <c r="Y157" s="62">
        <v>9.7937000000000007E-3</v>
      </c>
      <c r="Z157" s="56">
        <f t="shared" si="31"/>
        <v>3.0000000000000001E-3</v>
      </c>
      <c r="AA157" s="56">
        <f t="shared" si="32"/>
        <v>5.9000000000000004E-2</v>
      </c>
    </row>
    <row r="158" spans="1:27" s="56" customFormat="1" ht="29.4" thickBot="1" x14ac:dyDescent="0.35">
      <c r="A158" s="55" t="s">
        <v>51</v>
      </c>
      <c r="B158" s="56" t="s">
        <v>38</v>
      </c>
      <c r="C158" s="57">
        <f t="shared" si="26"/>
        <v>1.807284274584682E-2</v>
      </c>
      <c r="D158" s="30" t="s">
        <v>91</v>
      </c>
      <c r="E158" s="31">
        <v>0.3</v>
      </c>
      <c r="F158" s="27">
        <f t="shared" si="27"/>
        <v>0.15</v>
      </c>
      <c r="G158" s="19" t="s">
        <v>91</v>
      </c>
      <c r="H158" s="58" t="s">
        <v>45</v>
      </c>
      <c r="I158" s="56">
        <f t="shared" si="28"/>
        <v>2162.6999999999998</v>
      </c>
      <c r="J158" s="56">
        <f t="shared" si="25"/>
        <v>0.19837644468904789</v>
      </c>
      <c r="K158" s="59">
        <v>17</v>
      </c>
      <c r="O158">
        <v>1.46787120643728E-3</v>
      </c>
      <c r="P158" s="60"/>
      <c r="R158" s="56">
        <v>2.2999999999999998</v>
      </c>
      <c r="S158" s="31">
        <f t="shared" si="29"/>
        <v>1.4E-2</v>
      </c>
      <c r="T158" s="2">
        <v>140</v>
      </c>
      <c r="U158" s="27">
        <v>1</v>
      </c>
      <c r="V158" s="61">
        <v>7209</v>
      </c>
      <c r="W158" s="58">
        <v>5.9</v>
      </c>
      <c r="X158" s="56">
        <f t="shared" si="30"/>
        <v>4.6666666666666669E-2</v>
      </c>
      <c r="Y158" s="62">
        <v>9.7937000000000007E-3</v>
      </c>
      <c r="Z158" s="56">
        <f t="shared" si="31"/>
        <v>3.0000000000000001E-3</v>
      </c>
      <c r="AA158" s="56">
        <f t="shared" si="32"/>
        <v>5.9000000000000004E-2</v>
      </c>
    </row>
    <row r="159" spans="1:27" s="56" customFormat="1" ht="29.4" thickBot="1" x14ac:dyDescent="0.35">
      <c r="A159" s="55" t="s">
        <v>51</v>
      </c>
      <c r="B159" s="56" t="s">
        <v>38</v>
      </c>
      <c r="C159" s="57">
        <f t="shared" si="26"/>
        <v>1.807284274584682E-2</v>
      </c>
      <c r="D159" s="30" t="s">
        <v>91</v>
      </c>
      <c r="E159" s="31">
        <v>0.3</v>
      </c>
      <c r="F159" s="27">
        <f t="shared" si="27"/>
        <v>0.15</v>
      </c>
      <c r="G159" s="19" t="s">
        <v>91</v>
      </c>
      <c r="H159" s="58" t="s">
        <v>45</v>
      </c>
      <c r="I159" s="56">
        <f t="shared" si="28"/>
        <v>2162.6999999999998</v>
      </c>
      <c r="J159" s="56">
        <f t="shared" si="25"/>
        <v>0.19837644468904789</v>
      </c>
      <c r="K159" s="59">
        <v>17</v>
      </c>
      <c r="O159">
        <v>1.7329304956496801E-3</v>
      </c>
      <c r="P159" s="60"/>
      <c r="R159" s="56">
        <v>2.2999999999999998</v>
      </c>
      <c r="S159" s="31">
        <f t="shared" si="29"/>
        <v>1.6500000000000001E-2</v>
      </c>
      <c r="T159" s="2">
        <v>165</v>
      </c>
      <c r="U159" s="27">
        <v>1</v>
      </c>
      <c r="V159" s="61">
        <v>7209</v>
      </c>
      <c r="W159" s="58">
        <v>5.9</v>
      </c>
      <c r="X159" s="56">
        <f t="shared" si="30"/>
        <v>5.5000000000000007E-2</v>
      </c>
      <c r="Y159" s="62">
        <v>9.7937000000000007E-3</v>
      </c>
      <c r="Z159" s="56">
        <f t="shared" si="31"/>
        <v>3.0000000000000001E-3</v>
      </c>
      <c r="AA159" s="56">
        <f t="shared" si="32"/>
        <v>5.9000000000000004E-2</v>
      </c>
    </row>
    <row r="160" spans="1:27" s="56" customFormat="1" ht="29.4" thickBot="1" x14ac:dyDescent="0.35">
      <c r="A160" s="55" t="s">
        <v>51</v>
      </c>
      <c r="B160" s="56" t="s">
        <v>38</v>
      </c>
      <c r="C160" s="57">
        <f t="shared" si="26"/>
        <v>1.807284274584682E-2</v>
      </c>
      <c r="D160" s="30" t="s">
        <v>91</v>
      </c>
      <c r="E160" s="31">
        <v>0.3</v>
      </c>
      <c r="F160" s="27">
        <f t="shared" si="27"/>
        <v>0.15</v>
      </c>
      <c r="G160" s="19" t="s">
        <v>91</v>
      </c>
      <c r="H160" s="58" t="s">
        <v>45</v>
      </c>
      <c r="I160" s="56">
        <f t="shared" si="28"/>
        <v>2162.6999999999998</v>
      </c>
      <c r="J160" s="56">
        <f t="shared" si="25"/>
        <v>0.19837644468904789</v>
      </c>
      <c r="K160" s="59">
        <v>17</v>
      </c>
      <c r="O160">
        <v>1.9591365434144799E-3</v>
      </c>
      <c r="P160" s="60"/>
      <c r="R160" s="56">
        <v>2.2999999999999998</v>
      </c>
      <c r="S160" s="31">
        <f t="shared" si="29"/>
        <v>1.95E-2</v>
      </c>
      <c r="T160" s="2">
        <v>195</v>
      </c>
      <c r="U160" s="27">
        <v>1</v>
      </c>
      <c r="V160" s="61">
        <v>7209</v>
      </c>
      <c r="W160" s="58">
        <v>5.9</v>
      </c>
      <c r="X160" s="56">
        <f t="shared" si="30"/>
        <v>6.5000000000000002E-2</v>
      </c>
      <c r="Y160" s="62">
        <v>9.7937000000000007E-3</v>
      </c>
      <c r="Z160" s="56">
        <f t="shared" si="31"/>
        <v>3.0000000000000001E-3</v>
      </c>
      <c r="AA160" s="56">
        <f t="shared" si="32"/>
        <v>5.9000000000000004E-2</v>
      </c>
    </row>
    <row r="161" spans="1:27" s="56" customFormat="1" ht="29.4" thickBot="1" x14ac:dyDescent="0.35">
      <c r="A161" s="55" t="s">
        <v>51</v>
      </c>
      <c r="B161" s="56" t="s">
        <v>38</v>
      </c>
      <c r="C161" s="57">
        <f t="shared" si="26"/>
        <v>1.807284274584682E-2</v>
      </c>
      <c r="D161" s="30" t="s">
        <v>91</v>
      </c>
      <c r="E161" s="31">
        <v>0.3</v>
      </c>
      <c r="F161" s="27">
        <f t="shared" si="27"/>
        <v>0.15</v>
      </c>
      <c r="G161" s="19" t="s">
        <v>91</v>
      </c>
      <c r="H161" s="58" t="s">
        <v>45</v>
      </c>
      <c r="I161" s="56">
        <f t="shared" si="28"/>
        <v>2162.6999999999998</v>
      </c>
      <c r="J161" s="56">
        <f t="shared" si="25"/>
        <v>0.19837644468904789</v>
      </c>
      <c r="K161" s="59">
        <v>17</v>
      </c>
      <c r="O161">
        <v>2.23249937696098E-3</v>
      </c>
      <c r="P161" s="60"/>
      <c r="R161" s="56">
        <v>2.2999999999999998</v>
      </c>
      <c r="S161" s="31">
        <f t="shared" si="29"/>
        <v>2.3E-2</v>
      </c>
      <c r="T161" s="2">
        <v>230</v>
      </c>
      <c r="U161" s="27">
        <v>1</v>
      </c>
      <c r="V161" s="61">
        <v>7209</v>
      </c>
      <c r="W161" s="58">
        <v>5.9</v>
      </c>
      <c r="X161" s="56">
        <f t="shared" si="30"/>
        <v>7.6666666666666675E-2</v>
      </c>
      <c r="Y161" s="62">
        <v>9.7937000000000007E-3</v>
      </c>
      <c r="Z161" s="56">
        <f t="shared" si="31"/>
        <v>3.0000000000000001E-3</v>
      </c>
      <c r="AA161" s="56">
        <f t="shared" si="32"/>
        <v>5.9000000000000004E-2</v>
      </c>
    </row>
    <row r="162" spans="1:27" s="56" customFormat="1" ht="29.4" thickBot="1" x14ac:dyDescent="0.35">
      <c r="A162" s="63" t="s">
        <v>52</v>
      </c>
      <c r="B162" s="56" t="s">
        <v>38</v>
      </c>
      <c r="C162" s="64">
        <f t="shared" si="26"/>
        <v>1.807284274584682E-2</v>
      </c>
      <c r="D162" s="17" t="s">
        <v>91</v>
      </c>
      <c r="E162" s="2">
        <v>0.3</v>
      </c>
      <c r="F162" s="27">
        <f t="shared" si="27"/>
        <v>0.15</v>
      </c>
      <c r="G162" s="19" t="s">
        <v>91</v>
      </c>
      <c r="H162" s="65" t="s">
        <v>45</v>
      </c>
      <c r="I162" s="56">
        <f t="shared" si="28"/>
        <v>2162.6999999999998</v>
      </c>
      <c r="J162" s="56">
        <f t="shared" ref="J162:J193" si="33">(V162*K162)/(790*46*17.1)</f>
        <v>0.19837644468904789</v>
      </c>
      <c r="K162" s="66">
        <v>17.100000000000001</v>
      </c>
      <c r="O162" s="20">
        <v>8.1546205384252101E-6</v>
      </c>
      <c r="P162" s="60"/>
      <c r="R162" s="56">
        <v>2.2999999999999998</v>
      </c>
      <c r="S162" s="31">
        <f t="shared" si="29"/>
        <v>1.36E-4</v>
      </c>
      <c r="T162" s="2">
        <v>1.36</v>
      </c>
      <c r="U162" s="27">
        <v>1</v>
      </c>
      <c r="V162" s="65">
        <v>7209</v>
      </c>
      <c r="W162" s="65">
        <v>5.9</v>
      </c>
      <c r="X162" s="56">
        <f t="shared" si="30"/>
        <v>4.5333333333333337E-4</v>
      </c>
      <c r="Y162" s="62">
        <v>9.7937000000000007E-3</v>
      </c>
      <c r="Z162" s="56">
        <f t="shared" si="31"/>
        <v>3.0000000000000001E-3</v>
      </c>
      <c r="AA162" s="56">
        <f t="shared" si="32"/>
        <v>5.9000000000000004E-2</v>
      </c>
    </row>
    <row r="163" spans="1:27" s="56" customFormat="1" ht="29.4" thickBot="1" x14ac:dyDescent="0.35">
      <c r="A163" s="63" t="s">
        <v>52</v>
      </c>
      <c r="B163" s="56" t="s">
        <v>38</v>
      </c>
      <c r="C163" s="64">
        <f t="shared" si="26"/>
        <v>1.807284274584682E-2</v>
      </c>
      <c r="D163" s="17" t="s">
        <v>91</v>
      </c>
      <c r="E163" s="2">
        <v>0.3</v>
      </c>
      <c r="F163" s="27">
        <f t="shared" si="27"/>
        <v>0.15</v>
      </c>
      <c r="G163" s="19" t="s">
        <v>91</v>
      </c>
      <c r="H163" s="65" t="s">
        <v>45</v>
      </c>
      <c r="I163" s="56">
        <f t="shared" si="28"/>
        <v>2162.6999999999998</v>
      </c>
      <c r="J163" s="56">
        <f t="shared" si="33"/>
        <v>0.19837644468904789</v>
      </c>
      <c r="K163" s="66">
        <v>17.100000000000001</v>
      </c>
      <c r="O163" s="20">
        <v>2.0820090485187899E-5</v>
      </c>
      <c r="P163" s="60"/>
      <c r="R163" s="56">
        <v>2.2999999999999998</v>
      </c>
      <c r="S163" s="31">
        <f t="shared" si="29"/>
        <v>1.6000000000000001E-4</v>
      </c>
      <c r="T163" s="2">
        <v>1.6</v>
      </c>
      <c r="U163" s="27">
        <v>1</v>
      </c>
      <c r="V163" s="65">
        <v>7209</v>
      </c>
      <c r="W163" s="65">
        <v>5.9</v>
      </c>
      <c r="X163" s="56">
        <f t="shared" si="30"/>
        <v>5.3333333333333336E-4</v>
      </c>
      <c r="Y163" s="62">
        <v>9.7937000000000007E-3</v>
      </c>
      <c r="Z163" s="56">
        <f t="shared" si="31"/>
        <v>3.0000000000000001E-3</v>
      </c>
      <c r="AA163" s="56">
        <f t="shared" si="32"/>
        <v>5.9000000000000004E-2</v>
      </c>
    </row>
    <row r="164" spans="1:27" s="56" customFormat="1" ht="29.4" thickBot="1" x14ac:dyDescent="0.35">
      <c r="A164" s="63" t="s">
        <v>52</v>
      </c>
      <c r="B164" s="56" t="s">
        <v>38</v>
      </c>
      <c r="C164" s="64">
        <f t="shared" si="26"/>
        <v>1.807284274584682E-2</v>
      </c>
      <c r="D164" s="17" t="s">
        <v>91</v>
      </c>
      <c r="E164" s="2">
        <v>0.3</v>
      </c>
      <c r="F164" s="27">
        <f t="shared" si="27"/>
        <v>0.15</v>
      </c>
      <c r="G164" s="19" t="s">
        <v>91</v>
      </c>
      <c r="H164" s="65" t="s">
        <v>45</v>
      </c>
      <c r="I164" s="56">
        <f t="shared" si="28"/>
        <v>2162.6999999999998</v>
      </c>
      <c r="J164" s="56">
        <f t="shared" si="33"/>
        <v>0.19837644468904789</v>
      </c>
      <c r="K164" s="66">
        <v>17.100000000000001</v>
      </c>
      <c r="O164" s="20">
        <v>3.5982660552514802E-5</v>
      </c>
      <c r="P164" s="60"/>
      <c r="R164" s="56">
        <v>2.2999999999999998</v>
      </c>
      <c r="S164" s="31">
        <f t="shared" si="29"/>
        <v>1.8899999999999999E-4</v>
      </c>
      <c r="T164" s="2">
        <v>1.89</v>
      </c>
      <c r="U164" s="27">
        <v>1</v>
      </c>
      <c r="V164" s="65">
        <v>7209</v>
      </c>
      <c r="W164" s="65">
        <v>5.9</v>
      </c>
      <c r="X164" s="56">
        <f t="shared" si="30"/>
        <v>6.3000000000000003E-4</v>
      </c>
      <c r="Y164" s="62">
        <v>9.7937000000000007E-3</v>
      </c>
      <c r="Z164" s="56">
        <f t="shared" si="31"/>
        <v>3.0000000000000001E-3</v>
      </c>
      <c r="AA164" s="56">
        <f t="shared" si="32"/>
        <v>5.9000000000000004E-2</v>
      </c>
    </row>
    <row r="165" spans="1:27" s="56" customFormat="1" ht="29.4" thickBot="1" x14ac:dyDescent="0.35">
      <c r="A165" s="63" t="s">
        <v>52</v>
      </c>
      <c r="B165" s="56" t="s">
        <v>38</v>
      </c>
      <c r="C165" s="64">
        <f t="shared" si="26"/>
        <v>1.807284274584682E-2</v>
      </c>
      <c r="D165" s="17" t="s">
        <v>91</v>
      </c>
      <c r="E165" s="2">
        <v>0.3</v>
      </c>
      <c r="F165" s="27">
        <f t="shared" si="27"/>
        <v>0.15</v>
      </c>
      <c r="G165" s="19" t="s">
        <v>91</v>
      </c>
      <c r="H165" s="65" t="s">
        <v>45</v>
      </c>
      <c r="I165" s="56">
        <f t="shared" si="28"/>
        <v>2162.6999999999998</v>
      </c>
      <c r="J165" s="56">
        <f t="shared" si="33"/>
        <v>0.19837644468904789</v>
      </c>
      <c r="K165" s="66">
        <v>17.100000000000001</v>
      </c>
      <c r="O165" s="20">
        <v>4.8090244463971299E-5</v>
      </c>
      <c r="P165" s="60"/>
      <c r="R165" s="56">
        <v>2.2999999999999998</v>
      </c>
      <c r="S165" s="31">
        <f t="shared" si="29"/>
        <v>2.23E-4</v>
      </c>
      <c r="T165" s="2">
        <v>2.23</v>
      </c>
      <c r="U165" s="27">
        <v>1</v>
      </c>
      <c r="V165" s="65">
        <v>7209</v>
      </c>
      <c r="W165" s="65">
        <v>5.9</v>
      </c>
      <c r="X165" s="56">
        <f t="shared" si="30"/>
        <v>7.4333333333333337E-4</v>
      </c>
      <c r="Y165" s="62">
        <v>9.7937000000000007E-3</v>
      </c>
      <c r="Z165" s="56">
        <f t="shared" si="31"/>
        <v>3.0000000000000001E-3</v>
      </c>
      <c r="AA165" s="56">
        <f t="shared" si="32"/>
        <v>5.9000000000000004E-2</v>
      </c>
    </row>
    <row r="166" spans="1:27" s="56" customFormat="1" ht="29.4" thickBot="1" x14ac:dyDescent="0.35">
      <c r="A166" s="63" t="s">
        <v>52</v>
      </c>
      <c r="B166" s="56" t="s">
        <v>38</v>
      </c>
      <c r="C166" s="64">
        <f t="shared" si="26"/>
        <v>1.807284274584682E-2</v>
      </c>
      <c r="D166" s="17" t="s">
        <v>91</v>
      </c>
      <c r="E166" s="2">
        <v>0.3</v>
      </c>
      <c r="F166" s="27">
        <f t="shared" si="27"/>
        <v>0.15</v>
      </c>
      <c r="G166" s="19" t="s">
        <v>91</v>
      </c>
      <c r="H166" s="65" t="s">
        <v>45</v>
      </c>
      <c r="I166" s="56">
        <f t="shared" si="28"/>
        <v>2162.6999999999998</v>
      </c>
      <c r="J166" s="56">
        <f t="shared" si="33"/>
        <v>0.19837644468904789</v>
      </c>
      <c r="K166" s="66">
        <v>17.100000000000001</v>
      </c>
      <c r="O166" s="20">
        <v>5.5061427320866402E-5</v>
      </c>
      <c r="P166" s="60"/>
      <c r="R166" s="56">
        <v>2.2999999999999998</v>
      </c>
      <c r="S166" s="31">
        <f t="shared" si="29"/>
        <v>2.63E-4</v>
      </c>
      <c r="T166" s="2">
        <v>2.63</v>
      </c>
      <c r="U166" s="27">
        <v>1</v>
      </c>
      <c r="V166" s="65">
        <v>7209</v>
      </c>
      <c r="W166" s="65">
        <v>5.9</v>
      </c>
      <c r="X166" s="56">
        <f t="shared" si="30"/>
        <v>8.7666666666666665E-4</v>
      </c>
      <c r="Y166" s="62">
        <v>9.7937000000000007E-3</v>
      </c>
      <c r="Z166" s="56">
        <f t="shared" si="31"/>
        <v>3.0000000000000001E-3</v>
      </c>
      <c r="AA166" s="56">
        <f t="shared" si="32"/>
        <v>5.9000000000000004E-2</v>
      </c>
    </row>
    <row r="167" spans="1:27" s="56" customFormat="1" ht="29.4" thickBot="1" x14ac:dyDescent="0.35">
      <c r="A167" s="63" t="s">
        <v>52</v>
      </c>
      <c r="B167" s="56" t="s">
        <v>38</v>
      </c>
      <c r="C167" s="64">
        <f t="shared" si="26"/>
        <v>1.807284274584682E-2</v>
      </c>
      <c r="D167" s="17" t="s">
        <v>91</v>
      </c>
      <c r="E167" s="2">
        <v>0.3</v>
      </c>
      <c r="F167" s="27">
        <f t="shared" si="27"/>
        <v>0.15</v>
      </c>
      <c r="G167" s="19" t="s">
        <v>91</v>
      </c>
      <c r="H167" s="65" t="s">
        <v>45</v>
      </c>
      <c r="I167" s="56">
        <f t="shared" si="28"/>
        <v>2162.6999999999998</v>
      </c>
      <c r="J167" s="56">
        <f t="shared" si="33"/>
        <v>0.19837644468904789</v>
      </c>
      <c r="K167" s="66">
        <v>17.100000000000001</v>
      </c>
      <c r="O167" s="20">
        <v>5.1122192992901102E-5</v>
      </c>
      <c r="P167" s="60"/>
      <c r="R167" s="56">
        <v>2.2999999999999998</v>
      </c>
      <c r="S167" s="31">
        <f t="shared" si="29"/>
        <v>3.1099999999999997E-4</v>
      </c>
      <c r="T167" s="2">
        <v>3.11</v>
      </c>
      <c r="U167" s="27">
        <v>1</v>
      </c>
      <c r="V167" s="65">
        <v>7209</v>
      </c>
      <c r="W167" s="65">
        <v>5.9</v>
      </c>
      <c r="X167" s="56">
        <f t="shared" si="30"/>
        <v>1.0366666666666666E-3</v>
      </c>
      <c r="Y167" s="62">
        <v>9.7937000000000007E-3</v>
      </c>
      <c r="Z167" s="56">
        <f t="shared" si="31"/>
        <v>3.0000000000000001E-3</v>
      </c>
      <c r="AA167" s="56">
        <f t="shared" si="32"/>
        <v>5.9000000000000004E-2</v>
      </c>
    </row>
    <row r="168" spans="1:27" s="56" customFormat="1" ht="29.4" thickBot="1" x14ac:dyDescent="0.35">
      <c r="A168" s="63" t="s">
        <v>52</v>
      </c>
      <c r="B168" s="56" t="s">
        <v>38</v>
      </c>
      <c r="C168" s="64">
        <f t="shared" si="26"/>
        <v>1.807284274584682E-2</v>
      </c>
      <c r="D168" s="17" t="s">
        <v>91</v>
      </c>
      <c r="E168" s="2">
        <v>0.3</v>
      </c>
      <c r="F168" s="27">
        <f t="shared" si="27"/>
        <v>0.15</v>
      </c>
      <c r="G168" s="19" t="s">
        <v>91</v>
      </c>
      <c r="H168" s="65" t="s">
        <v>45</v>
      </c>
      <c r="I168" s="56">
        <f t="shared" si="28"/>
        <v>2162.6999999999998</v>
      </c>
      <c r="J168" s="56">
        <f t="shared" si="33"/>
        <v>0.19837644468904789</v>
      </c>
      <c r="K168" s="66">
        <v>17.100000000000001</v>
      </c>
      <c r="O168" s="20">
        <v>4.25126048364939E-5</v>
      </c>
      <c r="P168" s="60"/>
      <c r="R168" s="56">
        <v>2.2999999999999998</v>
      </c>
      <c r="S168" s="31">
        <f t="shared" si="29"/>
        <v>3.6699999999999998E-4</v>
      </c>
      <c r="T168" s="2">
        <v>3.67</v>
      </c>
      <c r="U168" s="27">
        <v>1</v>
      </c>
      <c r="V168" s="65">
        <v>7209</v>
      </c>
      <c r="W168" s="65">
        <v>5.9</v>
      </c>
      <c r="X168" s="56">
        <f t="shared" si="30"/>
        <v>1.2233333333333332E-3</v>
      </c>
      <c r="Y168" s="62">
        <v>9.7937000000000007E-3</v>
      </c>
      <c r="Z168" s="56">
        <f t="shared" si="31"/>
        <v>3.0000000000000001E-3</v>
      </c>
      <c r="AA168" s="56">
        <f t="shared" si="32"/>
        <v>5.9000000000000004E-2</v>
      </c>
    </row>
    <row r="169" spans="1:27" s="56" customFormat="1" ht="29.4" thickBot="1" x14ac:dyDescent="0.35">
      <c r="A169" s="63" t="s">
        <v>52</v>
      </c>
      <c r="B169" s="56" t="s">
        <v>38</v>
      </c>
      <c r="C169" s="64">
        <f t="shared" si="26"/>
        <v>1.807284274584682E-2</v>
      </c>
      <c r="D169" s="17" t="s">
        <v>91</v>
      </c>
      <c r="E169" s="2">
        <v>0.3</v>
      </c>
      <c r="F169" s="27">
        <f t="shared" si="27"/>
        <v>0.15</v>
      </c>
      <c r="G169" s="19" t="s">
        <v>91</v>
      </c>
      <c r="H169" s="65" t="s">
        <v>45</v>
      </c>
      <c r="I169" s="56">
        <f t="shared" si="28"/>
        <v>2162.6999999999998</v>
      </c>
      <c r="J169" s="56">
        <f t="shared" si="33"/>
        <v>0.19837644468904789</v>
      </c>
      <c r="K169" s="66">
        <v>17.100000000000001</v>
      </c>
      <c r="O169" s="20">
        <v>3.7146299524184602E-5</v>
      </c>
      <c r="P169" s="60"/>
      <c r="R169" s="56">
        <v>2.2999999999999998</v>
      </c>
      <c r="S169" s="31">
        <f t="shared" si="29"/>
        <v>4.3300000000000001E-4</v>
      </c>
      <c r="T169" s="2">
        <v>4.33</v>
      </c>
      <c r="U169" s="27">
        <v>1</v>
      </c>
      <c r="V169" s="65">
        <v>7209</v>
      </c>
      <c r="W169" s="65">
        <v>5.9</v>
      </c>
      <c r="X169" s="56">
        <f t="shared" si="30"/>
        <v>1.4433333333333334E-3</v>
      </c>
      <c r="Y169" s="62">
        <v>9.7937000000000007E-3</v>
      </c>
      <c r="Z169" s="56">
        <f t="shared" si="31"/>
        <v>3.0000000000000001E-3</v>
      </c>
      <c r="AA169" s="56">
        <f t="shared" si="32"/>
        <v>5.9000000000000004E-2</v>
      </c>
    </row>
    <row r="170" spans="1:27" s="56" customFormat="1" ht="29.4" thickBot="1" x14ac:dyDescent="0.35">
      <c r="A170" s="63" t="s">
        <v>52</v>
      </c>
      <c r="B170" s="56" t="s">
        <v>38</v>
      </c>
      <c r="C170" s="64">
        <f t="shared" si="26"/>
        <v>1.807284274584682E-2</v>
      </c>
      <c r="D170" s="17" t="s">
        <v>91</v>
      </c>
      <c r="E170" s="2">
        <v>0.3</v>
      </c>
      <c r="F170" s="27">
        <f t="shared" si="27"/>
        <v>0.15</v>
      </c>
      <c r="G170" s="19" t="s">
        <v>91</v>
      </c>
      <c r="H170" s="65" t="s">
        <v>45</v>
      </c>
      <c r="I170" s="56">
        <f t="shared" si="28"/>
        <v>2162.6999999999998</v>
      </c>
      <c r="J170" s="56">
        <f t="shared" si="33"/>
        <v>0.19837644468904789</v>
      </c>
      <c r="K170" s="66">
        <v>17.100000000000001</v>
      </c>
      <c r="O170" s="20">
        <v>3.6887263682289498E-5</v>
      </c>
      <c r="P170" s="60"/>
      <c r="R170" s="56">
        <v>2.2999999999999998</v>
      </c>
      <c r="S170" s="31">
        <f t="shared" si="29"/>
        <v>5.1100000000000006E-4</v>
      </c>
      <c r="T170" s="2">
        <v>5.1100000000000003</v>
      </c>
      <c r="U170" s="27">
        <v>1</v>
      </c>
      <c r="V170" s="65">
        <v>7209</v>
      </c>
      <c r="W170" s="65">
        <v>5.9</v>
      </c>
      <c r="X170" s="56">
        <f t="shared" si="30"/>
        <v>1.7033333333333336E-3</v>
      </c>
      <c r="Y170" s="62">
        <v>9.7937000000000007E-3</v>
      </c>
      <c r="Z170" s="56">
        <f t="shared" si="31"/>
        <v>3.0000000000000001E-3</v>
      </c>
      <c r="AA170" s="56">
        <f t="shared" si="32"/>
        <v>5.9000000000000004E-2</v>
      </c>
    </row>
    <row r="171" spans="1:27" s="56" customFormat="1" ht="29.4" thickBot="1" x14ac:dyDescent="0.35">
      <c r="A171" s="63" t="s">
        <v>52</v>
      </c>
      <c r="B171" s="56" t="s">
        <v>38</v>
      </c>
      <c r="C171" s="64">
        <f t="shared" si="26"/>
        <v>1.807284274584682E-2</v>
      </c>
      <c r="D171" s="17" t="s">
        <v>91</v>
      </c>
      <c r="E171" s="2">
        <v>0.3</v>
      </c>
      <c r="F171" s="27">
        <f t="shared" si="27"/>
        <v>0.15</v>
      </c>
      <c r="G171" s="19" t="s">
        <v>91</v>
      </c>
      <c r="H171" s="65" t="s">
        <v>45</v>
      </c>
      <c r="I171" s="56">
        <f t="shared" si="28"/>
        <v>2162.6999999999998</v>
      </c>
      <c r="J171" s="56">
        <f t="shared" si="33"/>
        <v>0.19837644468904789</v>
      </c>
      <c r="K171" s="66">
        <v>17.100000000000001</v>
      </c>
      <c r="O171" s="20">
        <v>4.9300975252585001E-5</v>
      </c>
      <c r="P171" s="60"/>
      <c r="R171" s="56">
        <v>2.2999999999999998</v>
      </c>
      <c r="S171" s="31">
        <f t="shared" si="29"/>
        <v>6.0300000000000002E-4</v>
      </c>
      <c r="T171" s="2">
        <v>6.03</v>
      </c>
      <c r="U171" s="27">
        <v>1</v>
      </c>
      <c r="V171" s="65">
        <v>7209</v>
      </c>
      <c r="W171" s="65">
        <v>5.9</v>
      </c>
      <c r="X171" s="56">
        <f t="shared" si="30"/>
        <v>2.0100000000000001E-3</v>
      </c>
      <c r="Y171" s="62">
        <v>9.7937000000000007E-3</v>
      </c>
      <c r="Z171" s="56">
        <f t="shared" si="31"/>
        <v>3.0000000000000001E-3</v>
      </c>
      <c r="AA171" s="56">
        <f t="shared" si="32"/>
        <v>5.9000000000000004E-2</v>
      </c>
    </row>
    <row r="172" spans="1:27" s="56" customFormat="1" ht="29.4" thickBot="1" x14ac:dyDescent="0.35">
      <c r="A172" s="63" t="s">
        <v>52</v>
      </c>
      <c r="B172" s="56" t="s">
        <v>38</v>
      </c>
      <c r="C172" s="64">
        <f t="shared" si="26"/>
        <v>1.807284274584682E-2</v>
      </c>
      <c r="D172" s="17" t="s">
        <v>91</v>
      </c>
      <c r="E172" s="2">
        <v>0.3</v>
      </c>
      <c r="F172" s="27">
        <f t="shared" si="27"/>
        <v>0.15</v>
      </c>
      <c r="G172" s="19" t="s">
        <v>91</v>
      </c>
      <c r="H172" s="65" t="s">
        <v>45</v>
      </c>
      <c r="I172" s="56">
        <f t="shared" si="28"/>
        <v>2162.6999999999998</v>
      </c>
      <c r="J172" s="56">
        <f t="shared" si="33"/>
        <v>0.19837644468904789</v>
      </c>
      <c r="K172" s="66">
        <v>17.100000000000001</v>
      </c>
      <c r="O172" s="20">
        <v>8.5816082821473197E-5</v>
      </c>
      <c r="P172" s="60"/>
      <c r="R172" s="56">
        <v>2.2999999999999998</v>
      </c>
      <c r="S172" s="31">
        <f t="shared" si="29"/>
        <v>7.1100000000000004E-4</v>
      </c>
      <c r="T172" s="2">
        <v>7.11</v>
      </c>
      <c r="U172" s="27">
        <v>1</v>
      </c>
      <c r="V172" s="65">
        <v>7209</v>
      </c>
      <c r="W172" s="65">
        <v>5.9</v>
      </c>
      <c r="X172" s="56">
        <f t="shared" si="30"/>
        <v>2.3700000000000001E-3</v>
      </c>
      <c r="Y172" s="62">
        <v>9.7937000000000007E-3</v>
      </c>
      <c r="Z172" s="56">
        <f t="shared" si="31"/>
        <v>3.0000000000000001E-3</v>
      </c>
      <c r="AA172" s="56">
        <f t="shared" si="32"/>
        <v>5.9000000000000004E-2</v>
      </c>
    </row>
    <row r="173" spans="1:27" s="56" customFormat="1" ht="29.4" thickBot="1" x14ac:dyDescent="0.35">
      <c r="A173" s="63" t="s">
        <v>52</v>
      </c>
      <c r="B173" s="56" t="s">
        <v>38</v>
      </c>
      <c r="C173" s="64">
        <f t="shared" si="26"/>
        <v>1.807284274584682E-2</v>
      </c>
      <c r="D173" s="17" t="s">
        <v>91</v>
      </c>
      <c r="E173" s="2">
        <v>0.3</v>
      </c>
      <c r="F173" s="27">
        <f t="shared" si="27"/>
        <v>0.15</v>
      </c>
      <c r="G173" s="19" t="s">
        <v>91</v>
      </c>
      <c r="H173" s="65" t="s">
        <v>45</v>
      </c>
      <c r="I173" s="56">
        <f t="shared" si="28"/>
        <v>2162.6999999999998</v>
      </c>
      <c r="J173" s="56">
        <f t="shared" si="33"/>
        <v>0.19837644468904789</v>
      </c>
      <c r="K173" s="66">
        <v>17.100000000000001</v>
      </c>
      <c r="O173">
        <v>1.3349900721010001E-4</v>
      </c>
      <c r="P173" s="60"/>
      <c r="R173" s="56">
        <v>2.2999999999999998</v>
      </c>
      <c r="S173" s="31">
        <f t="shared" si="29"/>
        <v>8.3900000000000001E-4</v>
      </c>
      <c r="T173" s="2">
        <v>8.39</v>
      </c>
      <c r="U173" s="27">
        <v>1</v>
      </c>
      <c r="V173" s="65">
        <v>7209</v>
      </c>
      <c r="W173" s="65">
        <v>5.9</v>
      </c>
      <c r="X173" s="56">
        <f t="shared" si="30"/>
        <v>2.7966666666666669E-3</v>
      </c>
      <c r="Y173" s="62">
        <v>9.7937000000000007E-3</v>
      </c>
      <c r="Z173" s="56">
        <f t="shared" si="31"/>
        <v>3.0000000000000001E-3</v>
      </c>
      <c r="AA173" s="56">
        <f t="shared" si="32"/>
        <v>5.9000000000000004E-2</v>
      </c>
    </row>
    <row r="174" spans="1:27" s="56" customFormat="1" ht="29.4" thickBot="1" x14ac:dyDescent="0.35">
      <c r="A174" s="63" t="s">
        <v>52</v>
      </c>
      <c r="B174" s="56" t="s">
        <v>38</v>
      </c>
      <c r="C174" s="64">
        <f t="shared" si="26"/>
        <v>1.807284274584682E-2</v>
      </c>
      <c r="D174" s="17" t="s">
        <v>91</v>
      </c>
      <c r="E174" s="2">
        <v>0.3</v>
      </c>
      <c r="F174" s="27">
        <f t="shared" si="27"/>
        <v>0.15</v>
      </c>
      <c r="G174" s="19" t="s">
        <v>91</v>
      </c>
      <c r="H174" s="65" t="s">
        <v>45</v>
      </c>
      <c r="I174" s="56">
        <f t="shared" si="28"/>
        <v>2162.6999999999998</v>
      </c>
      <c r="J174" s="56">
        <f t="shared" si="33"/>
        <v>0.19837644468904789</v>
      </c>
      <c r="K174" s="66">
        <v>17.100000000000001</v>
      </c>
      <c r="O174">
        <v>1.73786545308496E-4</v>
      </c>
      <c r="P174" s="60"/>
      <c r="R174" s="56">
        <v>2.2999999999999998</v>
      </c>
      <c r="S174" s="31">
        <f t="shared" si="29"/>
        <v>9.8999999999999999E-4</v>
      </c>
      <c r="T174" s="2">
        <v>9.9</v>
      </c>
      <c r="U174" s="27">
        <v>1</v>
      </c>
      <c r="V174" s="65">
        <v>7209</v>
      </c>
      <c r="W174" s="65">
        <v>5.9</v>
      </c>
      <c r="X174" s="56">
        <f t="shared" si="30"/>
        <v>3.3E-3</v>
      </c>
      <c r="Y174" s="62">
        <v>9.7937000000000007E-3</v>
      </c>
      <c r="Z174" s="56">
        <f t="shared" si="31"/>
        <v>3.0000000000000001E-3</v>
      </c>
      <c r="AA174" s="56">
        <f t="shared" si="32"/>
        <v>5.9000000000000004E-2</v>
      </c>
    </row>
    <row r="175" spans="1:27" s="56" customFormat="1" ht="29.4" thickBot="1" x14ac:dyDescent="0.35">
      <c r="A175" s="63" t="s">
        <v>52</v>
      </c>
      <c r="B175" s="56" t="s">
        <v>38</v>
      </c>
      <c r="C175" s="64">
        <f t="shared" si="26"/>
        <v>1.807284274584682E-2</v>
      </c>
      <c r="D175" s="17" t="s">
        <v>91</v>
      </c>
      <c r="E175" s="2">
        <v>0.3</v>
      </c>
      <c r="F175" s="27">
        <f t="shared" si="27"/>
        <v>0.15</v>
      </c>
      <c r="G175" s="19" t="s">
        <v>91</v>
      </c>
      <c r="H175" s="65" t="s">
        <v>45</v>
      </c>
      <c r="I175" s="56">
        <f t="shared" si="28"/>
        <v>2162.6999999999998</v>
      </c>
      <c r="J175" s="56">
        <f t="shared" si="33"/>
        <v>0.19837644468904789</v>
      </c>
      <c r="K175" s="66">
        <v>17.100000000000001</v>
      </c>
      <c r="O175">
        <v>1.8343534282832299E-4</v>
      </c>
      <c r="P175" s="60"/>
      <c r="R175" s="56">
        <v>2.2999999999999998</v>
      </c>
      <c r="S175" s="31">
        <f t="shared" si="29"/>
        <v>1.17E-3</v>
      </c>
      <c r="T175" s="2">
        <v>11.7</v>
      </c>
      <c r="U175" s="27">
        <v>1</v>
      </c>
      <c r="V175" s="65">
        <v>7209</v>
      </c>
      <c r="W175" s="65">
        <v>5.9</v>
      </c>
      <c r="X175" s="56">
        <f t="shared" si="30"/>
        <v>3.9000000000000003E-3</v>
      </c>
      <c r="Y175" s="62">
        <v>9.7937000000000007E-3</v>
      </c>
      <c r="Z175" s="56">
        <f t="shared" si="31"/>
        <v>3.0000000000000001E-3</v>
      </c>
      <c r="AA175" s="56">
        <f t="shared" si="32"/>
        <v>5.9000000000000004E-2</v>
      </c>
    </row>
    <row r="176" spans="1:27" s="56" customFormat="1" ht="29.4" thickBot="1" x14ac:dyDescent="0.35">
      <c r="A176" s="63" t="s">
        <v>52</v>
      </c>
      <c r="B176" s="56" t="s">
        <v>38</v>
      </c>
      <c r="C176" s="64">
        <f t="shared" si="26"/>
        <v>1.807284274584682E-2</v>
      </c>
      <c r="D176" s="17" t="s">
        <v>91</v>
      </c>
      <c r="E176" s="2">
        <v>0.3</v>
      </c>
      <c r="F176" s="27">
        <f t="shared" si="27"/>
        <v>0.15</v>
      </c>
      <c r="G176" s="19" t="s">
        <v>91</v>
      </c>
      <c r="H176" s="65" t="s">
        <v>45</v>
      </c>
      <c r="I176" s="56">
        <f t="shared" si="28"/>
        <v>2162.6999999999998</v>
      </c>
      <c r="J176" s="56">
        <f t="shared" si="33"/>
        <v>0.19837644468904789</v>
      </c>
      <c r="K176" s="66">
        <v>17.100000000000001</v>
      </c>
      <c r="O176">
        <v>1.6624887189130199E-4</v>
      </c>
      <c r="P176" s="60"/>
      <c r="R176" s="56">
        <v>2.2999999999999998</v>
      </c>
      <c r="S176" s="31">
        <f t="shared" si="29"/>
        <v>1.3800000000000002E-3</v>
      </c>
      <c r="T176" s="2">
        <v>13.8</v>
      </c>
      <c r="U176" s="27">
        <v>1</v>
      </c>
      <c r="V176" s="65">
        <v>7209</v>
      </c>
      <c r="W176" s="65">
        <v>5.9</v>
      </c>
      <c r="X176" s="56">
        <f t="shared" si="30"/>
        <v>4.6000000000000008E-3</v>
      </c>
      <c r="Y176" s="62">
        <v>9.7937000000000007E-3</v>
      </c>
      <c r="Z176" s="56">
        <f t="shared" si="31"/>
        <v>3.0000000000000001E-3</v>
      </c>
      <c r="AA176" s="56">
        <f t="shared" si="32"/>
        <v>5.9000000000000004E-2</v>
      </c>
    </row>
    <row r="177" spans="1:27" s="56" customFormat="1" ht="29.4" thickBot="1" x14ac:dyDescent="0.35">
      <c r="A177" s="63" t="s">
        <v>52</v>
      </c>
      <c r="B177" s="56" t="s">
        <v>38</v>
      </c>
      <c r="C177" s="64">
        <f t="shared" si="26"/>
        <v>1.807284274584682E-2</v>
      </c>
      <c r="D177" s="17" t="s">
        <v>91</v>
      </c>
      <c r="E177" s="2">
        <v>0.3</v>
      </c>
      <c r="F177" s="27">
        <f t="shared" si="27"/>
        <v>0.15</v>
      </c>
      <c r="G177" s="19" t="s">
        <v>91</v>
      </c>
      <c r="H177" s="65" t="s">
        <v>45</v>
      </c>
      <c r="I177" s="56">
        <f t="shared" si="28"/>
        <v>2162.6999999999998</v>
      </c>
      <c r="J177" s="56">
        <f t="shared" si="33"/>
        <v>0.19837644468904789</v>
      </c>
      <c r="K177" s="66">
        <v>17.100000000000001</v>
      </c>
      <c r="O177">
        <v>1.6445346706428699E-4</v>
      </c>
      <c r="P177" s="60"/>
      <c r="R177" s="56">
        <v>2.2999999999999998</v>
      </c>
      <c r="S177" s="31">
        <f t="shared" si="29"/>
        <v>1.6300000000000002E-3</v>
      </c>
      <c r="T177" s="2">
        <v>16.3</v>
      </c>
      <c r="U177" s="27">
        <v>1</v>
      </c>
      <c r="V177" s="65">
        <v>7209</v>
      </c>
      <c r="W177" s="65">
        <v>5.9</v>
      </c>
      <c r="X177" s="56">
        <f t="shared" si="30"/>
        <v>5.4333333333333343E-3</v>
      </c>
      <c r="Y177" s="62">
        <v>9.7937000000000007E-3</v>
      </c>
      <c r="Z177" s="56">
        <f t="shared" si="31"/>
        <v>3.0000000000000001E-3</v>
      </c>
      <c r="AA177" s="56">
        <f t="shared" si="32"/>
        <v>5.9000000000000004E-2</v>
      </c>
    </row>
    <row r="178" spans="1:27" s="56" customFormat="1" ht="29.4" thickBot="1" x14ac:dyDescent="0.35">
      <c r="A178" s="63" t="s">
        <v>52</v>
      </c>
      <c r="B178" s="56" t="s">
        <v>38</v>
      </c>
      <c r="C178" s="64">
        <f t="shared" si="26"/>
        <v>1.807284274584682E-2</v>
      </c>
      <c r="D178" s="17" t="s">
        <v>91</v>
      </c>
      <c r="E178" s="2">
        <v>0.3</v>
      </c>
      <c r="F178" s="27">
        <f t="shared" si="27"/>
        <v>0.15</v>
      </c>
      <c r="G178" s="19" t="s">
        <v>91</v>
      </c>
      <c r="H178" s="65" t="s">
        <v>45</v>
      </c>
      <c r="I178" s="56">
        <f t="shared" si="28"/>
        <v>2162.6999999999998</v>
      </c>
      <c r="J178" s="56">
        <f t="shared" si="33"/>
        <v>0.19837644468904789</v>
      </c>
      <c r="K178" s="66">
        <v>17.100000000000001</v>
      </c>
      <c r="O178">
        <v>1.95832101647305E-4</v>
      </c>
      <c r="P178" s="60"/>
      <c r="R178" s="56">
        <v>2.2999999999999998</v>
      </c>
      <c r="S178" s="31">
        <f t="shared" si="29"/>
        <v>1.9199999999999998E-3</v>
      </c>
      <c r="T178" s="2">
        <v>19.2</v>
      </c>
      <c r="U178" s="27">
        <v>1</v>
      </c>
      <c r="V178" s="65">
        <v>7209</v>
      </c>
      <c r="W178" s="65">
        <v>5.9</v>
      </c>
      <c r="X178" s="56">
        <f t="shared" si="30"/>
        <v>6.3999999999999994E-3</v>
      </c>
      <c r="Y178" s="62">
        <v>9.7937000000000007E-3</v>
      </c>
      <c r="Z178" s="56">
        <f t="shared" si="31"/>
        <v>3.0000000000000001E-3</v>
      </c>
      <c r="AA178" s="56">
        <f t="shared" si="32"/>
        <v>5.9000000000000004E-2</v>
      </c>
    </row>
    <row r="179" spans="1:27" s="56" customFormat="1" ht="29.4" thickBot="1" x14ac:dyDescent="0.35">
      <c r="A179" s="63" t="s">
        <v>52</v>
      </c>
      <c r="B179" s="56" t="s">
        <v>38</v>
      </c>
      <c r="C179" s="64">
        <f t="shared" si="26"/>
        <v>1.807284274584682E-2</v>
      </c>
      <c r="D179" s="17" t="s">
        <v>91</v>
      </c>
      <c r="E179" s="2">
        <v>0.3</v>
      </c>
      <c r="F179" s="27">
        <f t="shared" si="27"/>
        <v>0.15</v>
      </c>
      <c r="G179" s="19" t="s">
        <v>91</v>
      </c>
      <c r="H179" s="65" t="s">
        <v>45</v>
      </c>
      <c r="I179" s="56">
        <f t="shared" si="28"/>
        <v>2162.6999999999998</v>
      </c>
      <c r="J179" s="56">
        <f t="shared" si="33"/>
        <v>0.19837644468904789</v>
      </c>
      <c r="K179" s="66">
        <v>17.100000000000001</v>
      </c>
      <c r="O179">
        <v>2.31150676941287E-4</v>
      </c>
      <c r="P179" s="60"/>
      <c r="R179" s="56">
        <v>2.2999999999999998</v>
      </c>
      <c r="S179" s="31">
        <f t="shared" si="29"/>
        <v>2.2699999999999999E-3</v>
      </c>
      <c r="T179" s="2">
        <v>22.7</v>
      </c>
      <c r="U179" s="27">
        <v>1</v>
      </c>
      <c r="V179" s="65">
        <v>7209</v>
      </c>
      <c r="W179" s="65">
        <v>5.9</v>
      </c>
      <c r="X179" s="56">
        <f t="shared" si="30"/>
        <v>7.5666666666666669E-3</v>
      </c>
      <c r="Y179" s="62">
        <v>9.7937000000000007E-3</v>
      </c>
      <c r="Z179" s="56">
        <f t="shared" si="31"/>
        <v>3.0000000000000001E-3</v>
      </c>
      <c r="AA179" s="56">
        <f t="shared" si="32"/>
        <v>5.9000000000000004E-2</v>
      </c>
    </row>
    <row r="180" spans="1:27" s="56" customFormat="1" ht="29.4" thickBot="1" x14ac:dyDescent="0.35">
      <c r="A180" s="63" t="s">
        <v>52</v>
      </c>
      <c r="B180" s="56" t="s">
        <v>38</v>
      </c>
      <c r="C180" s="64">
        <f t="shared" si="26"/>
        <v>1.807284274584682E-2</v>
      </c>
      <c r="D180" s="17" t="s">
        <v>91</v>
      </c>
      <c r="E180" s="2">
        <v>0.3</v>
      </c>
      <c r="F180" s="27">
        <f t="shared" si="27"/>
        <v>0.15</v>
      </c>
      <c r="G180" s="19" t="s">
        <v>91</v>
      </c>
      <c r="H180" s="65" t="s">
        <v>45</v>
      </c>
      <c r="I180" s="56">
        <f t="shared" si="28"/>
        <v>2162.6999999999998</v>
      </c>
      <c r="J180" s="56">
        <f t="shared" si="33"/>
        <v>0.19837644468904789</v>
      </c>
      <c r="K180" s="66">
        <v>17.100000000000001</v>
      </c>
      <c r="O180">
        <v>2.6330974717251899E-4</v>
      </c>
      <c r="P180" s="60"/>
      <c r="R180" s="56">
        <v>2.2999999999999998</v>
      </c>
      <c r="S180" s="31">
        <f t="shared" si="29"/>
        <v>2.6700000000000001E-3</v>
      </c>
      <c r="T180" s="2">
        <v>26.7</v>
      </c>
      <c r="U180" s="27">
        <v>1</v>
      </c>
      <c r="V180" s="65">
        <v>7209</v>
      </c>
      <c r="W180" s="65">
        <v>5.9</v>
      </c>
      <c r="X180" s="56">
        <f t="shared" si="30"/>
        <v>8.8999999999999999E-3</v>
      </c>
      <c r="Y180" s="62">
        <v>9.7937000000000007E-3</v>
      </c>
      <c r="Z180" s="56">
        <f t="shared" si="31"/>
        <v>3.0000000000000001E-3</v>
      </c>
      <c r="AA180" s="56">
        <f t="shared" si="32"/>
        <v>5.9000000000000004E-2</v>
      </c>
    </row>
    <row r="181" spans="1:27" s="56" customFormat="1" ht="29.4" thickBot="1" x14ac:dyDescent="0.35">
      <c r="A181" s="63" t="s">
        <v>52</v>
      </c>
      <c r="B181" s="56" t="s">
        <v>38</v>
      </c>
      <c r="C181" s="64">
        <f t="shared" si="26"/>
        <v>1.807284274584682E-2</v>
      </c>
      <c r="D181" s="17" t="s">
        <v>91</v>
      </c>
      <c r="E181" s="2">
        <v>0.3</v>
      </c>
      <c r="F181" s="27">
        <f t="shared" si="27"/>
        <v>0.15</v>
      </c>
      <c r="G181" s="19" t="s">
        <v>91</v>
      </c>
      <c r="H181" s="65" t="s">
        <v>45</v>
      </c>
      <c r="I181" s="56">
        <f t="shared" si="28"/>
        <v>2162.6999999999998</v>
      </c>
      <c r="J181" s="56">
        <f t="shared" si="33"/>
        <v>0.19837644468904789</v>
      </c>
      <c r="K181" s="66">
        <v>17.100000000000001</v>
      </c>
      <c r="O181">
        <v>3.2792236949676302E-4</v>
      </c>
      <c r="P181" s="60"/>
      <c r="R181" s="56">
        <v>2.2999999999999998</v>
      </c>
      <c r="S181" s="31">
        <f t="shared" si="29"/>
        <v>3.16E-3</v>
      </c>
      <c r="T181" s="2">
        <v>31.6</v>
      </c>
      <c r="U181" s="27">
        <v>1</v>
      </c>
      <c r="V181" s="65">
        <v>7209</v>
      </c>
      <c r="W181" s="65">
        <v>5.9</v>
      </c>
      <c r="X181" s="56">
        <f t="shared" si="30"/>
        <v>1.0533333333333334E-2</v>
      </c>
      <c r="Y181" s="62">
        <v>9.7937000000000007E-3</v>
      </c>
      <c r="Z181" s="56">
        <f t="shared" si="31"/>
        <v>3.0000000000000001E-3</v>
      </c>
      <c r="AA181" s="56">
        <f t="shared" si="32"/>
        <v>5.9000000000000004E-2</v>
      </c>
    </row>
    <row r="182" spans="1:27" s="56" customFormat="1" ht="29.4" thickBot="1" x14ac:dyDescent="0.35">
      <c r="A182" s="63" t="s">
        <v>52</v>
      </c>
      <c r="B182" s="56" t="s">
        <v>38</v>
      </c>
      <c r="C182" s="64">
        <f t="shared" si="26"/>
        <v>1.807284274584682E-2</v>
      </c>
      <c r="D182" s="17" t="s">
        <v>91</v>
      </c>
      <c r="E182" s="2">
        <v>0.3</v>
      </c>
      <c r="F182" s="27">
        <f t="shared" si="27"/>
        <v>0.15</v>
      </c>
      <c r="G182" s="19" t="s">
        <v>91</v>
      </c>
      <c r="H182" s="65" t="s">
        <v>45</v>
      </c>
      <c r="I182" s="56">
        <f t="shared" si="28"/>
        <v>2162.6999999999998</v>
      </c>
      <c r="J182" s="56">
        <f t="shared" si="33"/>
        <v>0.19837644468904789</v>
      </c>
      <c r="K182" s="66">
        <v>17.100000000000001</v>
      </c>
      <c r="O182">
        <v>3.7178313348151901E-4</v>
      </c>
      <c r="P182" s="60"/>
      <c r="R182" s="56">
        <v>2.2999999999999998</v>
      </c>
      <c r="S182" s="31">
        <f t="shared" si="29"/>
        <v>3.7200000000000002E-3</v>
      </c>
      <c r="T182" s="2">
        <v>37.200000000000003</v>
      </c>
      <c r="U182" s="27">
        <v>1</v>
      </c>
      <c r="V182" s="65">
        <v>7209</v>
      </c>
      <c r="W182" s="65">
        <v>5.9</v>
      </c>
      <c r="X182" s="56">
        <f t="shared" si="30"/>
        <v>1.2400000000000001E-2</v>
      </c>
      <c r="Y182" s="62">
        <v>9.7937000000000007E-3</v>
      </c>
      <c r="Z182" s="56">
        <f t="shared" si="31"/>
        <v>3.0000000000000001E-3</v>
      </c>
      <c r="AA182" s="56">
        <f t="shared" si="32"/>
        <v>5.9000000000000004E-2</v>
      </c>
    </row>
    <row r="183" spans="1:27" s="56" customFormat="1" ht="29.4" thickBot="1" x14ac:dyDescent="0.35">
      <c r="A183" s="63" t="s">
        <v>52</v>
      </c>
      <c r="B183" s="56" t="s">
        <v>38</v>
      </c>
      <c r="C183" s="64">
        <f t="shared" si="26"/>
        <v>1.807284274584682E-2</v>
      </c>
      <c r="D183" s="17" t="s">
        <v>91</v>
      </c>
      <c r="E183" s="2">
        <v>0.3</v>
      </c>
      <c r="F183" s="27">
        <f t="shared" si="27"/>
        <v>0.15</v>
      </c>
      <c r="G183" s="19" t="s">
        <v>91</v>
      </c>
      <c r="H183" s="65" t="s">
        <v>45</v>
      </c>
      <c r="I183" s="56">
        <f t="shared" si="28"/>
        <v>2162.6999999999998</v>
      </c>
      <c r="J183" s="56">
        <f t="shared" si="33"/>
        <v>0.19837644468904789</v>
      </c>
      <c r="K183" s="66">
        <v>17.100000000000001</v>
      </c>
      <c r="O183">
        <v>4.5377088017896198E-4</v>
      </c>
      <c r="P183" s="60"/>
      <c r="R183" s="56">
        <v>2.2999999999999998</v>
      </c>
      <c r="S183" s="31">
        <f t="shared" si="29"/>
        <v>4.3899999999999998E-3</v>
      </c>
      <c r="T183" s="2">
        <v>43.9</v>
      </c>
      <c r="U183" s="27">
        <v>1</v>
      </c>
      <c r="V183" s="65">
        <v>7209</v>
      </c>
      <c r="W183" s="65">
        <v>5.9</v>
      </c>
      <c r="X183" s="56">
        <f t="shared" si="30"/>
        <v>1.4633333333333333E-2</v>
      </c>
      <c r="Y183" s="62">
        <v>9.7937000000000007E-3</v>
      </c>
      <c r="Z183" s="56">
        <f t="shared" si="31"/>
        <v>3.0000000000000001E-3</v>
      </c>
      <c r="AA183" s="56">
        <f t="shared" si="32"/>
        <v>5.9000000000000004E-2</v>
      </c>
    </row>
    <row r="184" spans="1:27" s="56" customFormat="1" ht="29.4" thickBot="1" x14ac:dyDescent="0.35">
      <c r="A184" s="63" t="s">
        <v>52</v>
      </c>
      <c r="B184" s="56" t="s">
        <v>38</v>
      </c>
      <c r="C184" s="64">
        <f t="shared" si="26"/>
        <v>1.807284274584682E-2</v>
      </c>
      <c r="D184" s="17" t="s">
        <v>91</v>
      </c>
      <c r="E184" s="2">
        <v>0.3</v>
      </c>
      <c r="F184" s="27">
        <f t="shared" si="27"/>
        <v>0.15</v>
      </c>
      <c r="G184" s="19" t="s">
        <v>91</v>
      </c>
      <c r="H184" s="65" t="s">
        <v>45</v>
      </c>
      <c r="I184" s="56">
        <f t="shared" si="28"/>
        <v>2162.6999999999998</v>
      </c>
      <c r="J184" s="56">
        <f t="shared" si="33"/>
        <v>0.19837644468904789</v>
      </c>
      <c r="K184" s="66">
        <v>17.100000000000001</v>
      </c>
      <c r="O184">
        <v>5.1919456263315898E-4</v>
      </c>
      <c r="P184" s="60"/>
      <c r="R184" s="56">
        <v>2.2999999999999998</v>
      </c>
      <c r="S184" s="31">
        <f t="shared" si="29"/>
        <v>5.1900000000000002E-3</v>
      </c>
      <c r="T184" s="2">
        <v>51.9</v>
      </c>
      <c r="U184" s="27">
        <v>1</v>
      </c>
      <c r="V184" s="65">
        <v>7209</v>
      </c>
      <c r="W184" s="65">
        <v>5.9</v>
      </c>
      <c r="X184" s="56">
        <f t="shared" si="30"/>
        <v>1.7300000000000003E-2</v>
      </c>
      <c r="Y184" s="62">
        <v>9.7937000000000007E-3</v>
      </c>
      <c r="Z184" s="56">
        <f t="shared" si="31"/>
        <v>3.0000000000000001E-3</v>
      </c>
      <c r="AA184" s="56">
        <f t="shared" si="32"/>
        <v>5.9000000000000004E-2</v>
      </c>
    </row>
    <row r="185" spans="1:27" s="56" customFormat="1" ht="29.4" thickBot="1" x14ac:dyDescent="0.35">
      <c r="A185" s="63" t="s">
        <v>52</v>
      </c>
      <c r="B185" s="56" t="s">
        <v>38</v>
      </c>
      <c r="C185" s="64">
        <f t="shared" si="26"/>
        <v>1.807284274584682E-2</v>
      </c>
      <c r="D185" s="17" t="s">
        <v>91</v>
      </c>
      <c r="E185" s="2">
        <v>0.3</v>
      </c>
      <c r="F185" s="27">
        <f t="shared" si="27"/>
        <v>0.15</v>
      </c>
      <c r="G185" s="19" t="s">
        <v>91</v>
      </c>
      <c r="H185" s="65" t="s">
        <v>45</v>
      </c>
      <c r="I185" s="56">
        <f t="shared" si="28"/>
        <v>2162.6999999999998</v>
      </c>
      <c r="J185" s="56">
        <f t="shared" si="33"/>
        <v>0.19837644468904789</v>
      </c>
      <c r="K185" s="66">
        <v>17.100000000000001</v>
      </c>
      <c r="O185">
        <v>5.5206044659357196E-4</v>
      </c>
      <c r="P185" s="60"/>
      <c r="R185" s="56">
        <v>2.2999999999999998</v>
      </c>
      <c r="S185" s="31">
        <f t="shared" si="29"/>
        <v>6.1200000000000004E-3</v>
      </c>
      <c r="T185" s="2">
        <v>61.2</v>
      </c>
      <c r="U185" s="27">
        <v>1</v>
      </c>
      <c r="V185" s="65">
        <v>7209</v>
      </c>
      <c r="W185" s="65">
        <v>5.9</v>
      </c>
      <c r="X185" s="56">
        <f t="shared" si="30"/>
        <v>2.0400000000000001E-2</v>
      </c>
      <c r="Y185" s="62">
        <v>9.7937000000000007E-3</v>
      </c>
      <c r="Z185" s="56">
        <f t="shared" si="31"/>
        <v>3.0000000000000001E-3</v>
      </c>
      <c r="AA185" s="56">
        <f t="shared" si="32"/>
        <v>5.9000000000000004E-2</v>
      </c>
    </row>
    <row r="186" spans="1:27" s="56" customFormat="1" ht="29.4" thickBot="1" x14ac:dyDescent="0.35">
      <c r="A186" s="63" t="s">
        <v>52</v>
      </c>
      <c r="B186" s="56" t="s">
        <v>38</v>
      </c>
      <c r="C186" s="64">
        <f t="shared" si="26"/>
        <v>1.807284274584682E-2</v>
      </c>
      <c r="D186" s="17" t="s">
        <v>91</v>
      </c>
      <c r="E186" s="2">
        <v>0.3</v>
      </c>
      <c r="F186" s="27">
        <f t="shared" si="27"/>
        <v>0.15</v>
      </c>
      <c r="G186" s="19" t="s">
        <v>91</v>
      </c>
      <c r="H186" s="65" t="s">
        <v>45</v>
      </c>
      <c r="I186" s="56">
        <f t="shared" si="28"/>
        <v>2162.6999999999998</v>
      </c>
      <c r="J186" s="56">
        <f t="shared" si="33"/>
        <v>0.19837644468904789</v>
      </c>
      <c r="K186" s="66">
        <v>17.100000000000001</v>
      </c>
      <c r="O186">
        <v>6.0579761316508895E-4</v>
      </c>
      <c r="P186" s="60"/>
      <c r="R186" s="56">
        <v>2.2999999999999998</v>
      </c>
      <c r="S186" s="31">
        <f t="shared" si="29"/>
        <v>7.2199999999999999E-3</v>
      </c>
      <c r="T186" s="2">
        <v>72.2</v>
      </c>
      <c r="U186" s="27">
        <v>1</v>
      </c>
      <c r="V186" s="65">
        <v>7209</v>
      </c>
      <c r="W186" s="65">
        <v>5.9</v>
      </c>
      <c r="X186" s="56">
        <f t="shared" si="30"/>
        <v>2.4066666666666667E-2</v>
      </c>
      <c r="Y186" s="62">
        <v>9.7937000000000007E-3</v>
      </c>
      <c r="Z186" s="56">
        <f t="shared" si="31"/>
        <v>3.0000000000000001E-3</v>
      </c>
      <c r="AA186" s="56">
        <f t="shared" si="32"/>
        <v>5.9000000000000004E-2</v>
      </c>
    </row>
    <row r="187" spans="1:27" s="56" customFormat="1" ht="29.4" thickBot="1" x14ac:dyDescent="0.35">
      <c r="A187" s="63" t="s">
        <v>52</v>
      </c>
      <c r="B187" s="56" t="s">
        <v>38</v>
      </c>
      <c r="C187" s="64">
        <f t="shared" si="26"/>
        <v>1.807284274584682E-2</v>
      </c>
      <c r="D187" s="17" t="s">
        <v>91</v>
      </c>
      <c r="E187" s="2">
        <v>0.3</v>
      </c>
      <c r="F187" s="27">
        <f t="shared" si="27"/>
        <v>0.15</v>
      </c>
      <c r="G187" s="19" t="s">
        <v>91</v>
      </c>
      <c r="H187" s="65" t="s">
        <v>45</v>
      </c>
      <c r="I187" s="56">
        <f t="shared" si="28"/>
        <v>2162.6999999999998</v>
      </c>
      <c r="J187" s="56">
        <f t="shared" si="33"/>
        <v>0.19837644468904789</v>
      </c>
      <c r="K187" s="66">
        <v>17.100000000000001</v>
      </c>
      <c r="O187">
        <v>7.3369233460192395E-4</v>
      </c>
      <c r="P187" s="60"/>
      <c r="R187" s="56">
        <v>2.2999999999999998</v>
      </c>
      <c r="S187" s="31">
        <f t="shared" si="29"/>
        <v>8.5199999999999998E-3</v>
      </c>
      <c r="T187" s="2">
        <v>85.2</v>
      </c>
      <c r="U187" s="27">
        <v>1</v>
      </c>
      <c r="V187" s="65">
        <v>7209</v>
      </c>
      <c r="W187" s="65">
        <v>5.9</v>
      </c>
      <c r="X187" s="56">
        <f t="shared" si="30"/>
        <v>2.8400000000000002E-2</v>
      </c>
      <c r="Y187" s="62">
        <v>9.7937000000000007E-3</v>
      </c>
      <c r="Z187" s="56">
        <f t="shared" si="31"/>
        <v>3.0000000000000001E-3</v>
      </c>
      <c r="AA187" s="56">
        <f t="shared" si="32"/>
        <v>5.9000000000000004E-2</v>
      </c>
    </row>
    <row r="188" spans="1:27" s="56" customFormat="1" ht="29.4" thickBot="1" x14ac:dyDescent="0.35">
      <c r="A188" s="63" t="s">
        <v>52</v>
      </c>
      <c r="B188" s="56" t="s">
        <v>38</v>
      </c>
      <c r="C188" s="64">
        <f t="shared" si="26"/>
        <v>1.807284274584682E-2</v>
      </c>
      <c r="D188" s="17" t="s">
        <v>91</v>
      </c>
      <c r="E188" s="2">
        <v>0.3</v>
      </c>
      <c r="F188" s="27">
        <f t="shared" si="27"/>
        <v>0.15</v>
      </c>
      <c r="G188" s="19" t="s">
        <v>91</v>
      </c>
      <c r="H188" s="65" t="s">
        <v>45</v>
      </c>
      <c r="I188" s="56">
        <f t="shared" si="28"/>
        <v>2162.6999999999998</v>
      </c>
      <c r="J188" s="56">
        <f t="shared" si="33"/>
        <v>0.19837644468904789</v>
      </c>
      <c r="K188" s="66">
        <v>17.100000000000001</v>
      </c>
      <c r="O188">
        <v>9.4393336396579597E-4</v>
      </c>
      <c r="P188" s="60"/>
      <c r="R188" s="56">
        <v>2.2999999999999998</v>
      </c>
      <c r="S188" s="31">
        <f t="shared" si="29"/>
        <v>1.01E-2</v>
      </c>
      <c r="T188" s="2">
        <v>101</v>
      </c>
      <c r="U188" s="27">
        <v>1</v>
      </c>
      <c r="V188" s="65">
        <v>7209</v>
      </c>
      <c r="W188" s="65">
        <v>5.9</v>
      </c>
      <c r="X188" s="56">
        <f t="shared" si="30"/>
        <v>3.3666666666666664E-2</v>
      </c>
      <c r="Y188" s="62">
        <v>9.7937000000000007E-3</v>
      </c>
      <c r="Z188" s="56">
        <f t="shared" si="31"/>
        <v>3.0000000000000001E-3</v>
      </c>
      <c r="AA188" s="56">
        <f t="shared" si="32"/>
        <v>5.9000000000000004E-2</v>
      </c>
    </row>
    <row r="189" spans="1:27" s="56" customFormat="1" ht="29.4" thickBot="1" x14ac:dyDescent="0.35">
      <c r="A189" s="63" t="s">
        <v>52</v>
      </c>
      <c r="B189" s="56" t="s">
        <v>38</v>
      </c>
      <c r="C189" s="64">
        <f t="shared" si="26"/>
        <v>1.807284274584682E-2</v>
      </c>
      <c r="D189" s="17" t="s">
        <v>91</v>
      </c>
      <c r="E189" s="2">
        <v>0.3</v>
      </c>
      <c r="F189" s="27">
        <f t="shared" si="27"/>
        <v>0.15</v>
      </c>
      <c r="G189" s="19" t="s">
        <v>91</v>
      </c>
      <c r="H189" s="65" t="s">
        <v>45</v>
      </c>
      <c r="I189" s="56">
        <f t="shared" si="28"/>
        <v>2162.6999999999998</v>
      </c>
      <c r="J189" s="56">
        <f t="shared" si="33"/>
        <v>0.19837644468904789</v>
      </c>
      <c r="K189" s="66">
        <v>17.100000000000001</v>
      </c>
      <c r="O189">
        <v>1.2949778572265999E-3</v>
      </c>
      <c r="P189" s="60"/>
      <c r="R189" s="56">
        <v>2.2999999999999998</v>
      </c>
      <c r="S189" s="31">
        <f t="shared" si="29"/>
        <v>1.1900000000000001E-2</v>
      </c>
      <c r="T189" s="2">
        <v>119</v>
      </c>
      <c r="U189" s="27">
        <v>1</v>
      </c>
      <c r="V189" s="65">
        <v>7209</v>
      </c>
      <c r="W189" s="65">
        <v>5.9</v>
      </c>
      <c r="X189" s="56">
        <f t="shared" si="30"/>
        <v>3.966666666666667E-2</v>
      </c>
      <c r="Y189" s="62">
        <v>9.7937000000000007E-3</v>
      </c>
      <c r="Z189" s="56">
        <f t="shared" si="31"/>
        <v>3.0000000000000001E-3</v>
      </c>
      <c r="AA189" s="56">
        <f t="shared" si="32"/>
        <v>5.9000000000000004E-2</v>
      </c>
    </row>
    <row r="190" spans="1:27" s="56" customFormat="1" ht="29.4" thickBot="1" x14ac:dyDescent="0.35">
      <c r="A190" s="63" t="s">
        <v>52</v>
      </c>
      <c r="B190" s="56" t="s">
        <v>38</v>
      </c>
      <c r="C190" s="64">
        <f t="shared" si="26"/>
        <v>1.807284274584682E-2</v>
      </c>
      <c r="D190" s="17" t="s">
        <v>91</v>
      </c>
      <c r="E190" s="2">
        <v>0.3</v>
      </c>
      <c r="F190" s="27">
        <f t="shared" si="27"/>
        <v>0.15</v>
      </c>
      <c r="G190" s="19" t="s">
        <v>91</v>
      </c>
      <c r="H190" s="65" t="s">
        <v>45</v>
      </c>
      <c r="I190" s="56">
        <f t="shared" si="28"/>
        <v>2162.6999999999998</v>
      </c>
      <c r="J190" s="56">
        <f t="shared" si="33"/>
        <v>0.19837644468904789</v>
      </c>
      <c r="K190" s="66">
        <v>17.100000000000001</v>
      </c>
      <c r="O190">
        <v>1.46258665050456E-3</v>
      </c>
      <c r="P190" s="60"/>
      <c r="R190" s="56">
        <v>2.2999999999999998</v>
      </c>
      <c r="S190" s="31">
        <f t="shared" si="29"/>
        <v>1.4E-2</v>
      </c>
      <c r="T190" s="2">
        <v>140</v>
      </c>
      <c r="U190" s="27">
        <v>1</v>
      </c>
      <c r="V190" s="65">
        <v>7209</v>
      </c>
      <c r="W190" s="65">
        <v>5.9</v>
      </c>
      <c r="X190" s="56">
        <f t="shared" si="30"/>
        <v>4.6666666666666669E-2</v>
      </c>
      <c r="Y190" s="62">
        <v>9.7937000000000007E-3</v>
      </c>
      <c r="Z190" s="56">
        <f t="shared" si="31"/>
        <v>3.0000000000000001E-3</v>
      </c>
      <c r="AA190" s="56">
        <f t="shared" si="32"/>
        <v>5.9000000000000004E-2</v>
      </c>
    </row>
    <row r="191" spans="1:27" s="56" customFormat="1" ht="29.4" thickBot="1" x14ac:dyDescent="0.35">
      <c r="A191" s="63" t="s">
        <v>52</v>
      </c>
      <c r="B191" s="56" t="s">
        <v>38</v>
      </c>
      <c r="C191" s="64">
        <f t="shared" si="26"/>
        <v>1.807284274584682E-2</v>
      </c>
      <c r="D191" s="17" t="s">
        <v>91</v>
      </c>
      <c r="E191" s="2">
        <v>0.3</v>
      </c>
      <c r="F191" s="27">
        <f t="shared" si="27"/>
        <v>0.15</v>
      </c>
      <c r="G191" s="19" t="s">
        <v>91</v>
      </c>
      <c r="H191" s="65" t="s">
        <v>45</v>
      </c>
      <c r="I191" s="56">
        <f t="shared" si="28"/>
        <v>2162.6999999999998</v>
      </c>
      <c r="J191" s="56">
        <f t="shared" si="33"/>
        <v>0.19837644468904789</v>
      </c>
      <c r="K191" s="66">
        <v>17.100000000000001</v>
      </c>
      <c r="O191">
        <v>1.28810136536604E-3</v>
      </c>
      <c r="P191" s="60"/>
      <c r="R191" s="56">
        <v>2.2999999999999998</v>
      </c>
      <c r="S191" s="31">
        <f t="shared" si="29"/>
        <v>1.6500000000000001E-2</v>
      </c>
      <c r="T191" s="2">
        <v>165</v>
      </c>
      <c r="U191" s="27">
        <v>1</v>
      </c>
      <c r="V191" s="65">
        <v>7209</v>
      </c>
      <c r="W191" s="65">
        <v>5.9</v>
      </c>
      <c r="X191" s="56">
        <f t="shared" si="30"/>
        <v>5.5000000000000007E-2</v>
      </c>
      <c r="Y191" s="62">
        <v>9.7937000000000007E-3</v>
      </c>
      <c r="Z191" s="56">
        <f t="shared" si="31"/>
        <v>3.0000000000000001E-3</v>
      </c>
      <c r="AA191" s="56">
        <f t="shared" si="32"/>
        <v>5.9000000000000004E-2</v>
      </c>
    </row>
    <row r="192" spans="1:27" s="56" customFormat="1" ht="29.4" thickBot="1" x14ac:dyDescent="0.35">
      <c r="A192" s="63" t="s">
        <v>52</v>
      </c>
      <c r="B192" s="56" t="s">
        <v>38</v>
      </c>
      <c r="C192" s="64">
        <f t="shared" si="26"/>
        <v>1.807284274584682E-2</v>
      </c>
      <c r="D192" s="17" t="s">
        <v>91</v>
      </c>
      <c r="E192" s="2">
        <v>0.3</v>
      </c>
      <c r="F192" s="27">
        <f t="shared" si="27"/>
        <v>0.15</v>
      </c>
      <c r="G192" s="19" t="s">
        <v>91</v>
      </c>
      <c r="H192" s="65" t="s">
        <v>45</v>
      </c>
      <c r="I192" s="56">
        <f t="shared" si="28"/>
        <v>2162.6999999999998</v>
      </c>
      <c r="J192" s="56">
        <f t="shared" si="33"/>
        <v>0.19837644468904789</v>
      </c>
      <c r="K192" s="66">
        <v>17.100000000000001</v>
      </c>
      <c r="O192">
        <v>3.6747044426925702E-4</v>
      </c>
      <c r="P192" s="60"/>
      <c r="R192" s="56">
        <v>2.2999999999999998</v>
      </c>
      <c r="S192" s="31">
        <f t="shared" si="29"/>
        <v>1.95E-2</v>
      </c>
      <c r="T192" s="2">
        <v>195</v>
      </c>
      <c r="U192" s="27">
        <v>1</v>
      </c>
      <c r="V192" s="65">
        <v>7209</v>
      </c>
      <c r="W192" s="65">
        <v>5.9</v>
      </c>
      <c r="X192" s="56">
        <f t="shared" si="30"/>
        <v>6.5000000000000002E-2</v>
      </c>
      <c r="Y192" s="62">
        <v>9.7937000000000007E-3</v>
      </c>
      <c r="Z192" s="56">
        <f t="shared" si="31"/>
        <v>3.0000000000000001E-3</v>
      </c>
      <c r="AA192" s="56">
        <f t="shared" si="32"/>
        <v>5.9000000000000004E-2</v>
      </c>
    </row>
    <row r="193" spans="1:27" s="56" customFormat="1" ht="29.4" thickBot="1" x14ac:dyDescent="0.35">
      <c r="A193" s="63" t="s">
        <v>52</v>
      </c>
      <c r="B193" s="56" t="s">
        <v>38</v>
      </c>
      <c r="C193" s="64">
        <f t="shared" si="26"/>
        <v>1.807284274584682E-2</v>
      </c>
      <c r="D193" s="17" t="s">
        <v>91</v>
      </c>
      <c r="E193" s="2">
        <v>0.3</v>
      </c>
      <c r="F193" s="27">
        <f t="shared" si="27"/>
        <v>0.15</v>
      </c>
      <c r="G193" s="19" t="s">
        <v>91</v>
      </c>
      <c r="H193" s="65" t="s">
        <v>45</v>
      </c>
      <c r="I193" s="56">
        <f t="shared" si="28"/>
        <v>2162.6999999999998</v>
      </c>
      <c r="J193" s="56">
        <f t="shared" si="33"/>
        <v>0.19837644468904789</v>
      </c>
      <c r="K193" s="66">
        <v>17.100000000000001</v>
      </c>
      <c r="O193">
        <v>-3.50430028490128E-4</v>
      </c>
      <c r="P193" s="60"/>
      <c r="R193" s="56">
        <v>2.2999999999999998</v>
      </c>
      <c r="S193" s="31">
        <f t="shared" si="29"/>
        <v>2.3E-2</v>
      </c>
      <c r="T193" s="2">
        <v>230</v>
      </c>
      <c r="U193" s="27">
        <v>1</v>
      </c>
      <c r="V193" s="65">
        <v>7209</v>
      </c>
      <c r="W193" s="65">
        <v>5.9</v>
      </c>
      <c r="X193" s="56">
        <f t="shared" si="30"/>
        <v>7.6666666666666675E-2</v>
      </c>
      <c r="Y193" s="62">
        <v>9.7937000000000007E-3</v>
      </c>
      <c r="Z193" s="56">
        <f t="shared" si="31"/>
        <v>3.0000000000000001E-3</v>
      </c>
      <c r="AA193" s="56">
        <f t="shared" si="32"/>
        <v>5.9000000000000004E-2</v>
      </c>
    </row>
    <row r="194" spans="1:27" s="56" customFormat="1" ht="29.4" thickBot="1" x14ac:dyDescent="0.35">
      <c r="A194" s="55" t="s">
        <v>67</v>
      </c>
      <c r="B194" s="56" t="s">
        <v>38</v>
      </c>
      <c r="C194" s="64">
        <f t="shared" si="26"/>
        <v>5.820068002899823E-3</v>
      </c>
      <c r="D194" s="19" t="s">
        <v>91</v>
      </c>
      <c r="E194" s="27">
        <v>0.3</v>
      </c>
      <c r="F194" s="27">
        <f t="shared" si="27"/>
        <v>0.15</v>
      </c>
      <c r="G194" s="19" t="s">
        <v>91</v>
      </c>
      <c r="H194" s="58" t="s">
        <v>45</v>
      </c>
      <c r="I194" s="56">
        <f t="shared" si="28"/>
        <v>2162.6999999999998</v>
      </c>
      <c r="J194" s="56">
        <f t="shared" ref="J194:J225" si="34">(V194*K194)/(790*46*14)</f>
        <v>0.19837644468904789</v>
      </c>
      <c r="K194" s="59">
        <v>14</v>
      </c>
      <c r="O194">
        <v>-1.76511080858996E-4</v>
      </c>
      <c r="R194" s="56">
        <v>2.2999999999999998</v>
      </c>
      <c r="S194" s="31">
        <f t="shared" si="29"/>
        <v>1.36E-4</v>
      </c>
      <c r="T194" s="2">
        <v>1.36</v>
      </c>
      <c r="U194" s="27">
        <v>1</v>
      </c>
      <c r="V194" s="61">
        <v>7209</v>
      </c>
      <c r="W194" s="67">
        <v>1.9</v>
      </c>
      <c r="X194" s="56">
        <f t="shared" si="30"/>
        <v>4.5333333333333337E-4</v>
      </c>
      <c r="Y194" s="62">
        <v>9.7937000000000007E-3</v>
      </c>
      <c r="Z194" s="56">
        <f t="shared" si="31"/>
        <v>3.0000000000000001E-3</v>
      </c>
      <c r="AA194" s="56">
        <f t="shared" si="32"/>
        <v>1.9E-2</v>
      </c>
    </row>
    <row r="195" spans="1:27" s="56" customFormat="1" ht="29.4" thickBot="1" x14ac:dyDescent="0.35">
      <c r="A195" s="55" t="s">
        <v>67</v>
      </c>
      <c r="B195" s="56" t="s">
        <v>38</v>
      </c>
      <c r="C195" s="64">
        <f t="shared" ref="C195:C258" si="35">(Z195*AA195)/Y195</f>
        <v>5.820068002899823E-3</v>
      </c>
      <c r="D195" s="19" t="s">
        <v>91</v>
      </c>
      <c r="E195" s="27">
        <v>0.3</v>
      </c>
      <c r="F195" s="27">
        <f t="shared" ref="F195:F258" si="36">E195/2</f>
        <v>0.15</v>
      </c>
      <c r="G195" s="19" t="s">
        <v>91</v>
      </c>
      <c r="H195" s="58" t="s">
        <v>45</v>
      </c>
      <c r="I195" s="56">
        <f t="shared" ref="I195:I258" si="37">V195*E195</f>
        <v>2162.6999999999998</v>
      </c>
      <c r="J195" s="56">
        <f t="shared" si="34"/>
        <v>0.19837644468904789</v>
      </c>
      <c r="K195" s="59">
        <v>14</v>
      </c>
      <c r="O195">
        <v>-1.0737103114352701E-4</v>
      </c>
      <c r="R195" s="56">
        <v>2.2999999999999998</v>
      </c>
      <c r="S195" s="31">
        <f t="shared" ref="S195:S258" si="38">T195/10000</f>
        <v>1.6000000000000001E-4</v>
      </c>
      <c r="T195" s="2">
        <v>1.6</v>
      </c>
      <c r="U195" s="27">
        <v>1</v>
      </c>
      <c r="V195" s="61">
        <v>7209</v>
      </c>
      <c r="W195" s="67">
        <v>1.9</v>
      </c>
      <c r="X195" s="56">
        <f t="shared" ref="X195:X258" si="39">S195/E195</f>
        <v>5.3333333333333336E-4</v>
      </c>
      <c r="Y195" s="62">
        <v>9.7937000000000007E-3</v>
      </c>
      <c r="Z195" s="56">
        <f t="shared" ref="Z195:Z258" si="40">E195/100</f>
        <v>3.0000000000000001E-3</v>
      </c>
      <c r="AA195" s="56">
        <f t="shared" ref="AA195:AA258" si="41">W195/100</f>
        <v>1.9E-2</v>
      </c>
    </row>
    <row r="196" spans="1:27" s="56" customFormat="1" ht="29.4" thickBot="1" x14ac:dyDescent="0.35">
      <c r="A196" s="55" t="s">
        <v>67</v>
      </c>
      <c r="B196" s="56" t="s">
        <v>38</v>
      </c>
      <c r="C196" s="64">
        <f t="shared" si="35"/>
        <v>5.820068002899823E-3</v>
      </c>
      <c r="D196" s="19" t="s">
        <v>91</v>
      </c>
      <c r="E196" s="27">
        <v>0.3</v>
      </c>
      <c r="F196" s="27">
        <f t="shared" si="36"/>
        <v>0.15</v>
      </c>
      <c r="G196" s="19" t="s">
        <v>91</v>
      </c>
      <c r="H196" s="58" t="s">
        <v>45</v>
      </c>
      <c r="I196" s="56">
        <f t="shared" si="37"/>
        <v>2162.6999999999998</v>
      </c>
      <c r="J196" s="56">
        <f t="shared" si="34"/>
        <v>0.19837644468904789</v>
      </c>
      <c r="K196" s="59">
        <v>14</v>
      </c>
      <c r="O196" s="20">
        <v>-3.4705480471837501E-5</v>
      </c>
      <c r="R196" s="56">
        <v>2.2999999999999998</v>
      </c>
      <c r="S196" s="31">
        <f t="shared" si="38"/>
        <v>1.8899999999999999E-4</v>
      </c>
      <c r="T196" s="2">
        <v>1.89</v>
      </c>
      <c r="U196" s="27">
        <v>1</v>
      </c>
      <c r="V196" s="61">
        <v>7209</v>
      </c>
      <c r="W196" s="67">
        <v>1.9</v>
      </c>
      <c r="X196" s="56">
        <f t="shared" si="39"/>
        <v>6.3000000000000003E-4</v>
      </c>
      <c r="Y196" s="62">
        <v>9.7937000000000007E-3</v>
      </c>
      <c r="Z196" s="56">
        <f t="shared" si="40"/>
        <v>3.0000000000000001E-3</v>
      </c>
      <c r="AA196" s="56">
        <f t="shared" si="41"/>
        <v>1.9E-2</v>
      </c>
    </row>
    <row r="197" spans="1:27" s="56" customFormat="1" ht="29.4" thickBot="1" x14ac:dyDescent="0.35">
      <c r="A197" s="55" t="s">
        <v>67</v>
      </c>
      <c r="B197" s="56" t="s">
        <v>38</v>
      </c>
      <c r="C197" s="64">
        <f t="shared" si="35"/>
        <v>5.820068002899823E-3</v>
      </c>
      <c r="D197" s="19" t="s">
        <v>91</v>
      </c>
      <c r="E197" s="27">
        <v>0.3</v>
      </c>
      <c r="F197" s="27">
        <f t="shared" si="36"/>
        <v>0.15</v>
      </c>
      <c r="G197" s="19" t="s">
        <v>91</v>
      </c>
      <c r="H197" s="58" t="s">
        <v>45</v>
      </c>
      <c r="I197" s="56">
        <f t="shared" si="37"/>
        <v>2162.6999999999998</v>
      </c>
      <c r="J197" s="56">
        <f t="shared" si="34"/>
        <v>0.19837644468904789</v>
      </c>
      <c r="K197" s="59">
        <v>14</v>
      </c>
      <c r="O197" s="20">
        <v>-1.7976294569128901E-5</v>
      </c>
      <c r="R197" s="56">
        <v>2.2999999999999998</v>
      </c>
      <c r="S197" s="31">
        <f t="shared" si="38"/>
        <v>2.23E-4</v>
      </c>
      <c r="T197" s="2">
        <v>2.23</v>
      </c>
      <c r="U197" s="27">
        <v>1</v>
      </c>
      <c r="V197" s="61">
        <v>7209</v>
      </c>
      <c r="W197" s="67">
        <v>1.9</v>
      </c>
      <c r="X197" s="56">
        <f t="shared" si="39"/>
        <v>7.4333333333333337E-4</v>
      </c>
      <c r="Y197" s="62">
        <v>9.7937000000000007E-3</v>
      </c>
      <c r="Z197" s="56">
        <f t="shared" si="40"/>
        <v>3.0000000000000001E-3</v>
      </c>
      <c r="AA197" s="56">
        <f t="shared" si="41"/>
        <v>1.9E-2</v>
      </c>
    </row>
    <row r="198" spans="1:27" s="56" customFormat="1" ht="29.4" thickBot="1" x14ac:dyDescent="0.35">
      <c r="A198" s="55" t="s">
        <v>67</v>
      </c>
      <c r="B198" s="56" t="s">
        <v>38</v>
      </c>
      <c r="C198" s="64">
        <f t="shared" si="35"/>
        <v>5.820068002899823E-3</v>
      </c>
      <c r="D198" s="19" t="s">
        <v>91</v>
      </c>
      <c r="E198" s="27">
        <v>0.3</v>
      </c>
      <c r="F198" s="27">
        <f t="shared" si="36"/>
        <v>0.15</v>
      </c>
      <c r="G198" s="19" t="s">
        <v>91</v>
      </c>
      <c r="H198" s="58" t="s">
        <v>45</v>
      </c>
      <c r="I198" s="56">
        <f t="shared" si="37"/>
        <v>2162.6999999999998</v>
      </c>
      <c r="J198" s="56">
        <f t="shared" si="34"/>
        <v>0.19837644468904789</v>
      </c>
      <c r="K198" s="59">
        <v>14</v>
      </c>
      <c r="O198" s="20">
        <v>-3.9131099409685597E-5</v>
      </c>
      <c r="R198" s="56">
        <v>2.2999999999999998</v>
      </c>
      <c r="S198" s="31">
        <f t="shared" si="38"/>
        <v>2.63E-4</v>
      </c>
      <c r="T198" s="2">
        <v>2.63</v>
      </c>
      <c r="U198" s="27">
        <v>1</v>
      </c>
      <c r="V198" s="61">
        <v>7209</v>
      </c>
      <c r="W198" s="67">
        <v>1.9</v>
      </c>
      <c r="X198" s="56">
        <f t="shared" si="39"/>
        <v>8.7666666666666665E-4</v>
      </c>
      <c r="Y198" s="62">
        <v>9.7937000000000007E-3</v>
      </c>
      <c r="Z198" s="56">
        <f t="shared" si="40"/>
        <v>3.0000000000000001E-3</v>
      </c>
      <c r="AA198" s="56">
        <f t="shared" si="41"/>
        <v>1.9E-2</v>
      </c>
    </row>
    <row r="199" spans="1:27" s="56" customFormat="1" ht="29.4" thickBot="1" x14ac:dyDescent="0.35">
      <c r="A199" s="55" t="s">
        <v>67</v>
      </c>
      <c r="B199" s="56" t="s">
        <v>38</v>
      </c>
      <c r="C199" s="64">
        <f t="shared" si="35"/>
        <v>5.820068002899823E-3</v>
      </c>
      <c r="D199" s="19" t="s">
        <v>91</v>
      </c>
      <c r="E199" s="27">
        <v>0.3</v>
      </c>
      <c r="F199" s="27">
        <f t="shared" si="36"/>
        <v>0.15</v>
      </c>
      <c r="G199" s="19" t="s">
        <v>91</v>
      </c>
      <c r="H199" s="58" t="s">
        <v>45</v>
      </c>
      <c r="I199" s="56">
        <f t="shared" si="37"/>
        <v>2162.6999999999998</v>
      </c>
      <c r="J199" s="56">
        <f t="shared" si="34"/>
        <v>0.19837644468904789</v>
      </c>
      <c r="K199" s="59">
        <v>14</v>
      </c>
      <c r="O199">
        <v>-1.4712461690525401E-4</v>
      </c>
      <c r="R199" s="56">
        <v>2.2999999999999998</v>
      </c>
      <c r="S199" s="31">
        <f t="shared" si="38"/>
        <v>3.1099999999999997E-4</v>
      </c>
      <c r="T199" s="2">
        <v>3.11</v>
      </c>
      <c r="U199" s="27">
        <v>1</v>
      </c>
      <c r="V199" s="61">
        <v>7209</v>
      </c>
      <c r="W199" s="67">
        <v>1.9</v>
      </c>
      <c r="X199" s="56">
        <f t="shared" si="39"/>
        <v>1.0366666666666666E-3</v>
      </c>
      <c r="Y199" s="62">
        <v>9.7937000000000007E-3</v>
      </c>
      <c r="Z199" s="56">
        <f t="shared" si="40"/>
        <v>3.0000000000000001E-3</v>
      </c>
      <c r="AA199" s="56">
        <f t="shared" si="41"/>
        <v>1.9E-2</v>
      </c>
    </row>
    <row r="200" spans="1:27" s="56" customFormat="1" ht="29.4" thickBot="1" x14ac:dyDescent="0.35">
      <c r="A200" s="55" t="s">
        <v>67</v>
      </c>
      <c r="B200" s="56" t="s">
        <v>38</v>
      </c>
      <c r="C200" s="64">
        <f t="shared" si="35"/>
        <v>5.820068002899823E-3</v>
      </c>
      <c r="D200" s="19" t="s">
        <v>91</v>
      </c>
      <c r="E200" s="27">
        <v>0.3</v>
      </c>
      <c r="F200" s="27">
        <f t="shared" si="36"/>
        <v>0.15</v>
      </c>
      <c r="G200" s="19" t="s">
        <v>91</v>
      </c>
      <c r="H200" s="58" t="s">
        <v>45</v>
      </c>
      <c r="I200" s="56">
        <f t="shared" si="37"/>
        <v>2162.6999999999998</v>
      </c>
      <c r="J200" s="56">
        <f t="shared" si="34"/>
        <v>0.19837644468904789</v>
      </c>
      <c r="K200" s="59">
        <v>14</v>
      </c>
      <c r="O200">
        <v>-2.6208519736437398E-4</v>
      </c>
      <c r="R200" s="56">
        <v>2.2999999999999998</v>
      </c>
      <c r="S200" s="31">
        <f t="shared" si="38"/>
        <v>3.6699999999999998E-4</v>
      </c>
      <c r="T200" s="2">
        <v>3.67</v>
      </c>
      <c r="U200" s="27">
        <v>1</v>
      </c>
      <c r="V200" s="61">
        <v>7209</v>
      </c>
      <c r="W200" s="67">
        <v>1.9</v>
      </c>
      <c r="X200" s="56">
        <f t="shared" si="39"/>
        <v>1.2233333333333332E-3</v>
      </c>
      <c r="Y200" s="62">
        <v>9.7937000000000007E-3</v>
      </c>
      <c r="Z200" s="56">
        <f t="shared" si="40"/>
        <v>3.0000000000000001E-3</v>
      </c>
      <c r="AA200" s="56">
        <f t="shared" si="41"/>
        <v>1.9E-2</v>
      </c>
    </row>
    <row r="201" spans="1:27" s="56" customFormat="1" ht="29.4" thickBot="1" x14ac:dyDescent="0.35">
      <c r="A201" s="55" t="s">
        <v>67</v>
      </c>
      <c r="B201" s="56" t="s">
        <v>38</v>
      </c>
      <c r="C201" s="64">
        <f t="shared" si="35"/>
        <v>5.820068002899823E-3</v>
      </c>
      <c r="D201" s="19" t="s">
        <v>91</v>
      </c>
      <c r="E201" s="27">
        <v>0.3</v>
      </c>
      <c r="F201" s="27">
        <f t="shared" si="36"/>
        <v>0.15</v>
      </c>
      <c r="G201" s="19" t="s">
        <v>91</v>
      </c>
      <c r="H201" s="58" t="s">
        <v>45</v>
      </c>
      <c r="I201" s="56">
        <f t="shared" si="37"/>
        <v>2162.6999999999998</v>
      </c>
      <c r="J201" s="56">
        <f t="shared" si="34"/>
        <v>0.19837644468904789</v>
      </c>
      <c r="K201" s="59">
        <v>14</v>
      </c>
      <c r="O201">
        <v>-3.2505622316315403E-4</v>
      </c>
      <c r="R201" s="56">
        <v>2.2999999999999998</v>
      </c>
      <c r="S201" s="31">
        <f t="shared" si="38"/>
        <v>4.3300000000000001E-4</v>
      </c>
      <c r="T201" s="2">
        <v>4.33</v>
      </c>
      <c r="U201" s="27">
        <v>1</v>
      </c>
      <c r="V201" s="61">
        <v>7209</v>
      </c>
      <c r="W201" s="67">
        <v>1.9</v>
      </c>
      <c r="X201" s="56">
        <f t="shared" si="39"/>
        <v>1.4433333333333334E-3</v>
      </c>
      <c r="Y201" s="62">
        <v>9.7937000000000007E-3</v>
      </c>
      <c r="Z201" s="56">
        <f t="shared" si="40"/>
        <v>3.0000000000000001E-3</v>
      </c>
      <c r="AA201" s="56">
        <f t="shared" si="41"/>
        <v>1.9E-2</v>
      </c>
    </row>
    <row r="202" spans="1:27" s="56" customFormat="1" ht="29.4" thickBot="1" x14ac:dyDescent="0.35">
      <c r="A202" s="55" t="s">
        <v>67</v>
      </c>
      <c r="B202" s="56" t="s">
        <v>38</v>
      </c>
      <c r="C202" s="64">
        <f t="shared" si="35"/>
        <v>5.820068002899823E-3</v>
      </c>
      <c r="D202" s="19" t="s">
        <v>91</v>
      </c>
      <c r="E202" s="27">
        <v>0.3</v>
      </c>
      <c r="F202" s="27">
        <f t="shared" si="36"/>
        <v>0.15</v>
      </c>
      <c r="G202" s="19" t="s">
        <v>91</v>
      </c>
      <c r="H202" s="58" t="s">
        <v>45</v>
      </c>
      <c r="I202" s="56">
        <f t="shared" si="37"/>
        <v>2162.6999999999998</v>
      </c>
      <c r="J202" s="56">
        <f t="shared" si="34"/>
        <v>0.19837644468904789</v>
      </c>
      <c r="K202" s="59">
        <v>14</v>
      </c>
      <c r="O202">
        <v>-3.0985154379475297E-4</v>
      </c>
      <c r="R202" s="56">
        <v>2.2999999999999998</v>
      </c>
      <c r="S202" s="31">
        <f t="shared" si="38"/>
        <v>5.1100000000000006E-4</v>
      </c>
      <c r="T202" s="2">
        <v>5.1100000000000003</v>
      </c>
      <c r="U202" s="27">
        <v>1</v>
      </c>
      <c r="V202" s="61">
        <v>7209</v>
      </c>
      <c r="W202" s="67">
        <v>1.9</v>
      </c>
      <c r="X202" s="56">
        <f t="shared" si="39"/>
        <v>1.7033333333333336E-3</v>
      </c>
      <c r="Y202" s="62">
        <v>9.7937000000000007E-3</v>
      </c>
      <c r="Z202" s="56">
        <f t="shared" si="40"/>
        <v>3.0000000000000001E-3</v>
      </c>
      <c r="AA202" s="56">
        <f t="shared" si="41"/>
        <v>1.9E-2</v>
      </c>
    </row>
    <row r="203" spans="1:27" s="56" customFormat="1" ht="29.4" thickBot="1" x14ac:dyDescent="0.35">
      <c r="A203" s="55" t="s">
        <v>67</v>
      </c>
      <c r="B203" s="56" t="s">
        <v>38</v>
      </c>
      <c r="C203" s="64">
        <f t="shared" si="35"/>
        <v>5.820068002899823E-3</v>
      </c>
      <c r="D203" s="19" t="s">
        <v>91</v>
      </c>
      <c r="E203" s="27">
        <v>0.3</v>
      </c>
      <c r="F203" s="27">
        <f t="shared" si="36"/>
        <v>0.15</v>
      </c>
      <c r="G203" s="19" t="s">
        <v>91</v>
      </c>
      <c r="H203" s="58" t="s">
        <v>45</v>
      </c>
      <c r="I203" s="56">
        <f t="shared" si="37"/>
        <v>2162.6999999999998</v>
      </c>
      <c r="J203" s="56">
        <f t="shared" si="34"/>
        <v>0.19837644468904789</v>
      </c>
      <c r="K203" s="59">
        <v>14</v>
      </c>
      <c r="O203">
        <v>-1.9594496524859799E-4</v>
      </c>
      <c r="R203" s="56">
        <v>2.2999999999999998</v>
      </c>
      <c r="S203" s="31">
        <f t="shared" si="38"/>
        <v>6.0300000000000002E-4</v>
      </c>
      <c r="T203" s="2">
        <v>6.03</v>
      </c>
      <c r="U203" s="27">
        <v>1</v>
      </c>
      <c r="V203" s="61">
        <v>7209</v>
      </c>
      <c r="W203" s="67">
        <v>1.9</v>
      </c>
      <c r="X203" s="56">
        <f t="shared" si="39"/>
        <v>2.0100000000000001E-3</v>
      </c>
      <c r="Y203" s="62">
        <v>9.7937000000000007E-3</v>
      </c>
      <c r="Z203" s="56">
        <f t="shared" si="40"/>
        <v>3.0000000000000001E-3</v>
      </c>
      <c r="AA203" s="56">
        <f t="shared" si="41"/>
        <v>1.9E-2</v>
      </c>
    </row>
    <row r="204" spans="1:27" s="56" customFormat="1" ht="29.4" thickBot="1" x14ac:dyDescent="0.35">
      <c r="A204" s="55" t="s">
        <v>67</v>
      </c>
      <c r="B204" s="56" t="s">
        <v>38</v>
      </c>
      <c r="C204" s="64">
        <f t="shared" si="35"/>
        <v>5.820068002899823E-3</v>
      </c>
      <c r="D204" s="19" t="s">
        <v>91</v>
      </c>
      <c r="E204" s="27">
        <v>0.3</v>
      </c>
      <c r="F204" s="27">
        <f t="shared" si="36"/>
        <v>0.15</v>
      </c>
      <c r="G204" s="19" t="s">
        <v>91</v>
      </c>
      <c r="H204" s="58" t="s">
        <v>45</v>
      </c>
      <c r="I204" s="56">
        <f t="shared" si="37"/>
        <v>2162.6999999999998</v>
      </c>
      <c r="J204" s="56">
        <f t="shared" si="34"/>
        <v>0.19837644468904789</v>
      </c>
      <c r="K204" s="59">
        <v>14</v>
      </c>
      <c r="O204" s="20">
        <v>6.3198265561636605E-5</v>
      </c>
      <c r="R204" s="56">
        <v>2.2999999999999998</v>
      </c>
      <c r="S204" s="31">
        <f t="shared" si="38"/>
        <v>7.1100000000000004E-4</v>
      </c>
      <c r="T204" s="2">
        <v>7.11</v>
      </c>
      <c r="U204" s="27">
        <v>1</v>
      </c>
      <c r="V204" s="61">
        <v>7209</v>
      </c>
      <c r="W204" s="67">
        <v>1.9</v>
      </c>
      <c r="X204" s="56">
        <f t="shared" si="39"/>
        <v>2.3700000000000001E-3</v>
      </c>
      <c r="Y204" s="62">
        <v>9.7937000000000007E-3</v>
      </c>
      <c r="Z204" s="56">
        <f t="shared" si="40"/>
        <v>3.0000000000000001E-3</v>
      </c>
      <c r="AA204" s="56">
        <f t="shared" si="41"/>
        <v>1.9E-2</v>
      </c>
    </row>
    <row r="205" spans="1:27" s="56" customFormat="1" ht="29.4" thickBot="1" x14ac:dyDescent="0.35">
      <c r="A205" s="55" t="s">
        <v>67</v>
      </c>
      <c r="B205" s="56" t="s">
        <v>38</v>
      </c>
      <c r="C205" s="64">
        <f t="shared" si="35"/>
        <v>5.820068002899823E-3</v>
      </c>
      <c r="D205" s="19" t="s">
        <v>91</v>
      </c>
      <c r="E205" s="27">
        <v>0.3</v>
      </c>
      <c r="F205" s="27">
        <f t="shared" si="36"/>
        <v>0.15</v>
      </c>
      <c r="G205" s="19" t="s">
        <v>91</v>
      </c>
      <c r="H205" s="58" t="s">
        <v>45</v>
      </c>
      <c r="I205" s="56">
        <f t="shared" si="37"/>
        <v>2162.6999999999998</v>
      </c>
      <c r="J205" s="56">
        <f t="shared" si="34"/>
        <v>0.19837644468904789</v>
      </c>
      <c r="K205" s="59">
        <v>14</v>
      </c>
      <c r="O205">
        <v>4.1301755809320599E-4</v>
      </c>
      <c r="R205" s="56">
        <v>2.2999999999999998</v>
      </c>
      <c r="S205" s="31">
        <f t="shared" si="38"/>
        <v>8.3900000000000001E-4</v>
      </c>
      <c r="T205" s="2">
        <v>8.39</v>
      </c>
      <c r="U205" s="27">
        <v>1</v>
      </c>
      <c r="V205" s="61">
        <v>7209</v>
      </c>
      <c r="W205" s="67">
        <v>1.9</v>
      </c>
      <c r="X205" s="56">
        <f t="shared" si="39"/>
        <v>2.7966666666666669E-3</v>
      </c>
      <c r="Y205" s="62">
        <v>9.7937000000000007E-3</v>
      </c>
      <c r="Z205" s="56">
        <f t="shared" si="40"/>
        <v>3.0000000000000001E-3</v>
      </c>
      <c r="AA205" s="56">
        <f t="shared" si="41"/>
        <v>1.9E-2</v>
      </c>
    </row>
    <row r="206" spans="1:27" s="56" customFormat="1" ht="29.4" thickBot="1" x14ac:dyDescent="0.35">
      <c r="A206" s="55" t="s">
        <v>67</v>
      </c>
      <c r="B206" s="56" t="s">
        <v>38</v>
      </c>
      <c r="C206" s="64">
        <f t="shared" si="35"/>
        <v>5.820068002899823E-3</v>
      </c>
      <c r="D206" s="19" t="s">
        <v>91</v>
      </c>
      <c r="E206" s="27">
        <v>0.3</v>
      </c>
      <c r="F206" s="27">
        <f t="shared" si="36"/>
        <v>0.15</v>
      </c>
      <c r="G206" s="19" t="s">
        <v>91</v>
      </c>
      <c r="H206" s="58" t="s">
        <v>45</v>
      </c>
      <c r="I206" s="56">
        <f t="shared" si="37"/>
        <v>2162.6999999999998</v>
      </c>
      <c r="J206" s="56">
        <f t="shared" si="34"/>
        <v>0.19837644468904789</v>
      </c>
      <c r="K206" s="59">
        <v>14</v>
      </c>
      <c r="O206">
        <v>8.4794942237807996E-4</v>
      </c>
      <c r="R206" s="56">
        <v>2.2999999999999998</v>
      </c>
      <c r="S206" s="31">
        <f t="shared" si="38"/>
        <v>9.8999999999999999E-4</v>
      </c>
      <c r="T206" s="2">
        <v>9.9</v>
      </c>
      <c r="U206" s="27">
        <v>1</v>
      </c>
      <c r="V206" s="61">
        <v>7209</v>
      </c>
      <c r="W206" s="67">
        <v>1.9</v>
      </c>
      <c r="X206" s="56">
        <f t="shared" si="39"/>
        <v>3.3E-3</v>
      </c>
      <c r="Y206" s="62">
        <v>9.7937000000000007E-3</v>
      </c>
      <c r="Z206" s="56">
        <f t="shared" si="40"/>
        <v>3.0000000000000001E-3</v>
      </c>
      <c r="AA206" s="56">
        <f t="shared" si="41"/>
        <v>1.9E-2</v>
      </c>
    </row>
    <row r="207" spans="1:27" s="56" customFormat="1" ht="29.4" thickBot="1" x14ac:dyDescent="0.35">
      <c r="A207" s="55" t="s">
        <v>67</v>
      </c>
      <c r="B207" s="56" t="s">
        <v>38</v>
      </c>
      <c r="C207" s="64">
        <f t="shared" si="35"/>
        <v>5.820068002899823E-3</v>
      </c>
      <c r="D207" s="19" t="s">
        <v>91</v>
      </c>
      <c r="E207" s="27">
        <v>0.3</v>
      </c>
      <c r="F207" s="27">
        <f t="shared" si="36"/>
        <v>0.15</v>
      </c>
      <c r="G207" s="19" t="s">
        <v>91</v>
      </c>
      <c r="H207" s="58" t="s">
        <v>45</v>
      </c>
      <c r="I207" s="56">
        <f t="shared" si="37"/>
        <v>2162.6999999999998</v>
      </c>
      <c r="J207" s="56">
        <f t="shared" si="34"/>
        <v>0.19837644468904789</v>
      </c>
      <c r="K207" s="59">
        <v>14</v>
      </c>
      <c r="O207">
        <v>1.2991181185299299E-3</v>
      </c>
      <c r="R207" s="56">
        <v>2.2999999999999998</v>
      </c>
      <c r="S207" s="31">
        <f t="shared" si="38"/>
        <v>1.17E-3</v>
      </c>
      <c r="T207" s="2">
        <v>11.7</v>
      </c>
      <c r="U207" s="27">
        <v>1</v>
      </c>
      <c r="V207" s="61">
        <v>7209</v>
      </c>
      <c r="W207" s="67">
        <v>1.9</v>
      </c>
      <c r="X207" s="56">
        <f t="shared" si="39"/>
        <v>3.9000000000000003E-3</v>
      </c>
      <c r="Y207" s="62">
        <v>9.7937000000000007E-3</v>
      </c>
      <c r="Z207" s="56">
        <f t="shared" si="40"/>
        <v>3.0000000000000001E-3</v>
      </c>
      <c r="AA207" s="56">
        <f t="shared" si="41"/>
        <v>1.9E-2</v>
      </c>
    </row>
    <row r="208" spans="1:27" s="56" customFormat="1" ht="29.4" thickBot="1" x14ac:dyDescent="0.35">
      <c r="A208" s="55" t="s">
        <v>67</v>
      </c>
      <c r="B208" s="56" t="s">
        <v>38</v>
      </c>
      <c r="C208" s="64">
        <f t="shared" si="35"/>
        <v>5.820068002899823E-3</v>
      </c>
      <c r="D208" s="19" t="s">
        <v>91</v>
      </c>
      <c r="E208" s="27">
        <v>0.3</v>
      </c>
      <c r="F208" s="27">
        <f t="shared" si="36"/>
        <v>0.15</v>
      </c>
      <c r="G208" s="19" t="s">
        <v>91</v>
      </c>
      <c r="H208" s="58" t="s">
        <v>45</v>
      </c>
      <c r="I208" s="56">
        <f t="shared" si="37"/>
        <v>2162.6999999999998</v>
      </c>
      <c r="J208" s="56">
        <f t="shared" si="34"/>
        <v>0.19837644468904789</v>
      </c>
      <c r="K208" s="59">
        <v>14</v>
      </c>
      <c r="O208">
        <v>1.58929673741156E-3</v>
      </c>
      <c r="R208" s="56">
        <v>2.2999999999999998</v>
      </c>
      <c r="S208" s="31">
        <f t="shared" si="38"/>
        <v>1.3800000000000002E-3</v>
      </c>
      <c r="T208" s="2">
        <v>13.8</v>
      </c>
      <c r="U208" s="27">
        <v>1</v>
      </c>
      <c r="V208" s="61">
        <v>7209</v>
      </c>
      <c r="W208" s="67">
        <v>1.9</v>
      </c>
      <c r="X208" s="56">
        <f t="shared" si="39"/>
        <v>4.6000000000000008E-3</v>
      </c>
      <c r="Y208" s="62">
        <v>9.7937000000000007E-3</v>
      </c>
      <c r="Z208" s="56">
        <f t="shared" si="40"/>
        <v>3.0000000000000001E-3</v>
      </c>
      <c r="AA208" s="56">
        <f t="shared" si="41"/>
        <v>1.9E-2</v>
      </c>
    </row>
    <row r="209" spans="1:27" s="56" customFormat="1" ht="29.4" thickBot="1" x14ac:dyDescent="0.35">
      <c r="A209" s="55" t="s">
        <v>67</v>
      </c>
      <c r="B209" s="56" t="s">
        <v>38</v>
      </c>
      <c r="C209" s="64">
        <f t="shared" si="35"/>
        <v>5.820068002899823E-3</v>
      </c>
      <c r="D209" s="19" t="s">
        <v>91</v>
      </c>
      <c r="E209" s="27">
        <v>0.3</v>
      </c>
      <c r="F209" s="27">
        <f t="shared" si="36"/>
        <v>0.15</v>
      </c>
      <c r="G209" s="19" t="s">
        <v>91</v>
      </c>
      <c r="H209" s="58" t="s">
        <v>45</v>
      </c>
      <c r="I209" s="56">
        <f t="shared" si="37"/>
        <v>2162.6999999999998</v>
      </c>
      <c r="J209" s="56">
        <f t="shared" si="34"/>
        <v>0.19837644468904789</v>
      </c>
      <c r="K209" s="59">
        <v>14</v>
      </c>
      <c r="O209">
        <v>1.50745560707733E-3</v>
      </c>
      <c r="R209" s="56">
        <v>2.2999999999999998</v>
      </c>
      <c r="S209" s="31">
        <f t="shared" si="38"/>
        <v>1.6300000000000002E-3</v>
      </c>
      <c r="T209" s="2">
        <v>16.3</v>
      </c>
      <c r="U209" s="27">
        <v>1</v>
      </c>
      <c r="V209" s="61">
        <v>7209</v>
      </c>
      <c r="W209" s="67">
        <v>1.9</v>
      </c>
      <c r="X209" s="56">
        <f t="shared" si="39"/>
        <v>5.4333333333333343E-3</v>
      </c>
      <c r="Y209" s="62">
        <v>9.7937000000000007E-3</v>
      </c>
      <c r="Z209" s="56">
        <f t="shared" si="40"/>
        <v>3.0000000000000001E-3</v>
      </c>
      <c r="AA209" s="56">
        <f t="shared" si="41"/>
        <v>1.9E-2</v>
      </c>
    </row>
    <row r="210" spans="1:27" s="56" customFormat="1" ht="29.4" thickBot="1" x14ac:dyDescent="0.35">
      <c r="A210" s="55" t="s">
        <v>67</v>
      </c>
      <c r="B210" s="56" t="s">
        <v>38</v>
      </c>
      <c r="C210" s="64">
        <f t="shared" si="35"/>
        <v>5.820068002899823E-3</v>
      </c>
      <c r="D210" s="19" t="s">
        <v>91</v>
      </c>
      <c r="E210" s="27">
        <v>0.3</v>
      </c>
      <c r="F210" s="27">
        <f t="shared" si="36"/>
        <v>0.15</v>
      </c>
      <c r="G210" s="19" t="s">
        <v>91</v>
      </c>
      <c r="H210" s="58" t="s">
        <v>45</v>
      </c>
      <c r="I210" s="56">
        <f t="shared" si="37"/>
        <v>2162.6999999999998</v>
      </c>
      <c r="J210" s="56">
        <f t="shared" si="34"/>
        <v>0.19837644468904789</v>
      </c>
      <c r="K210" s="59">
        <v>14</v>
      </c>
      <c r="O210">
        <v>1.06536665613599E-3</v>
      </c>
      <c r="R210" s="56">
        <v>2.2999999999999998</v>
      </c>
      <c r="S210" s="31">
        <f t="shared" si="38"/>
        <v>1.9199999999999998E-3</v>
      </c>
      <c r="T210" s="2">
        <v>19.2</v>
      </c>
      <c r="U210" s="27">
        <v>1</v>
      </c>
      <c r="V210" s="61">
        <v>7209</v>
      </c>
      <c r="W210" s="67">
        <v>1.9</v>
      </c>
      <c r="X210" s="56">
        <f t="shared" si="39"/>
        <v>6.3999999999999994E-3</v>
      </c>
      <c r="Y210" s="62">
        <v>9.7937000000000007E-3</v>
      </c>
      <c r="Z210" s="56">
        <f t="shared" si="40"/>
        <v>3.0000000000000001E-3</v>
      </c>
      <c r="AA210" s="56">
        <f t="shared" si="41"/>
        <v>1.9E-2</v>
      </c>
    </row>
    <row r="211" spans="1:27" s="56" customFormat="1" ht="29.4" thickBot="1" x14ac:dyDescent="0.35">
      <c r="A211" s="55" t="s">
        <v>67</v>
      </c>
      <c r="B211" s="56" t="s">
        <v>38</v>
      </c>
      <c r="C211" s="64">
        <f t="shared" si="35"/>
        <v>5.820068002899823E-3</v>
      </c>
      <c r="D211" s="19" t="s">
        <v>91</v>
      </c>
      <c r="E211" s="27">
        <v>0.3</v>
      </c>
      <c r="F211" s="27">
        <f t="shared" si="36"/>
        <v>0.15</v>
      </c>
      <c r="G211" s="19" t="s">
        <v>91</v>
      </c>
      <c r="H211" s="58" t="s">
        <v>45</v>
      </c>
      <c r="I211" s="56">
        <f t="shared" si="37"/>
        <v>2162.6999999999998</v>
      </c>
      <c r="J211" s="56">
        <f t="shared" si="34"/>
        <v>0.19837644468904789</v>
      </c>
      <c r="K211" s="59">
        <v>14</v>
      </c>
      <c r="O211">
        <v>6.6511957953334605E-4</v>
      </c>
      <c r="R211" s="56">
        <v>2.2999999999999998</v>
      </c>
      <c r="S211" s="31">
        <f t="shared" si="38"/>
        <v>2.2699999999999999E-3</v>
      </c>
      <c r="T211" s="2">
        <v>22.7</v>
      </c>
      <c r="U211" s="27">
        <v>1</v>
      </c>
      <c r="V211" s="61">
        <v>7209</v>
      </c>
      <c r="W211" s="67">
        <v>1.9</v>
      </c>
      <c r="X211" s="56">
        <f t="shared" si="39"/>
        <v>7.5666666666666669E-3</v>
      </c>
      <c r="Y211" s="62">
        <v>9.7937000000000007E-3</v>
      </c>
      <c r="Z211" s="56">
        <f t="shared" si="40"/>
        <v>3.0000000000000001E-3</v>
      </c>
      <c r="AA211" s="56">
        <f t="shared" si="41"/>
        <v>1.9E-2</v>
      </c>
    </row>
    <row r="212" spans="1:27" s="56" customFormat="1" ht="29.4" thickBot="1" x14ac:dyDescent="0.35">
      <c r="A212" s="55" t="s">
        <v>67</v>
      </c>
      <c r="B212" s="56" t="s">
        <v>38</v>
      </c>
      <c r="C212" s="64">
        <f t="shared" si="35"/>
        <v>5.820068002899823E-3</v>
      </c>
      <c r="D212" s="19" t="s">
        <v>91</v>
      </c>
      <c r="E212" s="27">
        <v>0.3</v>
      </c>
      <c r="F212" s="27">
        <f t="shared" si="36"/>
        <v>0.15</v>
      </c>
      <c r="G212" s="19" t="s">
        <v>91</v>
      </c>
      <c r="H212" s="58" t="s">
        <v>45</v>
      </c>
      <c r="I212" s="56">
        <f t="shared" si="37"/>
        <v>2162.6999999999998</v>
      </c>
      <c r="J212" s="56">
        <f t="shared" si="34"/>
        <v>0.19837644468904789</v>
      </c>
      <c r="K212" s="59">
        <v>14</v>
      </c>
      <c r="O212">
        <v>7.3023683248380096E-4</v>
      </c>
      <c r="R212" s="56">
        <v>2.2999999999999998</v>
      </c>
      <c r="S212" s="31">
        <f t="shared" si="38"/>
        <v>2.6700000000000001E-3</v>
      </c>
      <c r="T212" s="2">
        <v>26.7</v>
      </c>
      <c r="U212" s="27">
        <v>1</v>
      </c>
      <c r="V212" s="61">
        <v>7209</v>
      </c>
      <c r="W212" s="67">
        <v>1.9</v>
      </c>
      <c r="X212" s="56">
        <f t="shared" si="39"/>
        <v>8.8999999999999999E-3</v>
      </c>
      <c r="Y212" s="62">
        <v>9.7937000000000007E-3</v>
      </c>
      <c r="Z212" s="56">
        <f t="shared" si="40"/>
        <v>3.0000000000000001E-3</v>
      </c>
      <c r="AA212" s="56">
        <f t="shared" si="41"/>
        <v>1.9E-2</v>
      </c>
    </row>
    <row r="213" spans="1:27" s="56" customFormat="1" ht="29.4" thickBot="1" x14ac:dyDescent="0.35">
      <c r="A213" s="55" t="s">
        <v>67</v>
      </c>
      <c r="B213" s="56" t="s">
        <v>38</v>
      </c>
      <c r="C213" s="64">
        <f t="shared" si="35"/>
        <v>5.820068002899823E-3</v>
      </c>
      <c r="D213" s="19" t="s">
        <v>91</v>
      </c>
      <c r="E213" s="27">
        <v>0.3</v>
      </c>
      <c r="F213" s="27">
        <f t="shared" si="36"/>
        <v>0.15</v>
      </c>
      <c r="G213" s="19" t="s">
        <v>91</v>
      </c>
      <c r="H213" s="58" t="s">
        <v>45</v>
      </c>
      <c r="I213" s="56">
        <f t="shared" si="37"/>
        <v>2162.6999999999998</v>
      </c>
      <c r="J213" s="56">
        <f t="shared" si="34"/>
        <v>0.19837644468904789</v>
      </c>
      <c r="K213" s="59">
        <v>14</v>
      </c>
      <c r="O213">
        <v>1.27532393564205E-3</v>
      </c>
      <c r="R213" s="56">
        <v>2.2999999999999998</v>
      </c>
      <c r="S213" s="31">
        <f t="shared" si="38"/>
        <v>3.16E-3</v>
      </c>
      <c r="T213" s="2">
        <v>31.6</v>
      </c>
      <c r="U213" s="27">
        <v>1</v>
      </c>
      <c r="V213" s="61">
        <v>7209</v>
      </c>
      <c r="W213" s="67">
        <v>1.9</v>
      </c>
      <c r="X213" s="56">
        <f t="shared" si="39"/>
        <v>1.0533333333333334E-2</v>
      </c>
      <c r="Y213" s="62">
        <v>9.7937000000000007E-3</v>
      </c>
      <c r="Z213" s="56">
        <f t="shared" si="40"/>
        <v>3.0000000000000001E-3</v>
      </c>
      <c r="AA213" s="56">
        <f t="shared" si="41"/>
        <v>1.9E-2</v>
      </c>
    </row>
    <row r="214" spans="1:27" s="56" customFormat="1" ht="29.4" thickBot="1" x14ac:dyDescent="0.35">
      <c r="A214" s="55" t="s">
        <v>67</v>
      </c>
      <c r="B214" s="56" t="s">
        <v>38</v>
      </c>
      <c r="C214" s="64">
        <f t="shared" si="35"/>
        <v>5.820068002899823E-3</v>
      </c>
      <c r="D214" s="19" t="s">
        <v>91</v>
      </c>
      <c r="E214" s="27">
        <v>0.3</v>
      </c>
      <c r="F214" s="27">
        <f t="shared" si="36"/>
        <v>0.15</v>
      </c>
      <c r="G214" s="19" t="s">
        <v>91</v>
      </c>
      <c r="H214" s="58" t="s">
        <v>45</v>
      </c>
      <c r="I214" s="56">
        <f t="shared" si="37"/>
        <v>2162.6999999999998</v>
      </c>
      <c r="J214" s="56">
        <f t="shared" si="34"/>
        <v>0.19837644468904789</v>
      </c>
      <c r="K214" s="59">
        <v>14</v>
      </c>
      <c r="O214">
        <v>1.6941450940545801E-3</v>
      </c>
      <c r="R214" s="56">
        <v>2.2999999999999998</v>
      </c>
      <c r="S214" s="31">
        <f t="shared" si="38"/>
        <v>3.7200000000000002E-3</v>
      </c>
      <c r="T214" s="2">
        <v>37.200000000000003</v>
      </c>
      <c r="U214" s="27">
        <v>1</v>
      </c>
      <c r="V214" s="61">
        <v>7209</v>
      </c>
      <c r="W214" s="67">
        <v>1.9</v>
      </c>
      <c r="X214" s="56">
        <f t="shared" si="39"/>
        <v>1.2400000000000001E-2</v>
      </c>
      <c r="Y214" s="62">
        <v>9.7937000000000007E-3</v>
      </c>
      <c r="Z214" s="56">
        <f t="shared" si="40"/>
        <v>3.0000000000000001E-3</v>
      </c>
      <c r="AA214" s="56">
        <f t="shared" si="41"/>
        <v>1.9E-2</v>
      </c>
    </row>
    <row r="215" spans="1:27" s="56" customFormat="1" ht="29.4" thickBot="1" x14ac:dyDescent="0.35">
      <c r="A215" s="55" t="s">
        <v>67</v>
      </c>
      <c r="B215" s="56" t="s">
        <v>38</v>
      </c>
      <c r="C215" s="64">
        <f t="shared" si="35"/>
        <v>5.820068002899823E-3</v>
      </c>
      <c r="D215" s="19" t="s">
        <v>91</v>
      </c>
      <c r="E215" s="27">
        <v>0.3</v>
      </c>
      <c r="F215" s="27">
        <f t="shared" si="36"/>
        <v>0.15</v>
      </c>
      <c r="G215" s="19" t="s">
        <v>91</v>
      </c>
      <c r="H215" s="58" t="s">
        <v>45</v>
      </c>
      <c r="I215" s="56">
        <f t="shared" si="37"/>
        <v>2162.6999999999998</v>
      </c>
      <c r="J215" s="56">
        <f t="shared" si="34"/>
        <v>0.19837644468904789</v>
      </c>
      <c r="K215" s="59">
        <v>14</v>
      </c>
      <c r="O215">
        <v>1.5708150778633201E-3</v>
      </c>
      <c r="R215" s="56">
        <v>2.2999999999999998</v>
      </c>
      <c r="S215" s="31">
        <f t="shared" si="38"/>
        <v>4.3899999999999998E-3</v>
      </c>
      <c r="T215" s="2">
        <v>43.9</v>
      </c>
      <c r="U215" s="27">
        <v>1</v>
      </c>
      <c r="V215" s="61">
        <v>7209</v>
      </c>
      <c r="W215" s="67">
        <v>1.9</v>
      </c>
      <c r="X215" s="56">
        <f t="shared" si="39"/>
        <v>1.4633333333333333E-2</v>
      </c>
      <c r="Y215" s="62">
        <v>9.7937000000000007E-3</v>
      </c>
      <c r="Z215" s="56">
        <f t="shared" si="40"/>
        <v>3.0000000000000001E-3</v>
      </c>
      <c r="AA215" s="56">
        <f t="shared" si="41"/>
        <v>1.9E-2</v>
      </c>
    </row>
    <row r="216" spans="1:27" s="56" customFormat="1" ht="29.4" thickBot="1" x14ac:dyDescent="0.35">
      <c r="A216" s="55" t="s">
        <v>67</v>
      </c>
      <c r="B216" s="56" t="s">
        <v>38</v>
      </c>
      <c r="C216" s="64">
        <f t="shared" si="35"/>
        <v>5.820068002899823E-3</v>
      </c>
      <c r="D216" s="19" t="s">
        <v>91</v>
      </c>
      <c r="E216" s="27">
        <v>0.3</v>
      </c>
      <c r="F216" s="27">
        <f t="shared" si="36"/>
        <v>0.15</v>
      </c>
      <c r="G216" s="19" t="s">
        <v>91</v>
      </c>
      <c r="H216" s="58" t="s">
        <v>45</v>
      </c>
      <c r="I216" s="56">
        <f t="shared" si="37"/>
        <v>2162.6999999999998</v>
      </c>
      <c r="J216" s="56">
        <f t="shared" si="34"/>
        <v>0.19837644468904789</v>
      </c>
      <c r="K216" s="59">
        <v>14</v>
      </c>
      <c r="O216">
        <v>1.83109939228026E-3</v>
      </c>
      <c r="R216" s="56">
        <v>2.2999999999999998</v>
      </c>
      <c r="S216" s="31">
        <f t="shared" si="38"/>
        <v>5.1900000000000002E-3</v>
      </c>
      <c r="T216" s="2">
        <v>51.9</v>
      </c>
      <c r="U216" s="27">
        <v>1</v>
      </c>
      <c r="V216" s="61">
        <v>7209</v>
      </c>
      <c r="W216" s="67">
        <v>1.9</v>
      </c>
      <c r="X216" s="56">
        <f t="shared" si="39"/>
        <v>1.7300000000000003E-2</v>
      </c>
      <c r="Y216" s="62">
        <v>9.7937000000000007E-3</v>
      </c>
      <c r="Z216" s="56">
        <f t="shared" si="40"/>
        <v>3.0000000000000001E-3</v>
      </c>
      <c r="AA216" s="56">
        <f t="shared" si="41"/>
        <v>1.9E-2</v>
      </c>
    </row>
    <row r="217" spans="1:27" s="56" customFormat="1" ht="29.4" thickBot="1" x14ac:dyDescent="0.35">
      <c r="A217" s="55" t="s">
        <v>67</v>
      </c>
      <c r="B217" s="56" t="s">
        <v>38</v>
      </c>
      <c r="C217" s="64">
        <f t="shared" si="35"/>
        <v>5.820068002899823E-3</v>
      </c>
      <c r="D217" s="19" t="s">
        <v>91</v>
      </c>
      <c r="E217" s="27">
        <v>0.3</v>
      </c>
      <c r="F217" s="27">
        <f t="shared" si="36"/>
        <v>0.15</v>
      </c>
      <c r="G217" s="19" t="s">
        <v>91</v>
      </c>
      <c r="H217" s="58" t="s">
        <v>45</v>
      </c>
      <c r="I217" s="56">
        <f t="shared" si="37"/>
        <v>2162.6999999999998</v>
      </c>
      <c r="J217" s="56">
        <f t="shared" si="34"/>
        <v>0.19837644468904789</v>
      </c>
      <c r="K217" s="59">
        <v>14</v>
      </c>
      <c r="O217">
        <v>1.89287862652799E-3</v>
      </c>
      <c r="R217" s="56">
        <v>2.2999999999999998</v>
      </c>
      <c r="S217" s="31">
        <f t="shared" si="38"/>
        <v>6.1200000000000004E-3</v>
      </c>
      <c r="T217" s="2">
        <v>61.2</v>
      </c>
      <c r="U217" s="27">
        <v>1</v>
      </c>
      <c r="V217" s="61">
        <v>7209</v>
      </c>
      <c r="W217" s="67">
        <v>1.9</v>
      </c>
      <c r="X217" s="56">
        <f t="shared" si="39"/>
        <v>2.0400000000000001E-2</v>
      </c>
      <c r="Y217" s="62">
        <v>9.7937000000000007E-3</v>
      </c>
      <c r="Z217" s="56">
        <f t="shared" si="40"/>
        <v>3.0000000000000001E-3</v>
      </c>
      <c r="AA217" s="56">
        <f t="shared" si="41"/>
        <v>1.9E-2</v>
      </c>
    </row>
    <row r="218" spans="1:27" s="56" customFormat="1" ht="29.4" thickBot="1" x14ac:dyDescent="0.35">
      <c r="A218" s="55" t="s">
        <v>67</v>
      </c>
      <c r="B218" s="56" t="s">
        <v>38</v>
      </c>
      <c r="C218" s="64">
        <f t="shared" si="35"/>
        <v>5.820068002899823E-3</v>
      </c>
      <c r="D218" s="19" t="s">
        <v>91</v>
      </c>
      <c r="E218" s="27">
        <v>0.3</v>
      </c>
      <c r="F218" s="27">
        <f t="shared" si="36"/>
        <v>0.15</v>
      </c>
      <c r="G218" s="19" t="s">
        <v>91</v>
      </c>
      <c r="H218" s="58" t="s">
        <v>45</v>
      </c>
      <c r="I218" s="56">
        <f t="shared" si="37"/>
        <v>2162.6999999999998</v>
      </c>
      <c r="J218" s="56">
        <f t="shared" si="34"/>
        <v>0.19837644468904789</v>
      </c>
      <c r="K218" s="59">
        <v>14</v>
      </c>
      <c r="O218">
        <v>1.7998041981337201E-3</v>
      </c>
      <c r="R218" s="56">
        <v>2.2999999999999998</v>
      </c>
      <c r="S218" s="31">
        <f t="shared" si="38"/>
        <v>7.2199999999999999E-3</v>
      </c>
      <c r="T218" s="2">
        <v>72.2</v>
      </c>
      <c r="U218" s="27">
        <v>1</v>
      </c>
      <c r="V218" s="61">
        <v>7209</v>
      </c>
      <c r="W218" s="67">
        <v>1.9</v>
      </c>
      <c r="X218" s="56">
        <f t="shared" si="39"/>
        <v>2.4066666666666667E-2</v>
      </c>
      <c r="Y218" s="62">
        <v>9.7937000000000007E-3</v>
      </c>
      <c r="Z218" s="56">
        <f t="shared" si="40"/>
        <v>3.0000000000000001E-3</v>
      </c>
      <c r="AA218" s="56">
        <f t="shared" si="41"/>
        <v>1.9E-2</v>
      </c>
    </row>
    <row r="219" spans="1:27" s="56" customFormat="1" ht="29.4" thickBot="1" x14ac:dyDescent="0.35">
      <c r="A219" s="55" t="s">
        <v>67</v>
      </c>
      <c r="B219" s="56" t="s">
        <v>38</v>
      </c>
      <c r="C219" s="64">
        <f t="shared" si="35"/>
        <v>5.820068002899823E-3</v>
      </c>
      <c r="D219" s="19" t="s">
        <v>91</v>
      </c>
      <c r="E219" s="27">
        <v>0.3</v>
      </c>
      <c r="F219" s="27">
        <f t="shared" si="36"/>
        <v>0.15</v>
      </c>
      <c r="G219" s="19" t="s">
        <v>91</v>
      </c>
      <c r="H219" s="58" t="s">
        <v>45</v>
      </c>
      <c r="I219" s="56">
        <f t="shared" si="37"/>
        <v>2162.6999999999998</v>
      </c>
      <c r="J219" s="56">
        <f t="shared" si="34"/>
        <v>0.19837644468904789</v>
      </c>
      <c r="K219" s="59">
        <v>14</v>
      </c>
      <c r="O219">
        <v>1.81283101473129E-3</v>
      </c>
      <c r="R219" s="56">
        <v>2.2999999999999998</v>
      </c>
      <c r="S219" s="31">
        <f t="shared" si="38"/>
        <v>8.5199999999999998E-3</v>
      </c>
      <c r="T219" s="2">
        <v>85.2</v>
      </c>
      <c r="U219" s="27">
        <v>1</v>
      </c>
      <c r="V219" s="61">
        <v>7209</v>
      </c>
      <c r="W219" s="67">
        <v>1.9</v>
      </c>
      <c r="X219" s="56">
        <f t="shared" si="39"/>
        <v>2.8400000000000002E-2</v>
      </c>
      <c r="Y219" s="62">
        <v>9.7937000000000007E-3</v>
      </c>
      <c r="Z219" s="56">
        <f t="shared" si="40"/>
        <v>3.0000000000000001E-3</v>
      </c>
      <c r="AA219" s="56">
        <f t="shared" si="41"/>
        <v>1.9E-2</v>
      </c>
    </row>
    <row r="220" spans="1:27" s="56" customFormat="1" ht="29.4" thickBot="1" x14ac:dyDescent="0.35">
      <c r="A220" s="55" t="s">
        <v>67</v>
      </c>
      <c r="B220" s="56" t="s">
        <v>38</v>
      </c>
      <c r="C220" s="64">
        <f t="shared" si="35"/>
        <v>5.820068002899823E-3</v>
      </c>
      <c r="D220" s="19" t="s">
        <v>91</v>
      </c>
      <c r="E220" s="27">
        <v>0.3</v>
      </c>
      <c r="F220" s="27">
        <f t="shared" si="36"/>
        <v>0.15</v>
      </c>
      <c r="G220" s="19" t="s">
        <v>91</v>
      </c>
      <c r="H220" s="58" t="s">
        <v>45</v>
      </c>
      <c r="I220" s="56">
        <f t="shared" si="37"/>
        <v>2162.6999999999998</v>
      </c>
      <c r="J220" s="56">
        <f t="shared" si="34"/>
        <v>0.19837644468904789</v>
      </c>
      <c r="K220" s="59">
        <v>14</v>
      </c>
      <c r="O220">
        <v>1.71372451289676E-3</v>
      </c>
      <c r="R220" s="56">
        <v>2.2999999999999998</v>
      </c>
      <c r="S220" s="31">
        <f t="shared" si="38"/>
        <v>1.01E-2</v>
      </c>
      <c r="T220" s="2">
        <v>101</v>
      </c>
      <c r="U220" s="27">
        <v>1</v>
      </c>
      <c r="V220" s="61">
        <v>7209</v>
      </c>
      <c r="W220" s="67">
        <v>1.9</v>
      </c>
      <c r="X220" s="56">
        <f t="shared" si="39"/>
        <v>3.3666666666666664E-2</v>
      </c>
      <c r="Y220" s="62">
        <v>9.7937000000000007E-3</v>
      </c>
      <c r="Z220" s="56">
        <f t="shared" si="40"/>
        <v>3.0000000000000001E-3</v>
      </c>
      <c r="AA220" s="56">
        <f t="shared" si="41"/>
        <v>1.9E-2</v>
      </c>
    </row>
    <row r="221" spans="1:27" s="56" customFormat="1" ht="29.4" thickBot="1" x14ac:dyDescent="0.35">
      <c r="A221" s="55" t="s">
        <v>67</v>
      </c>
      <c r="B221" s="56" t="s">
        <v>38</v>
      </c>
      <c r="C221" s="64">
        <f t="shared" si="35"/>
        <v>5.820068002899823E-3</v>
      </c>
      <c r="D221" s="19" t="s">
        <v>91</v>
      </c>
      <c r="E221" s="27">
        <v>0.3</v>
      </c>
      <c r="F221" s="27">
        <f t="shared" si="36"/>
        <v>0.15</v>
      </c>
      <c r="G221" s="19" t="s">
        <v>91</v>
      </c>
      <c r="H221" s="58" t="s">
        <v>45</v>
      </c>
      <c r="I221" s="56">
        <f t="shared" si="37"/>
        <v>2162.6999999999998</v>
      </c>
      <c r="J221" s="56">
        <f t="shared" si="34"/>
        <v>0.19837644468904789</v>
      </c>
      <c r="K221" s="59">
        <v>14</v>
      </c>
      <c r="O221">
        <v>1.7166813309982801E-3</v>
      </c>
      <c r="R221" s="56">
        <v>2.2999999999999998</v>
      </c>
      <c r="S221" s="31">
        <f t="shared" si="38"/>
        <v>1.1900000000000001E-2</v>
      </c>
      <c r="T221" s="2">
        <v>119</v>
      </c>
      <c r="U221" s="27">
        <v>1</v>
      </c>
      <c r="V221" s="61">
        <v>7209</v>
      </c>
      <c r="W221" s="67">
        <v>1.9</v>
      </c>
      <c r="X221" s="56">
        <f t="shared" si="39"/>
        <v>3.966666666666667E-2</v>
      </c>
      <c r="Y221" s="62">
        <v>9.7937000000000007E-3</v>
      </c>
      <c r="Z221" s="56">
        <f t="shared" si="40"/>
        <v>3.0000000000000001E-3</v>
      </c>
      <c r="AA221" s="56">
        <f t="shared" si="41"/>
        <v>1.9E-2</v>
      </c>
    </row>
    <row r="222" spans="1:27" s="56" customFormat="1" ht="29.4" thickBot="1" x14ac:dyDescent="0.35">
      <c r="A222" s="55" t="s">
        <v>67</v>
      </c>
      <c r="B222" s="56" t="s">
        <v>38</v>
      </c>
      <c r="C222" s="64">
        <f t="shared" si="35"/>
        <v>5.820068002899823E-3</v>
      </c>
      <c r="D222" s="19" t="s">
        <v>91</v>
      </c>
      <c r="E222" s="27">
        <v>0.3</v>
      </c>
      <c r="F222" s="27">
        <f t="shared" si="36"/>
        <v>0.15</v>
      </c>
      <c r="G222" s="19" t="s">
        <v>91</v>
      </c>
      <c r="H222" s="58" t="s">
        <v>45</v>
      </c>
      <c r="I222" s="56">
        <f t="shared" si="37"/>
        <v>2162.6999999999998</v>
      </c>
      <c r="J222" s="56">
        <f t="shared" si="34"/>
        <v>0.19837644468904789</v>
      </c>
      <c r="K222" s="59">
        <v>14</v>
      </c>
      <c r="O222">
        <v>2.0015567354682798E-3</v>
      </c>
      <c r="R222" s="56">
        <v>2.2999999999999998</v>
      </c>
      <c r="S222" s="31">
        <f t="shared" si="38"/>
        <v>1.4E-2</v>
      </c>
      <c r="T222" s="2">
        <v>140</v>
      </c>
      <c r="U222" s="27">
        <v>1</v>
      </c>
      <c r="V222" s="61">
        <v>7209</v>
      </c>
      <c r="W222" s="67">
        <v>1.9</v>
      </c>
      <c r="X222" s="56">
        <f t="shared" si="39"/>
        <v>4.6666666666666669E-2</v>
      </c>
      <c r="Y222" s="62">
        <v>9.7937000000000007E-3</v>
      </c>
      <c r="Z222" s="56">
        <f t="shared" si="40"/>
        <v>3.0000000000000001E-3</v>
      </c>
      <c r="AA222" s="56">
        <f t="shared" si="41"/>
        <v>1.9E-2</v>
      </c>
    </row>
    <row r="223" spans="1:27" s="56" customFormat="1" ht="29.4" thickBot="1" x14ac:dyDescent="0.35">
      <c r="A223" s="55" t="s">
        <v>67</v>
      </c>
      <c r="B223" s="56" t="s">
        <v>38</v>
      </c>
      <c r="C223" s="64">
        <f t="shared" si="35"/>
        <v>5.820068002899823E-3</v>
      </c>
      <c r="D223" s="19" t="s">
        <v>91</v>
      </c>
      <c r="E223" s="27">
        <v>0.3</v>
      </c>
      <c r="F223" s="27">
        <f t="shared" si="36"/>
        <v>0.15</v>
      </c>
      <c r="G223" s="19" t="s">
        <v>91</v>
      </c>
      <c r="H223" s="58" t="s">
        <v>45</v>
      </c>
      <c r="I223" s="56">
        <f t="shared" si="37"/>
        <v>2162.6999999999998</v>
      </c>
      <c r="J223" s="56">
        <f t="shared" si="34"/>
        <v>0.19837644468904789</v>
      </c>
      <c r="K223" s="59">
        <v>14</v>
      </c>
      <c r="O223">
        <v>2.2790051696987301E-3</v>
      </c>
      <c r="R223" s="56">
        <v>2.2999999999999998</v>
      </c>
      <c r="S223" s="31">
        <f t="shared" si="38"/>
        <v>1.6500000000000001E-2</v>
      </c>
      <c r="T223" s="2">
        <v>165</v>
      </c>
      <c r="U223" s="27">
        <v>1</v>
      </c>
      <c r="V223" s="61">
        <v>7209</v>
      </c>
      <c r="W223" s="67">
        <v>1.9</v>
      </c>
      <c r="X223" s="56">
        <f t="shared" si="39"/>
        <v>5.5000000000000007E-2</v>
      </c>
      <c r="Y223" s="62">
        <v>9.7937000000000007E-3</v>
      </c>
      <c r="Z223" s="56">
        <f t="shared" si="40"/>
        <v>3.0000000000000001E-3</v>
      </c>
      <c r="AA223" s="56">
        <f t="shared" si="41"/>
        <v>1.9E-2</v>
      </c>
    </row>
    <row r="224" spans="1:27" s="56" customFormat="1" ht="29.4" thickBot="1" x14ac:dyDescent="0.35">
      <c r="A224" s="55" t="s">
        <v>67</v>
      </c>
      <c r="B224" s="56" t="s">
        <v>38</v>
      </c>
      <c r="C224" s="64">
        <f t="shared" si="35"/>
        <v>5.820068002899823E-3</v>
      </c>
      <c r="D224" s="19" t="s">
        <v>91</v>
      </c>
      <c r="E224" s="27">
        <v>0.3</v>
      </c>
      <c r="F224" s="27">
        <f t="shared" si="36"/>
        <v>0.15</v>
      </c>
      <c r="G224" s="19" t="s">
        <v>91</v>
      </c>
      <c r="H224" s="58" t="s">
        <v>45</v>
      </c>
      <c r="I224" s="56">
        <f t="shared" si="37"/>
        <v>2162.6999999999998</v>
      </c>
      <c r="J224" s="56">
        <f t="shared" si="34"/>
        <v>0.19837644468904789</v>
      </c>
      <c r="K224" s="59">
        <v>14</v>
      </c>
      <c r="O224">
        <v>2.8167883972825998E-3</v>
      </c>
      <c r="R224" s="56">
        <v>2.2999999999999998</v>
      </c>
      <c r="S224" s="31">
        <f t="shared" si="38"/>
        <v>1.95E-2</v>
      </c>
      <c r="T224" s="2">
        <v>195</v>
      </c>
      <c r="U224" s="27">
        <v>1</v>
      </c>
      <c r="V224" s="61">
        <v>7209</v>
      </c>
      <c r="W224" s="67">
        <v>1.9</v>
      </c>
      <c r="X224" s="56">
        <f t="shared" si="39"/>
        <v>6.5000000000000002E-2</v>
      </c>
      <c r="Y224" s="62">
        <v>9.7937000000000007E-3</v>
      </c>
      <c r="Z224" s="56">
        <f t="shared" si="40"/>
        <v>3.0000000000000001E-3</v>
      </c>
      <c r="AA224" s="56">
        <f t="shared" si="41"/>
        <v>1.9E-2</v>
      </c>
    </row>
    <row r="225" spans="1:27" s="56" customFormat="1" ht="29.4" thickBot="1" x14ac:dyDescent="0.35">
      <c r="A225" s="55" t="s">
        <v>67</v>
      </c>
      <c r="B225" s="56" t="s">
        <v>38</v>
      </c>
      <c r="C225" s="64">
        <f t="shared" si="35"/>
        <v>5.820068002899823E-3</v>
      </c>
      <c r="D225" s="19" t="s">
        <v>91</v>
      </c>
      <c r="E225" s="27">
        <v>0.3</v>
      </c>
      <c r="F225" s="27">
        <f t="shared" si="36"/>
        <v>0.15</v>
      </c>
      <c r="G225" s="19" t="s">
        <v>91</v>
      </c>
      <c r="H225" s="58" t="s">
        <v>45</v>
      </c>
      <c r="I225" s="56">
        <f t="shared" si="37"/>
        <v>2162.6999999999998</v>
      </c>
      <c r="J225" s="56">
        <f t="shared" si="34"/>
        <v>0.19837644468904789</v>
      </c>
      <c r="K225" s="59">
        <v>14</v>
      </c>
      <c r="O225">
        <v>3.4967756498659E-3</v>
      </c>
      <c r="R225" s="56">
        <v>2.2999999999999998</v>
      </c>
      <c r="S225" s="31">
        <f t="shared" si="38"/>
        <v>2.3E-2</v>
      </c>
      <c r="T225" s="2">
        <v>230</v>
      </c>
      <c r="U225" s="27">
        <v>1</v>
      </c>
      <c r="V225" s="61">
        <v>7209</v>
      </c>
      <c r="W225" s="67">
        <v>1.9</v>
      </c>
      <c r="X225" s="56">
        <f t="shared" si="39"/>
        <v>7.6666666666666675E-2</v>
      </c>
      <c r="Y225" s="62">
        <v>9.7937000000000007E-3</v>
      </c>
      <c r="Z225" s="56">
        <f t="shared" si="40"/>
        <v>3.0000000000000001E-3</v>
      </c>
      <c r="AA225" s="56">
        <f t="shared" si="41"/>
        <v>1.9E-2</v>
      </c>
    </row>
    <row r="226" spans="1:27" s="56" customFormat="1" ht="29.4" thickBot="1" x14ac:dyDescent="0.35">
      <c r="A226" s="55" t="s">
        <v>68</v>
      </c>
      <c r="B226" s="56" t="s">
        <v>38</v>
      </c>
      <c r="C226" s="64">
        <f t="shared" si="35"/>
        <v>5.5137486343261486E-3</v>
      </c>
      <c r="D226" s="19" t="s">
        <v>91</v>
      </c>
      <c r="E226" s="27">
        <v>0.3</v>
      </c>
      <c r="F226" s="27">
        <f t="shared" si="36"/>
        <v>0.15</v>
      </c>
      <c r="G226" s="19" t="s">
        <v>91</v>
      </c>
      <c r="H226" s="58" t="s">
        <v>45</v>
      </c>
      <c r="I226" s="56">
        <f t="shared" si="37"/>
        <v>2162.6999999999998</v>
      </c>
      <c r="J226" s="56">
        <f t="shared" ref="J226:J257" si="42">(V226*K226)/(790*46*14.3)</f>
        <v>0.19837644468904791</v>
      </c>
      <c r="K226" s="59">
        <v>14.3</v>
      </c>
      <c r="O226">
        <v>-1.6007342561282601E-4</v>
      </c>
      <c r="R226" s="56">
        <v>2.2999999999999998</v>
      </c>
      <c r="S226" s="31">
        <f t="shared" si="38"/>
        <v>1.36E-4</v>
      </c>
      <c r="T226" s="2">
        <v>1.36</v>
      </c>
      <c r="U226" s="27">
        <v>1</v>
      </c>
      <c r="V226" s="61">
        <v>7209</v>
      </c>
      <c r="W226" s="67">
        <v>1.8</v>
      </c>
      <c r="X226" s="56">
        <f t="shared" si="39"/>
        <v>4.5333333333333337E-4</v>
      </c>
      <c r="Y226" s="62">
        <v>9.7937000000000007E-3</v>
      </c>
      <c r="Z226" s="56">
        <f t="shared" si="40"/>
        <v>3.0000000000000001E-3</v>
      </c>
      <c r="AA226" s="56">
        <f t="shared" si="41"/>
        <v>1.8000000000000002E-2</v>
      </c>
    </row>
    <row r="227" spans="1:27" s="56" customFormat="1" ht="29.4" thickBot="1" x14ac:dyDescent="0.35">
      <c r="A227" s="55" t="s">
        <v>68</v>
      </c>
      <c r="B227" s="56" t="s">
        <v>38</v>
      </c>
      <c r="C227" s="64">
        <f t="shared" si="35"/>
        <v>5.5137486343261486E-3</v>
      </c>
      <c r="D227" s="19" t="s">
        <v>91</v>
      </c>
      <c r="E227" s="27">
        <v>0.3</v>
      </c>
      <c r="F227" s="27">
        <f t="shared" si="36"/>
        <v>0.15</v>
      </c>
      <c r="G227" s="19" t="s">
        <v>91</v>
      </c>
      <c r="H227" s="58" t="s">
        <v>45</v>
      </c>
      <c r="I227" s="56">
        <f t="shared" si="37"/>
        <v>2162.6999999999998</v>
      </c>
      <c r="J227" s="56">
        <f t="shared" si="42"/>
        <v>0.19837644468904791</v>
      </c>
      <c r="K227" s="59">
        <v>14.3</v>
      </c>
      <c r="O227" s="20">
        <v>-8.8191006407069397E-5</v>
      </c>
      <c r="R227" s="56">
        <v>2.2999999999999998</v>
      </c>
      <c r="S227" s="31">
        <f t="shared" si="38"/>
        <v>1.6000000000000001E-4</v>
      </c>
      <c r="T227" s="2">
        <v>1.6</v>
      </c>
      <c r="U227" s="27">
        <v>1</v>
      </c>
      <c r="V227" s="61">
        <v>7209</v>
      </c>
      <c r="W227" s="67">
        <v>1.8</v>
      </c>
      <c r="X227" s="56">
        <f t="shared" si="39"/>
        <v>5.3333333333333336E-4</v>
      </c>
      <c r="Y227" s="62">
        <v>9.7937000000000007E-3</v>
      </c>
      <c r="Z227" s="56">
        <f t="shared" si="40"/>
        <v>3.0000000000000001E-3</v>
      </c>
      <c r="AA227" s="56">
        <f t="shared" si="41"/>
        <v>1.8000000000000002E-2</v>
      </c>
    </row>
    <row r="228" spans="1:27" s="56" customFormat="1" ht="29.4" thickBot="1" x14ac:dyDescent="0.35">
      <c r="A228" s="55" t="s">
        <v>68</v>
      </c>
      <c r="B228" s="56" t="s">
        <v>38</v>
      </c>
      <c r="C228" s="64">
        <f t="shared" si="35"/>
        <v>5.5137486343261486E-3</v>
      </c>
      <c r="D228" s="19" t="s">
        <v>91</v>
      </c>
      <c r="E228" s="27">
        <v>0.3</v>
      </c>
      <c r="F228" s="27">
        <f t="shared" si="36"/>
        <v>0.15</v>
      </c>
      <c r="G228" s="19" t="s">
        <v>91</v>
      </c>
      <c r="H228" s="58" t="s">
        <v>45</v>
      </c>
      <c r="I228" s="56">
        <f t="shared" si="37"/>
        <v>2162.6999999999998</v>
      </c>
      <c r="J228" s="56">
        <f t="shared" si="42"/>
        <v>0.19837644468904791</v>
      </c>
      <c r="K228" s="59">
        <v>14.3</v>
      </c>
      <c r="O228" s="20">
        <v>-1.60852566079187E-5</v>
      </c>
      <c r="R228" s="56">
        <v>2.2999999999999998</v>
      </c>
      <c r="S228" s="31">
        <f t="shared" si="38"/>
        <v>1.8899999999999999E-4</v>
      </c>
      <c r="T228" s="2">
        <v>1.89</v>
      </c>
      <c r="U228" s="27">
        <v>1</v>
      </c>
      <c r="V228" s="61">
        <v>7209</v>
      </c>
      <c r="W228" s="67">
        <v>1.8</v>
      </c>
      <c r="X228" s="56">
        <f t="shared" si="39"/>
        <v>6.3000000000000003E-4</v>
      </c>
      <c r="Y228" s="62">
        <v>9.7937000000000007E-3</v>
      </c>
      <c r="Z228" s="56">
        <f t="shared" si="40"/>
        <v>3.0000000000000001E-3</v>
      </c>
      <c r="AA228" s="56">
        <f t="shared" si="41"/>
        <v>1.8000000000000002E-2</v>
      </c>
    </row>
    <row r="229" spans="1:27" s="56" customFormat="1" ht="29.4" thickBot="1" x14ac:dyDescent="0.35">
      <c r="A229" s="55" t="s">
        <v>68</v>
      </c>
      <c r="B229" s="56" t="s">
        <v>38</v>
      </c>
      <c r="C229" s="64">
        <f t="shared" si="35"/>
        <v>5.5137486343261486E-3</v>
      </c>
      <c r="D229" s="19" t="s">
        <v>91</v>
      </c>
      <c r="E229" s="27">
        <v>0.3</v>
      </c>
      <c r="F229" s="27">
        <f t="shared" si="36"/>
        <v>0.15</v>
      </c>
      <c r="G229" s="19" t="s">
        <v>91</v>
      </c>
      <c r="H229" s="58" t="s">
        <v>45</v>
      </c>
      <c r="I229" s="56">
        <f t="shared" si="37"/>
        <v>2162.6999999999998</v>
      </c>
      <c r="J229" s="56">
        <f t="shared" si="42"/>
        <v>0.19837644468904791</v>
      </c>
      <c r="K229" s="59">
        <v>14.3</v>
      </c>
      <c r="O229" s="20">
        <v>-1.47522294501645E-5</v>
      </c>
      <c r="R229" s="56">
        <v>2.2999999999999998</v>
      </c>
      <c r="S229" s="31">
        <f t="shared" si="38"/>
        <v>2.23E-4</v>
      </c>
      <c r="T229" s="2">
        <v>2.23</v>
      </c>
      <c r="U229" s="27">
        <v>1</v>
      </c>
      <c r="V229" s="61">
        <v>7209</v>
      </c>
      <c r="W229" s="67">
        <v>1.8</v>
      </c>
      <c r="X229" s="56">
        <f t="shared" si="39"/>
        <v>7.4333333333333337E-4</v>
      </c>
      <c r="Y229" s="62">
        <v>9.7937000000000007E-3</v>
      </c>
      <c r="Z229" s="56">
        <f t="shared" si="40"/>
        <v>3.0000000000000001E-3</v>
      </c>
      <c r="AA229" s="56">
        <f t="shared" si="41"/>
        <v>1.8000000000000002E-2</v>
      </c>
    </row>
    <row r="230" spans="1:27" s="56" customFormat="1" ht="29.4" thickBot="1" x14ac:dyDescent="0.35">
      <c r="A230" s="55" t="s">
        <v>68</v>
      </c>
      <c r="B230" s="56" t="s">
        <v>38</v>
      </c>
      <c r="C230" s="64">
        <f t="shared" si="35"/>
        <v>5.5137486343261486E-3</v>
      </c>
      <c r="D230" s="19" t="s">
        <v>91</v>
      </c>
      <c r="E230" s="27">
        <v>0.3</v>
      </c>
      <c r="F230" s="27">
        <f t="shared" si="36"/>
        <v>0.15</v>
      </c>
      <c r="G230" s="19" t="s">
        <v>91</v>
      </c>
      <c r="H230" s="58" t="s">
        <v>45</v>
      </c>
      <c r="I230" s="56">
        <f t="shared" si="37"/>
        <v>2162.6999999999998</v>
      </c>
      <c r="J230" s="56">
        <f t="shared" si="42"/>
        <v>0.19837644468904791</v>
      </c>
      <c r="K230" s="59">
        <v>14.3</v>
      </c>
      <c r="O230" s="20">
        <v>-5.4050186124490399E-5</v>
      </c>
      <c r="R230" s="56">
        <v>2.2999999999999998</v>
      </c>
      <c r="S230" s="31">
        <f t="shared" si="38"/>
        <v>2.63E-4</v>
      </c>
      <c r="T230" s="2">
        <v>2.63</v>
      </c>
      <c r="U230" s="27">
        <v>1</v>
      </c>
      <c r="V230" s="61">
        <v>7209</v>
      </c>
      <c r="W230" s="67">
        <v>1.8</v>
      </c>
      <c r="X230" s="56">
        <f t="shared" si="39"/>
        <v>8.7666666666666665E-4</v>
      </c>
      <c r="Y230" s="62">
        <v>9.7937000000000007E-3</v>
      </c>
      <c r="Z230" s="56">
        <f t="shared" si="40"/>
        <v>3.0000000000000001E-3</v>
      </c>
      <c r="AA230" s="56">
        <f t="shared" si="41"/>
        <v>1.8000000000000002E-2</v>
      </c>
    </row>
    <row r="231" spans="1:27" s="56" customFormat="1" ht="29.4" thickBot="1" x14ac:dyDescent="0.35">
      <c r="A231" s="55" t="s">
        <v>68</v>
      </c>
      <c r="B231" s="56" t="s">
        <v>38</v>
      </c>
      <c r="C231" s="64">
        <f t="shared" si="35"/>
        <v>5.5137486343261486E-3</v>
      </c>
      <c r="D231" s="19" t="s">
        <v>91</v>
      </c>
      <c r="E231" s="27">
        <v>0.3</v>
      </c>
      <c r="F231" s="27">
        <f t="shared" si="36"/>
        <v>0.15</v>
      </c>
      <c r="G231" s="19" t="s">
        <v>91</v>
      </c>
      <c r="H231" s="58" t="s">
        <v>45</v>
      </c>
      <c r="I231" s="56">
        <f t="shared" si="37"/>
        <v>2162.6999999999998</v>
      </c>
      <c r="J231" s="56">
        <f t="shared" si="42"/>
        <v>0.19837644468904791</v>
      </c>
      <c r="K231" s="59">
        <v>14.3</v>
      </c>
      <c r="O231">
        <v>-1.90848598203209E-4</v>
      </c>
      <c r="R231" s="56">
        <v>2.2999999999999998</v>
      </c>
      <c r="S231" s="31">
        <f t="shared" si="38"/>
        <v>3.1099999999999997E-4</v>
      </c>
      <c r="T231" s="2">
        <v>3.11</v>
      </c>
      <c r="U231" s="27">
        <v>1</v>
      </c>
      <c r="V231" s="61">
        <v>7209</v>
      </c>
      <c r="W231" s="67">
        <v>1.8</v>
      </c>
      <c r="X231" s="56">
        <f t="shared" si="39"/>
        <v>1.0366666666666666E-3</v>
      </c>
      <c r="Y231" s="62">
        <v>9.7937000000000007E-3</v>
      </c>
      <c r="Z231" s="56">
        <f t="shared" si="40"/>
        <v>3.0000000000000001E-3</v>
      </c>
      <c r="AA231" s="56">
        <f t="shared" si="41"/>
        <v>1.8000000000000002E-2</v>
      </c>
    </row>
    <row r="232" spans="1:27" s="56" customFormat="1" ht="29.4" thickBot="1" x14ac:dyDescent="0.35">
      <c r="A232" s="55" t="s">
        <v>68</v>
      </c>
      <c r="B232" s="56" t="s">
        <v>38</v>
      </c>
      <c r="C232" s="64">
        <f t="shared" si="35"/>
        <v>5.5137486343261486E-3</v>
      </c>
      <c r="D232" s="19" t="s">
        <v>91</v>
      </c>
      <c r="E232" s="27">
        <v>0.3</v>
      </c>
      <c r="F232" s="27">
        <f t="shared" si="36"/>
        <v>0.15</v>
      </c>
      <c r="G232" s="19" t="s">
        <v>91</v>
      </c>
      <c r="H232" s="58" t="s">
        <v>45</v>
      </c>
      <c r="I232" s="56">
        <f t="shared" si="37"/>
        <v>2162.6999999999998</v>
      </c>
      <c r="J232" s="56">
        <f t="shared" si="42"/>
        <v>0.19837644468904791</v>
      </c>
      <c r="K232" s="59">
        <v>14.3</v>
      </c>
      <c r="O232">
        <v>-3.2002097314560502E-4</v>
      </c>
      <c r="R232" s="56">
        <v>2.2999999999999998</v>
      </c>
      <c r="S232" s="31">
        <f t="shared" si="38"/>
        <v>3.6699999999999998E-4</v>
      </c>
      <c r="T232" s="2">
        <v>3.67</v>
      </c>
      <c r="U232" s="27">
        <v>1</v>
      </c>
      <c r="V232" s="61">
        <v>7209</v>
      </c>
      <c r="W232" s="67">
        <v>1.8</v>
      </c>
      <c r="X232" s="56">
        <f t="shared" si="39"/>
        <v>1.2233333333333332E-3</v>
      </c>
      <c r="Y232" s="62">
        <v>9.7937000000000007E-3</v>
      </c>
      <c r="Z232" s="56">
        <f t="shared" si="40"/>
        <v>3.0000000000000001E-3</v>
      </c>
      <c r="AA232" s="56">
        <f t="shared" si="41"/>
        <v>1.8000000000000002E-2</v>
      </c>
    </row>
    <row r="233" spans="1:27" s="56" customFormat="1" ht="29.4" thickBot="1" x14ac:dyDescent="0.35">
      <c r="A233" s="55" t="s">
        <v>68</v>
      </c>
      <c r="B233" s="56" t="s">
        <v>38</v>
      </c>
      <c r="C233" s="64">
        <f t="shared" si="35"/>
        <v>5.5137486343261486E-3</v>
      </c>
      <c r="D233" s="19" t="s">
        <v>91</v>
      </c>
      <c r="E233" s="27">
        <v>0.3</v>
      </c>
      <c r="F233" s="27">
        <f t="shared" si="36"/>
        <v>0.15</v>
      </c>
      <c r="G233" s="19" t="s">
        <v>91</v>
      </c>
      <c r="H233" s="58" t="s">
        <v>45</v>
      </c>
      <c r="I233" s="56">
        <f t="shared" si="37"/>
        <v>2162.6999999999998</v>
      </c>
      <c r="J233" s="56">
        <f t="shared" si="42"/>
        <v>0.19837644468904791</v>
      </c>
      <c r="K233" s="59">
        <v>14.3</v>
      </c>
      <c r="O233">
        <v>-3.6416143683631799E-4</v>
      </c>
      <c r="R233" s="56">
        <v>2.2999999999999998</v>
      </c>
      <c r="S233" s="31">
        <f t="shared" si="38"/>
        <v>4.3300000000000001E-4</v>
      </c>
      <c r="T233" s="2">
        <v>4.33</v>
      </c>
      <c r="U233" s="27">
        <v>1</v>
      </c>
      <c r="V233" s="61">
        <v>7209</v>
      </c>
      <c r="W233" s="67">
        <v>1.8</v>
      </c>
      <c r="X233" s="56">
        <f t="shared" si="39"/>
        <v>1.4433333333333334E-3</v>
      </c>
      <c r="Y233" s="62">
        <v>9.7937000000000007E-3</v>
      </c>
      <c r="Z233" s="56">
        <f t="shared" si="40"/>
        <v>3.0000000000000001E-3</v>
      </c>
      <c r="AA233" s="56">
        <f t="shared" si="41"/>
        <v>1.8000000000000002E-2</v>
      </c>
    </row>
    <row r="234" spans="1:27" s="56" customFormat="1" ht="29.4" thickBot="1" x14ac:dyDescent="0.35">
      <c r="A234" s="55" t="s">
        <v>68</v>
      </c>
      <c r="B234" s="56" t="s">
        <v>38</v>
      </c>
      <c r="C234" s="64">
        <f t="shared" si="35"/>
        <v>5.5137486343261486E-3</v>
      </c>
      <c r="D234" s="19" t="s">
        <v>91</v>
      </c>
      <c r="E234" s="27">
        <v>0.3</v>
      </c>
      <c r="F234" s="27">
        <f t="shared" si="36"/>
        <v>0.15</v>
      </c>
      <c r="G234" s="19" t="s">
        <v>91</v>
      </c>
      <c r="H234" s="58" t="s">
        <v>45</v>
      </c>
      <c r="I234" s="56">
        <f t="shared" si="37"/>
        <v>2162.6999999999998</v>
      </c>
      <c r="J234" s="56">
        <f t="shared" si="42"/>
        <v>0.19837644468904791</v>
      </c>
      <c r="K234" s="59">
        <v>14.3</v>
      </c>
      <c r="O234">
        <v>-2.9170085199250101E-4</v>
      </c>
      <c r="R234" s="56">
        <v>2.2999999999999998</v>
      </c>
      <c r="S234" s="31">
        <f t="shared" si="38"/>
        <v>5.1100000000000006E-4</v>
      </c>
      <c r="T234" s="2">
        <v>5.1100000000000003</v>
      </c>
      <c r="U234" s="27">
        <v>1</v>
      </c>
      <c r="V234" s="61">
        <v>7209</v>
      </c>
      <c r="W234" s="67">
        <v>1.8</v>
      </c>
      <c r="X234" s="56">
        <f t="shared" si="39"/>
        <v>1.7033333333333336E-3</v>
      </c>
      <c r="Y234" s="62">
        <v>9.7937000000000007E-3</v>
      </c>
      <c r="Z234" s="56">
        <f t="shared" si="40"/>
        <v>3.0000000000000001E-3</v>
      </c>
      <c r="AA234" s="56">
        <f t="shared" si="41"/>
        <v>1.8000000000000002E-2</v>
      </c>
    </row>
    <row r="235" spans="1:27" s="56" customFormat="1" ht="29.4" thickBot="1" x14ac:dyDescent="0.35">
      <c r="A235" s="55" t="s">
        <v>68</v>
      </c>
      <c r="B235" s="56" t="s">
        <v>38</v>
      </c>
      <c r="C235" s="64">
        <f t="shared" si="35"/>
        <v>5.5137486343261486E-3</v>
      </c>
      <c r="D235" s="19" t="s">
        <v>91</v>
      </c>
      <c r="E235" s="27">
        <v>0.3</v>
      </c>
      <c r="F235" s="27">
        <f t="shared" si="36"/>
        <v>0.15</v>
      </c>
      <c r="G235" s="19" t="s">
        <v>91</v>
      </c>
      <c r="H235" s="58" t="s">
        <v>45</v>
      </c>
      <c r="I235" s="56">
        <f t="shared" si="37"/>
        <v>2162.6999999999998</v>
      </c>
      <c r="J235" s="56">
        <f t="shared" si="42"/>
        <v>0.19837644468904791</v>
      </c>
      <c r="K235" s="59">
        <v>14.3</v>
      </c>
      <c r="O235">
        <v>-1.06455257686849E-4</v>
      </c>
      <c r="R235" s="56">
        <v>2.2999999999999998</v>
      </c>
      <c r="S235" s="31">
        <f t="shared" si="38"/>
        <v>6.0300000000000002E-4</v>
      </c>
      <c r="T235" s="2">
        <v>6.03</v>
      </c>
      <c r="U235" s="27">
        <v>1</v>
      </c>
      <c r="V235" s="61">
        <v>7209</v>
      </c>
      <c r="W235" s="67">
        <v>1.8</v>
      </c>
      <c r="X235" s="56">
        <f t="shared" si="39"/>
        <v>2.0100000000000001E-3</v>
      </c>
      <c r="Y235" s="62">
        <v>9.7937000000000007E-3</v>
      </c>
      <c r="Z235" s="56">
        <f t="shared" si="40"/>
        <v>3.0000000000000001E-3</v>
      </c>
      <c r="AA235" s="56">
        <f t="shared" si="41"/>
        <v>1.8000000000000002E-2</v>
      </c>
    </row>
    <row r="236" spans="1:27" s="56" customFormat="1" ht="29.4" thickBot="1" x14ac:dyDescent="0.35">
      <c r="A236" s="55" t="s">
        <v>68</v>
      </c>
      <c r="B236" s="56" t="s">
        <v>38</v>
      </c>
      <c r="C236" s="64">
        <f t="shared" si="35"/>
        <v>5.5137486343261486E-3</v>
      </c>
      <c r="D236" s="19" t="s">
        <v>91</v>
      </c>
      <c r="E236" s="27">
        <v>0.3</v>
      </c>
      <c r="F236" s="27">
        <f t="shared" si="36"/>
        <v>0.15</v>
      </c>
      <c r="G236" s="19" t="s">
        <v>91</v>
      </c>
      <c r="H236" s="58" t="s">
        <v>45</v>
      </c>
      <c r="I236" s="56">
        <f t="shared" si="37"/>
        <v>2162.6999999999998</v>
      </c>
      <c r="J236" s="56">
        <f t="shared" si="42"/>
        <v>0.19837644468904791</v>
      </c>
      <c r="K236" s="59">
        <v>14.3</v>
      </c>
      <c r="O236">
        <v>2.01017895641637E-4</v>
      </c>
      <c r="R236" s="56">
        <v>2.2999999999999998</v>
      </c>
      <c r="S236" s="31">
        <f t="shared" si="38"/>
        <v>7.1100000000000004E-4</v>
      </c>
      <c r="T236" s="2">
        <v>7.11</v>
      </c>
      <c r="U236" s="27">
        <v>1</v>
      </c>
      <c r="V236" s="61">
        <v>7209</v>
      </c>
      <c r="W236" s="67">
        <v>1.8</v>
      </c>
      <c r="X236" s="56">
        <f t="shared" si="39"/>
        <v>2.3700000000000001E-3</v>
      </c>
      <c r="Y236" s="62">
        <v>9.7937000000000007E-3</v>
      </c>
      <c r="Z236" s="56">
        <f t="shared" si="40"/>
        <v>3.0000000000000001E-3</v>
      </c>
      <c r="AA236" s="56">
        <f t="shared" si="41"/>
        <v>1.8000000000000002E-2</v>
      </c>
    </row>
    <row r="237" spans="1:27" s="56" customFormat="1" ht="29.4" thickBot="1" x14ac:dyDescent="0.35">
      <c r="A237" s="55" t="s">
        <v>68</v>
      </c>
      <c r="B237" s="56" t="s">
        <v>38</v>
      </c>
      <c r="C237" s="64">
        <f t="shared" si="35"/>
        <v>5.5137486343261486E-3</v>
      </c>
      <c r="D237" s="19" t="s">
        <v>91</v>
      </c>
      <c r="E237" s="27">
        <v>0.3</v>
      </c>
      <c r="F237" s="27">
        <f t="shared" si="36"/>
        <v>0.15</v>
      </c>
      <c r="G237" s="19" t="s">
        <v>91</v>
      </c>
      <c r="H237" s="58" t="s">
        <v>45</v>
      </c>
      <c r="I237" s="56">
        <f t="shared" si="37"/>
        <v>2162.6999999999998</v>
      </c>
      <c r="J237" s="56">
        <f t="shared" si="42"/>
        <v>0.19837644468904791</v>
      </c>
      <c r="K237" s="59">
        <v>14.3</v>
      </c>
      <c r="O237">
        <v>5.3783186750777396E-4</v>
      </c>
      <c r="R237" s="56">
        <v>2.2999999999999998</v>
      </c>
      <c r="S237" s="31">
        <f t="shared" si="38"/>
        <v>8.3900000000000001E-4</v>
      </c>
      <c r="T237" s="2">
        <v>8.39</v>
      </c>
      <c r="U237" s="27">
        <v>1</v>
      </c>
      <c r="V237" s="61">
        <v>7209</v>
      </c>
      <c r="W237" s="67">
        <v>1.8</v>
      </c>
      <c r="X237" s="56">
        <f t="shared" si="39"/>
        <v>2.7966666666666669E-3</v>
      </c>
      <c r="Y237" s="62">
        <v>9.7937000000000007E-3</v>
      </c>
      <c r="Z237" s="56">
        <f t="shared" si="40"/>
        <v>3.0000000000000001E-3</v>
      </c>
      <c r="AA237" s="56">
        <f t="shared" si="41"/>
        <v>1.8000000000000002E-2</v>
      </c>
    </row>
    <row r="238" spans="1:27" s="56" customFormat="1" ht="29.4" thickBot="1" x14ac:dyDescent="0.35">
      <c r="A238" s="55" t="s">
        <v>68</v>
      </c>
      <c r="B238" s="56" t="s">
        <v>38</v>
      </c>
      <c r="C238" s="64">
        <f t="shared" si="35"/>
        <v>5.5137486343261486E-3</v>
      </c>
      <c r="D238" s="19" t="s">
        <v>91</v>
      </c>
      <c r="E238" s="27">
        <v>0.3</v>
      </c>
      <c r="F238" s="27">
        <f t="shared" si="36"/>
        <v>0.15</v>
      </c>
      <c r="G238" s="19" t="s">
        <v>91</v>
      </c>
      <c r="H238" s="58" t="s">
        <v>45</v>
      </c>
      <c r="I238" s="56">
        <f t="shared" si="37"/>
        <v>2162.6999999999998</v>
      </c>
      <c r="J238" s="56">
        <f t="shared" si="42"/>
        <v>0.19837644468904791</v>
      </c>
      <c r="K238" s="59">
        <v>14.3</v>
      </c>
      <c r="O238">
        <v>9.0335656658594105E-4</v>
      </c>
      <c r="R238" s="56">
        <v>2.2999999999999998</v>
      </c>
      <c r="S238" s="31">
        <f t="shared" si="38"/>
        <v>9.8999999999999999E-4</v>
      </c>
      <c r="T238" s="2">
        <v>9.9</v>
      </c>
      <c r="U238" s="27">
        <v>1</v>
      </c>
      <c r="V238" s="61">
        <v>7209</v>
      </c>
      <c r="W238" s="67">
        <v>1.8</v>
      </c>
      <c r="X238" s="56">
        <f t="shared" si="39"/>
        <v>3.3E-3</v>
      </c>
      <c r="Y238" s="62">
        <v>9.7937000000000007E-3</v>
      </c>
      <c r="Z238" s="56">
        <f t="shared" si="40"/>
        <v>3.0000000000000001E-3</v>
      </c>
      <c r="AA238" s="56">
        <f t="shared" si="41"/>
        <v>1.8000000000000002E-2</v>
      </c>
    </row>
    <row r="239" spans="1:27" s="56" customFormat="1" ht="29.4" thickBot="1" x14ac:dyDescent="0.35">
      <c r="A239" s="55" t="s">
        <v>68</v>
      </c>
      <c r="B239" s="56" t="s">
        <v>38</v>
      </c>
      <c r="C239" s="64">
        <f t="shared" si="35"/>
        <v>5.5137486343261486E-3</v>
      </c>
      <c r="D239" s="19" t="s">
        <v>91</v>
      </c>
      <c r="E239" s="27">
        <v>0.3</v>
      </c>
      <c r="F239" s="27">
        <f t="shared" si="36"/>
        <v>0.15</v>
      </c>
      <c r="G239" s="19" t="s">
        <v>91</v>
      </c>
      <c r="H239" s="58" t="s">
        <v>45</v>
      </c>
      <c r="I239" s="56">
        <f t="shared" si="37"/>
        <v>2162.6999999999998</v>
      </c>
      <c r="J239" s="56">
        <f t="shared" si="42"/>
        <v>0.19837644468904791</v>
      </c>
      <c r="K239" s="59">
        <v>14.3</v>
      </c>
      <c r="O239">
        <v>1.2376454745954401E-3</v>
      </c>
      <c r="R239" s="56">
        <v>2.2999999999999998</v>
      </c>
      <c r="S239" s="31">
        <f t="shared" si="38"/>
        <v>1.17E-3</v>
      </c>
      <c r="T239" s="2">
        <v>11.7</v>
      </c>
      <c r="U239" s="27">
        <v>1</v>
      </c>
      <c r="V239" s="61">
        <v>7209</v>
      </c>
      <c r="W239" s="67">
        <v>1.8</v>
      </c>
      <c r="X239" s="56">
        <f t="shared" si="39"/>
        <v>3.9000000000000003E-3</v>
      </c>
      <c r="Y239" s="62">
        <v>9.7937000000000007E-3</v>
      </c>
      <c r="Z239" s="56">
        <f t="shared" si="40"/>
        <v>3.0000000000000001E-3</v>
      </c>
      <c r="AA239" s="56">
        <f t="shared" si="41"/>
        <v>1.8000000000000002E-2</v>
      </c>
    </row>
    <row r="240" spans="1:27" s="56" customFormat="1" ht="29.4" thickBot="1" x14ac:dyDescent="0.35">
      <c r="A240" s="55" t="s">
        <v>68</v>
      </c>
      <c r="B240" s="56" t="s">
        <v>38</v>
      </c>
      <c r="C240" s="64">
        <f t="shared" si="35"/>
        <v>5.5137486343261486E-3</v>
      </c>
      <c r="D240" s="19" t="s">
        <v>91</v>
      </c>
      <c r="E240" s="27">
        <v>0.3</v>
      </c>
      <c r="F240" s="27">
        <f t="shared" si="36"/>
        <v>0.15</v>
      </c>
      <c r="G240" s="19" t="s">
        <v>91</v>
      </c>
      <c r="H240" s="58" t="s">
        <v>45</v>
      </c>
      <c r="I240" s="56">
        <f t="shared" si="37"/>
        <v>2162.6999999999998</v>
      </c>
      <c r="J240" s="56">
        <f t="shared" si="42"/>
        <v>0.19837644468904791</v>
      </c>
      <c r="K240" s="59">
        <v>14.3</v>
      </c>
      <c r="O240">
        <v>1.40689558559108E-3</v>
      </c>
      <c r="R240" s="56">
        <v>2.2999999999999998</v>
      </c>
      <c r="S240" s="31">
        <f t="shared" si="38"/>
        <v>1.3800000000000002E-3</v>
      </c>
      <c r="T240" s="2">
        <v>13.8</v>
      </c>
      <c r="U240" s="27">
        <v>1</v>
      </c>
      <c r="V240" s="61">
        <v>7209</v>
      </c>
      <c r="W240" s="67">
        <v>1.8</v>
      </c>
      <c r="X240" s="56">
        <f t="shared" si="39"/>
        <v>4.6000000000000008E-3</v>
      </c>
      <c r="Y240" s="62">
        <v>9.7937000000000007E-3</v>
      </c>
      <c r="Z240" s="56">
        <f t="shared" si="40"/>
        <v>3.0000000000000001E-3</v>
      </c>
      <c r="AA240" s="56">
        <f t="shared" si="41"/>
        <v>1.8000000000000002E-2</v>
      </c>
    </row>
    <row r="241" spans="1:27" s="56" customFormat="1" ht="29.4" thickBot="1" x14ac:dyDescent="0.35">
      <c r="A241" s="55" t="s">
        <v>68</v>
      </c>
      <c r="B241" s="56" t="s">
        <v>38</v>
      </c>
      <c r="C241" s="64">
        <f t="shared" si="35"/>
        <v>5.5137486343261486E-3</v>
      </c>
      <c r="D241" s="19" t="s">
        <v>91</v>
      </c>
      <c r="E241" s="27">
        <v>0.3</v>
      </c>
      <c r="F241" s="27">
        <f t="shared" si="36"/>
        <v>0.15</v>
      </c>
      <c r="G241" s="19" t="s">
        <v>91</v>
      </c>
      <c r="H241" s="58" t="s">
        <v>45</v>
      </c>
      <c r="I241" s="56">
        <f t="shared" si="37"/>
        <v>2162.6999999999998</v>
      </c>
      <c r="J241" s="56">
        <f t="shared" si="42"/>
        <v>0.19837644468904791</v>
      </c>
      <c r="K241" s="59">
        <v>14.3</v>
      </c>
      <c r="O241">
        <v>1.2780292625515499E-3</v>
      </c>
      <c r="R241" s="56">
        <v>2.2999999999999998</v>
      </c>
      <c r="S241" s="31">
        <f t="shared" si="38"/>
        <v>1.6300000000000002E-3</v>
      </c>
      <c r="T241" s="2">
        <v>16.3</v>
      </c>
      <c r="U241" s="27">
        <v>1</v>
      </c>
      <c r="V241" s="61">
        <v>7209</v>
      </c>
      <c r="W241" s="67">
        <v>1.8</v>
      </c>
      <c r="X241" s="56">
        <f t="shared" si="39"/>
        <v>5.4333333333333343E-3</v>
      </c>
      <c r="Y241" s="62">
        <v>9.7937000000000007E-3</v>
      </c>
      <c r="Z241" s="56">
        <f t="shared" si="40"/>
        <v>3.0000000000000001E-3</v>
      </c>
      <c r="AA241" s="56">
        <f t="shared" si="41"/>
        <v>1.8000000000000002E-2</v>
      </c>
    </row>
    <row r="242" spans="1:27" s="56" customFormat="1" ht="29.4" thickBot="1" x14ac:dyDescent="0.35">
      <c r="A242" s="55" t="s">
        <v>68</v>
      </c>
      <c r="B242" s="56" t="s">
        <v>38</v>
      </c>
      <c r="C242" s="64">
        <f t="shared" si="35"/>
        <v>5.5137486343261486E-3</v>
      </c>
      <c r="D242" s="19" t="s">
        <v>91</v>
      </c>
      <c r="E242" s="27">
        <v>0.3</v>
      </c>
      <c r="F242" s="27">
        <f t="shared" si="36"/>
        <v>0.15</v>
      </c>
      <c r="G242" s="19" t="s">
        <v>91</v>
      </c>
      <c r="H242" s="58" t="s">
        <v>45</v>
      </c>
      <c r="I242" s="56">
        <f t="shared" si="37"/>
        <v>2162.6999999999998</v>
      </c>
      <c r="J242" s="56">
        <f t="shared" si="42"/>
        <v>0.19837644468904791</v>
      </c>
      <c r="K242" s="59">
        <v>14.3</v>
      </c>
      <c r="O242">
        <v>9.0076391290765904E-4</v>
      </c>
      <c r="R242" s="56">
        <v>2.2999999999999998</v>
      </c>
      <c r="S242" s="31">
        <f t="shared" si="38"/>
        <v>1.9199999999999998E-3</v>
      </c>
      <c r="T242" s="2">
        <v>19.2</v>
      </c>
      <c r="U242" s="27">
        <v>1</v>
      </c>
      <c r="V242" s="61">
        <v>7209</v>
      </c>
      <c r="W242" s="67">
        <v>1.8</v>
      </c>
      <c r="X242" s="56">
        <f t="shared" si="39"/>
        <v>6.3999999999999994E-3</v>
      </c>
      <c r="Y242" s="62">
        <v>9.7937000000000007E-3</v>
      </c>
      <c r="Z242" s="56">
        <f t="shared" si="40"/>
        <v>3.0000000000000001E-3</v>
      </c>
      <c r="AA242" s="56">
        <f t="shared" si="41"/>
        <v>1.8000000000000002E-2</v>
      </c>
    </row>
    <row r="243" spans="1:27" s="56" customFormat="1" ht="29.4" thickBot="1" x14ac:dyDescent="0.35">
      <c r="A243" s="55" t="s">
        <v>68</v>
      </c>
      <c r="B243" s="56" t="s">
        <v>38</v>
      </c>
      <c r="C243" s="64">
        <f t="shared" si="35"/>
        <v>5.5137486343261486E-3</v>
      </c>
      <c r="D243" s="19" t="s">
        <v>91</v>
      </c>
      <c r="E243" s="27">
        <v>0.3</v>
      </c>
      <c r="F243" s="27">
        <f t="shared" si="36"/>
        <v>0.15</v>
      </c>
      <c r="G243" s="19" t="s">
        <v>91</v>
      </c>
      <c r="H243" s="58" t="s">
        <v>45</v>
      </c>
      <c r="I243" s="56">
        <f t="shared" si="37"/>
        <v>2162.6999999999998</v>
      </c>
      <c r="J243" s="56">
        <f t="shared" si="42"/>
        <v>0.19837644468904791</v>
      </c>
      <c r="K243" s="59">
        <v>14.3</v>
      </c>
      <c r="O243">
        <v>6.1622422226525803E-4</v>
      </c>
      <c r="R243" s="56">
        <v>2.2999999999999998</v>
      </c>
      <c r="S243" s="31">
        <f t="shared" si="38"/>
        <v>2.2699999999999999E-3</v>
      </c>
      <c r="T243" s="2">
        <v>22.7</v>
      </c>
      <c r="U243" s="27">
        <v>1</v>
      </c>
      <c r="V243" s="61">
        <v>7209</v>
      </c>
      <c r="W243" s="67">
        <v>1.8</v>
      </c>
      <c r="X243" s="56">
        <f t="shared" si="39"/>
        <v>7.5666666666666669E-3</v>
      </c>
      <c r="Y243" s="62">
        <v>9.7937000000000007E-3</v>
      </c>
      <c r="Z243" s="56">
        <f t="shared" si="40"/>
        <v>3.0000000000000001E-3</v>
      </c>
      <c r="AA243" s="56">
        <f t="shared" si="41"/>
        <v>1.8000000000000002E-2</v>
      </c>
    </row>
    <row r="244" spans="1:27" s="56" customFormat="1" ht="29.4" thickBot="1" x14ac:dyDescent="0.35">
      <c r="A244" s="55" t="s">
        <v>68</v>
      </c>
      <c r="B244" s="56" t="s">
        <v>38</v>
      </c>
      <c r="C244" s="64">
        <f t="shared" si="35"/>
        <v>5.5137486343261486E-3</v>
      </c>
      <c r="D244" s="19" t="s">
        <v>91</v>
      </c>
      <c r="E244" s="27">
        <v>0.3</v>
      </c>
      <c r="F244" s="27">
        <f t="shared" si="36"/>
        <v>0.15</v>
      </c>
      <c r="G244" s="19" t="s">
        <v>91</v>
      </c>
      <c r="H244" s="58" t="s">
        <v>45</v>
      </c>
      <c r="I244" s="56">
        <f t="shared" si="37"/>
        <v>2162.6999999999998</v>
      </c>
      <c r="J244" s="56">
        <f t="shared" si="42"/>
        <v>0.19837644468904791</v>
      </c>
      <c r="K244" s="59">
        <v>14.3</v>
      </c>
      <c r="O244">
        <v>7.5479391258356798E-4</v>
      </c>
      <c r="R244" s="56">
        <v>2.2999999999999998</v>
      </c>
      <c r="S244" s="31">
        <f t="shared" si="38"/>
        <v>2.6700000000000001E-3</v>
      </c>
      <c r="T244" s="2">
        <v>26.7</v>
      </c>
      <c r="U244" s="27">
        <v>1</v>
      </c>
      <c r="V244" s="61">
        <v>7209</v>
      </c>
      <c r="W244" s="67">
        <v>1.8</v>
      </c>
      <c r="X244" s="56">
        <f t="shared" si="39"/>
        <v>8.8999999999999999E-3</v>
      </c>
      <c r="Y244" s="62">
        <v>9.7937000000000007E-3</v>
      </c>
      <c r="Z244" s="56">
        <f t="shared" si="40"/>
        <v>3.0000000000000001E-3</v>
      </c>
      <c r="AA244" s="56">
        <f t="shared" si="41"/>
        <v>1.8000000000000002E-2</v>
      </c>
    </row>
    <row r="245" spans="1:27" s="56" customFormat="1" ht="29.4" thickBot="1" x14ac:dyDescent="0.35">
      <c r="A245" s="55" t="s">
        <v>68</v>
      </c>
      <c r="B245" s="56" t="s">
        <v>38</v>
      </c>
      <c r="C245" s="64">
        <f t="shared" si="35"/>
        <v>5.5137486343261486E-3</v>
      </c>
      <c r="D245" s="19" t="s">
        <v>91</v>
      </c>
      <c r="E245" s="27">
        <v>0.3</v>
      </c>
      <c r="F245" s="27">
        <f t="shared" si="36"/>
        <v>0.15</v>
      </c>
      <c r="G245" s="19" t="s">
        <v>91</v>
      </c>
      <c r="H245" s="58" t="s">
        <v>45</v>
      </c>
      <c r="I245" s="56">
        <f t="shared" si="37"/>
        <v>2162.6999999999998</v>
      </c>
      <c r="J245" s="56">
        <f t="shared" si="42"/>
        <v>0.19837644468904791</v>
      </c>
      <c r="K245" s="59">
        <v>14.3</v>
      </c>
      <c r="O245">
        <v>1.3357121060092001E-3</v>
      </c>
      <c r="R245" s="56">
        <v>2.2999999999999998</v>
      </c>
      <c r="S245" s="31">
        <f t="shared" si="38"/>
        <v>3.16E-3</v>
      </c>
      <c r="T245" s="2">
        <v>31.6</v>
      </c>
      <c r="U245" s="27">
        <v>1</v>
      </c>
      <c r="V245" s="61">
        <v>7209</v>
      </c>
      <c r="W245" s="67">
        <v>1.8</v>
      </c>
      <c r="X245" s="56">
        <f t="shared" si="39"/>
        <v>1.0533333333333334E-2</v>
      </c>
      <c r="Y245" s="62">
        <v>9.7937000000000007E-3</v>
      </c>
      <c r="Z245" s="56">
        <f t="shared" si="40"/>
        <v>3.0000000000000001E-3</v>
      </c>
      <c r="AA245" s="56">
        <f t="shared" si="41"/>
        <v>1.8000000000000002E-2</v>
      </c>
    </row>
    <row r="246" spans="1:27" s="56" customFormat="1" ht="29.4" thickBot="1" x14ac:dyDescent="0.35">
      <c r="A246" s="55" t="s">
        <v>68</v>
      </c>
      <c r="B246" s="56" t="s">
        <v>38</v>
      </c>
      <c r="C246" s="64">
        <f t="shared" si="35"/>
        <v>5.5137486343261486E-3</v>
      </c>
      <c r="D246" s="19" t="s">
        <v>91</v>
      </c>
      <c r="E246" s="27">
        <v>0.3</v>
      </c>
      <c r="F246" s="27">
        <f t="shared" si="36"/>
        <v>0.15</v>
      </c>
      <c r="G246" s="19" t="s">
        <v>91</v>
      </c>
      <c r="H246" s="58" t="s">
        <v>45</v>
      </c>
      <c r="I246" s="56">
        <f t="shared" si="37"/>
        <v>2162.6999999999998</v>
      </c>
      <c r="J246" s="56">
        <f t="shared" si="42"/>
        <v>0.19837644468904791</v>
      </c>
      <c r="K246" s="59">
        <v>14.3</v>
      </c>
      <c r="O246">
        <v>1.8196387950600401E-3</v>
      </c>
      <c r="R246" s="56">
        <v>2.2999999999999998</v>
      </c>
      <c r="S246" s="31">
        <f t="shared" si="38"/>
        <v>3.7200000000000002E-3</v>
      </c>
      <c r="T246" s="2">
        <v>37.200000000000003</v>
      </c>
      <c r="U246" s="27">
        <v>1</v>
      </c>
      <c r="V246" s="61">
        <v>7209</v>
      </c>
      <c r="W246" s="67">
        <v>1.8</v>
      </c>
      <c r="X246" s="56">
        <f t="shared" si="39"/>
        <v>1.2400000000000001E-2</v>
      </c>
      <c r="Y246" s="62">
        <v>9.7937000000000007E-3</v>
      </c>
      <c r="Z246" s="56">
        <f t="shared" si="40"/>
        <v>3.0000000000000001E-3</v>
      </c>
      <c r="AA246" s="56">
        <f t="shared" si="41"/>
        <v>1.8000000000000002E-2</v>
      </c>
    </row>
    <row r="247" spans="1:27" s="56" customFormat="1" ht="29.4" thickBot="1" x14ac:dyDescent="0.35">
      <c r="A247" s="55" t="s">
        <v>68</v>
      </c>
      <c r="B247" s="56" t="s">
        <v>38</v>
      </c>
      <c r="C247" s="64">
        <f t="shared" si="35"/>
        <v>5.5137486343261486E-3</v>
      </c>
      <c r="D247" s="19" t="s">
        <v>91</v>
      </c>
      <c r="E247" s="27">
        <v>0.3</v>
      </c>
      <c r="F247" s="27">
        <f t="shared" si="36"/>
        <v>0.15</v>
      </c>
      <c r="G247" s="19" t="s">
        <v>91</v>
      </c>
      <c r="H247" s="58" t="s">
        <v>45</v>
      </c>
      <c r="I247" s="56">
        <f t="shared" si="37"/>
        <v>2162.6999999999998</v>
      </c>
      <c r="J247" s="56">
        <f t="shared" si="42"/>
        <v>0.19837644468904791</v>
      </c>
      <c r="K247" s="59">
        <v>14.3</v>
      </c>
      <c r="O247">
        <v>1.84281645366697E-3</v>
      </c>
      <c r="R247" s="56">
        <v>2.2999999999999998</v>
      </c>
      <c r="S247" s="31">
        <f t="shared" si="38"/>
        <v>4.3899999999999998E-3</v>
      </c>
      <c r="T247" s="2">
        <v>43.9</v>
      </c>
      <c r="U247" s="27">
        <v>1</v>
      </c>
      <c r="V247" s="61">
        <v>7209</v>
      </c>
      <c r="W247" s="67">
        <v>1.8</v>
      </c>
      <c r="X247" s="56">
        <f t="shared" si="39"/>
        <v>1.4633333333333333E-2</v>
      </c>
      <c r="Y247" s="62">
        <v>9.7937000000000007E-3</v>
      </c>
      <c r="Z247" s="56">
        <f t="shared" si="40"/>
        <v>3.0000000000000001E-3</v>
      </c>
      <c r="AA247" s="56">
        <f t="shared" si="41"/>
        <v>1.8000000000000002E-2</v>
      </c>
    </row>
    <row r="248" spans="1:27" s="56" customFormat="1" ht="29.4" thickBot="1" x14ac:dyDescent="0.35">
      <c r="A248" s="55" t="s">
        <v>68</v>
      </c>
      <c r="B248" s="56" t="s">
        <v>38</v>
      </c>
      <c r="C248" s="64">
        <f t="shared" si="35"/>
        <v>5.5137486343261486E-3</v>
      </c>
      <c r="D248" s="19" t="s">
        <v>91</v>
      </c>
      <c r="E248" s="27">
        <v>0.3</v>
      </c>
      <c r="F248" s="27">
        <f t="shared" si="36"/>
        <v>0.15</v>
      </c>
      <c r="G248" s="19" t="s">
        <v>91</v>
      </c>
      <c r="H248" s="58" t="s">
        <v>45</v>
      </c>
      <c r="I248" s="56">
        <f t="shared" si="37"/>
        <v>2162.6999999999998</v>
      </c>
      <c r="J248" s="56">
        <f t="shared" si="42"/>
        <v>0.19837644468904791</v>
      </c>
      <c r="K248" s="59">
        <v>14.3</v>
      </c>
      <c r="O248">
        <v>2.1718209038562998E-3</v>
      </c>
      <c r="R248" s="56">
        <v>2.2999999999999998</v>
      </c>
      <c r="S248" s="31">
        <f t="shared" si="38"/>
        <v>5.1900000000000002E-3</v>
      </c>
      <c r="T248" s="2">
        <v>51.9</v>
      </c>
      <c r="U248" s="27">
        <v>1</v>
      </c>
      <c r="V248" s="61">
        <v>7209</v>
      </c>
      <c r="W248" s="67">
        <v>1.8</v>
      </c>
      <c r="X248" s="56">
        <f t="shared" si="39"/>
        <v>1.7300000000000003E-2</v>
      </c>
      <c r="Y248" s="62">
        <v>9.7937000000000007E-3</v>
      </c>
      <c r="Z248" s="56">
        <f t="shared" si="40"/>
        <v>3.0000000000000001E-3</v>
      </c>
      <c r="AA248" s="56">
        <f t="shared" si="41"/>
        <v>1.8000000000000002E-2</v>
      </c>
    </row>
    <row r="249" spans="1:27" s="56" customFormat="1" ht="29.4" thickBot="1" x14ac:dyDescent="0.35">
      <c r="A249" s="55" t="s">
        <v>68</v>
      </c>
      <c r="B249" s="56" t="s">
        <v>38</v>
      </c>
      <c r="C249" s="64">
        <f t="shared" si="35"/>
        <v>5.5137486343261486E-3</v>
      </c>
      <c r="D249" s="19" t="s">
        <v>91</v>
      </c>
      <c r="E249" s="27">
        <v>0.3</v>
      </c>
      <c r="F249" s="27">
        <f t="shared" si="36"/>
        <v>0.15</v>
      </c>
      <c r="G249" s="19" t="s">
        <v>91</v>
      </c>
      <c r="H249" s="58" t="s">
        <v>45</v>
      </c>
      <c r="I249" s="56">
        <f t="shared" si="37"/>
        <v>2162.6999999999998</v>
      </c>
      <c r="J249" s="56">
        <f t="shared" si="42"/>
        <v>0.19837644468904791</v>
      </c>
      <c r="K249" s="59">
        <v>14.3</v>
      </c>
      <c r="O249">
        <v>2.2560818481974E-3</v>
      </c>
      <c r="R249" s="56">
        <v>2.2999999999999998</v>
      </c>
      <c r="S249" s="31">
        <f t="shared" si="38"/>
        <v>6.1200000000000004E-3</v>
      </c>
      <c r="T249" s="2">
        <v>61.2</v>
      </c>
      <c r="U249" s="27">
        <v>1</v>
      </c>
      <c r="V249" s="61">
        <v>7209</v>
      </c>
      <c r="W249" s="67">
        <v>1.8</v>
      </c>
      <c r="X249" s="56">
        <f t="shared" si="39"/>
        <v>2.0400000000000001E-2</v>
      </c>
      <c r="Y249" s="62">
        <v>9.7937000000000007E-3</v>
      </c>
      <c r="Z249" s="56">
        <f t="shared" si="40"/>
        <v>3.0000000000000001E-3</v>
      </c>
      <c r="AA249" s="56">
        <f t="shared" si="41"/>
        <v>1.8000000000000002E-2</v>
      </c>
    </row>
    <row r="250" spans="1:27" s="56" customFormat="1" ht="29.4" thickBot="1" x14ac:dyDescent="0.35">
      <c r="A250" s="55" t="s">
        <v>68</v>
      </c>
      <c r="B250" s="56" t="s">
        <v>38</v>
      </c>
      <c r="C250" s="64">
        <f t="shared" si="35"/>
        <v>5.5137486343261486E-3</v>
      </c>
      <c r="D250" s="19" t="s">
        <v>91</v>
      </c>
      <c r="E250" s="27">
        <v>0.3</v>
      </c>
      <c r="F250" s="27">
        <f t="shared" si="36"/>
        <v>0.15</v>
      </c>
      <c r="G250" s="19" t="s">
        <v>91</v>
      </c>
      <c r="H250" s="58" t="s">
        <v>45</v>
      </c>
      <c r="I250" s="56">
        <f t="shared" si="37"/>
        <v>2162.6999999999998</v>
      </c>
      <c r="J250" s="56">
        <f t="shared" si="42"/>
        <v>0.19837644468904791</v>
      </c>
      <c r="K250" s="59">
        <v>14.3</v>
      </c>
      <c r="O250">
        <v>2.0995732486055801E-3</v>
      </c>
      <c r="R250" s="56">
        <v>2.2999999999999998</v>
      </c>
      <c r="S250" s="31">
        <f t="shared" si="38"/>
        <v>7.2199999999999999E-3</v>
      </c>
      <c r="T250" s="2">
        <v>72.2</v>
      </c>
      <c r="U250" s="27">
        <v>1</v>
      </c>
      <c r="V250" s="61">
        <v>7209</v>
      </c>
      <c r="W250" s="67">
        <v>1.8</v>
      </c>
      <c r="X250" s="56">
        <f t="shared" si="39"/>
        <v>2.4066666666666667E-2</v>
      </c>
      <c r="Y250" s="62">
        <v>9.7937000000000007E-3</v>
      </c>
      <c r="Z250" s="56">
        <f t="shared" si="40"/>
        <v>3.0000000000000001E-3</v>
      </c>
      <c r="AA250" s="56">
        <f t="shared" si="41"/>
        <v>1.8000000000000002E-2</v>
      </c>
    </row>
    <row r="251" spans="1:27" s="56" customFormat="1" ht="29.4" thickBot="1" x14ac:dyDescent="0.35">
      <c r="A251" s="55" t="s">
        <v>68</v>
      </c>
      <c r="B251" s="56" t="s">
        <v>38</v>
      </c>
      <c r="C251" s="64">
        <f t="shared" si="35"/>
        <v>5.5137486343261486E-3</v>
      </c>
      <c r="D251" s="19" t="s">
        <v>91</v>
      </c>
      <c r="E251" s="27">
        <v>0.3</v>
      </c>
      <c r="F251" s="27">
        <f t="shared" si="36"/>
        <v>0.15</v>
      </c>
      <c r="G251" s="19" t="s">
        <v>91</v>
      </c>
      <c r="H251" s="58" t="s">
        <v>45</v>
      </c>
      <c r="I251" s="56">
        <f t="shared" si="37"/>
        <v>2162.6999999999998</v>
      </c>
      <c r="J251" s="56">
        <f t="shared" si="42"/>
        <v>0.19837644468904791</v>
      </c>
      <c r="K251" s="59">
        <v>14.3</v>
      </c>
      <c r="O251">
        <v>2.1942799917842501E-3</v>
      </c>
      <c r="R251" s="56">
        <v>2.2999999999999998</v>
      </c>
      <c r="S251" s="31">
        <f t="shared" si="38"/>
        <v>8.5199999999999998E-3</v>
      </c>
      <c r="T251" s="2">
        <v>85.2</v>
      </c>
      <c r="U251" s="27">
        <v>1</v>
      </c>
      <c r="V251" s="61">
        <v>7209</v>
      </c>
      <c r="W251" s="67">
        <v>1.8</v>
      </c>
      <c r="X251" s="56">
        <f t="shared" si="39"/>
        <v>2.8400000000000002E-2</v>
      </c>
      <c r="Y251" s="62">
        <v>9.7937000000000007E-3</v>
      </c>
      <c r="Z251" s="56">
        <f t="shared" si="40"/>
        <v>3.0000000000000001E-3</v>
      </c>
      <c r="AA251" s="56">
        <f t="shared" si="41"/>
        <v>1.8000000000000002E-2</v>
      </c>
    </row>
    <row r="252" spans="1:27" s="56" customFormat="1" ht="29.4" thickBot="1" x14ac:dyDescent="0.35">
      <c r="A252" s="55" t="s">
        <v>68</v>
      </c>
      <c r="B252" s="56" t="s">
        <v>38</v>
      </c>
      <c r="C252" s="64">
        <f t="shared" si="35"/>
        <v>5.5137486343261486E-3</v>
      </c>
      <c r="D252" s="19" t="s">
        <v>91</v>
      </c>
      <c r="E252" s="27">
        <v>0.3</v>
      </c>
      <c r="F252" s="27">
        <f t="shared" si="36"/>
        <v>0.15</v>
      </c>
      <c r="G252" s="19" t="s">
        <v>91</v>
      </c>
      <c r="H252" s="58" t="s">
        <v>45</v>
      </c>
      <c r="I252" s="56">
        <f t="shared" si="37"/>
        <v>2162.6999999999998</v>
      </c>
      <c r="J252" s="56">
        <f t="shared" si="42"/>
        <v>0.19837644468904791</v>
      </c>
      <c r="K252" s="59">
        <v>14.3</v>
      </c>
      <c r="O252">
        <v>2.1751610965166598E-3</v>
      </c>
      <c r="R252" s="56">
        <v>2.2999999999999998</v>
      </c>
      <c r="S252" s="31">
        <f t="shared" si="38"/>
        <v>1.01E-2</v>
      </c>
      <c r="T252" s="2">
        <v>101</v>
      </c>
      <c r="U252" s="27">
        <v>1</v>
      </c>
      <c r="V252" s="61">
        <v>7209</v>
      </c>
      <c r="W252" s="67">
        <v>1.8</v>
      </c>
      <c r="X252" s="56">
        <f t="shared" si="39"/>
        <v>3.3666666666666664E-2</v>
      </c>
      <c r="Y252" s="62">
        <v>9.7937000000000007E-3</v>
      </c>
      <c r="Z252" s="56">
        <f t="shared" si="40"/>
        <v>3.0000000000000001E-3</v>
      </c>
      <c r="AA252" s="56">
        <f t="shared" si="41"/>
        <v>1.8000000000000002E-2</v>
      </c>
    </row>
    <row r="253" spans="1:27" s="56" customFormat="1" ht="29.4" thickBot="1" x14ac:dyDescent="0.35">
      <c r="A253" s="55" t="s">
        <v>68</v>
      </c>
      <c r="B253" s="56" t="s">
        <v>38</v>
      </c>
      <c r="C253" s="64">
        <f t="shared" si="35"/>
        <v>5.5137486343261486E-3</v>
      </c>
      <c r="D253" s="19" t="s">
        <v>91</v>
      </c>
      <c r="E253" s="27">
        <v>0.3</v>
      </c>
      <c r="F253" s="27">
        <f t="shared" si="36"/>
        <v>0.15</v>
      </c>
      <c r="G253" s="19" t="s">
        <v>91</v>
      </c>
      <c r="H253" s="58" t="s">
        <v>45</v>
      </c>
      <c r="I253" s="56">
        <f t="shared" si="37"/>
        <v>2162.6999999999998</v>
      </c>
      <c r="J253" s="56">
        <f t="shared" si="42"/>
        <v>0.19837644468904791</v>
      </c>
      <c r="K253" s="59">
        <v>14.3</v>
      </c>
      <c r="O253">
        <v>2.4405757828533398E-3</v>
      </c>
      <c r="R253" s="56">
        <v>2.2999999999999998</v>
      </c>
      <c r="S253" s="31">
        <f t="shared" si="38"/>
        <v>1.1900000000000001E-2</v>
      </c>
      <c r="T253" s="2">
        <v>119</v>
      </c>
      <c r="U253" s="27">
        <v>1</v>
      </c>
      <c r="V253" s="61">
        <v>7209</v>
      </c>
      <c r="W253" s="67">
        <v>1.8</v>
      </c>
      <c r="X253" s="56">
        <f t="shared" si="39"/>
        <v>3.966666666666667E-2</v>
      </c>
      <c r="Y253" s="62">
        <v>9.7937000000000007E-3</v>
      </c>
      <c r="Z253" s="56">
        <f t="shared" si="40"/>
        <v>3.0000000000000001E-3</v>
      </c>
      <c r="AA253" s="56">
        <f t="shared" si="41"/>
        <v>1.8000000000000002E-2</v>
      </c>
    </row>
    <row r="254" spans="1:27" s="56" customFormat="1" ht="29.4" thickBot="1" x14ac:dyDescent="0.35">
      <c r="A254" s="55" t="s">
        <v>68</v>
      </c>
      <c r="B254" s="56" t="s">
        <v>38</v>
      </c>
      <c r="C254" s="64">
        <f t="shared" si="35"/>
        <v>5.5137486343261486E-3</v>
      </c>
      <c r="D254" s="19" t="s">
        <v>91</v>
      </c>
      <c r="E254" s="27">
        <v>0.3</v>
      </c>
      <c r="F254" s="27">
        <f t="shared" si="36"/>
        <v>0.15</v>
      </c>
      <c r="G254" s="19" t="s">
        <v>91</v>
      </c>
      <c r="H254" s="58" t="s">
        <v>45</v>
      </c>
      <c r="I254" s="56">
        <f t="shared" si="37"/>
        <v>2162.6999999999998</v>
      </c>
      <c r="J254" s="56">
        <f t="shared" si="42"/>
        <v>0.19837644468904791</v>
      </c>
      <c r="K254" s="59">
        <v>14.3</v>
      </c>
      <c r="O254">
        <v>2.56301097833754E-3</v>
      </c>
      <c r="R254" s="56">
        <v>2.2999999999999998</v>
      </c>
      <c r="S254" s="31">
        <f t="shared" si="38"/>
        <v>1.4E-2</v>
      </c>
      <c r="T254" s="2">
        <v>140</v>
      </c>
      <c r="U254" s="27">
        <v>1</v>
      </c>
      <c r="V254" s="61">
        <v>7209</v>
      </c>
      <c r="W254" s="67">
        <v>1.8</v>
      </c>
      <c r="X254" s="56">
        <f t="shared" si="39"/>
        <v>4.6666666666666669E-2</v>
      </c>
      <c r="Y254" s="62">
        <v>9.7937000000000007E-3</v>
      </c>
      <c r="Z254" s="56">
        <f t="shared" si="40"/>
        <v>3.0000000000000001E-3</v>
      </c>
      <c r="AA254" s="56">
        <f t="shared" si="41"/>
        <v>1.8000000000000002E-2</v>
      </c>
    </row>
    <row r="255" spans="1:27" s="56" customFormat="1" ht="29.4" thickBot="1" x14ac:dyDescent="0.35">
      <c r="A255" s="55" t="s">
        <v>68</v>
      </c>
      <c r="B255" s="56" t="s">
        <v>38</v>
      </c>
      <c r="C255" s="64">
        <f t="shared" si="35"/>
        <v>5.5137486343261486E-3</v>
      </c>
      <c r="D255" s="19" t="s">
        <v>91</v>
      </c>
      <c r="E255" s="27">
        <v>0.3</v>
      </c>
      <c r="F255" s="27">
        <f t="shared" si="36"/>
        <v>0.15</v>
      </c>
      <c r="G255" s="19" t="s">
        <v>91</v>
      </c>
      <c r="H255" s="58" t="s">
        <v>45</v>
      </c>
      <c r="I255" s="56">
        <f t="shared" si="37"/>
        <v>2162.6999999999998</v>
      </c>
      <c r="J255" s="56">
        <f t="shared" si="42"/>
        <v>0.19837644468904791</v>
      </c>
      <c r="K255" s="59">
        <v>14.3</v>
      </c>
      <c r="O255">
        <v>3.0685249730195898E-3</v>
      </c>
      <c r="R255" s="56">
        <v>2.2999999999999998</v>
      </c>
      <c r="S255" s="31">
        <f t="shared" si="38"/>
        <v>1.6500000000000001E-2</v>
      </c>
      <c r="T255" s="2">
        <v>165</v>
      </c>
      <c r="U255" s="27">
        <v>1</v>
      </c>
      <c r="V255" s="61">
        <v>7209</v>
      </c>
      <c r="W255" s="67">
        <v>1.8</v>
      </c>
      <c r="X255" s="56">
        <f t="shared" si="39"/>
        <v>5.5000000000000007E-2</v>
      </c>
      <c r="Y255" s="62">
        <v>9.7937000000000007E-3</v>
      </c>
      <c r="Z255" s="56">
        <f t="shared" si="40"/>
        <v>3.0000000000000001E-3</v>
      </c>
      <c r="AA255" s="56">
        <f t="shared" si="41"/>
        <v>1.8000000000000002E-2</v>
      </c>
    </row>
    <row r="256" spans="1:27" s="56" customFormat="1" ht="29.4" thickBot="1" x14ac:dyDescent="0.35">
      <c r="A256" s="55" t="s">
        <v>68</v>
      </c>
      <c r="B256" s="56" t="s">
        <v>38</v>
      </c>
      <c r="C256" s="64">
        <f t="shared" si="35"/>
        <v>5.5137486343261486E-3</v>
      </c>
      <c r="D256" s="19" t="s">
        <v>91</v>
      </c>
      <c r="E256" s="27">
        <v>0.3</v>
      </c>
      <c r="F256" s="27">
        <f t="shared" si="36"/>
        <v>0.15</v>
      </c>
      <c r="G256" s="19" t="s">
        <v>91</v>
      </c>
      <c r="H256" s="58" t="s">
        <v>45</v>
      </c>
      <c r="I256" s="56">
        <f t="shared" si="37"/>
        <v>2162.6999999999998</v>
      </c>
      <c r="J256" s="56">
        <f t="shared" si="42"/>
        <v>0.19837644468904791</v>
      </c>
      <c r="K256" s="59">
        <v>14.3</v>
      </c>
      <c r="O256">
        <v>3.6023629351461801E-3</v>
      </c>
      <c r="R256" s="56">
        <v>2.2999999999999998</v>
      </c>
      <c r="S256" s="31">
        <f t="shared" si="38"/>
        <v>1.95E-2</v>
      </c>
      <c r="T256" s="2">
        <v>195</v>
      </c>
      <c r="U256" s="27">
        <v>1</v>
      </c>
      <c r="V256" s="61">
        <v>7209</v>
      </c>
      <c r="W256" s="67">
        <v>1.8</v>
      </c>
      <c r="X256" s="56">
        <f t="shared" si="39"/>
        <v>6.5000000000000002E-2</v>
      </c>
      <c r="Y256" s="62">
        <v>9.7937000000000007E-3</v>
      </c>
      <c r="Z256" s="56">
        <f t="shared" si="40"/>
        <v>3.0000000000000001E-3</v>
      </c>
      <c r="AA256" s="56">
        <f t="shared" si="41"/>
        <v>1.8000000000000002E-2</v>
      </c>
    </row>
    <row r="257" spans="1:27" s="56" customFormat="1" ht="29.4" thickBot="1" x14ac:dyDescent="0.35">
      <c r="A257" s="55" t="s">
        <v>68</v>
      </c>
      <c r="B257" s="56" t="s">
        <v>38</v>
      </c>
      <c r="C257" s="64">
        <f t="shared" si="35"/>
        <v>5.5137486343261486E-3</v>
      </c>
      <c r="D257" s="19" t="s">
        <v>91</v>
      </c>
      <c r="E257" s="27">
        <v>0.3</v>
      </c>
      <c r="F257" s="27">
        <f t="shared" si="36"/>
        <v>0.15</v>
      </c>
      <c r="G257" s="19" t="s">
        <v>91</v>
      </c>
      <c r="H257" s="58" t="s">
        <v>45</v>
      </c>
      <c r="I257" s="56">
        <f t="shared" si="37"/>
        <v>2162.6999999999998</v>
      </c>
      <c r="J257" s="56">
        <f t="shared" si="42"/>
        <v>0.19837644468904791</v>
      </c>
      <c r="K257" s="59">
        <v>14.3</v>
      </c>
      <c r="O257">
        <v>4.1354364555121698E-3</v>
      </c>
      <c r="R257" s="56">
        <v>2.2999999999999998</v>
      </c>
      <c r="S257" s="31">
        <f t="shared" si="38"/>
        <v>2.3E-2</v>
      </c>
      <c r="T257" s="2">
        <v>230</v>
      </c>
      <c r="U257" s="27">
        <v>1</v>
      </c>
      <c r="V257" s="61">
        <v>7209</v>
      </c>
      <c r="W257" s="67">
        <v>1.8</v>
      </c>
      <c r="X257" s="56">
        <f t="shared" si="39"/>
        <v>7.6666666666666675E-2</v>
      </c>
      <c r="Y257" s="62">
        <v>9.7937000000000007E-3</v>
      </c>
      <c r="Z257" s="56">
        <f t="shared" si="40"/>
        <v>3.0000000000000001E-3</v>
      </c>
      <c r="AA257" s="56">
        <f t="shared" si="41"/>
        <v>1.8000000000000002E-2</v>
      </c>
    </row>
    <row r="258" spans="1:27" s="56" customFormat="1" ht="29.4" thickBot="1" x14ac:dyDescent="0.35">
      <c r="A258" s="55" t="s">
        <v>69</v>
      </c>
      <c r="B258" s="56" t="s">
        <v>38</v>
      </c>
      <c r="C258" s="64">
        <f t="shared" si="35"/>
        <v>1.4397010322962721E-2</v>
      </c>
      <c r="D258" s="19" t="s">
        <v>91</v>
      </c>
      <c r="E258" s="27">
        <v>0.3</v>
      </c>
      <c r="F258" s="27">
        <f t="shared" si="36"/>
        <v>0.15</v>
      </c>
      <c r="G258" s="19" t="s">
        <v>91</v>
      </c>
      <c r="H258" s="58" t="s">
        <v>45</v>
      </c>
      <c r="I258" s="56">
        <f t="shared" si="37"/>
        <v>2162.6999999999998</v>
      </c>
      <c r="J258" s="56">
        <f t="shared" ref="J258:J289" si="43">(V258*K258)/(790*46*15)</f>
        <v>0.19837644468904789</v>
      </c>
      <c r="K258" s="59">
        <v>15</v>
      </c>
      <c r="O258">
        <v>1.2847275074186199E-4</v>
      </c>
      <c r="R258" s="56">
        <v>2.2999999999999998</v>
      </c>
      <c r="S258" s="31">
        <f t="shared" si="38"/>
        <v>1.36E-4</v>
      </c>
      <c r="T258" s="2">
        <v>1.36</v>
      </c>
      <c r="U258" s="27">
        <v>1</v>
      </c>
      <c r="V258" s="61">
        <v>7209</v>
      </c>
      <c r="W258" s="67">
        <v>4.7</v>
      </c>
      <c r="X258" s="56">
        <f t="shared" si="39"/>
        <v>4.5333333333333337E-4</v>
      </c>
      <c r="Y258" s="62">
        <v>9.7937000000000007E-3</v>
      </c>
      <c r="Z258" s="56">
        <f t="shared" si="40"/>
        <v>3.0000000000000001E-3</v>
      </c>
      <c r="AA258" s="56">
        <f t="shared" si="41"/>
        <v>4.7E-2</v>
      </c>
    </row>
    <row r="259" spans="1:27" s="56" customFormat="1" ht="29.4" thickBot="1" x14ac:dyDescent="0.35">
      <c r="A259" s="55" t="s">
        <v>69</v>
      </c>
      <c r="B259" s="56" t="s">
        <v>38</v>
      </c>
      <c r="C259" s="64">
        <f t="shared" ref="C259:C322" si="44">(Z259*AA259)/Y259</f>
        <v>1.4397010322962721E-2</v>
      </c>
      <c r="D259" s="19" t="s">
        <v>91</v>
      </c>
      <c r="E259" s="27">
        <v>0.3</v>
      </c>
      <c r="F259" s="27">
        <f t="shared" ref="F259:F322" si="45">E259/2</f>
        <v>0.15</v>
      </c>
      <c r="G259" s="19" t="s">
        <v>91</v>
      </c>
      <c r="H259" s="58" t="s">
        <v>45</v>
      </c>
      <c r="I259" s="56">
        <f t="shared" ref="I259:I322" si="46">V259*E259</f>
        <v>2162.6999999999998</v>
      </c>
      <c r="J259" s="56">
        <f t="shared" si="43"/>
        <v>0.19837644468904789</v>
      </c>
      <c r="K259" s="59">
        <v>15</v>
      </c>
      <c r="O259">
        <v>1.1349376092889E-4</v>
      </c>
      <c r="R259" s="56">
        <v>2.2999999999999998</v>
      </c>
      <c r="S259" s="31">
        <f t="shared" ref="S259:S322" si="47">T259/10000</f>
        <v>1.6000000000000001E-4</v>
      </c>
      <c r="T259" s="2">
        <v>1.6</v>
      </c>
      <c r="U259" s="27">
        <v>1</v>
      </c>
      <c r="V259" s="61">
        <v>7209</v>
      </c>
      <c r="W259" s="67">
        <v>4.7</v>
      </c>
      <c r="X259" s="56">
        <f t="shared" ref="X259:X322" si="48">S259/E259</f>
        <v>5.3333333333333336E-4</v>
      </c>
      <c r="Y259" s="62">
        <v>9.7937000000000007E-3</v>
      </c>
      <c r="Z259" s="56">
        <f t="shared" ref="Z259:Z322" si="49">E259/100</f>
        <v>3.0000000000000001E-3</v>
      </c>
      <c r="AA259" s="56">
        <f t="shared" ref="AA259:AA322" si="50">W259/100</f>
        <v>4.7E-2</v>
      </c>
    </row>
    <row r="260" spans="1:27" s="56" customFormat="1" ht="29.4" thickBot="1" x14ac:dyDescent="0.35">
      <c r="A260" s="55" t="s">
        <v>69</v>
      </c>
      <c r="B260" s="56" t="s">
        <v>38</v>
      </c>
      <c r="C260" s="64">
        <f t="shared" si="44"/>
        <v>1.4397010322962721E-2</v>
      </c>
      <c r="D260" s="19" t="s">
        <v>91</v>
      </c>
      <c r="E260" s="27">
        <v>0.3</v>
      </c>
      <c r="F260" s="27">
        <f t="shared" si="45"/>
        <v>0.15</v>
      </c>
      <c r="G260" s="19" t="s">
        <v>91</v>
      </c>
      <c r="H260" s="58" t="s">
        <v>45</v>
      </c>
      <c r="I260" s="56">
        <f t="shared" si="46"/>
        <v>2162.6999999999998</v>
      </c>
      <c r="J260" s="56">
        <f t="shared" si="43"/>
        <v>0.19837644468904789</v>
      </c>
      <c r="K260" s="59">
        <v>15</v>
      </c>
      <c r="O260" s="20">
        <v>9.2212445775745206E-5</v>
      </c>
      <c r="R260" s="56">
        <v>2.2999999999999998</v>
      </c>
      <c r="S260" s="31">
        <f t="shared" si="47"/>
        <v>1.8899999999999999E-4</v>
      </c>
      <c r="T260" s="2">
        <v>1.89</v>
      </c>
      <c r="U260" s="27">
        <v>1</v>
      </c>
      <c r="V260" s="61">
        <v>7209</v>
      </c>
      <c r="W260" s="67">
        <v>4.7</v>
      </c>
      <c r="X260" s="56">
        <f t="shared" si="48"/>
        <v>6.3000000000000003E-4</v>
      </c>
      <c r="Y260" s="62">
        <v>9.7937000000000007E-3</v>
      </c>
      <c r="Z260" s="56">
        <f t="shared" si="49"/>
        <v>3.0000000000000001E-3</v>
      </c>
      <c r="AA260" s="56">
        <f t="shared" si="50"/>
        <v>4.7E-2</v>
      </c>
    </row>
    <row r="261" spans="1:27" s="56" customFormat="1" ht="29.4" thickBot="1" x14ac:dyDescent="0.35">
      <c r="A261" s="55" t="s">
        <v>69</v>
      </c>
      <c r="B261" s="56" t="s">
        <v>38</v>
      </c>
      <c r="C261" s="64">
        <f t="shared" si="44"/>
        <v>1.4397010322962721E-2</v>
      </c>
      <c r="D261" s="19" t="s">
        <v>91</v>
      </c>
      <c r="E261" s="27">
        <v>0.3</v>
      </c>
      <c r="F261" s="27">
        <f t="shared" si="45"/>
        <v>0.15</v>
      </c>
      <c r="G261" s="19" t="s">
        <v>91</v>
      </c>
      <c r="H261" s="58" t="s">
        <v>45</v>
      </c>
      <c r="I261" s="56">
        <f t="shared" si="46"/>
        <v>2162.6999999999998</v>
      </c>
      <c r="J261" s="56">
        <f t="shared" si="43"/>
        <v>0.19837644468904789</v>
      </c>
      <c r="K261" s="59">
        <v>15</v>
      </c>
      <c r="O261" s="20">
        <v>5.6375063891913802E-5</v>
      </c>
      <c r="R261" s="56">
        <v>2.2999999999999998</v>
      </c>
      <c r="S261" s="31">
        <f t="shared" si="47"/>
        <v>2.23E-4</v>
      </c>
      <c r="T261" s="2">
        <v>2.23</v>
      </c>
      <c r="U261" s="27">
        <v>1</v>
      </c>
      <c r="V261" s="61">
        <v>7209</v>
      </c>
      <c r="W261" s="67">
        <v>4.7</v>
      </c>
      <c r="X261" s="56">
        <f t="shared" si="48"/>
        <v>7.4333333333333337E-4</v>
      </c>
      <c r="Y261" s="62">
        <v>9.7937000000000007E-3</v>
      </c>
      <c r="Z261" s="56">
        <f t="shared" si="49"/>
        <v>3.0000000000000001E-3</v>
      </c>
      <c r="AA261" s="56">
        <f t="shared" si="50"/>
        <v>4.7E-2</v>
      </c>
    </row>
    <row r="262" spans="1:27" s="56" customFormat="1" ht="29.4" thickBot="1" x14ac:dyDescent="0.35">
      <c r="A262" s="55" t="s">
        <v>69</v>
      </c>
      <c r="B262" s="56" t="s">
        <v>38</v>
      </c>
      <c r="C262" s="64">
        <f t="shared" si="44"/>
        <v>1.4397010322962721E-2</v>
      </c>
      <c r="D262" s="19" t="s">
        <v>91</v>
      </c>
      <c r="E262" s="27">
        <v>0.3</v>
      </c>
      <c r="F262" s="27">
        <f t="shared" si="45"/>
        <v>0.15</v>
      </c>
      <c r="G262" s="19" t="s">
        <v>91</v>
      </c>
      <c r="H262" s="58" t="s">
        <v>45</v>
      </c>
      <c r="I262" s="56">
        <f t="shared" si="46"/>
        <v>2162.6999999999998</v>
      </c>
      <c r="J262" s="56">
        <f t="shared" si="43"/>
        <v>0.19837644468904789</v>
      </c>
      <c r="K262" s="59">
        <v>15</v>
      </c>
      <c r="O262" s="20">
        <v>2.0426880955126299E-5</v>
      </c>
      <c r="R262" s="56">
        <v>2.2999999999999998</v>
      </c>
      <c r="S262" s="31">
        <f t="shared" si="47"/>
        <v>2.63E-4</v>
      </c>
      <c r="T262" s="2">
        <v>2.63</v>
      </c>
      <c r="U262" s="27">
        <v>1</v>
      </c>
      <c r="V262" s="61">
        <v>7209</v>
      </c>
      <c r="W262" s="67">
        <v>4.7</v>
      </c>
      <c r="X262" s="56">
        <f t="shared" si="48"/>
        <v>8.7666666666666665E-4</v>
      </c>
      <c r="Y262" s="62">
        <v>9.7937000000000007E-3</v>
      </c>
      <c r="Z262" s="56">
        <f t="shared" si="49"/>
        <v>3.0000000000000001E-3</v>
      </c>
      <c r="AA262" s="56">
        <f t="shared" si="50"/>
        <v>4.7E-2</v>
      </c>
    </row>
    <row r="263" spans="1:27" s="56" customFormat="1" ht="29.4" thickBot="1" x14ac:dyDescent="0.35">
      <c r="A263" s="55" t="s">
        <v>69</v>
      </c>
      <c r="B263" s="56" t="s">
        <v>38</v>
      </c>
      <c r="C263" s="64">
        <f t="shared" si="44"/>
        <v>1.4397010322962721E-2</v>
      </c>
      <c r="D263" s="19" t="s">
        <v>91</v>
      </c>
      <c r="E263" s="27">
        <v>0.3</v>
      </c>
      <c r="F263" s="27">
        <f t="shared" si="45"/>
        <v>0.15</v>
      </c>
      <c r="G263" s="19" t="s">
        <v>91</v>
      </c>
      <c r="H263" s="58" t="s">
        <v>45</v>
      </c>
      <c r="I263" s="56">
        <f t="shared" si="46"/>
        <v>2162.6999999999998</v>
      </c>
      <c r="J263" s="56">
        <f t="shared" si="43"/>
        <v>0.19837644468904789</v>
      </c>
      <c r="K263" s="59">
        <v>15</v>
      </c>
      <c r="O263" s="20">
        <v>-2.4483021007394001E-5</v>
      </c>
      <c r="R263" s="56">
        <v>2.2999999999999998</v>
      </c>
      <c r="S263" s="31">
        <f t="shared" si="47"/>
        <v>3.1099999999999997E-4</v>
      </c>
      <c r="T263" s="2">
        <v>3.11</v>
      </c>
      <c r="U263" s="27">
        <v>1</v>
      </c>
      <c r="V263" s="61">
        <v>7209</v>
      </c>
      <c r="W263" s="67">
        <v>4.7</v>
      </c>
      <c r="X263" s="56">
        <f t="shared" si="48"/>
        <v>1.0366666666666666E-3</v>
      </c>
      <c r="Y263" s="62">
        <v>9.7937000000000007E-3</v>
      </c>
      <c r="Z263" s="56">
        <f t="shared" si="49"/>
        <v>3.0000000000000001E-3</v>
      </c>
      <c r="AA263" s="56">
        <f t="shared" si="50"/>
        <v>4.7E-2</v>
      </c>
    </row>
    <row r="264" spans="1:27" s="56" customFormat="1" ht="29.4" thickBot="1" x14ac:dyDescent="0.35">
      <c r="A264" s="55" t="s">
        <v>69</v>
      </c>
      <c r="B264" s="56" t="s">
        <v>38</v>
      </c>
      <c r="C264" s="64">
        <f t="shared" si="44"/>
        <v>1.4397010322962721E-2</v>
      </c>
      <c r="D264" s="19" t="s">
        <v>91</v>
      </c>
      <c r="E264" s="27">
        <v>0.3</v>
      </c>
      <c r="F264" s="27">
        <f t="shared" si="45"/>
        <v>0.15</v>
      </c>
      <c r="G264" s="19" t="s">
        <v>91</v>
      </c>
      <c r="H264" s="58" t="s">
        <v>45</v>
      </c>
      <c r="I264" s="56">
        <f t="shared" si="46"/>
        <v>2162.6999999999998</v>
      </c>
      <c r="J264" s="56">
        <f t="shared" si="43"/>
        <v>0.19837644468904789</v>
      </c>
      <c r="K264" s="59">
        <v>15</v>
      </c>
      <c r="O264" s="20">
        <v>-6.7889195055060103E-5</v>
      </c>
      <c r="R264" s="56">
        <v>2.2999999999999998</v>
      </c>
      <c r="S264" s="31">
        <f t="shared" si="47"/>
        <v>3.6699999999999998E-4</v>
      </c>
      <c r="T264" s="2">
        <v>3.67</v>
      </c>
      <c r="U264" s="27">
        <v>1</v>
      </c>
      <c r="V264" s="61">
        <v>7209</v>
      </c>
      <c r="W264" s="67">
        <v>4.7</v>
      </c>
      <c r="X264" s="56">
        <f t="shared" si="48"/>
        <v>1.2233333333333332E-3</v>
      </c>
      <c r="Y264" s="62">
        <v>9.7937000000000007E-3</v>
      </c>
      <c r="Z264" s="56">
        <f t="shared" si="49"/>
        <v>3.0000000000000001E-3</v>
      </c>
      <c r="AA264" s="56">
        <f t="shared" si="50"/>
        <v>4.7E-2</v>
      </c>
    </row>
    <row r="265" spans="1:27" s="56" customFormat="1" ht="29.4" thickBot="1" x14ac:dyDescent="0.35">
      <c r="A265" s="55" t="s">
        <v>69</v>
      </c>
      <c r="B265" s="56" t="s">
        <v>38</v>
      </c>
      <c r="C265" s="64">
        <f t="shared" si="44"/>
        <v>1.4397010322962721E-2</v>
      </c>
      <c r="D265" s="19" t="s">
        <v>91</v>
      </c>
      <c r="E265" s="27">
        <v>0.3</v>
      </c>
      <c r="F265" s="27">
        <f t="shared" si="45"/>
        <v>0.15</v>
      </c>
      <c r="G265" s="19" t="s">
        <v>91</v>
      </c>
      <c r="H265" s="58" t="s">
        <v>45</v>
      </c>
      <c r="I265" s="56">
        <f t="shared" si="46"/>
        <v>2162.6999999999998</v>
      </c>
      <c r="J265" s="56">
        <f t="shared" si="43"/>
        <v>0.19837644468904789</v>
      </c>
      <c r="K265" s="59">
        <v>15</v>
      </c>
      <c r="O265">
        <v>-1.07898542780456E-4</v>
      </c>
      <c r="R265" s="56">
        <v>2.2999999999999998</v>
      </c>
      <c r="S265" s="31">
        <f t="shared" si="47"/>
        <v>4.3300000000000001E-4</v>
      </c>
      <c r="T265" s="2">
        <v>4.33</v>
      </c>
      <c r="U265" s="27">
        <v>1</v>
      </c>
      <c r="V265" s="61">
        <v>7209</v>
      </c>
      <c r="W265" s="67">
        <v>4.7</v>
      </c>
      <c r="X265" s="56">
        <f t="shared" si="48"/>
        <v>1.4433333333333334E-3</v>
      </c>
      <c r="Y265" s="62">
        <v>9.7937000000000007E-3</v>
      </c>
      <c r="Z265" s="56">
        <f t="shared" si="49"/>
        <v>3.0000000000000001E-3</v>
      </c>
      <c r="AA265" s="56">
        <f t="shared" si="50"/>
        <v>4.7E-2</v>
      </c>
    </row>
    <row r="266" spans="1:27" s="56" customFormat="1" ht="29.4" thickBot="1" x14ac:dyDescent="0.35">
      <c r="A266" s="55" t="s">
        <v>69</v>
      </c>
      <c r="B266" s="56" t="s">
        <v>38</v>
      </c>
      <c r="C266" s="64">
        <f t="shared" si="44"/>
        <v>1.4397010322962721E-2</v>
      </c>
      <c r="D266" s="19" t="s">
        <v>91</v>
      </c>
      <c r="E266" s="27">
        <v>0.3</v>
      </c>
      <c r="F266" s="27">
        <f t="shared" si="45"/>
        <v>0.15</v>
      </c>
      <c r="G266" s="19" t="s">
        <v>91</v>
      </c>
      <c r="H266" s="58" t="s">
        <v>45</v>
      </c>
      <c r="I266" s="56">
        <f t="shared" si="46"/>
        <v>2162.6999999999998</v>
      </c>
      <c r="J266" s="56">
        <f t="shared" si="43"/>
        <v>0.19837644468904789</v>
      </c>
      <c r="K266" s="59">
        <v>15</v>
      </c>
      <c r="O266">
        <v>-1.01692554098043E-4</v>
      </c>
      <c r="R266" s="56">
        <v>2.2999999999999998</v>
      </c>
      <c r="S266" s="31">
        <f t="shared" si="47"/>
        <v>5.1100000000000006E-4</v>
      </c>
      <c r="T266" s="2">
        <v>5.1100000000000003</v>
      </c>
      <c r="U266" s="27">
        <v>1</v>
      </c>
      <c r="V266" s="61">
        <v>7209</v>
      </c>
      <c r="W266" s="67">
        <v>4.7</v>
      </c>
      <c r="X266" s="56">
        <f t="shared" si="48"/>
        <v>1.7033333333333336E-3</v>
      </c>
      <c r="Y266" s="62">
        <v>9.7937000000000007E-3</v>
      </c>
      <c r="Z266" s="56">
        <f t="shared" si="49"/>
        <v>3.0000000000000001E-3</v>
      </c>
      <c r="AA266" s="56">
        <f t="shared" si="50"/>
        <v>4.7E-2</v>
      </c>
    </row>
    <row r="267" spans="1:27" s="56" customFormat="1" ht="29.4" thickBot="1" x14ac:dyDescent="0.35">
      <c r="A267" s="55" t="s">
        <v>69</v>
      </c>
      <c r="B267" s="56" t="s">
        <v>38</v>
      </c>
      <c r="C267" s="64">
        <f t="shared" si="44"/>
        <v>1.4397010322962721E-2</v>
      </c>
      <c r="D267" s="19" t="s">
        <v>91</v>
      </c>
      <c r="E267" s="27">
        <v>0.3</v>
      </c>
      <c r="F267" s="27">
        <f t="shared" si="45"/>
        <v>0.15</v>
      </c>
      <c r="G267" s="19" t="s">
        <v>91</v>
      </c>
      <c r="H267" s="58" t="s">
        <v>45</v>
      </c>
      <c r="I267" s="56">
        <f t="shared" si="46"/>
        <v>2162.6999999999998</v>
      </c>
      <c r="J267" s="56">
        <f t="shared" si="43"/>
        <v>0.19837644468904789</v>
      </c>
      <c r="K267" s="59">
        <v>15</v>
      </c>
      <c r="O267" s="20">
        <v>-2.95132522185512E-5</v>
      </c>
      <c r="R267" s="56">
        <v>2.2999999999999998</v>
      </c>
      <c r="S267" s="31">
        <f t="shared" si="47"/>
        <v>6.0300000000000002E-4</v>
      </c>
      <c r="T267" s="2">
        <v>6.03</v>
      </c>
      <c r="U267" s="27">
        <v>1</v>
      </c>
      <c r="V267" s="61">
        <v>7209</v>
      </c>
      <c r="W267" s="67">
        <v>4.7</v>
      </c>
      <c r="X267" s="56">
        <f t="shared" si="48"/>
        <v>2.0100000000000001E-3</v>
      </c>
      <c r="Y267" s="62">
        <v>9.7937000000000007E-3</v>
      </c>
      <c r="Z267" s="56">
        <f t="shared" si="49"/>
        <v>3.0000000000000001E-3</v>
      </c>
      <c r="AA267" s="56">
        <f t="shared" si="50"/>
        <v>4.7E-2</v>
      </c>
    </row>
    <row r="268" spans="1:27" s="56" customFormat="1" ht="29.4" thickBot="1" x14ac:dyDescent="0.35">
      <c r="A268" s="55" t="s">
        <v>69</v>
      </c>
      <c r="B268" s="56" t="s">
        <v>38</v>
      </c>
      <c r="C268" s="64">
        <f t="shared" si="44"/>
        <v>1.4397010322962721E-2</v>
      </c>
      <c r="D268" s="19" t="s">
        <v>91</v>
      </c>
      <c r="E268" s="27">
        <v>0.3</v>
      </c>
      <c r="F268" s="27">
        <f t="shared" si="45"/>
        <v>0.15</v>
      </c>
      <c r="G268" s="19" t="s">
        <v>91</v>
      </c>
      <c r="H268" s="58" t="s">
        <v>45</v>
      </c>
      <c r="I268" s="56">
        <f t="shared" si="46"/>
        <v>2162.6999999999998</v>
      </c>
      <c r="J268" s="56">
        <f t="shared" si="43"/>
        <v>0.19837644468904789</v>
      </c>
      <c r="K268" s="59">
        <v>15</v>
      </c>
      <c r="O268">
        <v>1.11385347020916E-4</v>
      </c>
      <c r="R268" s="56">
        <v>2.2999999999999998</v>
      </c>
      <c r="S268" s="31">
        <f t="shared" si="47"/>
        <v>7.1100000000000004E-4</v>
      </c>
      <c r="T268" s="2">
        <v>7.11</v>
      </c>
      <c r="U268" s="27">
        <v>1</v>
      </c>
      <c r="V268" s="61">
        <v>7209</v>
      </c>
      <c r="W268" s="67">
        <v>4.7</v>
      </c>
      <c r="X268" s="56">
        <f t="shared" si="48"/>
        <v>2.3700000000000001E-3</v>
      </c>
      <c r="Y268" s="62">
        <v>9.7937000000000007E-3</v>
      </c>
      <c r="Z268" s="56">
        <f t="shared" si="49"/>
        <v>3.0000000000000001E-3</v>
      </c>
      <c r="AA268" s="56">
        <f t="shared" si="50"/>
        <v>4.7E-2</v>
      </c>
    </row>
    <row r="269" spans="1:27" s="56" customFormat="1" ht="29.4" thickBot="1" x14ac:dyDescent="0.35">
      <c r="A269" s="55" t="s">
        <v>69</v>
      </c>
      <c r="B269" s="56" t="s">
        <v>38</v>
      </c>
      <c r="C269" s="64">
        <f t="shared" si="44"/>
        <v>1.4397010322962721E-2</v>
      </c>
      <c r="D269" s="19" t="s">
        <v>91</v>
      </c>
      <c r="E269" s="27">
        <v>0.3</v>
      </c>
      <c r="F269" s="27">
        <f t="shared" si="45"/>
        <v>0.15</v>
      </c>
      <c r="G269" s="19" t="s">
        <v>91</v>
      </c>
      <c r="H269" s="58" t="s">
        <v>45</v>
      </c>
      <c r="I269" s="56">
        <f t="shared" si="46"/>
        <v>2162.6999999999998</v>
      </c>
      <c r="J269" s="56">
        <f t="shared" si="43"/>
        <v>0.19837644468904789</v>
      </c>
      <c r="K269" s="59">
        <v>15</v>
      </c>
      <c r="O269">
        <v>2.7865839693893603E-4</v>
      </c>
      <c r="R269" s="56">
        <v>2.2999999999999998</v>
      </c>
      <c r="S269" s="31">
        <f t="shared" si="47"/>
        <v>8.3900000000000001E-4</v>
      </c>
      <c r="T269" s="2">
        <v>8.39</v>
      </c>
      <c r="U269" s="27">
        <v>1</v>
      </c>
      <c r="V269" s="61">
        <v>7209</v>
      </c>
      <c r="W269" s="67">
        <v>4.7</v>
      </c>
      <c r="X269" s="56">
        <f t="shared" si="48"/>
        <v>2.7966666666666669E-3</v>
      </c>
      <c r="Y269" s="62">
        <v>9.7937000000000007E-3</v>
      </c>
      <c r="Z269" s="56">
        <f t="shared" si="49"/>
        <v>3.0000000000000001E-3</v>
      </c>
      <c r="AA269" s="56">
        <f t="shared" si="50"/>
        <v>4.7E-2</v>
      </c>
    </row>
    <row r="270" spans="1:27" s="56" customFormat="1" ht="29.4" thickBot="1" x14ac:dyDescent="0.35">
      <c r="A270" s="55" t="s">
        <v>69</v>
      </c>
      <c r="B270" s="56" t="s">
        <v>38</v>
      </c>
      <c r="C270" s="64">
        <f t="shared" si="44"/>
        <v>1.4397010322962721E-2</v>
      </c>
      <c r="D270" s="19" t="s">
        <v>91</v>
      </c>
      <c r="E270" s="27">
        <v>0.3</v>
      </c>
      <c r="F270" s="27">
        <f t="shared" si="45"/>
        <v>0.15</v>
      </c>
      <c r="G270" s="19" t="s">
        <v>91</v>
      </c>
      <c r="H270" s="58" t="s">
        <v>45</v>
      </c>
      <c r="I270" s="56">
        <f t="shared" si="46"/>
        <v>2162.6999999999998</v>
      </c>
      <c r="J270" s="56">
        <f t="shared" si="43"/>
        <v>0.19837644468904789</v>
      </c>
      <c r="K270" s="59">
        <v>15</v>
      </c>
      <c r="O270">
        <v>4.3299870893970097E-4</v>
      </c>
      <c r="R270" s="56">
        <v>2.2999999999999998</v>
      </c>
      <c r="S270" s="31">
        <f t="shared" si="47"/>
        <v>9.8999999999999999E-4</v>
      </c>
      <c r="T270" s="2">
        <v>9.9</v>
      </c>
      <c r="U270" s="27">
        <v>1</v>
      </c>
      <c r="V270" s="61">
        <v>7209</v>
      </c>
      <c r="W270" s="67">
        <v>4.7</v>
      </c>
      <c r="X270" s="56">
        <f t="shared" si="48"/>
        <v>3.3E-3</v>
      </c>
      <c r="Y270" s="62">
        <v>9.7937000000000007E-3</v>
      </c>
      <c r="Z270" s="56">
        <f t="shared" si="49"/>
        <v>3.0000000000000001E-3</v>
      </c>
      <c r="AA270" s="56">
        <f t="shared" si="50"/>
        <v>4.7E-2</v>
      </c>
    </row>
    <row r="271" spans="1:27" s="56" customFormat="1" ht="29.4" thickBot="1" x14ac:dyDescent="0.35">
      <c r="A271" s="55" t="s">
        <v>69</v>
      </c>
      <c r="B271" s="56" t="s">
        <v>38</v>
      </c>
      <c r="C271" s="64">
        <f t="shared" si="44"/>
        <v>1.4397010322962721E-2</v>
      </c>
      <c r="D271" s="19" t="s">
        <v>91</v>
      </c>
      <c r="E271" s="27">
        <v>0.3</v>
      </c>
      <c r="F271" s="27">
        <f t="shared" si="45"/>
        <v>0.15</v>
      </c>
      <c r="G271" s="19" t="s">
        <v>91</v>
      </c>
      <c r="H271" s="58" t="s">
        <v>45</v>
      </c>
      <c r="I271" s="56">
        <f t="shared" si="46"/>
        <v>2162.6999999999998</v>
      </c>
      <c r="J271" s="56">
        <f t="shared" si="43"/>
        <v>0.19837644468904789</v>
      </c>
      <c r="K271" s="59">
        <v>15</v>
      </c>
      <c r="O271">
        <v>5.5361227788162796E-4</v>
      </c>
      <c r="R271" s="56">
        <v>2.2999999999999998</v>
      </c>
      <c r="S271" s="31">
        <f t="shared" si="47"/>
        <v>1.17E-3</v>
      </c>
      <c r="T271" s="2">
        <v>11.7</v>
      </c>
      <c r="U271" s="27">
        <v>1</v>
      </c>
      <c r="V271" s="61">
        <v>7209</v>
      </c>
      <c r="W271" s="67">
        <v>4.7</v>
      </c>
      <c r="X271" s="56">
        <f t="shared" si="48"/>
        <v>3.9000000000000003E-3</v>
      </c>
      <c r="Y271" s="62">
        <v>9.7937000000000007E-3</v>
      </c>
      <c r="Z271" s="56">
        <f t="shared" si="49"/>
        <v>3.0000000000000001E-3</v>
      </c>
      <c r="AA271" s="56">
        <f t="shared" si="50"/>
        <v>4.7E-2</v>
      </c>
    </row>
    <row r="272" spans="1:27" s="56" customFormat="1" ht="29.4" thickBot="1" x14ac:dyDescent="0.35">
      <c r="A272" s="55" t="s">
        <v>69</v>
      </c>
      <c r="B272" s="56" t="s">
        <v>38</v>
      </c>
      <c r="C272" s="64">
        <f t="shared" si="44"/>
        <v>1.4397010322962721E-2</v>
      </c>
      <c r="D272" s="19" t="s">
        <v>91</v>
      </c>
      <c r="E272" s="27">
        <v>0.3</v>
      </c>
      <c r="F272" s="27">
        <f t="shared" si="45"/>
        <v>0.15</v>
      </c>
      <c r="G272" s="19" t="s">
        <v>91</v>
      </c>
      <c r="H272" s="58" t="s">
        <v>45</v>
      </c>
      <c r="I272" s="56">
        <f t="shared" si="46"/>
        <v>2162.6999999999998</v>
      </c>
      <c r="J272" s="56">
        <f t="shared" si="43"/>
        <v>0.19837644468904789</v>
      </c>
      <c r="K272" s="59">
        <v>15</v>
      </c>
      <c r="O272">
        <v>6.3856325215662705E-4</v>
      </c>
      <c r="R272" s="56">
        <v>2.2999999999999998</v>
      </c>
      <c r="S272" s="31">
        <f t="shared" si="47"/>
        <v>1.3800000000000002E-3</v>
      </c>
      <c r="T272" s="2">
        <v>13.8</v>
      </c>
      <c r="U272" s="27">
        <v>1</v>
      </c>
      <c r="V272" s="61">
        <v>7209</v>
      </c>
      <c r="W272" s="67">
        <v>4.7</v>
      </c>
      <c r="X272" s="56">
        <f t="shared" si="48"/>
        <v>4.6000000000000008E-3</v>
      </c>
      <c r="Y272" s="62">
        <v>9.7937000000000007E-3</v>
      </c>
      <c r="Z272" s="56">
        <f t="shared" si="49"/>
        <v>3.0000000000000001E-3</v>
      </c>
      <c r="AA272" s="56">
        <f t="shared" si="50"/>
        <v>4.7E-2</v>
      </c>
    </row>
    <row r="273" spans="1:27" s="56" customFormat="1" ht="29.4" thickBot="1" x14ac:dyDescent="0.35">
      <c r="A273" s="55" t="s">
        <v>69</v>
      </c>
      <c r="B273" s="56" t="s">
        <v>38</v>
      </c>
      <c r="C273" s="64">
        <f t="shared" si="44"/>
        <v>1.4397010322962721E-2</v>
      </c>
      <c r="D273" s="19" t="s">
        <v>91</v>
      </c>
      <c r="E273" s="27">
        <v>0.3</v>
      </c>
      <c r="F273" s="27">
        <f t="shared" si="45"/>
        <v>0.15</v>
      </c>
      <c r="G273" s="19" t="s">
        <v>91</v>
      </c>
      <c r="H273" s="58" t="s">
        <v>45</v>
      </c>
      <c r="I273" s="56">
        <f t="shared" si="46"/>
        <v>2162.6999999999998</v>
      </c>
      <c r="J273" s="56">
        <f t="shared" si="43"/>
        <v>0.19837644468904789</v>
      </c>
      <c r="K273" s="59">
        <v>15</v>
      </c>
      <c r="O273">
        <v>6.2672430672460302E-4</v>
      </c>
      <c r="R273" s="56">
        <v>2.2999999999999998</v>
      </c>
      <c r="S273" s="31">
        <f t="shared" si="47"/>
        <v>1.6300000000000002E-3</v>
      </c>
      <c r="T273" s="2">
        <v>16.3</v>
      </c>
      <c r="U273" s="27">
        <v>1</v>
      </c>
      <c r="V273" s="61">
        <v>7209</v>
      </c>
      <c r="W273" s="67">
        <v>4.7</v>
      </c>
      <c r="X273" s="56">
        <f t="shared" si="48"/>
        <v>5.4333333333333343E-3</v>
      </c>
      <c r="Y273" s="62">
        <v>9.7937000000000007E-3</v>
      </c>
      <c r="Z273" s="56">
        <f t="shared" si="49"/>
        <v>3.0000000000000001E-3</v>
      </c>
      <c r="AA273" s="56">
        <f t="shared" si="50"/>
        <v>4.7E-2</v>
      </c>
    </row>
    <row r="274" spans="1:27" s="56" customFormat="1" ht="29.4" thickBot="1" x14ac:dyDescent="0.35">
      <c r="A274" s="55" t="s">
        <v>69</v>
      </c>
      <c r="B274" s="56" t="s">
        <v>38</v>
      </c>
      <c r="C274" s="64">
        <f t="shared" si="44"/>
        <v>1.4397010322962721E-2</v>
      </c>
      <c r="D274" s="19" t="s">
        <v>91</v>
      </c>
      <c r="E274" s="27">
        <v>0.3</v>
      </c>
      <c r="F274" s="27">
        <f t="shared" si="45"/>
        <v>0.15</v>
      </c>
      <c r="G274" s="19" t="s">
        <v>91</v>
      </c>
      <c r="H274" s="58" t="s">
        <v>45</v>
      </c>
      <c r="I274" s="56">
        <f t="shared" si="46"/>
        <v>2162.6999999999998</v>
      </c>
      <c r="J274" s="56">
        <f t="shared" si="43"/>
        <v>0.19837644468904789</v>
      </c>
      <c r="K274" s="59">
        <v>15</v>
      </c>
      <c r="O274">
        <v>5.12887793283448E-4</v>
      </c>
      <c r="R274" s="56">
        <v>2.2999999999999998</v>
      </c>
      <c r="S274" s="31">
        <f t="shared" si="47"/>
        <v>1.9199999999999998E-3</v>
      </c>
      <c r="T274" s="2">
        <v>19.2</v>
      </c>
      <c r="U274" s="27">
        <v>1</v>
      </c>
      <c r="V274" s="61">
        <v>7209</v>
      </c>
      <c r="W274" s="67">
        <v>4.7</v>
      </c>
      <c r="X274" s="56">
        <f t="shared" si="48"/>
        <v>6.3999999999999994E-3</v>
      </c>
      <c r="Y274" s="62">
        <v>9.7937000000000007E-3</v>
      </c>
      <c r="Z274" s="56">
        <f t="shared" si="49"/>
        <v>3.0000000000000001E-3</v>
      </c>
      <c r="AA274" s="56">
        <f t="shared" si="50"/>
        <v>4.7E-2</v>
      </c>
    </row>
    <row r="275" spans="1:27" s="56" customFormat="1" ht="29.4" thickBot="1" x14ac:dyDescent="0.35">
      <c r="A275" s="55" t="s">
        <v>69</v>
      </c>
      <c r="B275" s="56" t="s">
        <v>38</v>
      </c>
      <c r="C275" s="64">
        <f t="shared" si="44"/>
        <v>1.4397010322962721E-2</v>
      </c>
      <c r="D275" s="19" t="s">
        <v>91</v>
      </c>
      <c r="E275" s="27">
        <v>0.3</v>
      </c>
      <c r="F275" s="27">
        <f t="shared" si="45"/>
        <v>0.15</v>
      </c>
      <c r="G275" s="19" t="s">
        <v>91</v>
      </c>
      <c r="H275" s="58" t="s">
        <v>45</v>
      </c>
      <c r="I275" s="56">
        <f t="shared" si="46"/>
        <v>2162.6999999999998</v>
      </c>
      <c r="J275" s="56">
        <f t="shared" si="43"/>
        <v>0.19837644468904789</v>
      </c>
      <c r="K275" s="59">
        <v>15</v>
      </c>
      <c r="O275">
        <v>4.5453901406017398E-4</v>
      </c>
      <c r="R275" s="56">
        <v>2.2999999999999998</v>
      </c>
      <c r="S275" s="31">
        <f t="shared" si="47"/>
        <v>2.2699999999999999E-3</v>
      </c>
      <c r="T275" s="2">
        <v>22.7</v>
      </c>
      <c r="U275" s="27">
        <v>1</v>
      </c>
      <c r="V275" s="61">
        <v>7209</v>
      </c>
      <c r="W275" s="67">
        <v>4.7</v>
      </c>
      <c r="X275" s="56">
        <f t="shared" si="48"/>
        <v>7.5666666666666669E-3</v>
      </c>
      <c r="Y275" s="62">
        <v>9.7937000000000007E-3</v>
      </c>
      <c r="Z275" s="56">
        <f t="shared" si="49"/>
        <v>3.0000000000000001E-3</v>
      </c>
      <c r="AA275" s="56">
        <f t="shared" si="50"/>
        <v>4.7E-2</v>
      </c>
    </row>
    <row r="276" spans="1:27" s="56" customFormat="1" ht="29.4" thickBot="1" x14ac:dyDescent="0.35">
      <c r="A276" s="55" t="s">
        <v>69</v>
      </c>
      <c r="B276" s="56" t="s">
        <v>38</v>
      </c>
      <c r="C276" s="64">
        <f t="shared" si="44"/>
        <v>1.4397010322962721E-2</v>
      </c>
      <c r="D276" s="19" t="s">
        <v>91</v>
      </c>
      <c r="E276" s="27">
        <v>0.3</v>
      </c>
      <c r="F276" s="27">
        <f t="shared" si="45"/>
        <v>0.15</v>
      </c>
      <c r="G276" s="19" t="s">
        <v>91</v>
      </c>
      <c r="H276" s="58" t="s">
        <v>45</v>
      </c>
      <c r="I276" s="56">
        <f t="shared" si="46"/>
        <v>2162.6999999999998</v>
      </c>
      <c r="J276" s="56">
        <f t="shared" si="43"/>
        <v>0.19837644468904789</v>
      </c>
      <c r="K276" s="59">
        <v>15</v>
      </c>
      <c r="O276">
        <v>5.2890450571403496E-4</v>
      </c>
      <c r="R276" s="56">
        <v>2.2999999999999998</v>
      </c>
      <c r="S276" s="31">
        <f t="shared" si="47"/>
        <v>2.6700000000000001E-3</v>
      </c>
      <c r="T276" s="2">
        <v>26.7</v>
      </c>
      <c r="U276" s="27">
        <v>1</v>
      </c>
      <c r="V276" s="61">
        <v>7209</v>
      </c>
      <c r="W276" s="67">
        <v>4.7</v>
      </c>
      <c r="X276" s="56">
        <f t="shared" si="48"/>
        <v>8.8999999999999999E-3</v>
      </c>
      <c r="Y276" s="62">
        <v>9.7937000000000007E-3</v>
      </c>
      <c r="Z276" s="56">
        <f t="shared" si="49"/>
        <v>3.0000000000000001E-3</v>
      </c>
      <c r="AA276" s="56">
        <f t="shared" si="50"/>
        <v>4.7E-2</v>
      </c>
    </row>
    <row r="277" spans="1:27" s="56" customFormat="1" ht="29.4" thickBot="1" x14ac:dyDescent="0.35">
      <c r="A277" s="55" t="s">
        <v>69</v>
      </c>
      <c r="B277" s="56" t="s">
        <v>38</v>
      </c>
      <c r="C277" s="64">
        <f t="shared" si="44"/>
        <v>1.4397010322962721E-2</v>
      </c>
      <c r="D277" s="19" t="s">
        <v>91</v>
      </c>
      <c r="E277" s="27">
        <v>0.3</v>
      </c>
      <c r="F277" s="27">
        <f t="shared" si="45"/>
        <v>0.15</v>
      </c>
      <c r="G277" s="19" t="s">
        <v>91</v>
      </c>
      <c r="H277" s="58" t="s">
        <v>45</v>
      </c>
      <c r="I277" s="56">
        <f t="shared" si="46"/>
        <v>2162.6999999999998</v>
      </c>
      <c r="J277" s="56">
        <f t="shared" si="43"/>
        <v>0.19837644468904789</v>
      </c>
      <c r="K277" s="59">
        <v>15</v>
      </c>
      <c r="O277">
        <v>7.0467989946619504E-4</v>
      </c>
      <c r="R277" s="56">
        <v>2.2999999999999998</v>
      </c>
      <c r="S277" s="31">
        <f t="shared" si="47"/>
        <v>3.16E-3</v>
      </c>
      <c r="T277" s="2">
        <v>31.6</v>
      </c>
      <c r="U277" s="27">
        <v>1</v>
      </c>
      <c r="V277" s="61">
        <v>7209</v>
      </c>
      <c r="W277" s="67">
        <v>4.7</v>
      </c>
      <c r="X277" s="56">
        <f t="shared" si="48"/>
        <v>1.0533333333333334E-2</v>
      </c>
      <c r="Y277" s="62">
        <v>9.7937000000000007E-3</v>
      </c>
      <c r="Z277" s="56">
        <f t="shared" si="49"/>
        <v>3.0000000000000001E-3</v>
      </c>
      <c r="AA277" s="56">
        <f t="shared" si="50"/>
        <v>4.7E-2</v>
      </c>
    </row>
    <row r="278" spans="1:27" s="56" customFormat="1" ht="29.4" thickBot="1" x14ac:dyDescent="0.35">
      <c r="A278" s="55" t="s">
        <v>69</v>
      </c>
      <c r="B278" s="56" t="s">
        <v>38</v>
      </c>
      <c r="C278" s="64">
        <f t="shared" si="44"/>
        <v>1.4397010322962721E-2</v>
      </c>
      <c r="D278" s="19" t="s">
        <v>91</v>
      </c>
      <c r="E278" s="27">
        <v>0.3</v>
      </c>
      <c r="F278" s="27">
        <f t="shared" si="45"/>
        <v>0.15</v>
      </c>
      <c r="G278" s="19" t="s">
        <v>91</v>
      </c>
      <c r="H278" s="58" t="s">
        <v>45</v>
      </c>
      <c r="I278" s="56">
        <f t="shared" si="46"/>
        <v>2162.6999999999998</v>
      </c>
      <c r="J278" s="56">
        <f t="shared" si="43"/>
        <v>0.19837644468904789</v>
      </c>
      <c r="K278" s="59">
        <v>15</v>
      </c>
      <c r="O278">
        <v>8.1472091173896103E-4</v>
      </c>
      <c r="R278" s="56">
        <v>2.2999999999999998</v>
      </c>
      <c r="S278" s="31">
        <f t="shared" si="47"/>
        <v>3.7200000000000002E-3</v>
      </c>
      <c r="T278" s="2">
        <v>37.200000000000003</v>
      </c>
      <c r="U278" s="27">
        <v>1</v>
      </c>
      <c r="V278" s="61">
        <v>7209</v>
      </c>
      <c r="W278" s="67">
        <v>4.7</v>
      </c>
      <c r="X278" s="56">
        <f t="shared" si="48"/>
        <v>1.2400000000000001E-2</v>
      </c>
      <c r="Y278" s="62">
        <v>9.7937000000000007E-3</v>
      </c>
      <c r="Z278" s="56">
        <f t="shared" si="49"/>
        <v>3.0000000000000001E-3</v>
      </c>
      <c r="AA278" s="56">
        <f t="shared" si="50"/>
        <v>4.7E-2</v>
      </c>
    </row>
    <row r="279" spans="1:27" s="56" customFormat="1" ht="29.4" thickBot="1" x14ac:dyDescent="0.35">
      <c r="A279" s="55" t="s">
        <v>69</v>
      </c>
      <c r="B279" s="56" t="s">
        <v>38</v>
      </c>
      <c r="C279" s="64">
        <f t="shared" si="44"/>
        <v>1.4397010322962721E-2</v>
      </c>
      <c r="D279" s="19" t="s">
        <v>91</v>
      </c>
      <c r="E279" s="27">
        <v>0.3</v>
      </c>
      <c r="F279" s="27">
        <f t="shared" si="45"/>
        <v>0.15</v>
      </c>
      <c r="G279" s="19" t="s">
        <v>91</v>
      </c>
      <c r="H279" s="58" t="s">
        <v>45</v>
      </c>
      <c r="I279" s="56">
        <f t="shared" si="46"/>
        <v>2162.6999999999998</v>
      </c>
      <c r="J279" s="56">
        <f t="shared" si="43"/>
        <v>0.19837644468904789</v>
      </c>
      <c r="K279" s="59">
        <v>15</v>
      </c>
      <c r="O279">
        <v>7.65644188822901E-4</v>
      </c>
      <c r="R279" s="56">
        <v>2.2999999999999998</v>
      </c>
      <c r="S279" s="31">
        <f t="shared" si="47"/>
        <v>4.3899999999999998E-3</v>
      </c>
      <c r="T279" s="2">
        <v>43.9</v>
      </c>
      <c r="U279" s="27">
        <v>1</v>
      </c>
      <c r="V279" s="61">
        <v>7209</v>
      </c>
      <c r="W279" s="67">
        <v>4.7</v>
      </c>
      <c r="X279" s="56">
        <f t="shared" si="48"/>
        <v>1.4633333333333333E-2</v>
      </c>
      <c r="Y279" s="62">
        <v>9.7937000000000007E-3</v>
      </c>
      <c r="Z279" s="56">
        <f t="shared" si="49"/>
        <v>3.0000000000000001E-3</v>
      </c>
      <c r="AA279" s="56">
        <f t="shared" si="50"/>
        <v>4.7E-2</v>
      </c>
    </row>
    <row r="280" spans="1:27" s="56" customFormat="1" ht="29.4" thickBot="1" x14ac:dyDescent="0.35">
      <c r="A280" s="55" t="s">
        <v>69</v>
      </c>
      <c r="B280" s="56" t="s">
        <v>38</v>
      </c>
      <c r="C280" s="64">
        <f t="shared" si="44"/>
        <v>1.4397010322962721E-2</v>
      </c>
      <c r="D280" s="19" t="s">
        <v>91</v>
      </c>
      <c r="E280" s="27">
        <v>0.3</v>
      </c>
      <c r="F280" s="27">
        <f t="shared" si="45"/>
        <v>0.15</v>
      </c>
      <c r="G280" s="19" t="s">
        <v>91</v>
      </c>
      <c r="H280" s="58" t="s">
        <v>45</v>
      </c>
      <c r="I280" s="56">
        <f t="shared" si="46"/>
        <v>2162.6999999999998</v>
      </c>
      <c r="J280" s="56">
        <f t="shared" si="43"/>
        <v>0.19837644468904789</v>
      </c>
      <c r="K280" s="59">
        <v>15</v>
      </c>
      <c r="O280">
        <v>8.3198662786677805E-4</v>
      </c>
      <c r="R280" s="56">
        <v>2.2999999999999998</v>
      </c>
      <c r="S280" s="31">
        <f t="shared" si="47"/>
        <v>5.1900000000000002E-3</v>
      </c>
      <c r="T280" s="2">
        <v>51.9</v>
      </c>
      <c r="U280" s="27">
        <v>1</v>
      </c>
      <c r="V280" s="61">
        <v>7209</v>
      </c>
      <c r="W280" s="67">
        <v>4.7</v>
      </c>
      <c r="X280" s="56">
        <f t="shared" si="48"/>
        <v>1.7300000000000003E-2</v>
      </c>
      <c r="Y280" s="62">
        <v>9.7937000000000007E-3</v>
      </c>
      <c r="Z280" s="56">
        <f t="shared" si="49"/>
        <v>3.0000000000000001E-3</v>
      </c>
      <c r="AA280" s="56">
        <f t="shared" si="50"/>
        <v>4.7E-2</v>
      </c>
    </row>
    <row r="281" spans="1:27" s="56" customFormat="1" ht="29.4" thickBot="1" x14ac:dyDescent="0.35">
      <c r="A281" s="55" t="s">
        <v>69</v>
      </c>
      <c r="B281" s="56" t="s">
        <v>38</v>
      </c>
      <c r="C281" s="64">
        <f t="shared" si="44"/>
        <v>1.4397010322962721E-2</v>
      </c>
      <c r="D281" s="19" t="s">
        <v>91</v>
      </c>
      <c r="E281" s="27">
        <v>0.3</v>
      </c>
      <c r="F281" s="27">
        <f t="shared" si="45"/>
        <v>0.15</v>
      </c>
      <c r="G281" s="19" t="s">
        <v>91</v>
      </c>
      <c r="H281" s="58" t="s">
        <v>45</v>
      </c>
      <c r="I281" s="56">
        <f t="shared" si="46"/>
        <v>2162.6999999999998</v>
      </c>
      <c r="J281" s="56">
        <f t="shared" si="43"/>
        <v>0.19837644468904789</v>
      </c>
      <c r="K281" s="59">
        <v>15</v>
      </c>
      <c r="O281">
        <v>8.7887329510438099E-4</v>
      </c>
      <c r="R281" s="56">
        <v>2.2999999999999998</v>
      </c>
      <c r="S281" s="31">
        <f t="shared" si="47"/>
        <v>6.1200000000000004E-3</v>
      </c>
      <c r="T281" s="2">
        <v>61.2</v>
      </c>
      <c r="U281" s="27">
        <v>1</v>
      </c>
      <c r="V281" s="61">
        <v>7209</v>
      </c>
      <c r="W281" s="67">
        <v>4.7</v>
      </c>
      <c r="X281" s="56">
        <f t="shared" si="48"/>
        <v>2.0400000000000001E-2</v>
      </c>
      <c r="Y281" s="62">
        <v>9.7937000000000007E-3</v>
      </c>
      <c r="Z281" s="56">
        <f t="shared" si="49"/>
        <v>3.0000000000000001E-3</v>
      </c>
      <c r="AA281" s="56">
        <f t="shared" si="50"/>
        <v>4.7E-2</v>
      </c>
    </row>
    <row r="282" spans="1:27" s="56" customFormat="1" ht="29.4" thickBot="1" x14ac:dyDescent="0.35">
      <c r="A282" s="55" t="s">
        <v>69</v>
      </c>
      <c r="B282" s="56" t="s">
        <v>38</v>
      </c>
      <c r="C282" s="64">
        <f t="shared" si="44"/>
        <v>1.4397010322962721E-2</v>
      </c>
      <c r="D282" s="19" t="s">
        <v>91</v>
      </c>
      <c r="E282" s="27">
        <v>0.3</v>
      </c>
      <c r="F282" s="27">
        <f t="shared" si="45"/>
        <v>0.15</v>
      </c>
      <c r="G282" s="19" t="s">
        <v>91</v>
      </c>
      <c r="H282" s="58" t="s">
        <v>45</v>
      </c>
      <c r="I282" s="56">
        <f t="shared" si="46"/>
        <v>2162.6999999999998</v>
      </c>
      <c r="J282" s="56">
        <f t="shared" si="43"/>
        <v>0.19837644468904789</v>
      </c>
      <c r="K282" s="59">
        <v>15</v>
      </c>
      <c r="O282">
        <v>8.7622822384061298E-4</v>
      </c>
      <c r="R282" s="56">
        <v>2.2999999999999998</v>
      </c>
      <c r="S282" s="31">
        <f t="shared" si="47"/>
        <v>7.2199999999999999E-3</v>
      </c>
      <c r="T282" s="2">
        <v>72.2</v>
      </c>
      <c r="U282" s="27">
        <v>1</v>
      </c>
      <c r="V282" s="61">
        <v>7209</v>
      </c>
      <c r="W282" s="67">
        <v>4.7</v>
      </c>
      <c r="X282" s="56">
        <f t="shared" si="48"/>
        <v>2.4066666666666667E-2</v>
      </c>
      <c r="Y282" s="62">
        <v>9.7937000000000007E-3</v>
      </c>
      <c r="Z282" s="56">
        <f t="shared" si="49"/>
        <v>3.0000000000000001E-3</v>
      </c>
      <c r="AA282" s="56">
        <f t="shared" si="50"/>
        <v>4.7E-2</v>
      </c>
    </row>
    <row r="283" spans="1:27" s="56" customFormat="1" ht="29.4" thickBot="1" x14ac:dyDescent="0.35">
      <c r="A283" s="55" t="s">
        <v>69</v>
      </c>
      <c r="B283" s="56" t="s">
        <v>38</v>
      </c>
      <c r="C283" s="64">
        <f t="shared" si="44"/>
        <v>1.4397010322962721E-2</v>
      </c>
      <c r="D283" s="19" t="s">
        <v>91</v>
      </c>
      <c r="E283" s="27">
        <v>0.3</v>
      </c>
      <c r="F283" s="27">
        <f t="shared" si="45"/>
        <v>0.15</v>
      </c>
      <c r="G283" s="19" t="s">
        <v>91</v>
      </c>
      <c r="H283" s="58" t="s">
        <v>45</v>
      </c>
      <c r="I283" s="56">
        <f t="shared" si="46"/>
        <v>2162.6999999999998</v>
      </c>
      <c r="J283" s="56">
        <f t="shared" si="43"/>
        <v>0.19837644468904789</v>
      </c>
      <c r="K283" s="59">
        <v>15</v>
      </c>
      <c r="O283">
        <v>8.6893427866489804E-4</v>
      </c>
      <c r="R283" s="56">
        <v>2.2999999999999998</v>
      </c>
      <c r="S283" s="31">
        <f t="shared" si="47"/>
        <v>8.5199999999999998E-3</v>
      </c>
      <c r="T283" s="2">
        <v>85.2</v>
      </c>
      <c r="U283" s="27">
        <v>1</v>
      </c>
      <c r="V283" s="61">
        <v>7209</v>
      </c>
      <c r="W283" s="67">
        <v>4.7</v>
      </c>
      <c r="X283" s="56">
        <f t="shared" si="48"/>
        <v>2.8400000000000002E-2</v>
      </c>
      <c r="Y283" s="62">
        <v>9.7937000000000007E-3</v>
      </c>
      <c r="Z283" s="56">
        <f t="shared" si="49"/>
        <v>3.0000000000000001E-3</v>
      </c>
      <c r="AA283" s="56">
        <f t="shared" si="50"/>
        <v>4.7E-2</v>
      </c>
    </row>
    <row r="284" spans="1:27" s="56" customFormat="1" ht="29.4" thickBot="1" x14ac:dyDescent="0.35">
      <c r="A284" s="55" t="s">
        <v>69</v>
      </c>
      <c r="B284" s="56" t="s">
        <v>38</v>
      </c>
      <c r="C284" s="64">
        <f t="shared" si="44"/>
        <v>1.4397010322962721E-2</v>
      </c>
      <c r="D284" s="19" t="s">
        <v>91</v>
      </c>
      <c r="E284" s="27">
        <v>0.3</v>
      </c>
      <c r="F284" s="27">
        <f t="shared" si="45"/>
        <v>0.15</v>
      </c>
      <c r="G284" s="19" t="s">
        <v>91</v>
      </c>
      <c r="H284" s="58" t="s">
        <v>45</v>
      </c>
      <c r="I284" s="56">
        <f t="shared" si="46"/>
        <v>2162.6999999999998</v>
      </c>
      <c r="J284" s="56">
        <f t="shared" si="43"/>
        <v>0.19837644468904789</v>
      </c>
      <c r="K284" s="59">
        <v>15</v>
      </c>
      <c r="O284">
        <v>9.1668735096901905E-4</v>
      </c>
      <c r="R284" s="56">
        <v>2.2999999999999998</v>
      </c>
      <c r="S284" s="31">
        <f t="shared" si="47"/>
        <v>1.01E-2</v>
      </c>
      <c r="T284" s="2">
        <v>101</v>
      </c>
      <c r="U284" s="27">
        <v>1</v>
      </c>
      <c r="V284" s="61">
        <v>7209</v>
      </c>
      <c r="W284" s="67">
        <v>4.7</v>
      </c>
      <c r="X284" s="56">
        <f t="shared" si="48"/>
        <v>3.3666666666666664E-2</v>
      </c>
      <c r="Y284" s="62">
        <v>9.7937000000000007E-3</v>
      </c>
      <c r="Z284" s="56">
        <f t="shared" si="49"/>
        <v>3.0000000000000001E-3</v>
      </c>
      <c r="AA284" s="56">
        <f t="shared" si="50"/>
        <v>4.7E-2</v>
      </c>
    </row>
    <row r="285" spans="1:27" s="56" customFormat="1" ht="29.4" thickBot="1" x14ac:dyDescent="0.35">
      <c r="A285" s="55" t="s">
        <v>69</v>
      </c>
      <c r="B285" s="56" t="s">
        <v>38</v>
      </c>
      <c r="C285" s="64">
        <f t="shared" si="44"/>
        <v>1.4397010322962721E-2</v>
      </c>
      <c r="D285" s="19" t="s">
        <v>91</v>
      </c>
      <c r="E285" s="27">
        <v>0.3</v>
      </c>
      <c r="F285" s="27">
        <f t="shared" si="45"/>
        <v>0.15</v>
      </c>
      <c r="G285" s="19" t="s">
        <v>91</v>
      </c>
      <c r="H285" s="58" t="s">
        <v>45</v>
      </c>
      <c r="I285" s="56">
        <f t="shared" si="46"/>
        <v>2162.6999999999998</v>
      </c>
      <c r="J285" s="56">
        <f t="shared" si="43"/>
        <v>0.19837644468904789</v>
      </c>
      <c r="K285" s="59">
        <v>15</v>
      </c>
      <c r="O285">
        <v>1.00256946962351E-3</v>
      </c>
      <c r="R285" s="56">
        <v>2.2999999999999998</v>
      </c>
      <c r="S285" s="31">
        <f t="shared" si="47"/>
        <v>1.1900000000000001E-2</v>
      </c>
      <c r="T285" s="2">
        <v>119</v>
      </c>
      <c r="U285" s="27">
        <v>1</v>
      </c>
      <c r="V285" s="61">
        <v>7209</v>
      </c>
      <c r="W285" s="67">
        <v>4.7</v>
      </c>
      <c r="X285" s="56">
        <f t="shared" si="48"/>
        <v>3.966666666666667E-2</v>
      </c>
      <c r="Y285" s="62">
        <v>9.7937000000000007E-3</v>
      </c>
      <c r="Z285" s="56">
        <f t="shared" si="49"/>
        <v>3.0000000000000001E-3</v>
      </c>
      <c r="AA285" s="56">
        <f t="shared" si="50"/>
        <v>4.7E-2</v>
      </c>
    </row>
    <row r="286" spans="1:27" s="56" customFormat="1" ht="29.4" thickBot="1" x14ac:dyDescent="0.35">
      <c r="A286" s="55" t="s">
        <v>69</v>
      </c>
      <c r="B286" s="56" t="s">
        <v>38</v>
      </c>
      <c r="C286" s="64">
        <f t="shared" si="44"/>
        <v>1.4397010322962721E-2</v>
      </c>
      <c r="D286" s="19" t="s">
        <v>91</v>
      </c>
      <c r="E286" s="27">
        <v>0.3</v>
      </c>
      <c r="F286" s="27">
        <f t="shared" si="45"/>
        <v>0.15</v>
      </c>
      <c r="G286" s="19" t="s">
        <v>91</v>
      </c>
      <c r="H286" s="58" t="s">
        <v>45</v>
      </c>
      <c r="I286" s="56">
        <f t="shared" si="46"/>
        <v>2162.6999999999998</v>
      </c>
      <c r="J286" s="56">
        <f t="shared" si="43"/>
        <v>0.19837644468904789</v>
      </c>
      <c r="K286" s="59">
        <v>15</v>
      </c>
      <c r="O286">
        <v>1.2352033528072301E-3</v>
      </c>
      <c r="R286" s="56">
        <v>2.2999999999999998</v>
      </c>
      <c r="S286" s="31">
        <f t="shared" si="47"/>
        <v>1.4E-2</v>
      </c>
      <c r="T286" s="2">
        <v>140</v>
      </c>
      <c r="U286" s="27">
        <v>1</v>
      </c>
      <c r="V286" s="61">
        <v>7209</v>
      </c>
      <c r="W286" s="67">
        <v>4.7</v>
      </c>
      <c r="X286" s="56">
        <f t="shared" si="48"/>
        <v>4.6666666666666669E-2</v>
      </c>
      <c r="Y286" s="62">
        <v>9.7937000000000007E-3</v>
      </c>
      <c r="Z286" s="56">
        <f t="shared" si="49"/>
        <v>3.0000000000000001E-3</v>
      </c>
      <c r="AA286" s="56">
        <f t="shared" si="50"/>
        <v>4.7E-2</v>
      </c>
    </row>
    <row r="287" spans="1:27" s="56" customFormat="1" ht="29.4" thickBot="1" x14ac:dyDescent="0.35">
      <c r="A287" s="55" t="s">
        <v>69</v>
      </c>
      <c r="B287" s="56" t="s">
        <v>38</v>
      </c>
      <c r="C287" s="64">
        <f t="shared" si="44"/>
        <v>1.4397010322962721E-2</v>
      </c>
      <c r="D287" s="19" t="s">
        <v>91</v>
      </c>
      <c r="E287" s="27">
        <v>0.3</v>
      </c>
      <c r="F287" s="27">
        <f t="shared" si="45"/>
        <v>0.15</v>
      </c>
      <c r="G287" s="19" t="s">
        <v>91</v>
      </c>
      <c r="H287" s="58" t="s">
        <v>45</v>
      </c>
      <c r="I287" s="56">
        <f t="shared" si="46"/>
        <v>2162.6999999999998</v>
      </c>
      <c r="J287" s="56">
        <f t="shared" si="43"/>
        <v>0.19837644468904789</v>
      </c>
      <c r="K287" s="59">
        <v>15</v>
      </c>
      <c r="O287">
        <v>1.56610196198841E-3</v>
      </c>
      <c r="R287" s="56">
        <v>2.2999999999999998</v>
      </c>
      <c r="S287" s="31">
        <f t="shared" si="47"/>
        <v>1.6500000000000001E-2</v>
      </c>
      <c r="T287" s="2">
        <v>165</v>
      </c>
      <c r="U287" s="27">
        <v>1</v>
      </c>
      <c r="V287" s="61">
        <v>7209</v>
      </c>
      <c r="W287" s="67">
        <v>4.7</v>
      </c>
      <c r="X287" s="56">
        <f t="shared" si="48"/>
        <v>5.5000000000000007E-2</v>
      </c>
      <c r="Y287" s="62">
        <v>9.7937000000000007E-3</v>
      </c>
      <c r="Z287" s="56">
        <f t="shared" si="49"/>
        <v>3.0000000000000001E-3</v>
      </c>
      <c r="AA287" s="56">
        <f t="shared" si="50"/>
        <v>4.7E-2</v>
      </c>
    </row>
    <row r="288" spans="1:27" s="56" customFormat="1" ht="29.4" thickBot="1" x14ac:dyDescent="0.35">
      <c r="A288" s="55" t="s">
        <v>69</v>
      </c>
      <c r="B288" s="56" t="s">
        <v>38</v>
      </c>
      <c r="C288" s="64">
        <f t="shared" si="44"/>
        <v>1.4397010322962721E-2</v>
      </c>
      <c r="D288" s="19" t="s">
        <v>91</v>
      </c>
      <c r="E288" s="27">
        <v>0.3</v>
      </c>
      <c r="F288" s="27">
        <f t="shared" si="45"/>
        <v>0.15</v>
      </c>
      <c r="G288" s="19" t="s">
        <v>91</v>
      </c>
      <c r="H288" s="58" t="s">
        <v>45</v>
      </c>
      <c r="I288" s="56">
        <f t="shared" si="46"/>
        <v>2162.6999999999998</v>
      </c>
      <c r="J288" s="56">
        <f t="shared" si="43"/>
        <v>0.19837644468904789</v>
      </c>
      <c r="K288" s="59">
        <v>15</v>
      </c>
      <c r="O288">
        <v>2.0860086033697399E-3</v>
      </c>
      <c r="R288" s="56">
        <v>2.2999999999999998</v>
      </c>
      <c r="S288" s="31">
        <f t="shared" si="47"/>
        <v>1.95E-2</v>
      </c>
      <c r="T288" s="2">
        <v>195</v>
      </c>
      <c r="U288" s="27">
        <v>1</v>
      </c>
      <c r="V288" s="61">
        <v>7209</v>
      </c>
      <c r="W288" s="67">
        <v>4.7</v>
      </c>
      <c r="X288" s="56">
        <f t="shared" si="48"/>
        <v>6.5000000000000002E-2</v>
      </c>
      <c r="Y288" s="62">
        <v>9.7937000000000007E-3</v>
      </c>
      <c r="Z288" s="56">
        <f t="shared" si="49"/>
        <v>3.0000000000000001E-3</v>
      </c>
      <c r="AA288" s="56">
        <f t="shared" si="50"/>
        <v>4.7E-2</v>
      </c>
    </row>
    <row r="289" spans="1:27" s="56" customFormat="1" ht="29.4" thickBot="1" x14ac:dyDescent="0.35">
      <c r="A289" s="55" t="s">
        <v>69</v>
      </c>
      <c r="B289" s="56" t="s">
        <v>38</v>
      </c>
      <c r="C289" s="64">
        <f t="shared" si="44"/>
        <v>1.4397010322962721E-2</v>
      </c>
      <c r="D289" s="19" t="s">
        <v>91</v>
      </c>
      <c r="E289" s="27">
        <v>0.3</v>
      </c>
      <c r="F289" s="27">
        <f t="shared" si="45"/>
        <v>0.15</v>
      </c>
      <c r="G289" s="19" t="s">
        <v>91</v>
      </c>
      <c r="H289" s="58" t="s">
        <v>45</v>
      </c>
      <c r="I289" s="56">
        <f t="shared" si="46"/>
        <v>2162.6999999999998</v>
      </c>
      <c r="J289" s="56">
        <f t="shared" si="43"/>
        <v>0.19837644468904789</v>
      </c>
      <c r="K289" s="59">
        <v>15</v>
      </c>
      <c r="O289">
        <v>2.4644675924725698E-3</v>
      </c>
      <c r="R289" s="56">
        <v>2.2999999999999998</v>
      </c>
      <c r="S289" s="31">
        <f t="shared" si="47"/>
        <v>2.3E-2</v>
      </c>
      <c r="T289" s="2">
        <v>230</v>
      </c>
      <c r="U289" s="27">
        <v>1</v>
      </c>
      <c r="V289" s="61">
        <v>7209</v>
      </c>
      <c r="W289" s="67">
        <v>4.7</v>
      </c>
      <c r="X289" s="56">
        <f t="shared" si="48"/>
        <v>7.6666666666666675E-2</v>
      </c>
      <c r="Y289" s="62">
        <v>9.7937000000000007E-3</v>
      </c>
      <c r="Z289" s="56">
        <f t="shared" si="49"/>
        <v>3.0000000000000001E-3</v>
      </c>
      <c r="AA289" s="56">
        <f t="shared" si="50"/>
        <v>4.7E-2</v>
      </c>
    </row>
    <row r="290" spans="1:27" s="56" customFormat="1" ht="29.4" thickBot="1" x14ac:dyDescent="0.35">
      <c r="A290" s="55" t="s">
        <v>70</v>
      </c>
      <c r="B290" s="56" t="s">
        <v>38</v>
      </c>
      <c r="C290" s="64">
        <f t="shared" si="44"/>
        <v>1.4397010322962721E-2</v>
      </c>
      <c r="D290" s="19" t="s">
        <v>91</v>
      </c>
      <c r="E290" s="27">
        <v>0.3</v>
      </c>
      <c r="F290" s="27">
        <f t="shared" si="45"/>
        <v>0.15</v>
      </c>
      <c r="G290" s="19" t="s">
        <v>91</v>
      </c>
      <c r="H290" s="58" t="s">
        <v>45</v>
      </c>
      <c r="I290" s="56">
        <f t="shared" si="46"/>
        <v>2162.6999999999998</v>
      </c>
      <c r="J290" s="56">
        <f t="shared" ref="J290:J321" si="51">(V290*K290)/(790*46*15.1)</f>
        <v>0.19837644468904786</v>
      </c>
      <c r="K290" s="59">
        <v>15.1</v>
      </c>
      <c r="O290">
        <v>1.43521359592619E-4</v>
      </c>
      <c r="R290" s="56">
        <v>2.2999999999999998</v>
      </c>
      <c r="S290" s="31">
        <f t="shared" si="47"/>
        <v>1.36E-4</v>
      </c>
      <c r="T290" s="2">
        <v>1.36</v>
      </c>
      <c r="U290" s="27">
        <v>1</v>
      </c>
      <c r="V290" s="61">
        <v>7209</v>
      </c>
      <c r="W290" s="67">
        <v>4.7</v>
      </c>
      <c r="X290" s="56">
        <f t="shared" si="48"/>
        <v>4.5333333333333337E-4</v>
      </c>
      <c r="Y290" s="62">
        <v>9.7937000000000007E-3</v>
      </c>
      <c r="Z290" s="56">
        <f t="shared" si="49"/>
        <v>3.0000000000000001E-3</v>
      </c>
      <c r="AA290" s="56">
        <f t="shared" si="50"/>
        <v>4.7E-2</v>
      </c>
    </row>
    <row r="291" spans="1:27" s="56" customFormat="1" ht="29.4" thickBot="1" x14ac:dyDescent="0.35">
      <c r="A291" s="55" t="s">
        <v>70</v>
      </c>
      <c r="B291" s="56" t="s">
        <v>38</v>
      </c>
      <c r="C291" s="64">
        <f t="shared" si="44"/>
        <v>1.4397010322962721E-2</v>
      </c>
      <c r="D291" s="19" t="s">
        <v>91</v>
      </c>
      <c r="E291" s="27">
        <v>0.3</v>
      </c>
      <c r="F291" s="27">
        <f t="shared" si="45"/>
        <v>0.15</v>
      </c>
      <c r="G291" s="19" t="s">
        <v>91</v>
      </c>
      <c r="H291" s="58" t="s">
        <v>45</v>
      </c>
      <c r="I291" s="56">
        <f t="shared" si="46"/>
        <v>2162.6999999999998</v>
      </c>
      <c r="J291" s="56">
        <f t="shared" si="51"/>
        <v>0.19837644468904786</v>
      </c>
      <c r="K291" s="59">
        <v>15.1</v>
      </c>
      <c r="O291">
        <v>1.25499753052597E-4</v>
      </c>
      <c r="R291" s="56">
        <v>2.2999999999999998</v>
      </c>
      <c r="S291" s="31">
        <f t="shared" si="47"/>
        <v>1.6000000000000001E-4</v>
      </c>
      <c r="T291" s="2">
        <v>1.6</v>
      </c>
      <c r="U291" s="27">
        <v>1</v>
      </c>
      <c r="V291" s="61">
        <v>7209</v>
      </c>
      <c r="W291" s="67">
        <v>4.7</v>
      </c>
      <c r="X291" s="56">
        <f t="shared" si="48"/>
        <v>5.3333333333333336E-4</v>
      </c>
      <c r="Y291" s="62">
        <v>9.7937000000000007E-3</v>
      </c>
      <c r="Z291" s="56">
        <f t="shared" si="49"/>
        <v>3.0000000000000001E-3</v>
      </c>
      <c r="AA291" s="56">
        <f t="shared" si="50"/>
        <v>4.7E-2</v>
      </c>
    </row>
    <row r="292" spans="1:27" s="56" customFormat="1" ht="29.4" thickBot="1" x14ac:dyDescent="0.35">
      <c r="A292" s="55" t="s">
        <v>70</v>
      </c>
      <c r="B292" s="56" t="s">
        <v>38</v>
      </c>
      <c r="C292" s="64">
        <f t="shared" si="44"/>
        <v>1.4397010322962721E-2</v>
      </c>
      <c r="D292" s="19" t="s">
        <v>91</v>
      </c>
      <c r="E292" s="27">
        <v>0.3</v>
      </c>
      <c r="F292" s="27">
        <f t="shared" si="45"/>
        <v>0.15</v>
      </c>
      <c r="G292" s="19" t="s">
        <v>91</v>
      </c>
      <c r="H292" s="58" t="s">
        <v>45</v>
      </c>
      <c r="I292" s="56">
        <f t="shared" si="46"/>
        <v>2162.6999999999998</v>
      </c>
      <c r="J292" s="56">
        <f t="shared" si="51"/>
        <v>0.19837644468904786</v>
      </c>
      <c r="K292" s="59">
        <v>15.1</v>
      </c>
      <c r="O292" s="20">
        <v>9.9820475577530105E-5</v>
      </c>
      <c r="R292" s="56">
        <v>2.2999999999999998</v>
      </c>
      <c r="S292" s="31">
        <f t="shared" si="47"/>
        <v>1.8899999999999999E-4</v>
      </c>
      <c r="T292" s="2">
        <v>1.89</v>
      </c>
      <c r="U292" s="27">
        <v>1</v>
      </c>
      <c r="V292" s="61">
        <v>7209</v>
      </c>
      <c r="W292" s="67">
        <v>4.7</v>
      </c>
      <c r="X292" s="56">
        <f t="shared" si="48"/>
        <v>6.3000000000000003E-4</v>
      </c>
      <c r="Y292" s="62">
        <v>9.7937000000000007E-3</v>
      </c>
      <c r="Z292" s="56">
        <f t="shared" si="49"/>
        <v>3.0000000000000001E-3</v>
      </c>
      <c r="AA292" s="56">
        <f t="shared" si="50"/>
        <v>4.7E-2</v>
      </c>
    </row>
    <row r="293" spans="1:27" s="56" customFormat="1" ht="29.4" thickBot="1" x14ac:dyDescent="0.35">
      <c r="A293" s="55" t="s">
        <v>70</v>
      </c>
      <c r="B293" s="56" t="s">
        <v>38</v>
      </c>
      <c r="C293" s="64">
        <f t="shared" si="44"/>
        <v>1.4397010322962721E-2</v>
      </c>
      <c r="D293" s="19" t="s">
        <v>91</v>
      </c>
      <c r="E293" s="27">
        <v>0.3</v>
      </c>
      <c r="F293" s="27">
        <f t="shared" si="45"/>
        <v>0.15</v>
      </c>
      <c r="G293" s="19" t="s">
        <v>91</v>
      </c>
      <c r="H293" s="58" t="s">
        <v>45</v>
      </c>
      <c r="I293" s="56">
        <f t="shared" si="46"/>
        <v>2162.6999999999998</v>
      </c>
      <c r="J293" s="56">
        <f t="shared" si="51"/>
        <v>0.19837644468904786</v>
      </c>
      <c r="K293" s="59">
        <v>15.1</v>
      </c>
      <c r="O293" s="20">
        <v>5.7747849047393503E-5</v>
      </c>
      <c r="R293" s="56">
        <v>2.2999999999999998</v>
      </c>
      <c r="S293" s="31">
        <f t="shared" si="47"/>
        <v>2.23E-4</v>
      </c>
      <c r="T293" s="2">
        <v>2.23</v>
      </c>
      <c r="U293" s="27">
        <v>1</v>
      </c>
      <c r="V293" s="61">
        <v>7209</v>
      </c>
      <c r="W293" s="67">
        <v>4.7</v>
      </c>
      <c r="X293" s="56">
        <f t="shared" si="48"/>
        <v>7.4333333333333337E-4</v>
      </c>
      <c r="Y293" s="62">
        <v>9.7937000000000007E-3</v>
      </c>
      <c r="Z293" s="56">
        <f t="shared" si="49"/>
        <v>3.0000000000000001E-3</v>
      </c>
      <c r="AA293" s="56">
        <f t="shared" si="50"/>
        <v>4.7E-2</v>
      </c>
    </row>
    <row r="294" spans="1:27" s="56" customFormat="1" ht="29.4" thickBot="1" x14ac:dyDescent="0.35">
      <c r="A294" s="55" t="s">
        <v>70</v>
      </c>
      <c r="B294" s="56" t="s">
        <v>38</v>
      </c>
      <c r="C294" s="64">
        <f t="shared" si="44"/>
        <v>1.4397010322962721E-2</v>
      </c>
      <c r="D294" s="19" t="s">
        <v>91</v>
      </c>
      <c r="E294" s="27">
        <v>0.3</v>
      </c>
      <c r="F294" s="27">
        <f t="shared" si="45"/>
        <v>0.15</v>
      </c>
      <c r="G294" s="19" t="s">
        <v>91</v>
      </c>
      <c r="H294" s="58" t="s">
        <v>45</v>
      </c>
      <c r="I294" s="56">
        <f t="shared" si="46"/>
        <v>2162.6999999999998</v>
      </c>
      <c r="J294" s="56">
        <f t="shared" si="51"/>
        <v>0.19837644468904786</v>
      </c>
      <c r="K294" s="59">
        <v>15.1</v>
      </c>
      <c r="O294" s="20">
        <v>1.6258286954484801E-5</v>
      </c>
      <c r="R294" s="56">
        <v>2.2999999999999998</v>
      </c>
      <c r="S294" s="31">
        <f t="shared" si="47"/>
        <v>2.63E-4</v>
      </c>
      <c r="T294" s="2">
        <v>2.63</v>
      </c>
      <c r="U294" s="27">
        <v>1</v>
      </c>
      <c r="V294" s="61">
        <v>7209</v>
      </c>
      <c r="W294" s="67">
        <v>4.7</v>
      </c>
      <c r="X294" s="56">
        <f t="shared" si="48"/>
        <v>8.7666666666666665E-4</v>
      </c>
      <c r="Y294" s="62">
        <v>9.7937000000000007E-3</v>
      </c>
      <c r="Z294" s="56">
        <f t="shared" si="49"/>
        <v>3.0000000000000001E-3</v>
      </c>
      <c r="AA294" s="56">
        <f t="shared" si="50"/>
        <v>4.7E-2</v>
      </c>
    </row>
    <row r="295" spans="1:27" s="56" customFormat="1" ht="29.4" thickBot="1" x14ac:dyDescent="0.35">
      <c r="A295" s="55" t="s">
        <v>70</v>
      </c>
      <c r="B295" s="56" t="s">
        <v>38</v>
      </c>
      <c r="C295" s="64">
        <f t="shared" si="44"/>
        <v>1.4397010322962721E-2</v>
      </c>
      <c r="D295" s="19" t="s">
        <v>91</v>
      </c>
      <c r="E295" s="27">
        <v>0.3</v>
      </c>
      <c r="F295" s="27">
        <f t="shared" si="45"/>
        <v>0.15</v>
      </c>
      <c r="G295" s="19" t="s">
        <v>91</v>
      </c>
      <c r="H295" s="58" t="s">
        <v>45</v>
      </c>
      <c r="I295" s="56">
        <f t="shared" si="46"/>
        <v>2162.6999999999998</v>
      </c>
      <c r="J295" s="56">
        <f t="shared" si="51"/>
        <v>0.19837644468904786</v>
      </c>
      <c r="K295" s="59">
        <v>15.1</v>
      </c>
      <c r="O295" s="20">
        <v>-3.2509665416974902E-5</v>
      </c>
      <c r="R295" s="56">
        <v>2.2999999999999998</v>
      </c>
      <c r="S295" s="31">
        <f t="shared" si="47"/>
        <v>3.1099999999999997E-4</v>
      </c>
      <c r="T295" s="2">
        <v>3.11</v>
      </c>
      <c r="U295" s="27">
        <v>1</v>
      </c>
      <c r="V295" s="61">
        <v>7209</v>
      </c>
      <c r="W295" s="67">
        <v>4.7</v>
      </c>
      <c r="X295" s="56">
        <f t="shared" si="48"/>
        <v>1.0366666666666666E-3</v>
      </c>
      <c r="Y295" s="62">
        <v>9.7937000000000007E-3</v>
      </c>
      <c r="Z295" s="56">
        <f t="shared" si="49"/>
        <v>3.0000000000000001E-3</v>
      </c>
      <c r="AA295" s="56">
        <f t="shared" si="50"/>
        <v>4.7E-2</v>
      </c>
    </row>
    <row r="296" spans="1:27" s="56" customFormat="1" ht="29.4" thickBot="1" x14ac:dyDescent="0.35">
      <c r="A296" s="55" t="s">
        <v>70</v>
      </c>
      <c r="B296" s="56" t="s">
        <v>38</v>
      </c>
      <c r="C296" s="64">
        <f t="shared" si="44"/>
        <v>1.4397010322962721E-2</v>
      </c>
      <c r="D296" s="19" t="s">
        <v>91</v>
      </c>
      <c r="E296" s="27">
        <v>0.3</v>
      </c>
      <c r="F296" s="27">
        <f t="shared" si="45"/>
        <v>0.15</v>
      </c>
      <c r="G296" s="19" t="s">
        <v>91</v>
      </c>
      <c r="H296" s="58" t="s">
        <v>45</v>
      </c>
      <c r="I296" s="56">
        <f t="shared" si="46"/>
        <v>2162.6999999999998</v>
      </c>
      <c r="J296" s="56">
        <f t="shared" si="51"/>
        <v>0.19837644468904786</v>
      </c>
      <c r="K296" s="59">
        <v>15.1</v>
      </c>
      <c r="O296" s="20">
        <v>-7.6030584092539799E-5</v>
      </c>
      <c r="R296" s="56">
        <v>2.2999999999999998</v>
      </c>
      <c r="S296" s="31">
        <f t="shared" si="47"/>
        <v>3.6699999999999998E-4</v>
      </c>
      <c r="T296" s="2">
        <v>3.67</v>
      </c>
      <c r="U296" s="27">
        <v>1</v>
      </c>
      <c r="V296" s="61">
        <v>7209</v>
      </c>
      <c r="W296" s="67">
        <v>4.7</v>
      </c>
      <c r="X296" s="56">
        <f t="shared" si="48"/>
        <v>1.2233333333333332E-3</v>
      </c>
      <c r="Y296" s="62">
        <v>9.7937000000000007E-3</v>
      </c>
      <c r="Z296" s="56">
        <f t="shared" si="49"/>
        <v>3.0000000000000001E-3</v>
      </c>
      <c r="AA296" s="56">
        <f t="shared" si="50"/>
        <v>4.7E-2</v>
      </c>
    </row>
    <row r="297" spans="1:27" s="56" customFormat="1" ht="29.4" thickBot="1" x14ac:dyDescent="0.35">
      <c r="A297" s="55" t="s">
        <v>70</v>
      </c>
      <c r="B297" s="56" t="s">
        <v>38</v>
      </c>
      <c r="C297" s="64">
        <f t="shared" si="44"/>
        <v>1.4397010322962721E-2</v>
      </c>
      <c r="D297" s="19" t="s">
        <v>91</v>
      </c>
      <c r="E297" s="27">
        <v>0.3</v>
      </c>
      <c r="F297" s="27">
        <f t="shared" si="45"/>
        <v>0.15</v>
      </c>
      <c r="G297" s="19" t="s">
        <v>91</v>
      </c>
      <c r="H297" s="58" t="s">
        <v>45</v>
      </c>
      <c r="I297" s="56">
        <f t="shared" si="46"/>
        <v>2162.6999999999998</v>
      </c>
      <c r="J297" s="56">
        <f t="shared" si="51"/>
        <v>0.19837644468904786</v>
      </c>
      <c r="K297" s="59">
        <v>15.1</v>
      </c>
      <c r="O297">
        <v>-1.13605927792934E-4</v>
      </c>
      <c r="R297" s="56">
        <v>2.2999999999999998</v>
      </c>
      <c r="S297" s="31">
        <f t="shared" si="47"/>
        <v>4.3300000000000001E-4</v>
      </c>
      <c r="T297" s="2">
        <v>4.33</v>
      </c>
      <c r="U297" s="27">
        <v>1</v>
      </c>
      <c r="V297" s="61">
        <v>7209</v>
      </c>
      <c r="W297" s="67">
        <v>4.7</v>
      </c>
      <c r="X297" s="56">
        <f t="shared" si="48"/>
        <v>1.4433333333333334E-3</v>
      </c>
      <c r="Y297" s="62">
        <v>9.7937000000000007E-3</v>
      </c>
      <c r="Z297" s="56">
        <f t="shared" si="49"/>
        <v>3.0000000000000001E-3</v>
      </c>
      <c r="AA297" s="56">
        <f t="shared" si="50"/>
        <v>4.7E-2</v>
      </c>
    </row>
    <row r="298" spans="1:27" s="56" customFormat="1" ht="29.4" thickBot="1" x14ac:dyDescent="0.35">
      <c r="A298" s="55" t="s">
        <v>70</v>
      </c>
      <c r="B298" s="56" t="s">
        <v>38</v>
      </c>
      <c r="C298" s="64">
        <f t="shared" si="44"/>
        <v>1.4397010322962721E-2</v>
      </c>
      <c r="D298" s="19" t="s">
        <v>91</v>
      </c>
      <c r="E298" s="27">
        <v>0.3</v>
      </c>
      <c r="F298" s="27">
        <f t="shared" si="45"/>
        <v>0.15</v>
      </c>
      <c r="G298" s="19" t="s">
        <v>91</v>
      </c>
      <c r="H298" s="58" t="s">
        <v>45</v>
      </c>
      <c r="I298" s="56">
        <f t="shared" si="46"/>
        <v>2162.6999999999998</v>
      </c>
      <c r="J298" s="56">
        <f t="shared" si="51"/>
        <v>0.19837644468904786</v>
      </c>
      <c r="K298" s="59">
        <v>15.1</v>
      </c>
      <c r="O298" s="20">
        <v>-9.9596046520750102E-5</v>
      </c>
      <c r="R298" s="56">
        <v>2.2999999999999998</v>
      </c>
      <c r="S298" s="31">
        <f t="shared" si="47"/>
        <v>5.1100000000000006E-4</v>
      </c>
      <c r="T298" s="2">
        <v>5.1100000000000003</v>
      </c>
      <c r="U298" s="27">
        <v>1</v>
      </c>
      <c r="V298" s="61">
        <v>7209</v>
      </c>
      <c r="W298" s="67">
        <v>4.7</v>
      </c>
      <c r="X298" s="56">
        <f t="shared" si="48"/>
        <v>1.7033333333333336E-3</v>
      </c>
      <c r="Y298" s="62">
        <v>9.7937000000000007E-3</v>
      </c>
      <c r="Z298" s="56">
        <f t="shared" si="49"/>
        <v>3.0000000000000001E-3</v>
      </c>
      <c r="AA298" s="56">
        <f t="shared" si="50"/>
        <v>4.7E-2</v>
      </c>
    </row>
    <row r="299" spans="1:27" s="56" customFormat="1" ht="29.4" thickBot="1" x14ac:dyDescent="0.35">
      <c r="A299" s="55" t="s">
        <v>70</v>
      </c>
      <c r="B299" s="56" t="s">
        <v>38</v>
      </c>
      <c r="C299" s="64">
        <f t="shared" si="44"/>
        <v>1.4397010322962721E-2</v>
      </c>
      <c r="D299" s="19" t="s">
        <v>91</v>
      </c>
      <c r="E299" s="27">
        <v>0.3</v>
      </c>
      <c r="F299" s="27">
        <f t="shared" si="45"/>
        <v>0.15</v>
      </c>
      <c r="G299" s="19" t="s">
        <v>91</v>
      </c>
      <c r="H299" s="58" t="s">
        <v>45</v>
      </c>
      <c r="I299" s="56">
        <f t="shared" si="46"/>
        <v>2162.6999999999998</v>
      </c>
      <c r="J299" s="56">
        <f t="shared" si="51"/>
        <v>0.19837644468904786</v>
      </c>
      <c r="K299" s="59">
        <v>15.1</v>
      </c>
      <c r="O299" s="20">
        <v>-1.63277908805733E-5</v>
      </c>
      <c r="R299" s="56">
        <v>2.2999999999999998</v>
      </c>
      <c r="S299" s="31">
        <f t="shared" si="47"/>
        <v>6.0300000000000002E-4</v>
      </c>
      <c r="T299" s="2">
        <v>6.03</v>
      </c>
      <c r="U299" s="27">
        <v>1</v>
      </c>
      <c r="V299" s="61">
        <v>7209</v>
      </c>
      <c r="W299" s="67">
        <v>4.7</v>
      </c>
      <c r="X299" s="56">
        <f t="shared" si="48"/>
        <v>2.0100000000000001E-3</v>
      </c>
      <c r="Y299" s="62">
        <v>9.7937000000000007E-3</v>
      </c>
      <c r="Z299" s="56">
        <f t="shared" si="49"/>
        <v>3.0000000000000001E-3</v>
      </c>
      <c r="AA299" s="56">
        <f t="shared" si="50"/>
        <v>4.7E-2</v>
      </c>
    </row>
    <row r="300" spans="1:27" s="56" customFormat="1" ht="29.4" thickBot="1" x14ac:dyDescent="0.35">
      <c r="A300" s="55" t="s">
        <v>70</v>
      </c>
      <c r="B300" s="56" t="s">
        <v>38</v>
      </c>
      <c r="C300" s="64">
        <f t="shared" si="44"/>
        <v>1.4397010322962721E-2</v>
      </c>
      <c r="D300" s="19" t="s">
        <v>91</v>
      </c>
      <c r="E300" s="27">
        <v>0.3</v>
      </c>
      <c r="F300" s="27">
        <f t="shared" si="45"/>
        <v>0.15</v>
      </c>
      <c r="G300" s="19" t="s">
        <v>91</v>
      </c>
      <c r="H300" s="58" t="s">
        <v>45</v>
      </c>
      <c r="I300" s="56">
        <f t="shared" si="46"/>
        <v>2162.6999999999998</v>
      </c>
      <c r="J300" s="56">
        <f t="shared" si="51"/>
        <v>0.19837644468904786</v>
      </c>
      <c r="K300" s="59">
        <v>15.1</v>
      </c>
      <c r="O300">
        <v>1.32815903002189E-4</v>
      </c>
      <c r="R300" s="56">
        <v>2.2999999999999998</v>
      </c>
      <c r="S300" s="31">
        <f t="shared" si="47"/>
        <v>7.1100000000000004E-4</v>
      </c>
      <c r="T300" s="2">
        <v>7.11</v>
      </c>
      <c r="U300" s="27">
        <v>1</v>
      </c>
      <c r="V300" s="61">
        <v>7209</v>
      </c>
      <c r="W300" s="67">
        <v>4.7</v>
      </c>
      <c r="X300" s="56">
        <f t="shared" si="48"/>
        <v>2.3700000000000001E-3</v>
      </c>
      <c r="Y300" s="62">
        <v>9.7937000000000007E-3</v>
      </c>
      <c r="Z300" s="56">
        <f t="shared" si="49"/>
        <v>3.0000000000000001E-3</v>
      </c>
      <c r="AA300" s="56">
        <f t="shared" si="50"/>
        <v>4.7E-2</v>
      </c>
    </row>
    <row r="301" spans="1:27" s="56" customFormat="1" ht="29.4" thickBot="1" x14ac:dyDescent="0.35">
      <c r="A301" s="55" t="s">
        <v>70</v>
      </c>
      <c r="B301" s="56" t="s">
        <v>38</v>
      </c>
      <c r="C301" s="64">
        <f t="shared" si="44"/>
        <v>1.4397010322962721E-2</v>
      </c>
      <c r="D301" s="19" t="s">
        <v>91</v>
      </c>
      <c r="E301" s="27">
        <v>0.3</v>
      </c>
      <c r="F301" s="27">
        <f t="shared" si="45"/>
        <v>0.15</v>
      </c>
      <c r="G301" s="19" t="s">
        <v>91</v>
      </c>
      <c r="H301" s="58" t="s">
        <v>45</v>
      </c>
      <c r="I301" s="56">
        <f t="shared" si="46"/>
        <v>2162.6999999999998</v>
      </c>
      <c r="J301" s="56">
        <f t="shared" si="51"/>
        <v>0.19837644468904786</v>
      </c>
      <c r="K301" s="59">
        <v>15.1</v>
      </c>
      <c r="O301">
        <v>3.0424299000687501E-4</v>
      </c>
      <c r="R301" s="56">
        <v>2.2999999999999998</v>
      </c>
      <c r="S301" s="31">
        <f t="shared" si="47"/>
        <v>8.3900000000000001E-4</v>
      </c>
      <c r="T301" s="2">
        <v>8.39</v>
      </c>
      <c r="U301" s="27">
        <v>1</v>
      </c>
      <c r="V301" s="61">
        <v>7209</v>
      </c>
      <c r="W301" s="67">
        <v>4.7</v>
      </c>
      <c r="X301" s="56">
        <f t="shared" si="48"/>
        <v>2.7966666666666669E-3</v>
      </c>
      <c r="Y301" s="62">
        <v>9.7937000000000007E-3</v>
      </c>
      <c r="Z301" s="56">
        <f t="shared" si="49"/>
        <v>3.0000000000000001E-3</v>
      </c>
      <c r="AA301" s="56">
        <f t="shared" si="50"/>
        <v>4.7E-2</v>
      </c>
    </row>
    <row r="302" spans="1:27" s="56" customFormat="1" ht="29.4" thickBot="1" x14ac:dyDescent="0.35">
      <c r="A302" s="55" t="s">
        <v>70</v>
      </c>
      <c r="B302" s="56" t="s">
        <v>38</v>
      </c>
      <c r="C302" s="64">
        <f t="shared" si="44"/>
        <v>1.4397010322962721E-2</v>
      </c>
      <c r="D302" s="19" t="s">
        <v>91</v>
      </c>
      <c r="E302" s="27">
        <v>0.3</v>
      </c>
      <c r="F302" s="27">
        <f t="shared" si="45"/>
        <v>0.15</v>
      </c>
      <c r="G302" s="19" t="s">
        <v>91</v>
      </c>
      <c r="H302" s="58" t="s">
        <v>45</v>
      </c>
      <c r="I302" s="56">
        <f t="shared" si="46"/>
        <v>2162.6999999999998</v>
      </c>
      <c r="J302" s="56">
        <f t="shared" si="51"/>
        <v>0.19837644468904786</v>
      </c>
      <c r="K302" s="59">
        <v>15.1</v>
      </c>
      <c r="O302">
        <v>4.6081699296368899E-4</v>
      </c>
      <c r="R302" s="56">
        <v>2.2999999999999998</v>
      </c>
      <c r="S302" s="31">
        <f t="shared" si="47"/>
        <v>9.8999999999999999E-4</v>
      </c>
      <c r="T302" s="2">
        <v>9.9</v>
      </c>
      <c r="U302" s="27">
        <v>1</v>
      </c>
      <c r="V302" s="61">
        <v>7209</v>
      </c>
      <c r="W302" s="67">
        <v>4.7</v>
      </c>
      <c r="X302" s="56">
        <f t="shared" si="48"/>
        <v>3.3E-3</v>
      </c>
      <c r="Y302" s="62">
        <v>9.7937000000000007E-3</v>
      </c>
      <c r="Z302" s="56">
        <f t="shared" si="49"/>
        <v>3.0000000000000001E-3</v>
      </c>
      <c r="AA302" s="56">
        <f t="shared" si="50"/>
        <v>4.7E-2</v>
      </c>
    </row>
    <row r="303" spans="1:27" s="56" customFormat="1" ht="29.4" thickBot="1" x14ac:dyDescent="0.35">
      <c r="A303" s="55" t="s">
        <v>70</v>
      </c>
      <c r="B303" s="56" t="s">
        <v>38</v>
      </c>
      <c r="C303" s="64">
        <f t="shared" si="44"/>
        <v>1.4397010322962721E-2</v>
      </c>
      <c r="D303" s="19" t="s">
        <v>91</v>
      </c>
      <c r="E303" s="27">
        <v>0.3</v>
      </c>
      <c r="F303" s="27">
        <f t="shared" si="45"/>
        <v>0.15</v>
      </c>
      <c r="G303" s="19" t="s">
        <v>91</v>
      </c>
      <c r="H303" s="58" t="s">
        <v>45</v>
      </c>
      <c r="I303" s="56">
        <f t="shared" si="46"/>
        <v>2162.6999999999998</v>
      </c>
      <c r="J303" s="56">
        <f t="shared" si="51"/>
        <v>0.19837644468904786</v>
      </c>
      <c r="K303" s="59">
        <v>15.1</v>
      </c>
      <c r="O303">
        <v>5.7804008865398795E-4</v>
      </c>
      <c r="R303" s="56">
        <v>2.2999999999999998</v>
      </c>
      <c r="S303" s="31">
        <f t="shared" si="47"/>
        <v>1.17E-3</v>
      </c>
      <c r="T303" s="2">
        <v>11.7</v>
      </c>
      <c r="U303" s="27">
        <v>1</v>
      </c>
      <c r="V303" s="61">
        <v>7209</v>
      </c>
      <c r="W303" s="67">
        <v>4.7</v>
      </c>
      <c r="X303" s="56">
        <f t="shared" si="48"/>
        <v>3.9000000000000003E-3</v>
      </c>
      <c r="Y303" s="62">
        <v>9.7937000000000007E-3</v>
      </c>
      <c r="Z303" s="56">
        <f t="shared" si="49"/>
        <v>3.0000000000000001E-3</v>
      </c>
      <c r="AA303" s="56">
        <f t="shared" si="50"/>
        <v>4.7E-2</v>
      </c>
    </row>
    <row r="304" spans="1:27" s="56" customFormat="1" ht="29.4" thickBot="1" x14ac:dyDescent="0.35">
      <c r="A304" s="55" t="s">
        <v>70</v>
      </c>
      <c r="B304" s="56" t="s">
        <v>38</v>
      </c>
      <c r="C304" s="64">
        <f t="shared" si="44"/>
        <v>1.4397010322962721E-2</v>
      </c>
      <c r="D304" s="19" t="s">
        <v>91</v>
      </c>
      <c r="E304" s="27">
        <v>0.3</v>
      </c>
      <c r="F304" s="27">
        <f t="shared" si="45"/>
        <v>0.15</v>
      </c>
      <c r="G304" s="19" t="s">
        <v>91</v>
      </c>
      <c r="H304" s="58" t="s">
        <v>45</v>
      </c>
      <c r="I304" s="56">
        <f t="shared" si="46"/>
        <v>2162.6999999999998</v>
      </c>
      <c r="J304" s="56">
        <f t="shared" si="51"/>
        <v>0.19837644468904786</v>
      </c>
      <c r="K304" s="59">
        <v>15.1</v>
      </c>
      <c r="O304">
        <v>6.5612583786575998E-4</v>
      </c>
      <c r="R304" s="56">
        <v>2.2999999999999998</v>
      </c>
      <c r="S304" s="31">
        <f t="shared" si="47"/>
        <v>1.3800000000000002E-3</v>
      </c>
      <c r="T304" s="2">
        <v>13.8</v>
      </c>
      <c r="U304" s="27">
        <v>1</v>
      </c>
      <c r="V304" s="61">
        <v>7209</v>
      </c>
      <c r="W304" s="67">
        <v>4.7</v>
      </c>
      <c r="X304" s="56">
        <f t="shared" si="48"/>
        <v>4.6000000000000008E-3</v>
      </c>
      <c r="Y304" s="62">
        <v>9.7937000000000007E-3</v>
      </c>
      <c r="Z304" s="56">
        <f t="shared" si="49"/>
        <v>3.0000000000000001E-3</v>
      </c>
      <c r="AA304" s="56">
        <f t="shared" si="50"/>
        <v>4.7E-2</v>
      </c>
    </row>
    <row r="305" spans="1:27" s="56" customFormat="1" ht="29.4" thickBot="1" x14ac:dyDescent="0.35">
      <c r="A305" s="55" t="s">
        <v>70</v>
      </c>
      <c r="B305" s="56" t="s">
        <v>38</v>
      </c>
      <c r="C305" s="64">
        <f t="shared" si="44"/>
        <v>1.4397010322962721E-2</v>
      </c>
      <c r="D305" s="19" t="s">
        <v>91</v>
      </c>
      <c r="E305" s="27">
        <v>0.3</v>
      </c>
      <c r="F305" s="27">
        <f t="shared" si="45"/>
        <v>0.15</v>
      </c>
      <c r="G305" s="19" t="s">
        <v>91</v>
      </c>
      <c r="H305" s="58" t="s">
        <v>45</v>
      </c>
      <c r="I305" s="56">
        <f t="shared" si="46"/>
        <v>2162.6999999999998</v>
      </c>
      <c r="J305" s="56">
        <f t="shared" si="51"/>
        <v>0.19837644468904786</v>
      </c>
      <c r="K305" s="59">
        <v>15.1</v>
      </c>
      <c r="O305">
        <v>6.4285169442854001E-4</v>
      </c>
      <c r="R305" s="56">
        <v>2.2999999999999998</v>
      </c>
      <c r="S305" s="31">
        <f t="shared" si="47"/>
        <v>1.6300000000000002E-3</v>
      </c>
      <c r="T305" s="2">
        <v>16.3</v>
      </c>
      <c r="U305" s="27">
        <v>1</v>
      </c>
      <c r="V305" s="61">
        <v>7209</v>
      </c>
      <c r="W305" s="67">
        <v>4.7</v>
      </c>
      <c r="X305" s="56">
        <f t="shared" si="48"/>
        <v>5.4333333333333343E-3</v>
      </c>
      <c r="Y305" s="62">
        <v>9.7937000000000007E-3</v>
      </c>
      <c r="Z305" s="56">
        <f t="shared" si="49"/>
        <v>3.0000000000000001E-3</v>
      </c>
      <c r="AA305" s="56">
        <f t="shared" si="50"/>
        <v>4.7E-2</v>
      </c>
    </row>
    <row r="306" spans="1:27" s="56" customFormat="1" ht="29.4" thickBot="1" x14ac:dyDescent="0.35">
      <c r="A306" s="55" t="s">
        <v>70</v>
      </c>
      <c r="B306" s="56" t="s">
        <v>38</v>
      </c>
      <c r="C306" s="64">
        <f t="shared" si="44"/>
        <v>1.4397010322962721E-2</v>
      </c>
      <c r="D306" s="19" t="s">
        <v>91</v>
      </c>
      <c r="E306" s="27">
        <v>0.3</v>
      </c>
      <c r="F306" s="27">
        <f t="shared" si="45"/>
        <v>0.15</v>
      </c>
      <c r="G306" s="19" t="s">
        <v>91</v>
      </c>
      <c r="H306" s="58" t="s">
        <v>45</v>
      </c>
      <c r="I306" s="56">
        <f t="shared" si="46"/>
        <v>2162.6999999999998</v>
      </c>
      <c r="J306" s="56">
        <f t="shared" si="51"/>
        <v>0.19837644468904786</v>
      </c>
      <c r="K306" s="59">
        <v>15.1</v>
      </c>
      <c r="O306">
        <v>5.3424806490840002E-4</v>
      </c>
      <c r="R306" s="56">
        <v>2.2999999999999998</v>
      </c>
      <c r="S306" s="31">
        <f t="shared" si="47"/>
        <v>1.9199999999999998E-3</v>
      </c>
      <c r="T306" s="2">
        <v>19.2</v>
      </c>
      <c r="U306" s="27">
        <v>1</v>
      </c>
      <c r="V306" s="61">
        <v>7209</v>
      </c>
      <c r="W306" s="67">
        <v>4.7</v>
      </c>
      <c r="X306" s="56">
        <f t="shared" si="48"/>
        <v>6.3999999999999994E-3</v>
      </c>
      <c r="Y306" s="62">
        <v>9.7937000000000007E-3</v>
      </c>
      <c r="Z306" s="56">
        <f t="shared" si="49"/>
        <v>3.0000000000000001E-3</v>
      </c>
      <c r="AA306" s="56">
        <f t="shared" si="50"/>
        <v>4.7E-2</v>
      </c>
    </row>
    <row r="307" spans="1:27" s="56" customFormat="1" ht="29.4" thickBot="1" x14ac:dyDescent="0.35">
      <c r="A307" s="55" t="s">
        <v>70</v>
      </c>
      <c r="B307" s="56" t="s">
        <v>38</v>
      </c>
      <c r="C307" s="64">
        <f t="shared" si="44"/>
        <v>1.4397010322962721E-2</v>
      </c>
      <c r="D307" s="19" t="s">
        <v>91</v>
      </c>
      <c r="E307" s="27">
        <v>0.3</v>
      </c>
      <c r="F307" s="27">
        <f t="shared" si="45"/>
        <v>0.15</v>
      </c>
      <c r="G307" s="19" t="s">
        <v>91</v>
      </c>
      <c r="H307" s="58" t="s">
        <v>45</v>
      </c>
      <c r="I307" s="56">
        <f t="shared" si="46"/>
        <v>2162.6999999999998</v>
      </c>
      <c r="J307" s="56">
        <f t="shared" si="51"/>
        <v>0.19837644468904786</v>
      </c>
      <c r="K307" s="59">
        <v>15.1</v>
      </c>
      <c r="O307">
        <v>4.83031912843112E-4</v>
      </c>
      <c r="R307" s="56">
        <v>2.2999999999999998</v>
      </c>
      <c r="S307" s="31">
        <f t="shared" si="47"/>
        <v>2.2699999999999999E-3</v>
      </c>
      <c r="T307" s="2">
        <v>22.7</v>
      </c>
      <c r="U307" s="27">
        <v>1</v>
      </c>
      <c r="V307" s="61">
        <v>7209</v>
      </c>
      <c r="W307" s="67">
        <v>4.7</v>
      </c>
      <c r="X307" s="56">
        <f t="shared" si="48"/>
        <v>7.5666666666666669E-3</v>
      </c>
      <c r="Y307" s="62">
        <v>9.7937000000000007E-3</v>
      </c>
      <c r="Z307" s="56">
        <f t="shared" si="49"/>
        <v>3.0000000000000001E-3</v>
      </c>
      <c r="AA307" s="56">
        <f t="shared" si="50"/>
        <v>4.7E-2</v>
      </c>
    </row>
    <row r="308" spans="1:27" s="56" customFormat="1" ht="29.4" thickBot="1" x14ac:dyDescent="0.35">
      <c r="A308" s="55" t="s">
        <v>70</v>
      </c>
      <c r="B308" s="56" t="s">
        <v>38</v>
      </c>
      <c r="C308" s="64">
        <f t="shared" si="44"/>
        <v>1.4397010322962721E-2</v>
      </c>
      <c r="D308" s="19" t="s">
        <v>91</v>
      </c>
      <c r="E308" s="27">
        <v>0.3</v>
      </c>
      <c r="F308" s="27">
        <f t="shared" si="45"/>
        <v>0.15</v>
      </c>
      <c r="G308" s="19" t="s">
        <v>91</v>
      </c>
      <c r="H308" s="58" t="s">
        <v>45</v>
      </c>
      <c r="I308" s="56">
        <f t="shared" si="46"/>
        <v>2162.6999999999998</v>
      </c>
      <c r="J308" s="56">
        <f t="shared" si="51"/>
        <v>0.19837644468904786</v>
      </c>
      <c r="K308" s="59">
        <v>15.1</v>
      </c>
      <c r="O308">
        <v>5.5745841552720101E-4</v>
      </c>
      <c r="R308" s="56">
        <v>2.2999999999999998</v>
      </c>
      <c r="S308" s="31">
        <f t="shared" si="47"/>
        <v>2.6700000000000001E-3</v>
      </c>
      <c r="T308" s="2">
        <v>26.7</v>
      </c>
      <c r="U308" s="27">
        <v>1</v>
      </c>
      <c r="V308" s="61">
        <v>7209</v>
      </c>
      <c r="W308" s="67">
        <v>4.7</v>
      </c>
      <c r="X308" s="56">
        <f t="shared" si="48"/>
        <v>8.8999999999999999E-3</v>
      </c>
      <c r="Y308" s="62">
        <v>9.7937000000000007E-3</v>
      </c>
      <c r="Z308" s="56">
        <f t="shared" si="49"/>
        <v>3.0000000000000001E-3</v>
      </c>
      <c r="AA308" s="56">
        <f t="shared" si="50"/>
        <v>4.7E-2</v>
      </c>
    </row>
    <row r="309" spans="1:27" s="56" customFormat="1" ht="29.4" thickBot="1" x14ac:dyDescent="0.35">
      <c r="A309" s="55" t="s">
        <v>70</v>
      </c>
      <c r="B309" s="56" t="s">
        <v>38</v>
      </c>
      <c r="C309" s="64">
        <f t="shared" si="44"/>
        <v>1.4397010322962721E-2</v>
      </c>
      <c r="D309" s="19" t="s">
        <v>91</v>
      </c>
      <c r="E309" s="27">
        <v>0.3</v>
      </c>
      <c r="F309" s="27">
        <f t="shared" si="45"/>
        <v>0.15</v>
      </c>
      <c r="G309" s="19" t="s">
        <v>91</v>
      </c>
      <c r="H309" s="58" t="s">
        <v>45</v>
      </c>
      <c r="I309" s="56">
        <f t="shared" si="46"/>
        <v>2162.6999999999998</v>
      </c>
      <c r="J309" s="56">
        <f t="shared" si="51"/>
        <v>0.19837644468904786</v>
      </c>
      <c r="K309" s="59">
        <v>15.1</v>
      </c>
      <c r="O309">
        <v>7.2570204422977701E-4</v>
      </c>
      <c r="R309" s="56">
        <v>2.2999999999999998</v>
      </c>
      <c r="S309" s="31">
        <f t="shared" si="47"/>
        <v>3.16E-3</v>
      </c>
      <c r="T309" s="2">
        <v>31.6</v>
      </c>
      <c r="U309" s="27">
        <v>1</v>
      </c>
      <c r="V309" s="61">
        <v>7209</v>
      </c>
      <c r="W309" s="67">
        <v>4.7</v>
      </c>
      <c r="X309" s="56">
        <f t="shared" si="48"/>
        <v>1.0533333333333334E-2</v>
      </c>
      <c r="Y309" s="62">
        <v>9.7937000000000007E-3</v>
      </c>
      <c r="Z309" s="56">
        <f t="shared" si="49"/>
        <v>3.0000000000000001E-3</v>
      </c>
      <c r="AA309" s="56">
        <f t="shared" si="50"/>
        <v>4.7E-2</v>
      </c>
    </row>
    <row r="310" spans="1:27" s="56" customFormat="1" ht="29.4" thickBot="1" x14ac:dyDescent="0.35">
      <c r="A310" s="55" t="s">
        <v>70</v>
      </c>
      <c r="B310" s="56" t="s">
        <v>38</v>
      </c>
      <c r="C310" s="64">
        <f t="shared" si="44"/>
        <v>1.4397010322962721E-2</v>
      </c>
      <c r="D310" s="19" t="s">
        <v>91</v>
      </c>
      <c r="E310" s="27">
        <v>0.3</v>
      </c>
      <c r="F310" s="27">
        <f t="shared" si="45"/>
        <v>0.15</v>
      </c>
      <c r="G310" s="19" t="s">
        <v>91</v>
      </c>
      <c r="H310" s="58" t="s">
        <v>45</v>
      </c>
      <c r="I310" s="56">
        <f t="shared" si="46"/>
        <v>2162.6999999999998</v>
      </c>
      <c r="J310" s="56">
        <f t="shared" si="51"/>
        <v>0.19837644468904786</v>
      </c>
      <c r="K310" s="59">
        <v>15.1</v>
      </c>
      <c r="O310">
        <v>8.1709167460561002E-4</v>
      </c>
      <c r="R310" s="56">
        <v>2.2999999999999998</v>
      </c>
      <c r="S310" s="31">
        <f t="shared" si="47"/>
        <v>3.7200000000000002E-3</v>
      </c>
      <c r="T310" s="2">
        <v>37.200000000000003</v>
      </c>
      <c r="U310" s="27">
        <v>1</v>
      </c>
      <c r="V310" s="61">
        <v>7209</v>
      </c>
      <c r="W310" s="67">
        <v>4.7</v>
      </c>
      <c r="X310" s="56">
        <f t="shared" si="48"/>
        <v>1.2400000000000001E-2</v>
      </c>
      <c r="Y310" s="62">
        <v>9.7937000000000007E-3</v>
      </c>
      <c r="Z310" s="56">
        <f t="shared" si="49"/>
        <v>3.0000000000000001E-3</v>
      </c>
      <c r="AA310" s="56">
        <f t="shared" si="50"/>
        <v>4.7E-2</v>
      </c>
    </row>
    <row r="311" spans="1:27" s="56" customFormat="1" ht="29.4" thickBot="1" x14ac:dyDescent="0.35">
      <c r="A311" s="55" t="s">
        <v>70</v>
      </c>
      <c r="B311" s="56" t="s">
        <v>38</v>
      </c>
      <c r="C311" s="64">
        <f t="shared" si="44"/>
        <v>1.4397010322962721E-2</v>
      </c>
      <c r="D311" s="19" t="s">
        <v>91</v>
      </c>
      <c r="E311" s="27">
        <v>0.3</v>
      </c>
      <c r="F311" s="27">
        <f t="shared" si="45"/>
        <v>0.15</v>
      </c>
      <c r="G311" s="19" t="s">
        <v>91</v>
      </c>
      <c r="H311" s="58" t="s">
        <v>45</v>
      </c>
      <c r="I311" s="56">
        <f t="shared" si="46"/>
        <v>2162.6999999999998</v>
      </c>
      <c r="J311" s="56">
        <f t="shared" si="51"/>
        <v>0.19837644468904786</v>
      </c>
      <c r="K311" s="59">
        <v>15.1</v>
      </c>
      <c r="O311">
        <v>7.6194940789335803E-4</v>
      </c>
      <c r="R311" s="56">
        <v>2.2999999999999998</v>
      </c>
      <c r="S311" s="31">
        <f t="shared" si="47"/>
        <v>4.3899999999999998E-3</v>
      </c>
      <c r="T311" s="2">
        <v>43.9</v>
      </c>
      <c r="U311" s="27">
        <v>1</v>
      </c>
      <c r="V311" s="61">
        <v>7209</v>
      </c>
      <c r="W311" s="67">
        <v>4.7</v>
      </c>
      <c r="X311" s="56">
        <f t="shared" si="48"/>
        <v>1.4633333333333333E-2</v>
      </c>
      <c r="Y311" s="62">
        <v>9.7937000000000007E-3</v>
      </c>
      <c r="Z311" s="56">
        <f t="shared" si="49"/>
        <v>3.0000000000000001E-3</v>
      </c>
      <c r="AA311" s="56">
        <f t="shared" si="50"/>
        <v>4.7E-2</v>
      </c>
    </row>
    <row r="312" spans="1:27" s="56" customFormat="1" ht="29.4" thickBot="1" x14ac:dyDescent="0.35">
      <c r="A312" s="55" t="s">
        <v>70</v>
      </c>
      <c r="B312" s="56" t="s">
        <v>38</v>
      </c>
      <c r="C312" s="64">
        <f t="shared" si="44"/>
        <v>1.4397010322962721E-2</v>
      </c>
      <c r="D312" s="19" t="s">
        <v>91</v>
      </c>
      <c r="E312" s="27">
        <v>0.3</v>
      </c>
      <c r="F312" s="27">
        <f t="shared" si="45"/>
        <v>0.15</v>
      </c>
      <c r="G312" s="19" t="s">
        <v>91</v>
      </c>
      <c r="H312" s="58" t="s">
        <v>45</v>
      </c>
      <c r="I312" s="56">
        <f t="shared" si="46"/>
        <v>2162.6999999999998</v>
      </c>
      <c r="J312" s="56">
        <f t="shared" si="51"/>
        <v>0.19837644468904786</v>
      </c>
      <c r="K312" s="59">
        <v>15.1</v>
      </c>
      <c r="O312">
        <v>8.2643960984111803E-4</v>
      </c>
      <c r="R312" s="56">
        <v>2.2999999999999998</v>
      </c>
      <c r="S312" s="31">
        <f t="shared" si="47"/>
        <v>5.1900000000000002E-3</v>
      </c>
      <c r="T312" s="2">
        <v>51.9</v>
      </c>
      <c r="U312" s="27">
        <v>1</v>
      </c>
      <c r="V312" s="61">
        <v>7209</v>
      </c>
      <c r="W312" s="67">
        <v>4.7</v>
      </c>
      <c r="X312" s="56">
        <f t="shared" si="48"/>
        <v>1.7300000000000003E-2</v>
      </c>
      <c r="Y312" s="62">
        <v>9.7937000000000007E-3</v>
      </c>
      <c r="Z312" s="56">
        <f t="shared" si="49"/>
        <v>3.0000000000000001E-3</v>
      </c>
      <c r="AA312" s="56">
        <f t="shared" si="50"/>
        <v>4.7E-2</v>
      </c>
    </row>
    <row r="313" spans="1:27" s="56" customFormat="1" ht="29.4" thickBot="1" x14ac:dyDescent="0.35">
      <c r="A313" s="55" t="s">
        <v>70</v>
      </c>
      <c r="B313" s="56" t="s">
        <v>38</v>
      </c>
      <c r="C313" s="64">
        <f t="shared" si="44"/>
        <v>1.4397010322962721E-2</v>
      </c>
      <c r="D313" s="19" t="s">
        <v>91</v>
      </c>
      <c r="E313" s="27">
        <v>0.3</v>
      </c>
      <c r="F313" s="27">
        <f t="shared" si="45"/>
        <v>0.15</v>
      </c>
      <c r="G313" s="19" t="s">
        <v>91</v>
      </c>
      <c r="H313" s="58" t="s">
        <v>45</v>
      </c>
      <c r="I313" s="56">
        <f t="shared" si="46"/>
        <v>2162.6999999999998</v>
      </c>
      <c r="J313" s="56">
        <f t="shared" si="51"/>
        <v>0.19837644468904786</v>
      </c>
      <c r="K313" s="59">
        <v>15.1</v>
      </c>
      <c r="O313">
        <v>8.9679405028007895E-4</v>
      </c>
      <c r="R313" s="56">
        <v>2.2999999999999998</v>
      </c>
      <c r="S313" s="31">
        <f t="shared" si="47"/>
        <v>6.1200000000000004E-3</v>
      </c>
      <c r="T313" s="2">
        <v>61.2</v>
      </c>
      <c r="U313" s="27">
        <v>1</v>
      </c>
      <c r="V313" s="61">
        <v>7209</v>
      </c>
      <c r="W313" s="67">
        <v>4.7</v>
      </c>
      <c r="X313" s="56">
        <f t="shared" si="48"/>
        <v>2.0400000000000001E-2</v>
      </c>
      <c r="Y313" s="62">
        <v>9.7937000000000007E-3</v>
      </c>
      <c r="Z313" s="56">
        <f t="shared" si="49"/>
        <v>3.0000000000000001E-3</v>
      </c>
      <c r="AA313" s="56">
        <f t="shared" si="50"/>
        <v>4.7E-2</v>
      </c>
    </row>
    <row r="314" spans="1:27" s="56" customFormat="1" ht="29.4" thickBot="1" x14ac:dyDescent="0.35">
      <c r="A314" s="55" t="s">
        <v>70</v>
      </c>
      <c r="B314" s="56" t="s">
        <v>38</v>
      </c>
      <c r="C314" s="64">
        <f t="shared" si="44"/>
        <v>1.4397010322962721E-2</v>
      </c>
      <c r="D314" s="19" t="s">
        <v>91</v>
      </c>
      <c r="E314" s="27">
        <v>0.3</v>
      </c>
      <c r="F314" s="27">
        <f t="shared" si="45"/>
        <v>0.15</v>
      </c>
      <c r="G314" s="19" t="s">
        <v>91</v>
      </c>
      <c r="H314" s="58" t="s">
        <v>45</v>
      </c>
      <c r="I314" s="56">
        <f t="shared" si="46"/>
        <v>2162.6999999999998</v>
      </c>
      <c r="J314" s="56">
        <f t="shared" si="51"/>
        <v>0.19837644468904786</v>
      </c>
      <c r="K314" s="59">
        <v>15.1</v>
      </c>
      <c r="O314">
        <v>9.09446287671655E-4</v>
      </c>
      <c r="R314" s="56">
        <v>2.2999999999999998</v>
      </c>
      <c r="S314" s="31">
        <f t="shared" si="47"/>
        <v>7.2199999999999999E-3</v>
      </c>
      <c r="T314" s="2">
        <v>72.2</v>
      </c>
      <c r="U314" s="27">
        <v>1</v>
      </c>
      <c r="V314" s="61">
        <v>7209</v>
      </c>
      <c r="W314" s="67">
        <v>4.7</v>
      </c>
      <c r="X314" s="56">
        <f t="shared" si="48"/>
        <v>2.4066666666666667E-2</v>
      </c>
      <c r="Y314" s="62">
        <v>9.7937000000000007E-3</v>
      </c>
      <c r="Z314" s="56">
        <f t="shared" si="49"/>
        <v>3.0000000000000001E-3</v>
      </c>
      <c r="AA314" s="56">
        <f t="shared" si="50"/>
        <v>4.7E-2</v>
      </c>
    </row>
    <row r="315" spans="1:27" s="56" customFormat="1" ht="29.4" thickBot="1" x14ac:dyDescent="0.35">
      <c r="A315" s="55" t="s">
        <v>70</v>
      </c>
      <c r="B315" s="56" t="s">
        <v>38</v>
      </c>
      <c r="C315" s="64">
        <f t="shared" si="44"/>
        <v>1.4397010322962721E-2</v>
      </c>
      <c r="D315" s="19" t="s">
        <v>91</v>
      </c>
      <c r="E315" s="27">
        <v>0.3</v>
      </c>
      <c r="F315" s="27">
        <f t="shared" si="45"/>
        <v>0.15</v>
      </c>
      <c r="G315" s="19" t="s">
        <v>91</v>
      </c>
      <c r="H315" s="58" t="s">
        <v>45</v>
      </c>
      <c r="I315" s="56">
        <f t="shared" si="46"/>
        <v>2162.6999999999998</v>
      </c>
      <c r="J315" s="56">
        <f t="shared" si="51"/>
        <v>0.19837644468904786</v>
      </c>
      <c r="K315" s="59">
        <v>15.1</v>
      </c>
      <c r="O315">
        <v>9.4743169776735105E-4</v>
      </c>
      <c r="R315" s="56">
        <v>2.2999999999999998</v>
      </c>
      <c r="S315" s="31">
        <f t="shared" si="47"/>
        <v>8.5199999999999998E-3</v>
      </c>
      <c r="T315" s="2">
        <v>85.2</v>
      </c>
      <c r="U315" s="27">
        <v>1</v>
      </c>
      <c r="V315" s="61">
        <v>7209</v>
      </c>
      <c r="W315" s="67">
        <v>4.7</v>
      </c>
      <c r="X315" s="56">
        <f t="shared" si="48"/>
        <v>2.8400000000000002E-2</v>
      </c>
      <c r="Y315" s="62">
        <v>9.7937000000000007E-3</v>
      </c>
      <c r="Z315" s="56">
        <f t="shared" si="49"/>
        <v>3.0000000000000001E-3</v>
      </c>
      <c r="AA315" s="56">
        <f t="shared" si="50"/>
        <v>4.7E-2</v>
      </c>
    </row>
    <row r="316" spans="1:27" s="56" customFormat="1" ht="29.4" thickBot="1" x14ac:dyDescent="0.35">
      <c r="A316" s="55" t="s">
        <v>70</v>
      </c>
      <c r="B316" s="56" t="s">
        <v>38</v>
      </c>
      <c r="C316" s="64">
        <f t="shared" si="44"/>
        <v>1.4397010322962721E-2</v>
      </c>
      <c r="D316" s="19" t="s">
        <v>91</v>
      </c>
      <c r="E316" s="27">
        <v>0.3</v>
      </c>
      <c r="F316" s="27">
        <f t="shared" si="45"/>
        <v>0.15</v>
      </c>
      <c r="G316" s="19" t="s">
        <v>91</v>
      </c>
      <c r="H316" s="58" t="s">
        <v>45</v>
      </c>
      <c r="I316" s="56">
        <f t="shared" si="46"/>
        <v>2162.6999999999998</v>
      </c>
      <c r="J316" s="56">
        <f t="shared" si="51"/>
        <v>0.19837644468904786</v>
      </c>
      <c r="K316" s="59">
        <v>15.1</v>
      </c>
      <c r="O316">
        <v>9.78943113874747E-4</v>
      </c>
      <c r="R316" s="56">
        <v>2.2999999999999998</v>
      </c>
      <c r="S316" s="31">
        <f t="shared" si="47"/>
        <v>1.01E-2</v>
      </c>
      <c r="T316" s="2">
        <v>101</v>
      </c>
      <c r="U316" s="27">
        <v>1</v>
      </c>
      <c r="V316" s="61">
        <v>7209</v>
      </c>
      <c r="W316" s="67">
        <v>4.7</v>
      </c>
      <c r="X316" s="56">
        <f t="shared" si="48"/>
        <v>3.3666666666666664E-2</v>
      </c>
      <c r="Y316" s="62">
        <v>9.7937000000000007E-3</v>
      </c>
      <c r="Z316" s="56">
        <f t="shared" si="49"/>
        <v>3.0000000000000001E-3</v>
      </c>
      <c r="AA316" s="56">
        <f t="shared" si="50"/>
        <v>4.7E-2</v>
      </c>
    </row>
    <row r="317" spans="1:27" s="56" customFormat="1" ht="29.4" thickBot="1" x14ac:dyDescent="0.35">
      <c r="A317" s="55" t="s">
        <v>70</v>
      </c>
      <c r="B317" s="56" t="s">
        <v>38</v>
      </c>
      <c r="C317" s="64">
        <f t="shared" si="44"/>
        <v>1.4397010322962721E-2</v>
      </c>
      <c r="D317" s="19" t="s">
        <v>91</v>
      </c>
      <c r="E317" s="27">
        <v>0.3</v>
      </c>
      <c r="F317" s="27">
        <f t="shared" si="45"/>
        <v>0.15</v>
      </c>
      <c r="G317" s="19" t="s">
        <v>91</v>
      </c>
      <c r="H317" s="58" t="s">
        <v>45</v>
      </c>
      <c r="I317" s="56">
        <f t="shared" si="46"/>
        <v>2162.6999999999998</v>
      </c>
      <c r="J317" s="56">
        <f t="shared" si="51"/>
        <v>0.19837644468904786</v>
      </c>
      <c r="K317" s="59">
        <v>15.1</v>
      </c>
      <c r="O317">
        <v>1.1448283518326499E-3</v>
      </c>
      <c r="R317" s="56">
        <v>2.2999999999999998</v>
      </c>
      <c r="S317" s="31">
        <f t="shared" si="47"/>
        <v>1.1900000000000001E-2</v>
      </c>
      <c r="T317" s="2">
        <v>119</v>
      </c>
      <c r="U317" s="27">
        <v>1</v>
      </c>
      <c r="V317" s="61">
        <v>7209</v>
      </c>
      <c r="W317" s="67">
        <v>4.7</v>
      </c>
      <c r="X317" s="56">
        <f t="shared" si="48"/>
        <v>3.966666666666667E-2</v>
      </c>
      <c r="Y317" s="62">
        <v>9.7937000000000007E-3</v>
      </c>
      <c r="Z317" s="56">
        <f t="shared" si="49"/>
        <v>3.0000000000000001E-3</v>
      </c>
      <c r="AA317" s="56">
        <f t="shared" si="50"/>
        <v>4.7E-2</v>
      </c>
    </row>
    <row r="318" spans="1:27" s="56" customFormat="1" ht="29.4" thickBot="1" x14ac:dyDescent="0.35">
      <c r="A318" s="55" t="s">
        <v>70</v>
      </c>
      <c r="B318" s="56" t="s">
        <v>38</v>
      </c>
      <c r="C318" s="64">
        <f t="shared" si="44"/>
        <v>1.4397010322962721E-2</v>
      </c>
      <c r="D318" s="19" t="s">
        <v>91</v>
      </c>
      <c r="E318" s="27">
        <v>0.3</v>
      </c>
      <c r="F318" s="27">
        <f t="shared" si="45"/>
        <v>0.15</v>
      </c>
      <c r="G318" s="19" t="s">
        <v>91</v>
      </c>
      <c r="H318" s="58" t="s">
        <v>45</v>
      </c>
      <c r="I318" s="56">
        <f t="shared" si="46"/>
        <v>2162.6999999999998</v>
      </c>
      <c r="J318" s="56">
        <f t="shared" si="51"/>
        <v>0.19837644468904786</v>
      </c>
      <c r="K318" s="59">
        <v>15.1</v>
      </c>
      <c r="O318">
        <v>1.35735748885932E-3</v>
      </c>
      <c r="R318" s="56">
        <v>2.2999999999999998</v>
      </c>
      <c r="S318" s="31">
        <f t="shared" si="47"/>
        <v>1.4E-2</v>
      </c>
      <c r="T318" s="2">
        <v>140</v>
      </c>
      <c r="U318" s="27">
        <v>1</v>
      </c>
      <c r="V318" s="61">
        <v>7209</v>
      </c>
      <c r="W318" s="67">
        <v>4.7</v>
      </c>
      <c r="X318" s="56">
        <f t="shared" si="48"/>
        <v>4.6666666666666669E-2</v>
      </c>
      <c r="Y318" s="62">
        <v>9.7937000000000007E-3</v>
      </c>
      <c r="Z318" s="56">
        <f t="shared" si="49"/>
        <v>3.0000000000000001E-3</v>
      </c>
      <c r="AA318" s="56">
        <f t="shared" si="50"/>
        <v>4.7E-2</v>
      </c>
    </row>
    <row r="319" spans="1:27" s="56" customFormat="1" ht="29.4" thickBot="1" x14ac:dyDescent="0.35">
      <c r="A319" s="55" t="s">
        <v>70</v>
      </c>
      <c r="B319" s="56" t="s">
        <v>38</v>
      </c>
      <c r="C319" s="64">
        <f t="shared" si="44"/>
        <v>1.4397010322962721E-2</v>
      </c>
      <c r="D319" s="19" t="s">
        <v>91</v>
      </c>
      <c r="E319" s="27">
        <v>0.3</v>
      </c>
      <c r="F319" s="27">
        <f t="shared" si="45"/>
        <v>0.15</v>
      </c>
      <c r="G319" s="19" t="s">
        <v>91</v>
      </c>
      <c r="H319" s="58" t="s">
        <v>45</v>
      </c>
      <c r="I319" s="56">
        <f t="shared" si="46"/>
        <v>2162.6999999999998</v>
      </c>
      <c r="J319" s="56">
        <f t="shared" si="51"/>
        <v>0.19837644468904786</v>
      </c>
      <c r="K319" s="59">
        <v>15.1</v>
      </c>
      <c r="O319">
        <v>1.54898338098198E-3</v>
      </c>
      <c r="R319" s="56">
        <v>2.2999999999999998</v>
      </c>
      <c r="S319" s="31">
        <f t="shared" si="47"/>
        <v>1.6500000000000001E-2</v>
      </c>
      <c r="T319" s="2">
        <v>165</v>
      </c>
      <c r="U319" s="27">
        <v>1</v>
      </c>
      <c r="V319" s="61">
        <v>7209</v>
      </c>
      <c r="W319" s="67">
        <v>4.7</v>
      </c>
      <c r="X319" s="56">
        <f t="shared" si="48"/>
        <v>5.5000000000000007E-2</v>
      </c>
      <c r="Y319" s="62">
        <v>9.7937000000000007E-3</v>
      </c>
      <c r="Z319" s="56">
        <f t="shared" si="49"/>
        <v>3.0000000000000001E-3</v>
      </c>
      <c r="AA319" s="56">
        <f t="shared" si="50"/>
        <v>4.7E-2</v>
      </c>
    </row>
    <row r="320" spans="1:27" s="56" customFormat="1" ht="29.4" thickBot="1" x14ac:dyDescent="0.35">
      <c r="A320" s="55" t="s">
        <v>70</v>
      </c>
      <c r="B320" s="56" t="s">
        <v>38</v>
      </c>
      <c r="C320" s="64">
        <f t="shared" si="44"/>
        <v>1.4397010322962721E-2</v>
      </c>
      <c r="D320" s="19" t="s">
        <v>91</v>
      </c>
      <c r="E320" s="27">
        <v>0.3</v>
      </c>
      <c r="F320" s="27">
        <f t="shared" si="45"/>
        <v>0.15</v>
      </c>
      <c r="G320" s="19" t="s">
        <v>91</v>
      </c>
      <c r="H320" s="58" t="s">
        <v>45</v>
      </c>
      <c r="I320" s="56">
        <f t="shared" si="46"/>
        <v>2162.6999999999998</v>
      </c>
      <c r="J320" s="56">
        <f t="shared" si="51"/>
        <v>0.19837644468904786</v>
      </c>
      <c r="K320" s="59">
        <v>15.1</v>
      </c>
      <c r="O320">
        <v>1.86184529285798E-3</v>
      </c>
      <c r="R320" s="56">
        <v>2.2999999999999998</v>
      </c>
      <c r="S320" s="31">
        <f t="shared" si="47"/>
        <v>1.95E-2</v>
      </c>
      <c r="T320" s="2">
        <v>195</v>
      </c>
      <c r="U320" s="27">
        <v>1</v>
      </c>
      <c r="V320" s="61">
        <v>7209</v>
      </c>
      <c r="W320" s="67">
        <v>4.7</v>
      </c>
      <c r="X320" s="56">
        <f t="shared" si="48"/>
        <v>6.5000000000000002E-2</v>
      </c>
      <c r="Y320" s="62">
        <v>9.7937000000000007E-3</v>
      </c>
      <c r="Z320" s="56">
        <f t="shared" si="49"/>
        <v>3.0000000000000001E-3</v>
      </c>
      <c r="AA320" s="56">
        <f t="shared" si="50"/>
        <v>4.7E-2</v>
      </c>
    </row>
    <row r="321" spans="1:27" s="56" customFormat="1" ht="29.4" thickBot="1" x14ac:dyDescent="0.35">
      <c r="A321" s="55" t="s">
        <v>70</v>
      </c>
      <c r="B321" s="56" t="s">
        <v>38</v>
      </c>
      <c r="C321" s="64">
        <f t="shared" si="44"/>
        <v>1.4397010322962721E-2</v>
      </c>
      <c r="D321" s="19" t="s">
        <v>91</v>
      </c>
      <c r="E321" s="27">
        <v>0.3</v>
      </c>
      <c r="F321" s="27">
        <f t="shared" si="45"/>
        <v>0.15</v>
      </c>
      <c r="G321" s="19" t="s">
        <v>91</v>
      </c>
      <c r="H321" s="58" t="s">
        <v>45</v>
      </c>
      <c r="I321" s="56">
        <f t="shared" si="46"/>
        <v>2162.6999999999998</v>
      </c>
      <c r="J321" s="56">
        <f t="shared" si="51"/>
        <v>0.19837644468904786</v>
      </c>
      <c r="K321" s="59">
        <v>15.1</v>
      </c>
      <c r="O321">
        <v>2.1358178370413801E-3</v>
      </c>
      <c r="R321" s="56">
        <v>2.2999999999999998</v>
      </c>
      <c r="S321" s="31">
        <f t="shared" si="47"/>
        <v>2.3E-2</v>
      </c>
      <c r="T321" s="2">
        <v>230</v>
      </c>
      <c r="U321" s="27">
        <v>1</v>
      </c>
      <c r="V321" s="61">
        <v>7209</v>
      </c>
      <c r="W321" s="67">
        <v>4.7</v>
      </c>
      <c r="X321" s="56">
        <f t="shared" si="48"/>
        <v>7.6666666666666675E-2</v>
      </c>
      <c r="Y321" s="62">
        <v>9.7937000000000007E-3</v>
      </c>
      <c r="Z321" s="56">
        <f t="shared" si="49"/>
        <v>3.0000000000000001E-3</v>
      </c>
      <c r="AA321" s="56">
        <f t="shared" si="50"/>
        <v>4.7E-2</v>
      </c>
    </row>
    <row r="322" spans="1:27" s="56" customFormat="1" ht="29.4" thickBot="1" x14ac:dyDescent="0.35">
      <c r="A322" s="55" t="s">
        <v>71</v>
      </c>
      <c r="B322" s="56" t="s">
        <v>38</v>
      </c>
      <c r="C322" s="64">
        <f t="shared" si="44"/>
        <v>1.8379162114420491E-2</v>
      </c>
      <c r="D322" s="19" t="s">
        <v>91</v>
      </c>
      <c r="E322" s="27">
        <v>0.3</v>
      </c>
      <c r="F322" s="27">
        <f t="shared" si="45"/>
        <v>0.15</v>
      </c>
      <c r="G322" s="19" t="s">
        <v>91</v>
      </c>
      <c r="H322" s="58" t="s">
        <v>45</v>
      </c>
      <c r="I322" s="56">
        <f t="shared" si="46"/>
        <v>2162.6999999999998</v>
      </c>
      <c r="J322" s="56">
        <f t="shared" ref="J322:J353" si="52">(V322*K322)/(790*46*16.7)</f>
        <v>0.19837644468904786</v>
      </c>
      <c r="K322" s="59">
        <v>16.7</v>
      </c>
      <c r="O322" s="20">
        <v>7.2384193592125502E-5</v>
      </c>
      <c r="R322" s="56">
        <v>2.2999999999999998</v>
      </c>
      <c r="S322" s="31">
        <f t="shared" si="47"/>
        <v>1.36E-4</v>
      </c>
      <c r="T322" s="2">
        <v>1.36</v>
      </c>
      <c r="U322" s="27">
        <v>1</v>
      </c>
      <c r="V322" s="61">
        <v>7209</v>
      </c>
      <c r="W322" s="67">
        <v>6</v>
      </c>
      <c r="X322" s="56">
        <f t="shared" si="48"/>
        <v>4.5333333333333337E-4</v>
      </c>
      <c r="Y322" s="62">
        <v>9.7937000000000007E-3</v>
      </c>
      <c r="Z322" s="56">
        <f t="shared" si="49"/>
        <v>3.0000000000000001E-3</v>
      </c>
      <c r="AA322" s="56">
        <f t="shared" si="50"/>
        <v>0.06</v>
      </c>
    </row>
    <row r="323" spans="1:27" s="56" customFormat="1" ht="29.4" thickBot="1" x14ac:dyDescent="0.35">
      <c r="A323" s="55" t="s">
        <v>71</v>
      </c>
      <c r="B323" s="56" t="s">
        <v>38</v>
      </c>
      <c r="C323" s="64">
        <f t="shared" ref="C323:C385" si="53">(Z323*AA323)/Y323</f>
        <v>1.8379162114420491E-2</v>
      </c>
      <c r="D323" s="19" t="s">
        <v>91</v>
      </c>
      <c r="E323" s="27">
        <v>0.3</v>
      </c>
      <c r="F323" s="27">
        <f t="shared" ref="F323:F385" si="54">E323/2</f>
        <v>0.15</v>
      </c>
      <c r="G323" s="19" t="s">
        <v>91</v>
      </c>
      <c r="H323" s="58" t="s">
        <v>45</v>
      </c>
      <c r="I323" s="56">
        <f t="shared" ref="I323:I385" si="55">V323*E323</f>
        <v>2162.6999999999998</v>
      </c>
      <c r="J323" s="56">
        <f t="shared" si="52"/>
        <v>0.19837644468904786</v>
      </c>
      <c r="K323" s="59">
        <v>16.7</v>
      </c>
      <c r="O323" s="20">
        <v>6.8254336904567396E-5</v>
      </c>
      <c r="R323" s="56">
        <v>2.2999999999999998</v>
      </c>
      <c r="S323" s="31">
        <f t="shared" ref="S323:S385" si="56">T323/10000</f>
        <v>1.6000000000000001E-4</v>
      </c>
      <c r="T323" s="2">
        <v>1.6</v>
      </c>
      <c r="U323" s="27">
        <v>1</v>
      </c>
      <c r="V323" s="61">
        <v>7209</v>
      </c>
      <c r="W323" s="67">
        <v>6</v>
      </c>
      <c r="X323" s="56">
        <f t="shared" ref="X323:X385" si="57">S323/E323</f>
        <v>5.3333333333333336E-4</v>
      </c>
      <c r="Y323" s="62">
        <v>9.7937000000000007E-3</v>
      </c>
      <c r="Z323" s="56">
        <f t="shared" ref="Z323:Z385" si="58">E323/100</f>
        <v>3.0000000000000001E-3</v>
      </c>
      <c r="AA323" s="56">
        <f t="shared" ref="AA323:AA385" si="59">W323/100</f>
        <v>0.06</v>
      </c>
    </row>
    <row r="324" spans="1:27" s="56" customFormat="1" ht="29.4" thickBot="1" x14ac:dyDescent="0.35">
      <c r="A324" s="55" t="s">
        <v>71</v>
      </c>
      <c r="B324" s="56" t="s">
        <v>38</v>
      </c>
      <c r="C324" s="64">
        <f t="shared" si="53"/>
        <v>1.8379162114420491E-2</v>
      </c>
      <c r="D324" s="19" t="s">
        <v>91</v>
      </c>
      <c r="E324" s="27">
        <v>0.3</v>
      </c>
      <c r="F324" s="27">
        <f t="shared" si="54"/>
        <v>0.15</v>
      </c>
      <c r="G324" s="19" t="s">
        <v>91</v>
      </c>
      <c r="H324" s="58" t="s">
        <v>45</v>
      </c>
      <c r="I324" s="56">
        <f t="shared" si="55"/>
        <v>2162.6999999999998</v>
      </c>
      <c r="J324" s="56">
        <f t="shared" si="52"/>
        <v>0.19837644468904786</v>
      </c>
      <c r="K324" s="59">
        <v>16.7</v>
      </c>
      <c r="O324" s="20">
        <v>6.2915618448387299E-5</v>
      </c>
      <c r="R324" s="56">
        <v>2.2999999999999998</v>
      </c>
      <c r="S324" s="31">
        <f t="shared" si="56"/>
        <v>1.8899999999999999E-4</v>
      </c>
      <c r="T324" s="2">
        <v>1.89</v>
      </c>
      <c r="U324" s="27">
        <v>1</v>
      </c>
      <c r="V324" s="61">
        <v>7209</v>
      </c>
      <c r="W324" s="67">
        <v>6</v>
      </c>
      <c r="X324" s="56">
        <f t="shared" si="57"/>
        <v>6.3000000000000003E-4</v>
      </c>
      <c r="Y324" s="62">
        <v>9.7937000000000007E-3</v>
      </c>
      <c r="Z324" s="56">
        <f t="shared" si="58"/>
        <v>3.0000000000000001E-3</v>
      </c>
      <c r="AA324" s="56">
        <f t="shared" si="59"/>
        <v>0.06</v>
      </c>
    </row>
    <row r="325" spans="1:27" s="56" customFormat="1" ht="29.4" thickBot="1" x14ac:dyDescent="0.35">
      <c r="A325" s="55" t="s">
        <v>71</v>
      </c>
      <c r="B325" s="56" t="s">
        <v>38</v>
      </c>
      <c r="C325" s="64">
        <f t="shared" si="53"/>
        <v>1.8379162114420491E-2</v>
      </c>
      <c r="D325" s="19" t="s">
        <v>91</v>
      </c>
      <c r="E325" s="27">
        <v>0.3</v>
      </c>
      <c r="F325" s="27">
        <f t="shared" si="54"/>
        <v>0.15</v>
      </c>
      <c r="G325" s="19" t="s">
        <v>91</v>
      </c>
      <c r="H325" s="58" t="s">
        <v>45</v>
      </c>
      <c r="I325" s="56">
        <f t="shared" si="55"/>
        <v>2162.6999999999998</v>
      </c>
      <c r="J325" s="56">
        <f t="shared" si="52"/>
        <v>0.19837644468904786</v>
      </c>
      <c r="K325" s="59">
        <v>16.7</v>
      </c>
      <c r="O325" s="20">
        <v>5.2843520038224501E-5</v>
      </c>
      <c r="R325" s="56">
        <v>2.2999999999999998</v>
      </c>
      <c r="S325" s="31">
        <f t="shared" si="56"/>
        <v>2.23E-4</v>
      </c>
      <c r="T325" s="2">
        <v>2.23</v>
      </c>
      <c r="U325" s="27">
        <v>1</v>
      </c>
      <c r="V325" s="61">
        <v>7209</v>
      </c>
      <c r="W325" s="67">
        <v>6</v>
      </c>
      <c r="X325" s="56">
        <f t="shared" si="57"/>
        <v>7.4333333333333337E-4</v>
      </c>
      <c r="Y325" s="62">
        <v>9.7937000000000007E-3</v>
      </c>
      <c r="Z325" s="56">
        <f t="shared" si="58"/>
        <v>3.0000000000000001E-3</v>
      </c>
      <c r="AA325" s="56">
        <f t="shared" si="59"/>
        <v>0.06</v>
      </c>
    </row>
    <row r="326" spans="1:27" s="56" customFormat="1" ht="29.4" thickBot="1" x14ac:dyDescent="0.35">
      <c r="A326" s="55" t="s">
        <v>71</v>
      </c>
      <c r="B326" s="56" t="s">
        <v>38</v>
      </c>
      <c r="C326" s="64">
        <f t="shared" si="53"/>
        <v>1.8379162114420491E-2</v>
      </c>
      <c r="D326" s="19" t="s">
        <v>91</v>
      </c>
      <c r="E326" s="27">
        <v>0.3</v>
      </c>
      <c r="F326" s="27">
        <f t="shared" si="54"/>
        <v>0.15</v>
      </c>
      <c r="G326" s="19" t="s">
        <v>91</v>
      </c>
      <c r="H326" s="58" t="s">
        <v>45</v>
      </c>
      <c r="I326" s="56">
        <f t="shared" si="55"/>
        <v>2162.6999999999998</v>
      </c>
      <c r="J326" s="56">
        <f t="shared" si="52"/>
        <v>0.19837644468904786</v>
      </c>
      <c r="K326" s="59">
        <v>16.7</v>
      </c>
      <c r="O326" s="20">
        <v>4.0653730662683499E-5</v>
      </c>
      <c r="R326" s="56">
        <v>2.2999999999999998</v>
      </c>
      <c r="S326" s="31">
        <f t="shared" si="56"/>
        <v>2.63E-4</v>
      </c>
      <c r="T326" s="2">
        <v>2.63</v>
      </c>
      <c r="U326" s="27">
        <v>1</v>
      </c>
      <c r="V326" s="61">
        <v>7209</v>
      </c>
      <c r="W326" s="67">
        <v>6</v>
      </c>
      <c r="X326" s="56">
        <f t="shared" si="57"/>
        <v>8.7666666666666665E-4</v>
      </c>
      <c r="Y326" s="62">
        <v>9.7937000000000007E-3</v>
      </c>
      <c r="Z326" s="56">
        <f t="shared" si="58"/>
        <v>3.0000000000000001E-3</v>
      </c>
      <c r="AA326" s="56">
        <f t="shared" si="59"/>
        <v>0.06</v>
      </c>
    </row>
    <row r="327" spans="1:27" s="56" customFormat="1" ht="29.4" thickBot="1" x14ac:dyDescent="0.35">
      <c r="A327" s="55" t="s">
        <v>71</v>
      </c>
      <c r="B327" s="56" t="s">
        <v>38</v>
      </c>
      <c r="C327" s="64">
        <f t="shared" si="53"/>
        <v>1.8379162114420491E-2</v>
      </c>
      <c r="D327" s="19" t="s">
        <v>91</v>
      </c>
      <c r="E327" s="27">
        <v>0.3</v>
      </c>
      <c r="F327" s="27">
        <f t="shared" si="54"/>
        <v>0.15</v>
      </c>
      <c r="G327" s="19" t="s">
        <v>91</v>
      </c>
      <c r="H327" s="58" t="s">
        <v>45</v>
      </c>
      <c r="I327" s="56">
        <f t="shared" si="55"/>
        <v>2162.6999999999998</v>
      </c>
      <c r="J327" s="56">
        <f t="shared" si="52"/>
        <v>0.19837644468904786</v>
      </c>
      <c r="K327" s="59">
        <v>16.7</v>
      </c>
      <c r="O327" s="20">
        <v>2.00387543630123E-5</v>
      </c>
      <c r="R327" s="56">
        <v>2.2999999999999998</v>
      </c>
      <c r="S327" s="31">
        <f t="shared" si="56"/>
        <v>3.1099999999999997E-4</v>
      </c>
      <c r="T327" s="2">
        <v>3.11</v>
      </c>
      <c r="U327" s="27">
        <v>1</v>
      </c>
      <c r="V327" s="61">
        <v>7209</v>
      </c>
      <c r="W327" s="67">
        <v>6</v>
      </c>
      <c r="X327" s="56">
        <f t="shared" si="57"/>
        <v>1.0366666666666666E-3</v>
      </c>
      <c r="Y327" s="62">
        <v>9.7937000000000007E-3</v>
      </c>
      <c r="Z327" s="56">
        <f t="shared" si="58"/>
        <v>3.0000000000000001E-3</v>
      </c>
      <c r="AA327" s="56">
        <f t="shared" si="59"/>
        <v>0.06</v>
      </c>
    </row>
    <row r="328" spans="1:27" s="56" customFormat="1" ht="29.4" thickBot="1" x14ac:dyDescent="0.35">
      <c r="A328" s="55" t="s">
        <v>71</v>
      </c>
      <c r="B328" s="56" t="s">
        <v>38</v>
      </c>
      <c r="C328" s="64">
        <f t="shared" si="53"/>
        <v>1.8379162114420491E-2</v>
      </c>
      <c r="D328" s="19" t="s">
        <v>91</v>
      </c>
      <c r="E328" s="27">
        <v>0.3</v>
      </c>
      <c r="F328" s="27">
        <f t="shared" si="54"/>
        <v>0.15</v>
      </c>
      <c r="G328" s="19" t="s">
        <v>91</v>
      </c>
      <c r="H328" s="58" t="s">
        <v>45</v>
      </c>
      <c r="I328" s="56">
        <f t="shared" si="55"/>
        <v>2162.6999999999998</v>
      </c>
      <c r="J328" s="56">
        <f t="shared" si="52"/>
        <v>0.19837644468904786</v>
      </c>
      <c r="K328" s="59">
        <v>16.7</v>
      </c>
      <c r="O328" s="20">
        <v>-7.8007012267055197E-6</v>
      </c>
      <c r="R328" s="56">
        <v>2.2999999999999998</v>
      </c>
      <c r="S328" s="31">
        <f t="shared" si="56"/>
        <v>3.6699999999999998E-4</v>
      </c>
      <c r="T328" s="2">
        <v>3.67</v>
      </c>
      <c r="U328" s="27">
        <v>1</v>
      </c>
      <c r="V328" s="61">
        <v>7209</v>
      </c>
      <c r="W328" s="67">
        <v>6</v>
      </c>
      <c r="X328" s="56">
        <f t="shared" si="57"/>
        <v>1.2233333333333332E-3</v>
      </c>
      <c r="Y328" s="62">
        <v>9.7937000000000007E-3</v>
      </c>
      <c r="Z328" s="56">
        <f t="shared" si="58"/>
        <v>3.0000000000000001E-3</v>
      </c>
      <c r="AA328" s="56">
        <f t="shared" si="59"/>
        <v>0.06</v>
      </c>
    </row>
    <row r="329" spans="1:27" s="56" customFormat="1" ht="29.4" thickBot="1" x14ac:dyDescent="0.35">
      <c r="A329" s="55" t="s">
        <v>71</v>
      </c>
      <c r="B329" s="56" t="s">
        <v>38</v>
      </c>
      <c r="C329" s="64">
        <f t="shared" si="53"/>
        <v>1.8379162114420491E-2</v>
      </c>
      <c r="D329" s="19" t="s">
        <v>91</v>
      </c>
      <c r="E329" s="27">
        <v>0.3</v>
      </c>
      <c r="F329" s="27">
        <f t="shared" si="54"/>
        <v>0.15</v>
      </c>
      <c r="G329" s="19" t="s">
        <v>91</v>
      </c>
      <c r="H329" s="58" t="s">
        <v>45</v>
      </c>
      <c r="I329" s="56">
        <f t="shared" si="55"/>
        <v>2162.6999999999998</v>
      </c>
      <c r="J329" s="56">
        <f t="shared" si="52"/>
        <v>0.19837644468904786</v>
      </c>
      <c r="K329" s="59">
        <v>16.7</v>
      </c>
      <c r="O329" s="20">
        <v>-4.0850687007557102E-5</v>
      </c>
      <c r="R329" s="56">
        <v>2.2999999999999998</v>
      </c>
      <c r="S329" s="31">
        <f t="shared" si="56"/>
        <v>4.3300000000000001E-4</v>
      </c>
      <c r="T329" s="2">
        <v>4.33</v>
      </c>
      <c r="U329" s="27">
        <v>1</v>
      </c>
      <c r="V329" s="61">
        <v>7209</v>
      </c>
      <c r="W329" s="67">
        <v>6</v>
      </c>
      <c r="X329" s="56">
        <f t="shared" si="57"/>
        <v>1.4433333333333334E-3</v>
      </c>
      <c r="Y329" s="62">
        <v>9.7937000000000007E-3</v>
      </c>
      <c r="Z329" s="56">
        <f t="shared" si="58"/>
        <v>3.0000000000000001E-3</v>
      </c>
      <c r="AA329" s="56">
        <f t="shared" si="59"/>
        <v>0.06</v>
      </c>
    </row>
    <row r="330" spans="1:27" s="56" customFormat="1" ht="29.4" thickBot="1" x14ac:dyDescent="0.35">
      <c r="A330" s="55" t="s">
        <v>71</v>
      </c>
      <c r="B330" s="56" t="s">
        <v>38</v>
      </c>
      <c r="C330" s="64">
        <f t="shared" si="53"/>
        <v>1.8379162114420491E-2</v>
      </c>
      <c r="D330" s="19" t="s">
        <v>91</v>
      </c>
      <c r="E330" s="27">
        <v>0.3</v>
      </c>
      <c r="F330" s="27">
        <f t="shared" si="54"/>
        <v>0.15</v>
      </c>
      <c r="G330" s="19" t="s">
        <v>91</v>
      </c>
      <c r="H330" s="58" t="s">
        <v>45</v>
      </c>
      <c r="I330" s="56">
        <f t="shared" si="55"/>
        <v>2162.6999999999998</v>
      </c>
      <c r="J330" s="56">
        <f t="shared" si="52"/>
        <v>0.19837644468904786</v>
      </c>
      <c r="K330" s="59">
        <v>16.7</v>
      </c>
      <c r="O330" s="20">
        <v>-4.3140321294587998E-5</v>
      </c>
      <c r="R330" s="56">
        <v>2.2999999999999998</v>
      </c>
      <c r="S330" s="31">
        <f t="shared" si="56"/>
        <v>5.1100000000000006E-4</v>
      </c>
      <c r="T330" s="2">
        <v>5.1100000000000003</v>
      </c>
      <c r="U330" s="27">
        <v>1</v>
      </c>
      <c r="V330" s="61">
        <v>7209</v>
      </c>
      <c r="W330" s="67">
        <v>6</v>
      </c>
      <c r="X330" s="56">
        <f t="shared" si="57"/>
        <v>1.7033333333333336E-3</v>
      </c>
      <c r="Y330" s="62">
        <v>9.7937000000000007E-3</v>
      </c>
      <c r="Z330" s="56">
        <f t="shared" si="58"/>
        <v>3.0000000000000001E-3</v>
      </c>
      <c r="AA330" s="56">
        <f t="shared" si="59"/>
        <v>0.06</v>
      </c>
    </row>
    <row r="331" spans="1:27" s="56" customFormat="1" ht="29.4" thickBot="1" x14ac:dyDescent="0.35">
      <c r="A331" s="55" t="s">
        <v>71</v>
      </c>
      <c r="B331" s="56" t="s">
        <v>38</v>
      </c>
      <c r="C331" s="64">
        <f t="shared" si="53"/>
        <v>1.8379162114420491E-2</v>
      </c>
      <c r="D331" s="19" t="s">
        <v>91</v>
      </c>
      <c r="E331" s="27">
        <v>0.3</v>
      </c>
      <c r="F331" s="27">
        <f t="shared" si="54"/>
        <v>0.15</v>
      </c>
      <c r="G331" s="19" t="s">
        <v>91</v>
      </c>
      <c r="H331" s="58" t="s">
        <v>45</v>
      </c>
      <c r="I331" s="56">
        <f t="shared" si="55"/>
        <v>2162.6999999999998</v>
      </c>
      <c r="J331" s="56">
        <f t="shared" si="52"/>
        <v>0.19837644468904786</v>
      </c>
      <c r="K331" s="59">
        <v>16.7</v>
      </c>
      <c r="O331" s="20">
        <v>7.6860603242968093E-6</v>
      </c>
      <c r="R331" s="56">
        <v>2.2999999999999998</v>
      </c>
      <c r="S331" s="31">
        <f t="shared" si="56"/>
        <v>6.0300000000000002E-4</v>
      </c>
      <c r="T331" s="2">
        <v>6.03</v>
      </c>
      <c r="U331" s="27">
        <v>1</v>
      </c>
      <c r="V331" s="61">
        <v>7209</v>
      </c>
      <c r="W331" s="67">
        <v>6</v>
      </c>
      <c r="X331" s="56">
        <f t="shared" si="57"/>
        <v>2.0100000000000001E-3</v>
      </c>
      <c r="Y331" s="62">
        <v>9.7937000000000007E-3</v>
      </c>
      <c r="Z331" s="56">
        <f t="shared" si="58"/>
        <v>3.0000000000000001E-3</v>
      </c>
      <c r="AA331" s="56">
        <f t="shared" si="59"/>
        <v>0.06</v>
      </c>
    </row>
    <row r="332" spans="1:27" s="56" customFormat="1" ht="29.4" thickBot="1" x14ac:dyDescent="0.35">
      <c r="A332" s="55" t="s">
        <v>71</v>
      </c>
      <c r="B332" s="56" t="s">
        <v>38</v>
      </c>
      <c r="C332" s="64">
        <f t="shared" si="53"/>
        <v>1.8379162114420491E-2</v>
      </c>
      <c r="D332" s="19" t="s">
        <v>91</v>
      </c>
      <c r="E332" s="27">
        <v>0.3</v>
      </c>
      <c r="F332" s="27">
        <f t="shared" si="54"/>
        <v>0.15</v>
      </c>
      <c r="G332" s="19" t="s">
        <v>91</v>
      </c>
      <c r="H332" s="58" t="s">
        <v>45</v>
      </c>
      <c r="I332" s="56">
        <f t="shared" si="55"/>
        <v>2162.6999999999998</v>
      </c>
      <c r="J332" s="56">
        <f t="shared" si="52"/>
        <v>0.19837644468904786</v>
      </c>
      <c r="K332" s="59">
        <v>16.7</v>
      </c>
      <c r="O332">
        <v>1.13543446295888E-4</v>
      </c>
      <c r="R332" s="56">
        <v>2.2999999999999998</v>
      </c>
      <c r="S332" s="31">
        <f t="shared" si="56"/>
        <v>7.1100000000000004E-4</v>
      </c>
      <c r="T332" s="2">
        <v>7.11</v>
      </c>
      <c r="U332" s="27">
        <v>1</v>
      </c>
      <c r="V332" s="61">
        <v>7209</v>
      </c>
      <c r="W332" s="67">
        <v>6</v>
      </c>
      <c r="X332" s="56">
        <f t="shared" si="57"/>
        <v>2.3700000000000001E-3</v>
      </c>
      <c r="Y332" s="62">
        <v>9.7937000000000007E-3</v>
      </c>
      <c r="Z332" s="56">
        <f t="shared" si="58"/>
        <v>3.0000000000000001E-3</v>
      </c>
      <c r="AA332" s="56">
        <f t="shared" si="59"/>
        <v>0.06</v>
      </c>
    </row>
    <row r="333" spans="1:27" s="56" customFormat="1" ht="29.4" thickBot="1" x14ac:dyDescent="0.35">
      <c r="A333" s="55" t="s">
        <v>71</v>
      </c>
      <c r="B333" s="56" t="s">
        <v>38</v>
      </c>
      <c r="C333" s="64">
        <f t="shared" si="53"/>
        <v>1.8379162114420491E-2</v>
      </c>
      <c r="D333" s="19" t="s">
        <v>91</v>
      </c>
      <c r="E333" s="27">
        <v>0.3</v>
      </c>
      <c r="F333" s="27">
        <f t="shared" si="54"/>
        <v>0.15</v>
      </c>
      <c r="G333" s="19" t="s">
        <v>91</v>
      </c>
      <c r="H333" s="58" t="s">
        <v>45</v>
      </c>
      <c r="I333" s="56">
        <f t="shared" si="55"/>
        <v>2162.6999999999998</v>
      </c>
      <c r="J333" s="56">
        <f t="shared" si="52"/>
        <v>0.19837644468904786</v>
      </c>
      <c r="K333" s="59">
        <v>16.7</v>
      </c>
      <c r="O333">
        <v>2.20918680541533E-4</v>
      </c>
      <c r="R333" s="56">
        <v>2.2999999999999998</v>
      </c>
      <c r="S333" s="31">
        <f t="shared" si="56"/>
        <v>8.3900000000000001E-4</v>
      </c>
      <c r="T333" s="2">
        <v>8.39</v>
      </c>
      <c r="U333" s="27">
        <v>1</v>
      </c>
      <c r="V333" s="61">
        <v>7209</v>
      </c>
      <c r="W333" s="67">
        <v>6</v>
      </c>
      <c r="X333" s="56">
        <f t="shared" si="57"/>
        <v>2.7966666666666669E-3</v>
      </c>
      <c r="Y333" s="62">
        <v>9.7937000000000007E-3</v>
      </c>
      <c r="Z333" s="56">
        <f t="shared" si="58"/>
        <v>3.0000000000000001E-3</v>
      </c>
      <c r="AA333" s="56">
        <f t="shared" si="59"/>
        <v>0.06</v>
      </c>
    </row>
    <row r="334" spans="1:27" s="56" customFormat="1" ht="29.4" thickBot="1" x14ac:dyDescent="0.35">
      <c r="A334" s="55" t="s">
        <v>71</v>
      </c>
      <c r="B334" s="56" t="s">
        <v>38</v>
      </c>
      <c r="C334" s="64">
        <f t="shared" si="53"/>
        <v>1.8379162114420491E-2</v>
      </c>
      <c r="D334" s="19" t="s">
        <v>91</v>
      </c>
      <c r="E334" s="27">
        <v>0.3</v>
      </c>
      <c r="F334" s="27">
        <f t="shared" si="54"/>
        <v>0.15</v>
      </c>
      <c r="G334" s="19" t="s">
        <v>91</v>
      </c>
      <c r="H334" s="58" t="s">
        <v>45</v>
      </c>
      <c r="I334" s="56">
        <f t="shared" si="55"/>
        <v>2162.6999999999998</v>
      </c>
      <c r="J334" s="56">
        <f t="shared" si="52"/>
        <v>0.19837644468904786</v>
      </c>
      <c r="K334" s="59">
        <v>16.7</v>
      </c>
      <c r="O334">
        <v>2.8082364888840701E-4</v>
      </c>
      <c r="R334" s="56">
        <v>2.2999999999999998</v>
      </c>
      <c r="S334" s="31">
        <f t="shared" si="56"/>
        <v>9.8999999999999999E-4</v>
      </c>
      <c r="T334" s="2">
        <v>9.9</v>
      </c>
      <c r="U334" s="27">
        <v>1</v>
      </c>
      <c r="V334" s="61">
        <v>7209</v>
      </c>
      <c r="W334" s="67">
        <v>6</v>
      </c>
      <c r="X334" s="56">
        <f t="shared" si="57"/>
        <v>3.3E-3</v>
      </c>
      <c r="Y334" s="62">
        <v>9.7937000000000007E-3</v>
      </c>
      <c r="Z334" s="56">
        <f t="shared" si="58"/>
        <v>3.0000000000000001E-3</v>
      </c>
      <c r="AA334" s="56">
        <f t="shared" si="59"/>
        <v>0.06</v>
      </c>
    </row>
    <row r="335" spans="1:27" s="56" customFormat="1" ht="29.4" thickBot="1" x14ac:dyDescent="0.35">
      <c r="A335" s="55" t="s">
        <v>71</v>
      </c>
      <c r="B335" s="56" t="s">
        <v>38</v>
      </c>
      <c r="C335" s="64">
        <f t="shared" si="53"/>
        <v>1.8379162114420491E-2</v>
      </c>
      <c r="D335" s="19" t="s">
        <v>91</v>
      </c>
      <c r="E335" s="27">
        <v>0.3</v>
      </c>
      <c r="F335" s="27">
        <f t="shared" si="54"/>
        <v>0.15</v>
      </c>
      <c r="G335" s="19" t="s">
        <v>91</v>
      </c>
      <c r="H335" s="58" t="s">
        <v>45</v>
      </c>
      <c r="I335" s="56">
        <f t="shared" si="55"/>
        <v>2162.6999999999998</v>
      </c>
      <c r="J335" s="56">
        <f t="shared" si="52"/>
        <v>0.19837644468904786</v>
      </c>
      <c r="K335" s="59">
        <v>16.7</v>
      </c>
      <c r="O335">
        <v>2.9113183538002999E-4</v>
      </c>
      <c r="R335" s="56">
        <v>2.2999999999999998</v>
      </c>
      <c r="S335" s="31">
        <f t="shared" si="56"/>
        <v>1.17E-3</v>
      </c>
      <c r="T335" s="2">
        <v>11.7</v>
      </c>
      <c r="U335" s="27">
        <v>1</v>
      </c>
      <c r="V335" s="61">
        <v>7209</v>
      </c>
      <c r="W335" s="67">
        <v>6</v>
      </c>
      <c r="X335" s="56">
        <f t="shared" si="57"/>
        <v>3.9000000000000003E-3</v>
      </c>
      <c r="Y335" s="62">
        <v>9.7937000000000007E-3</v>
      </c>
      <c r="Z335" s="56">
        <f t="shared" si="58"/>
        <v>3.0000000000000001E-3</v>
      </c>
      <c r="AA335" s="56">
        <f t="shared" si="59"/>
        <v>0.06</v>
      </c>
    </row>
    <row r="336" spans="1:27" s="56" customFormat="1" ht="29.4" thickBot="1" x14ac:dyDescent="0.35">
      <c r="A336" s="55" t="s">
        <v>71</v>
      </c>
      <c r="B336" s="56" t="s">
        <v>38</v>
      </c>
      <c r="C336" s="64">
        <f t="shared" si="53"/>
        <v>1.8379162114420491E-2</v>
      </c>
      <c r="D336" s="19" t="s">
        <v>91</v>
      </c>
      <c r="E336" s="27">
        <v>0.3</v>
      </c>
      <c r="F336" s="27">
        <f t="shared" si="54"/>
        <v>0.15</v>
      </c>
      <c r="G336" s="19" t="s">
        <v>91</v>
      </c>
      <c r="H336" s="58" t="s">
        <v>45</v>
      </c>
      <c r="I336" s="56">
        <f t="shared" si="55"/>
        <v>2162.6999999999998</v>
      </c>
      <c r="J336" s="56">
        <f t="shared" si="52"/>
        <v>0.19837644468904786</v>
      </c>
      <c r="K336" s="59">
        <v>16.7</v>
      </c>
      <c r="O336">
        <v>2.8617144733430799E-4</v>
      </c>
      <c r="R336" s="56">
        <v>2.2999999999999998</v>
      </c>
      <c r="S336" s="31">
        <f t="shared" si="56"/>
        <v>1.3800000000000002E-3</v>
      </c>
      <c r="T336" s="2">
        <v>13.8</v>
      </c>
      <c r="U336" s="27">
        <v>1</v>
      </c>
      <c r="V336" s="61">
        <v>7209</v>
      </c>
      <c r="W336" s="67">
        <v>6</v>
      </c>
      <c r="X336" s="56">
        <f t="shared" si="57"/>
        <v>4.6000000000000008E-3</v>
      </c>
      <c r="Y336" s="62">
        <v>9.7937000000000007E-3</v>
      </c>
      <c r="Z336" s="56">
        <f t="shared" si="58"/>
        <v>3.0000000000000001E-3</v>
      </c>
      <c r="AA336" s="56">
        <f t="shared" si="59"/>
        <v>0.06</v>
      </c>
    </row>
    <row r="337" spans="1:27" s="56" customFormat="1" ht="29.4" thickBot="1" x14ac:dyDescent="0.35">
      <c r="A337" s="55" t="s">
        <v>71</v>
      </c>
      <c r="B337" s="56" t="s">
        <v>38</v>
      </c>
      <c r="C337" s="64">
        <f t="shared" si="53"/>
        <v>1.8379162114420491E-2</v>
      </c>
      <c r="D337" s="19" t="s">
        <v>91</v>
      </c>
      <c r="E337" s="27">
        <v>0.3</v>
      </c>
      <c r="F337" s="27">
        <f t="shared" si="54"/>
        <v>0.15</v>
      </c>
      <c r="G337" s="19" t="s">
        <v>91</v>
      </c>
      <c r="H337" s="58" t="s">
        <v>45</v>
      </c>
      <c r="I337" s="56">
        <f t="shared" si="55"/>
        <v>2162.6999999999998</v>
      </c>
      <c r="J337" s="56">
        <f t="shared" si="52"/>
        <v>0.19837644468904786</v>
      </c>
      <c r="K337" s="59">
        <v>16.7</v>
      </c>
      <c r="O337">
        <v>2.7576150581684302E-4</v>
      </c>
      <c r="R337" s="56">
        <v>2.2999999999999998</v>
      </c>
      <c r="S337" s="31">
        <f t="shared" si="56"/>
        <v>1.6300000000000002E-3</v>
      </c>
      <c r="T337" s="2">
        <v>16.3</v>
      </c>
      <c r="U337" s="27">
        <v>1</v>
      </c>
      <c r="V337" s="61">
        <v>7209</v>
      </c>
      <c r="W337" s="67">
        <v>6</v>
      </c>
      <c r="X337" s="56">
        <f t="shared" si="57"/>
        <v>5.4333333333333343E-3</v>
      </c>
      <c r="Y337" s="62">
        <v>9.7937000000000007E-3</v>
      </c>
      <c r="Z337" s="56">
        <f t="shared" si="58"/>
        <v>3.0000000000000001E-3</v>
      </c>
      <c r="AA337" s="56">
        <f t="shared" si="59"/>
        <v>0.06</v>
      </c>
    </row>
    <row r="338" spans="1:27" s="56" customFormat="1" ht="29.4" thickBot="1" x14ac:dyDescent="0.35">
      <c r="A338" s="55" t="s">
        <v>71</v>
      </c>
      <c r="B338" s="56" t="s">
        <v>38</v>
      </c>
      <c r="C338" s="64">
        <f t="shared" si="53"/>
        <v>1.8379162114420491E-2</v>
      </c>
      <c r="D338" s="19" t="s">
        <v>91</v>
      </c>
      <c r="E338" s="27">
        <v>0.3</v>
      </c>
      <c r="F338" s="27">
        <f t="shared" si="54"/>
        <v>0.15</v>
      </c>
      <c r="G338" s="19" t="s">
        <v>91</v>
      </c>
      <c r="H338" s="58" t="s">
        <v>45</v>
      </c>
      <c r="I338" s="56">
        <f t="shared" si="55"/>
        <v>2162.6999999999998</v>
      </c>
      <c r="J338" s="56">
        <f t="shared" si="52"/>
        <v>0.19837644468904786</v>
      </c>
      <c r="K338" s="59">
        <v>16.7</v>
      </c>
      <c r="O338">
        <v>2.82625769471642E-4</v>
      </c>
      <c r="R338" s="56">
        <v>2.2999999999999998</v>
      </c>
      <c r="S338" s="31">
        <f t="shared" si="56"/>
        <v>1.9199999999999998E-3</v>
      </c>
      <c r="T338" s="2">
        <v>19.2</v>
      </c>
      <c r="U338" s="27">
        <v>1</v>
      </c>
      <c r="V338" s="61">
        <v>7209</v>
      </c>
      <c r="W338" s="67">
        <v>6</v>
      </c>
      <c r="X338" s="56">
        <f t="shared" si="57"/>
        <v>6.3999999999999994E-3</v>
      </c>
      <c r="Y338" s="62">
        <v>9.7937000000000007E-3</v>
      </c>
      <c r="Z338" s="56">
        <f t="shared" si="58"/>
        <v>3.0000000000000001E-3</v>
      </c>
      <c r="AA338" s="56">
        <f t="shared" si="59"/>
        <v>0.06</v>
      </c>
    </row>
    <row r="339" spans="1:27" s="56" customFormat="1" ht="29.4" thickBot="1" x14ac:dyDescent="0.35">
      <c r="A339" s="55" t="s">
        <v>71</v>
      </c>
      <c r="B339" s="56" t="s">
        <v>38</v>
      </c>
      <c r="C339" s="64">
        <f t="shared" si="53"/>
        <v>1.8379162114420491E-2</v>
      </c>
      <c r="D339" s="19" t="s">
        <v>91</v>
      </c>
      <c r="E339" s="27">
        <v>0.3</v>
      </c>
      <c r="F339" s="27">
        <f t="shared" si="54"/>
        <v>0.15</v>
      </c>
      <c r="G339" s="19" t="s">
        <v>91</v>
      </c>
      <c r="H339" s="58" t="s">
        <v>45</v>
      </c>
      <c r="I339" s="56">
        <f t="shared" si="55"/>
        <v>2162.6999999999998</v>
      </c>
      <c r="J339" s="56">
        <f t="shared" si="52"/>
        <v>0.19837644468904786</v>
      </c>
      <c r="K339" s="59">
        <v>16.7</v>
      </c>
      <c r="O339">
        <v>3.35129283180351E-4</v>
      </c>
      <c r="R339" s="56">
        <v>2.2999999999999998</v>
      </c>
      <c r="S339" s="31">
        <f t="shared" si="56"/>
        <v>2.2699999999999999E-3</v>
      </c>
      <c r="T339" s="2">
        <v>22.7</v>
      </c>
      <c r="U339" s="27">
        <v>1</v>
      </c>
      <c r="V339" s="61">
        <v>7209</v>
      </c>
      <c r="W339" s="67">
        <v>6</v>
      </c>
      <c r="X339" s="56">
        <f t="shared" si="57"/>
        <v>7.5666666666666669E-3</v>
      </c>
      <c r="Y339" s="62">
        <v>9.7937000000000007E-3</v>
      </c>
      <c r="Z339" s="56">
        <f t="shared" si="58"/>
        <v>3.0000000000000001E-3</v>
      </c>
      <c r="AA339" s="56">
        <f t="shared" si="59"/>
        <v>0.06</v>
      </c>
    </row>
    <row r="340" spans="1:27" s="56" customFormat="1" ht="29.4" thickBot="1" x14ac:dyDescent="0.35">
      <c r="A340" s="55" t="s">
        <v>71</v>
      </c>
      <c r="B340" s="56" t="s">
        <v>38</v>
      </c>
      <c r="C340" s="64">
        <f t="shared" si="53"/>
        <v>1.8379162114420491E-2</v>
      </c>
      <c r="D340" s="19" t="s">
        <v>91</v>
      </c>
      <c r="E340" s="27">
        <v>0.3</v>
      </c>
      <c r="F340" s="27">
        <f t="shared" si="54"/>
        <v>0.15</v>
      </c>
      <c r="G340" s="19" t="s">
        <v>91</v>
      </c>
      <c r="H340" s="58" t="s">
        <v>45</v>
      </c>
      <c r="I340" s="56">
        <f t="shared" si="55"/>
        <v>2162.6999999999998</v>
      </c>
      <c r="J340" s="56">
        <f t="shared" si="52"/>
        <v>0.19837644468904786</v>
      </c>
      <c r="K340" s="59">
        <v>16.7</v>
      </c>
      <c r="O340">
        <v>3.7158765534926898E-4</v>
      </c>
      <c r="R340" s="56">
        <v>2.2999999999999998</v>
      </c>
      <c r="S340" s="31">
        <f t="shared" si="56"/>
        <v>2.6700000000000001E-3</v>
      </c>
      <c r="T340" s="2">
        <v>26.7</v>
      </c>
      <c r="U340" s="27">
        <v>1</v>
      </c>
      <c r="V340" s="61">
        <v>7209</v>
      </c>
      <c r="W340" s="67">
        <v>6</v>
      </c>
      <c r="X340" s="56">
        <f t="shared" si="57"/>
        <v>8.8999999999999999E-3</v>
      </c>
      <c r="Y340" s="62">
        <v>9.7937000000000007E-3</v>
      </c>
      <c r="Z340" s="56">
        <f t="shared" si="58"/>
        <v>3.0000000000000001E-3</v>
      </c>
      <c r="AA340" s="56">
        <f t="shared" si="59"/>
        <v>0.06</v>
      </c>
    </row>
    <row r="341" spans="1:27" s="56" customFormat="1" ht="29.4" thickBot="1" x14ac:dyDescent="0.35">
      <c r="A341" s="55" t="s">
        <v>71</v>
      </c>
      <c r="B341" s="56" t="s">
        <v>38</v>
      </c>
      <c r="C341" s="64">
        <f t="shared" si="53"/>
        <v>1.8379162114420491E-2</v>
      </c>
      <c r="D341" s="19" t="s">
        <v>91</v>
      </c>
      <c r="E341" s="27">
        <v>0.3</v>
      </c>
      <c r="F341" s="27">
        <f t="shared" si="54"/>
        <v>0.15</v>
      </c>
      <c r="G341" s="19" t="s">
        <v>91</v>
      </c>
      <c r="H341" s="58" t="s">
        <v>45</v>
      </c>
      <c r="I341" s="56">
        <f t="shared" si="55"/>
        <v>2162.6999999999998</v>
      </c>
      <c r="J341" s="56">
        <f t="shared" si="52"/>
        <v>0.19837644468904786</v>
      </c>
      <c r="K341" s="59">
        <v>16.7</v>
      </c>
      <c r="O341">
        <v>3.8864265713535299E-4</v>
      </c>
      <c r="R341" s="56">
        <v>2.2999999999999998</v>
      </c>
      <c r="S341" s="31">
        <f t="shared" si="56"/>
        <v>3.16E-3</v>
      </c>
      <c r="T341" s="2">
        <v>31.6</v>
      </c>
      <c r="U341" s="27">
        <v>1</v>
      </c>
      <c r="V341" s="61">
        <v>7209</v>
      </c>
      <c r="W341" s="67">
        <v>6</v>
      </c>
      <c r="X341" s="56">
        <f t="shared" si="57"/>
        <v>1.0533333333333334E-2</v>
      </c>
      <c r="Y341" s="62">
        <v>9.7937000000000007E-3</v>
      </c>
      <c r="Z341" s="56">
        <f t="shared" si="58"/>
        <v>3.0000000000000001E-3</v>
      </c>
      <c r="AA341" s="56">
        <f t="shared" si="59"/>
        <v>0.06</v>
      </c>
    </row>
    <row r="342" spans="1:27" s="56" customFormat="1" ht="29.4" thickBot="1" x14ac:dyDescent="0.35">
      <c r="A342" s="55" t="s">
        <v>71</v>
      </c>
      <c r="B342" s="56" t="s">
        <v>38</v>
      </c>
      <c r="C342" s="64">
        <f t="shared" si="53"/>
        <v>1.8379162114420491E-2</v>
      </c>
      <c r="D342" s="19" t="s">
        <v>91</v>
      </c>
      <c r="E342" s="27">
        <v>0.3</v>
      </c>
      <c r="F342" s="27">
        <f t="shared" si="54"/>
        <v>0.15</v>
      </c>
      <c r="G342" s="19" t="s">
        <v>91</v>
      </c>
      <c r="H342" s="58" t="s">
        <v>45</v>
      </c>
      <c r="I342" s="56">
        <f t="shared" si="55"/>
        <v>2162.6999999999998</v>
      </c>
      <c r="J342" s="56">
        <f t="shared" si="52"/>
        <v>0.19837644468904786</v>
      </c>
      <c r="K342" s="59">
        <v>16.7</v>
      </c>
      <c r="O342">
        <v>4.01766527208834E-4</v>
      </c>
      <c r="R342" s="56">
        <v>2.2999999999999998</v>
      </c>
      <c r="S342" s="31">
        <f t="shared" si="56"/>
        <v>3.7200000000000002E-3</v>
      </c>
      <c r="T342" s="2">
        <v>37.200000000000003</v>
      </c>
      <c r="U342" s="27">
        <v>1</v>
      </c>
      <c r="V342" s="61">
        <v>7209</v>
      </c>
      <c r="W342" s="67">
        <v>6</v>
      </c>
      <c r="X342" s="56">
        <f t="shared" si="57"/>
        <v>1.2400000000000001E-2</v>
      </c>
      <c r="Y342" s="62">
        <v>9.7937000000000007E-3</v>
      </c>
      <c r="Z342" s="56">
        <f t="shared" si="58"/>
        <v>3.0000000000000001E-3</v>
      </c>
      <c r="AA342" s="56">
        <f t="shared" si="59"/>
        <v>0.06</v>
      </c>
    </row>
    <row r="343" spans="1:27" s="56" customFormat="1" ht="29.4" thickBot="1" x14ac:dyDescent="0.35">
      <c r="A343" s="55" t="s">
        <v>71</v>
      </c>
      <c r="B343" s="56" t="s">
        <v>38</v>
      </c>
      <c r="C343" s="64">
        <f t="shared" si="53"/>
        <v>1.8379162114420491E-2</v>
      </c>
      <c r="D343" s="19" t="s">
        <v>91</v>
      </c>
      <c r="E343" s="27">
        <v>0.3</v>
      </c>
      <c r="F343" s="27">
        <f t="shared" si="54"/>
        <v>0.15</v>
      </c>
      <c r="G343" s="19" t="s">
        <v>91</v>
      </c>
      <c r="H343" s="58" t="s">
        <v>45</v>
      </c>
      <c r="I343" s="56">
        <f t="shared" si="55"/>
        <v>2162.6999999999998</v>
      </c>
      <c r="J343" s="56">
        <f t="shared" si="52"/>
        <v>0.19837644468904786</v>
      </c>
      <c r="K343" s="59">
        <v>16.7</v>
      </c>
      <c r="O343">
        <v>4.10414424750107E-4</v>
      </c>
      <c r="R343" s="56">
        <v>2.2999999999999998</v>
      </c>
      <c r="S343" s="31">
        <f t="shared" si="56"/>
        <v>4.3899999999999998E-3</v>
      </c>
      <c r="T343" s="2">
        <v>43.9</v>
      </c>
      <c r="U343" s="27">
        <v>1</v>
      </c>
      <c r="V343" s="61">
        <v>7209</v>
      </c>
      <c r="W343" s="67">
        <v>6</v>
      </c>
      <c r="X343" s="56">
        <f t="shared" si="57"/>
        <v>1.4633333333333333E-2</v>
      </c>
      <c r="Y343" s="62">
        <v>9.7937000000000007E-3</v>
      </c>
      <c r="Z343" s="56">
        <f t="shared" si="58"/>
        <v>3.0000000000000001E-3</v>
      </c>
      <c r="AA343" s="56">
        <f t="shared" si="59"/>
        <v>0.06</v>
      </c>
    </row>
    <row r="344" spans="1:27" s="56" customFormat="1" ht="29.4" thickBot="1" x14ac:dyDescent="0.35">
      <c r="A344" s="55" t="s">
        <v>71</v>
      </c>
      <c r="B344" s="56" t="s">
        <v>38</v>
      </c>
      <c r="C344" s="64">
        <f t="shared" si="53"/>
        <v>1.8379162114420491E-2</v>
      </c>
      <c r="D344" s="19" t="s">
        <v>91</v>
      </c>
      <c r="E344" s="27">
        <v>0.3</v>
      </c>
      <c r="F344" s="27">
        <f t="shared" si="54"/>
        <v>0.15</v>
      </c>
      <c r="G344" s="19" t="s">
        <v>91</v>
      </c>
      <c r="H344" s="58" t="s">
        <v>45</v>
      </c>
      <c r="I344" s="56">
        <f t="shared" si="55"/>
        <v>2162.6999999999998</v>
      </c>
      <c r="J344" s="56">
        <f t="shared" si="52"/>
        <v>0.19837644468904786</v>
      </c>
      <c r="K344" s="59">
        <v>16.7</v>
      </c>
      <c r="O344">
        <v>4.0201378100190302E-4</v>
      </c>
      <c r="R344" s="56">
        <v>2.2999999999999998</v>
      </c>
      <c r="S344" s="31">
        <f t="shared" si="56"/>
        <v>5.1900000000000002E-3</v>
      </c>
      <c r="T344" s="2">
        <v>51.9</v>
      </c>
      <c r="U344" s="27">
        <v>1</v>
      </c>
      <c r="V344" s="61">
        <v>7209</v>
      </c>
      <c r="W344" s="67">
        <v>6</v>
      </c>
      <c r="X344" s="56">
        <f t="shared" si="57"/>
        <v>1.7300000000000003E-2</v>
      </c>
      <c r="Y344" s="62">
        <v>9.7937000000000007E-3</v>
      </c>
      <c r="Z344" s="56">
        <f t="shared" si="58"/>
        <v>3.0000000000000001E-3</v>
      </c>
      <c r="AA344" s="56">
        <f t="shared" si="59"/>
        <v>0.06</v>
      </c>
    </row>
    <row r="345" spans="1:27" s="56" customFormat="1" ht="29.4" thickBot="1" x14ac:dyDescent="0.35">
      <c r="A345" s="55" t="s">
        <v>71</v>
      </c>
      <c r="B345" s="56" t="s">
        <v>38</v>
      </c>
      <c r="C345" s="64">
        <f t="shared" si="53"/>
        <v>1.8379162114420491E-2</v>
      </c>
      <c r="D345" s="19" t="s">
        <v>91</v>
      </c>
      <c r="E345" s="27">
        <v>0.3</v>
      </c>
      <c r="F345" s="27">
        <f t="shared" si="54"/>
        <v>0.15</v>
      </c>
      <c r="G345" s="19" t="s">
        <v>91</v>
      </c>
      <c r="H345" s="58" t="s">
        <v>45</v>
      </c>
      <c r="I345" s="56">
        <f t="shared" si="55"/>
        <v>2162.6999999999998</v>
      </c>
      <c r="J345" s="56">
        <f t="shared" si="52"/>
        <v>0.19837644468904786</v>
      </c>
      <c r="K345" s="59">
        <v>16.7</v>
      </c>
      <c r="O345">
        <v>4.1470061333015798E-4</v>
      </c>
      <c r="R345" s="56">
        <v>2.2999999999999998</v>
      </c>
      <c r="S345" s="31">
        <f t="shared" si="56"/>
        <v>6.1200000000000004E-3</v>
      </c>
      <c r="T345" s="2">
        <v>61.2</v>
      </c>
      <c r="U345" s="27">
        <v>1</v>
      </c>
      <c r="V345" s="61">
        <v>7209</v>
      </c>
      <c r="W345" s="67">
        <v>6</v>
      </c>
      <c r="X345" s="56">
        <f t="shared" si="57"/>
        <v>2.0400000000000001E-2</v>
      </c>
      <c r="Y345" s="62">
        <v>9.7937000000000007E-3</v>
      </c>
      <c r="Z345" s="56">
        <f t="shared" si="58"/>
        <v>3.0000000000000001E-3</v>
      </c>
      <c r="AA345" s="56">
        <f t="shared" si="59"/>
        <v>0.06</v>
      </c>
    </row>
    <row r="346" spans="1:27" s="56" customFormat="1" ht="29.4" thickBot="1" x14ac:dyDescent="0.35">
      <c r="A346" s="55" t="s">
        <v>71</v>
      </c>
      <c r="B346" s="56" t="s">
        <v>38</v>
      </c>
      <c r="C346" s="64">
        <f t="shared" si="53"/>
        <v>1.8379162114420491E-2</v>
      </c>
      <c r="D346" s="19" t="s">
        <v>91</v>
      </c>
      <c r="E346" s="27">
        <v>0.3</v>
      </c>
      <c r="F346" s="27">
        <f t="shared" si="54"/>
        <v>0.15</v>
      </c>
      <c r="G346" s="19" t="s">
        <v>91</v>
      </c>
      <c r="H346" s="58" t="s">
        <v>45</v>
      </c>
      <c r="I346" s="56">
        <f t="shared" si="55"/>
        <v>2162.6999999999998</v>
      </c>
      <c r="J346" s="56">
        <f t="shared" si="52"/>
        <v>0.19837644468904786</v>
      </c>
      <c r="K346" s="59">
        <v>16.7</v>
      </c>
      <c r="O346">
        <v>4.3028420033749498E-4</v>
      </c>
      <c r="R346" s="56">
        <v>2.2999999999999998</v>
      </c>
      <c r="S346" s="31">
        <f t="shared" si="56"/>
        <v>7.2199999999999999E-3</v>
      </c>
      <c r="T346" s="2">
        <v>72.2</v>
      </c>
      <c r="U346" s="27">
        <v>1</v>
      </c>
      <c r="V346" s="61">
        <v>7209</v>
      </c>
      <c r="W346" s="67">
        <v>6</v>
      </c>
      <c r="X346" s="56">
        <f t="shared" si="57"/>
        <v>2.4066666666666667E-2</v>
      </c>
      <c r="Y346" s="62">
        <v>9.7937000000000007E-3</v>
      </c>
      <c r="Z346" s="56">
        <f t="shared" si="58"/>
        <v>3.0000000000000001E-3</v>
      </c>
      <c r="AA346" s="56">
        <f t="shared" si="59"/>
        <v>0.06</v>
      </c>
    </row>
    <row r="347" spans="1:27" s="56" customFormat="1" ht="29.4" thickBot="1" x14ac:dyDescent="0.35">
      <c r="A347" s="55" t="s">
        <v>71</v>
      </c>
      <c r="B347" s="56" t="s">
        <v>38</v>
      </c>
      <c r="C347" s="64">
        <f t="shared" si="53"/>
        <v>1.8379162114420491E-2</v>
      </c>
      <c r="D347" s="19" t="s">
        <v>91</v>
      </c>
      <c r="E347" s="27">
        <v>0.3</v>
      </c>
      <c r="F347" s="27">
        <f t="shared" si="54"/>
        <v>0.15</v>
      </c>
      <c r="G347" s="19" t="s">
        <v>91</v>
      </c>
      <c r="H347" s="58" t="s">
        <v>45</v>
      </c>
      <c r="I347" s="56">
        <f t="shared" si="55"/>
        <v>2162.6999999999998</v>
      </c>
      <c r="J347" s="56">
        <f t="shared" si="52"/>
        <v>0.19837644468904786</v>
      </c>
      <c r="K347" s="59">
        <v>16.7</v>
      </c>
      <c r="O347">
        <v>4.7370298104779497E-4</v>
      </c>
      <c r="R347" s="56">
        <v>2.2999999999999998</v>
      </c>
      <c r="S347" s="31">
        <f t="shared" si="56"/>
        <v>8.5199999999999998E-3</v>
      </c>
      <c r="T347" s="2">
        <v>85.2</v>
      </c>
      <c r="U347" s="27">
        <v>1</v>
      </c>
      <c r="V347" s="61">
        <v>7209</v>
      </c>
      <c r="W347" s="67">
        <v>6</v>
      </c>
      <c r="X347" s="56">
        <f t="shared" si="57"/>
        <v>2.8400000000000002E-2</v>
      </c>
      <c r="Y347" s="62">
        <v>9.7937000000000007E-3</v>
      </c>
      <c r="Z347" s="56">
        <f t="shared" si="58"/>
        <v>3.0000000000000001E-3</v>
      </c>
      <c r="AA347" s="56">
        <f t="shared" si="59"/>
        <v>0.06</v>
      </c>
    </row>
    <row r="348" spans="1:27" s="56" customFormat="1" ht="29.4" thickBot="1" x14ac:dyDescent="0.35">
      <c r="A348" s="55" t="s">
        <v>71</v>
      </c>
      <c r="B348" s="56" t="s">
        <v>38</v>
      </c>
      <c r="C348" s="64">
        <f t="shared" si="53"/>
        <v>1.8379162114420491E-2</v>
      </c>
      <c r="D348" s="19" t="s">
        <v>91</v>
      </c>
      <c r="E348" s="27">
        <v>0.3</v>
      </c>
      <c r="F348" s="27">
        <f t="shared" si="54"/>
        <v>0.15</v>
      </c>
      <c r="G348" s="19" t="s">
        <v>91</v>
      </c>
      <c r="H348" s="58" t="s">
        <v>45</v>
      </c>
      <c r="I348" s="56">
        <f t="shared" si="55"/>
        <v>2162.6999999999998</v>
      </c>
      <c r="J348" s="56">
        <f t="shared" si="52"/>
        <v>0.19837644468904786</v>
      </c>
      <c r="K348" s="59">
        <v>16.7</v>
      </c>
      <c r="O348">
        <v>5.2913625616096899E-4</v>
      </c>
      <c r="R348" s="56">
        <v>2.2999999999999998</v>
      </c>
      <c r="S348" s="31">
        <f t="shared" si="56"/>
        <v>1.01E-2</v>
      </c>
      <c r="T348" s="2">
        <v>101</v>
      </c>
      <c r="U348" s="27">
        <v>1</v>
      </c>
      <c r="V348" s="61">
        <v>7209</v>
      </c>
      <c r="W348" s="67">
        <v>6</v>
      </c>
      <c r="X348" s="56">
        <f t="shared" si="57"/>
        <v>3.3666666666666664E-2</v>
      </c>
      <c r="Y348" s="62">
        <v>9.7937000000000007E-3</v>
      </c>
      <c r="Z348" s="56">
        <f t="shared" si="58"/>
        <v>3.0000000000000001E-3</v>
      </c>
      <c r="AA348" s="56">
        <f t="shared" si="59"/>
        <v>0.06</v>
      </c>
    </row>
    <row r="349" spans="1:27" s="56" customFormat="1" ht="29.4" thickBot="1" x14ac:dyDescent="0.35">
      <c r="A349" s="55" t="s">
        <v>71</v>
      </c>
      <c r="B349" s="56" t="s">
        <v>38</v>
      </c>
      <c r="C349" s="64">
        <f t="shared" si="53"/>
        <v>1.8379162114420491E-2</v>
      </c>
      <c r="D349" s="19" t="s">
        <v>91</v>
      </c>
      <c r="E349" s="27">
        <v>0.3</v>
      </c>
      <c r="F349" s="27">
        <f t="shared" si="54"/>
        <v>0.15</v>
      </c>
      <c r="G349" s="19" t="s">
        <v>91</v>
      </c>
      <c r="H349" s="58" t="s">
        <v>45</v>
      </c>
      <c r="I349" s="56">
        <f t="shared" si="55"/>
        <v>2162.6999999999998</v>
      </c>
      <c r="J349" s="56">
        <f t="shared" si="52"/>
        <v>0.19837644468904786</v>
      </c>
      <c r="K349" s="59">
        <v>16.7</v>
      </c>
      <c r="O349">
        <v>6.2357000591936303E-4</v>
      </c>
      <c r="R349" s="56">
        <v>2.2999999999999998</v>
      </c>
      <c r="S349" s="31">
        <f t="shared" si="56"/>
        <v>1.1900000000000001E-2</v>
      </c>
      <c r="T349" s="2">
        <v>119</v>
      </c>
      <c r="U349" s="27">
        <v>1</v>
      </c>
      <c r="V349" s="61">
        <v>7209</v>
      </c>
      <c r="W349" s="67">
        <v>6</v>
      </c>
      <c r="X349" s="56">
        <f t="shared" si="57"/>
        <v>3.966666666666667E-2</v>
      </c>
      <c r="Y349" s="62">
        <v>9.7937000000000007E-3</v>
      </c>
      <c r="Z349" s="56">
        <f t="shared" si="58"/>
        <v>3.0000000000000001E-3</v>
      </c>
      <c r="AA349" s="56">
        <f t="shared" si="59"/>
        <v>0.06</v>
      </c>
    </row>
    <row r="350" spans="1:27" s="56" customFormat="1" ht="29.4" thickBot="1" x14ac:dyDescent="0.35">
      <c r="A350" s="55" t="s">
        <v>71</v>
      </c>
      <c r="B350" s="56" t="s">
        <v>38</v>
      </c>
      <c r="C350" s="64">
        <f t="shared" si="53"/>
        <v>1.8379162114420491E-2</v>
      </c>
      <c r="D350" s="19" t="s">
        <v>91</v>
      </c>
      <c r="E350" s="27">
        <v>0.3</v>
      </c>
      <c r="F350" s="27">
        <f t="shared" si="54"/>
        <v>0.15</v>
      </c>
      <c r="G350" s="19" t="s">
        <v>91</v>
      </c>
      <c r="H350" s="58" t="s">
        <v>45</v>
      </c>
      <c r="I350" s="56">
        <f t="shared" si="55"/>
        <v>2162.6999999999998</v>
      </c>
      <c r="J350" s="56">
        <f t="shared" si="52"/>
        <v>0.19837644468904786</v>
      </c>
      <c r="K350" s="59">
        <v>16.7</v>
      </c>
      <c r="O350">
        <v>6.6102428394191498E-4</v>
      </c>
      <c r="R350" s="56">
        <v>2.2999999999999998</v>
      </c>
      <c r="S350" s="31">
        <f t="shared" si="56"/>
        <v>1.4E-2</v>
      </c>
      <c r="T350" s="2">
        <v>140</v>
      </c>
      <c r="U350" s="27">
        <v>1</v>
      </c>
      <c r="V350" s="61">
        <v>7209</v>
      </c>
      <c r="W350" s="67">
        <v>6</v>
      </c>
      <c r="X350" s="56">
        <f t="shared" si="57"/>
        <v>4.6666666666666669E-2</v>
      </c>
      <c r="Y350" s="62">
        <v>9.7937000000000007E-3</v>
      </c>
      <c r="Z350" s="56">
        <f t="shared" si="58"/>
        <v>3.0000000000000001E-3</v>
      </c>
      <c r="AA350" s="56">
        <f t="shared" si="59"/>
        <v>0.06</v>
      </c>
    </row>
    <row r="351" spans="1:27" s="56" customFormat="1" ht="29.4" thickBot="1" x14ac:dyDescent="0.35">
      <c r="A351" s="55" t="s">
        <v>71</v>
      </c>
      <c r="B351" s="56" t="s">
        <v>38</v>
      </c>
      <c r="C351" s="64">
        <f t="shared" si="53"/>
        <v>1.8379162114420491E-2</v>
      </c>
      <c r="D351" s="19" t="s">
        <v>91</v>
      </c>
      <c r="E351" s="27">
        <v>0.3</v>
      </c>
      <c r="F351" s="27">
        <f t="shared" si="54"/>
        <v>0.15</v>
      </c>
      <c r="G351" s="19" t="s">
        <v>91</v>
      </c>
      <c r="H351" s="58" t="s">
        <v>45</v>
      </c>
      <c r="I351" s="56">
        <f t="shared" si="55"/>
        <v>2162.6999999999998</v>
      </c>
      <c r="J351" s="56">
        <f t="shared" si="52"/>
        <v>0.19837644468904786</v>
      </c>
      <c r="K351" s="59">
        <v>16.7</v>
      </c>
      <c r="O351">
        <v>7.7618451955216298E-4</v>
      </c>
      <c r="R351" s="56">
        <v>2.2999999999999998</v>
      </c>
      <c r="S351" s="31">
        <f t="shared" si="56"/>
        <v>1.6500000000000001E-2</v>
      </c>
      <c r="T351" s="2">
        <v>165</v>
      </c>
      <c r="U351" s="27">
        <v>1</v>
      </c>
      <c r="V351" s="61">
        <v>7209</v>
      </c>
      <c r="W351" s="67">
        <v>6</v>
      </c>
      <c r="X351" s="56">
        <f t="shared" si="57"/>
        <v>5.5000000000000007E-2</v>
      </c>
      <c r="Y351" s="62">
        <v>9.7937000000000007E-3</v>
      </c>
      <c r="Z351" s="56">
        <f t="shared" si="58"/>
        <v>3.0000000000000001E-3</v>
      </c>
      <c r="AA351" s="56">
        <f t="shared" si="59"/>
        <v>0.06</v>
      </c>
    </row>
    <row r="352" spans="1:27" s="56" customFormat="1" ht="29.4" thickBot="1" x14ac:dyDescent="0.35">
      <c r="A352" s="55" t="s">
        <v>71</v>
      </c>
      <c r="B352" s="56" t="s">
        <v>38</v>
      </c>
      <c r="C352" s="64">
        <f t="shared" si="53"/>
        <v>1.8379162114420491E-2</v>
      </c>
      <c r="D352" s="19" t="s">
        <v>91</v>
      </c>
      <c r="E352" s="27">
        <v>0.3</v>
      </c>
      <c r="F352" s="27">
        <f t="shared" si="54"/>
        <v>0.15</v>
      </c>
      <c r="G352" s="19" t="s">
        <v>91</v>
      </c>
      <c r="H352" s="58" t="s">
        <v>45</v>
      </c>
      <c r="I352" s="56">
        <f t="shared" si="55"/>
        <v>2162.6999999999998</v>
      </c>
      <c r="J352" s="56">
        <f t="shared" si="52"/>
        <v>0.19837644468904786</v>
      </c>
      <c r="K352" s="59">
        <v>16.7</v>
      </c>
      <c r="O352">
        <v>9.4419418400792498E-4</v>
      </c>
      <c r="R352" s="56">
        <v>2.2999999999999998</v>
      </c>
      <c r="S352" s="31">
        <f t="shared" si="56"/>
        <v>1.95E-2</v>
      </c>
      <c r="T352" s="2">
        <v>195</v>
      </c>
      <c r="U352" s="27">
        <v>1</v>
      </c>
      <c r="V352" s="61">
        <v>7209</v>
      </c>
      <c r="W352" s="67">
        <v>6</v>
      </c>
      <c r="X352" s="56">
        <f t="shared" si="57"/>
        <v>6.5000000000000002E-2</v>
      </c>
      <c r="Y352" s="62">
        <v>9.7937000000000007E-3</v>
      </c>
      <c r="Z352" s="56">
        <f t="shared" si="58"/>
        <v>3.0000000000000001E-3</v>
      </c>
      <c r="AA352" s="56">
        <f t="shared" si="59"/>
        <v>0.06</v>
      </c>
    </row>
    <row r="353" spans="1:27" s="56" customFormat="1" ht="29.4" thickBot="1" x14ac:dyDescent="0.35">
      <c r="A353" s="55" t="s">
        <v>71</v>
      </c>
      <c r="B353" s="56" t="s">
        <v>38</v>
      </c>
      <c r="C353" s="64">
        <f t="shared" si="53"/>
        <v>1.8379162114420491E-2</v>
      </c>
      <c r="D353" s="19" t="s">
        <v>91</v>
      </c>
      <c r="E353" s="27">
        <v>0.3</v>
      </c>
      <c r="F353" s="27">
        <f t="shared" si="54"/>
        <v>0.15</v>
      </c>
      <c r="G353" s="19" t="s">
        <v>91</v>
      </c>
      <c r="H353" s="58" t="s">
        <v>45</v>
      </c>
      <c r="I353" s="56">
        <f t="shared" si="55"/>
        <v>2162.6999999999998</v>
      </c>
      <c r="J353" s="56">
        <f t="shared" si="52"/>
        <v>0.19837644468904786</v>
      </c>
      <c r="K353" s="59">
        <v>16.7</v>
      </c>
      <c r="O353">
        <v>1.0551528675480199E-3</v>
      </c>
      <c r="R353" s="56">
        <v>2.2999999999999998</v>
      </c>
      <c r="S353" s="31">
        <f t="shared" si="56"/>
        <v>2.3E-2</v>
      </c>
      <c r="T353" s="2">
        <v>230</v>
      </c>
      <c r="U353" s="27">
        <v>1</v>
      </c>
      <c r="V353" s="61">
        <v>7209</v>
      </c>
      <c r="W353" s="67">
        <v>6</v>
      </c>
      <c r="X353" s="56">
        <f t="shared" si="57"/>
        <v>7.6666666666666675E-2</v>
      </c>
      <c r="Y353" s="62">
        <v>9.7937000000000007E-3</v>
      </c>
      <c r="Z353" s="56">
        <f t="shared" si="58"/>
        <v>3.0000000000000001E-3</v>
      </c>
      <c r="AA353" s="56">
        <f t="shared" si="59"/>
        <v>0.06</v>
      </c>
    </row>
    <row r="354" spans="1:27" s="56" customFormat="1" ht="29.4" thickBot="1" x14ac:dyDescent="0.35">
      <c r="A354" s="55" t="s">
        <v>72</v>
      </c>
      <c r="B354" s="56" t="s">
        <v>38</v>
      </c>
      <c r="C354" s="64">
        <f t="shared" si="53"/>
        <v>1.8379162114420491E-2</v>
      </c>
      <c r="D354" s="19" t="s">
        <v>91</v>
      </c>
      <c r="E354" s="27">
        <v>0.3</v>
      </c>
      <c r="F354" s="27">
        <f t="shared" si="54"/>
        <v>0.15</v>
      </c>
      <c r="G354" s="19" t="s">
        <v>91</v>
      </c>
      <c r="H354" s="58" t="s">
        <v>45</v>
      </c>
      <c r="I354" s="56">
        <f t="shared" si="55"/>
        <v>2162.6999999999998</v>
      </c>
      <c r="J354" s="56">
        <f t="shared" ref="J354:J385" si="60">(V354*K354)/(790*46*16.7)</f>
        <v>0.19837644468904786</v>
      </c>
      <c r="K354" s="59">
        <v>16.7</v>
      </c>
      <c r="O354" s="20">
        <v>9.4625246459192799E-5</v>
      </c>
      <c r="R354" s="56">
        <v>2.2999999999999998</v>
      </c>
      <c r="S354" s="31">
        <f t="shared" si="56"/>
        <v>1.36E-4</v>
      </c>
      <c r="T354" s="2">
        <v>1.36</v>
      </c>
      <c r="U354" s="27">
        <v>1</v>
      </c>
      <c r="V354" s="61">
        <v>7209</v>
      </c>
      <c r="W354" s="67">
        <v>6</v>
      </c>
      <c r="X354" s="56">
        <f t="shared" si="57"/>
        <v>4.5333333333333337E-4</v>
      </c>
      <c r="Y354" s="62">
        <v>9.7937000000000007E-3</v>
      </c>
      <c r="Z354" s="56">
        <f t="shared" si="58"/>
        <v>3.0000000000000001E-3</v>
      </c>
      <c r="AA354" s="56">
        <f t="shared" si="59"/>
        <v>0.06</v>
      </c>
    </row>
    <row r="355" spans="1:27" s="56" customFormat="1" ht="29.4" thickBot="1" x14ac:dyDescent="0.35">
      <c r="A355" s="55" t="s">
        <v>72</v>
      </c>
      <c r="B355" s="56" t="s">
        <v>38</v>
      </c>
      <c r="C355" s="64">
        <f t="shared" si="53"/>
        <v>1.8379162114420491E-2</v>
      </c>
      <c r="D355" s="19" t="s">
        <v>91</v>
      </c>
      <c r="E355" s="27">
        <v>0.3</v>
      </c>
      <c r="F355" s="27">
        <f t="shared" si="54"/>
        <v>0.15</v>
      </c>
      <c r="G355" s="19" t="s">
        <v>91</v>
      </c>
      <c r="H355" s="58" t="s">
        <v>45</v>
      </c>
      <c r="I355" s="56">
        <f t="shared" si="55"/>
        <v>2162.6999999999998</v>
      </c>
      <c r="J355" s="56">
        <f t="shared" si="60"/>
        <v>0.19837644468904786</v>
      </c>
      <c r="K355" s="59">
        <v>16.7</v>
      </c>
      <c r="O355" s="20">
        <v>8.7510796672097806E-5</v>
      </c>
      <c r="R355" s="56">
        <v>2.2999999999999998</v>
      </c>
      <c r="S355" s="31">
        <f t="shared" si="56"/>
        <v>1.6000000000000001E-4</v>
      </c>
      <c r="T355" s="2">
        <v>1.6</v>
      </c>
      <c r="U355" s="27">
        <v>1</v>
      </c>
      <c r="V355" s="61">
        <v>7209</v>
      </c>
      <c r="W355" s="67">
        <v>6</v>
      </c>
      <c r="X355" s="56">
        <f t="shared" si="57"/>
        <v>5.3333333333333336E-4</v>
      </c>
      <c r="Y355" s="62">
        <v>9.7937000000000007E-3</v>
      </c>
      <c r="Z355" s="56">
        <f t="shared" si="58"/>
        <v>3.0000000000000001E-3</v>
      </c>
      <c r="AA355" s="56">
        <f t="shared" si="59"/>
        <v>0.06</v>
      </c>
    </row>
    <row r="356" spans="1:27" s="56" customFormat="1" ht="29.4" thickBot="1" x14ac:dyDescent="0.35">
      <c r="A356" s="55" t="s">
        <v>72</v>
      </c>
      <c r="B356" s="56" t="s">
        <v>38</v>
      </c>
      <c r="C356" s="64">
        <f t="shared" si="53"/>
        <v>1.8379162114420491E-2</v>
      </c>
      <c r="D356" s="19" t="s">
        <v>91</v>
      </c>
      <c r="E356" s="27">
        <v>0.3</v>
      </c>
      <c r="F356" s="27">
        <f t="shared" si="54"/>
        <v>0.15</v>
      </c>
      <c r="G356" s="19" t="s">
        <v>91</v>
      </c>
      <c r="H356" s="58" t="s">
        <v>45</v>
      </c>
      <c r="I356" s="56">
        <f t="shared" si="55"/>
        <v>2162.6999999999998</v>
      </c>
      <c r="J356" s="56">
        <f t="shared" si="60"/>
        <v>0.19837644468904786</v>
      </c>
      <c r="K356" s="59">
        <v>16.7</v>
      </c>
      <c r="O356" s="20">
        <v>7.8503582078475403E-5</v>
      </c>
      <c r="R356" s="56">
        <v>2.2999999999999998</v>
      </c>
      <c r="S356" s="31">
        <f t="shared" si="56"/>
        <v>1.8899999999999999E-4</v>
      </c>
      <c r="T356" s="2">
        <v>1.89</v>
      </c>
      <c r="U356" s="27">
        <v>1</v>
      </c>
      <c r="V356" s="61">
        <v>7209</v>
      </c>
      <c r="W356" s="67">
        <v>6</v>
      </c>
      <c r="X356" s="56">
        <f t="shared" si="57"/>
        <v>6.3000000000000003E-4</v>
      </c>
      <c r="Y356" s="62">
        <v>9.7937000000000007E-3</v>
      </c>
      <c r="Z356" s="56">
        <f t="shared" si="58"/>
        <v>3.0000000000000001E-3</v>
      </c>
      <c r="AA356" s="56">
        <f t="shared" si="59"/>
        <v>0.06</v>
      </c>
    </row>
    <row r="357" spans="1:27" s="56" customFormat="1" ht="29.4" thickBot="1" x14ac:dyDescent="0.35">
      <c r="A357" s="55" t="s">
        <v>72</v>
      </c>
      <c r="B357" s="56" t="s">
        <v>38</v>
      </c>
      <c r="C357" s="64">
        <f t="shared" si="53"/>
        <v>1.8379162114420491E-2</v>
      </c>
      <c r="D357" s="19" t="s">
        <v>91</v>
      </c>
      <c r="E357" s="27">
        <v>0.3</v>
      </c>
      <c r="F357" s="27">
        <f t="shared" si="54"/>
        <v>0.15</v>
      </c>
      <c r="G357" s="19" t="s">
        <v>91</v>
      </c>
      <c r="H357" s="58" t="s">
        <v>45</v>
      </c>
      <c r="I357" s="56">
        <f t="shared" si="55"/>
        <v>2162.6999999999998</v>
      </c>
      <c r="J357" s="56">
        <f t="shared" si="60"/>
        <v>0.19837644468904786</v>
      </c>
      <c r="K357" s="59">
        <v>16.7</v>
      </c>
      <c r="O357" s="20">
        <v>6.4230014500633794E-5</v>
      </c>
      <c r="R357" s="56">
        <v>2.2999999999999998</v>
      </c>
      <c r="S357" s="31">
        <f t="shared" si="56"/>
        <v>2.23E-4</v>
      </c>
      <c r="T357" s="2">
        <v>2.23</v>
      </c>
      <c r="U357" s="27">
        <v>1</v>
      </c>
      <c r="V357" s="61">
        <v>7209</v>
      </c>
      <c r="W357" s="67">
        <v>6</v>
      </c>
      <c r="X357" s="56">
        <f t="shared" si="57"/>
        <v>7.4333333333333337E-4</v>
      </c>
      <c r="Y357" s="62">
        <v>9.7937000000000007E-3</v>
      </c>
      <c r="Z357" s="56">
        <f t="shared" si="58"/>
        <v>3.0000000000000001E-3</v>
      </c>
      <c r="AA357" s="56">
        <f t="shared" si="59"/>
        <v>0.06</v>
      </c>
    </row>
    <row r="358" spans="1:27" s="56" customFormat="1" ht="29.4" thickBot="1" x14ac:dyDescent="0.35">
      <c r="A358" s="55" t="s">
        <v>72</v>
      </c>
      <c r="B358" s="56" t="s">
        <v>38</v>
      </c>
      <c r="C358" s="64">
        <f t="shared" si="53"/>
        <v>1.8379162114420491E-2</v>
      </c>
      <c r="D358" s="19" t="s">
        <v>91</v>
      </c>
      <c r="E358" s="27">
        <v>0.3</v>
      </c>
      <c r="F358" s="27">
        <f t="shared" si="54"/>
        <v>0.15</v>
      </c>
      <c r="G358" s="19" t="s">
        <v>91</v>
      </c>
      <c r="H358" s="58" t="s">
        <v>45</v>
      </c>
      <c r="I358" s="56">
        <f t="shared" si="55"/>
        <v>2162.6999999999998</v>
      </c>
      <c r="J358" s="56">
        <f t="shared" si="60"/>
        <v>0.19837644468904786</v>
      </c>
      <c r="K358" s="59">
        <v>16.7</v>
      </c>
      <c r="O358" s="20">
        <v>4.8513343342953699E-5</v>
      </c>
      <c r="R358" s="56">
        <v>2.2999999999999998</v>
      </c>
      <c r="S358" s="31">
        <f t="shared" si="56"/>
        <v>2.63E-4</v>
      </c>
      <c r="T358" s="2">
        <v>2.63</v>
      </c>
      <c r="U358" s="27">
        <v>1</v>
      </c>
      <c r="V358" s="61">
        <v>7209</v>
      </c>
      <c r="W358" s="67">
        <v>6</v>
      </c>
      <c r="X358" s="56">
        <f t="shared" si="57"/>
        <v>8.7666666666666665E-4</v>
      </c>
      <c r="Y358" s="62">
        <v>9.7937000000000007E-3</v>
      </c>
      <c r="Z358" s="56">
        <f t="shared" si="58"/>
        <v>3.0000000000000001E-3</v>
      </c>
      <c r="AA358" s="56">
        <f t="shared" si="59"/>
        <v>0.06</v>
      </c>
    </row>
    <row r="359" spans="1:27" s="56" customFormat="1" ht="29.4" thickBot="1" x14ac:dyDescent="0.35">
      <c r="A359" s="55" t="s">
        <v>72</v>
      </c>
      <c r="B359" s="56" t="s">
        <v>38</v>
      </c>
      <c r="C359" s="64">
        <f t="shared" si="53"/>
        <v>1.8379162114420491E-2</v>
      </c>
      <c r="D359" s="19" t="s">
        <v>91</v>
      </c>
      <c r="E359" s="27">
        <v>0.3</v>
      </c>
      <c r="F359" s="27">
        <f t="shared" si="54"/>
        <v>0.15</v>
      </c>
      <c r="G359" s="19" t="s">
        <v>91</v>
      </c>
      <c r="H359" s="58" t="s">
        <v>45</v>
      </c>
      <c r="I359" s="56">
        <f t="shared" si="55"/>
        <v>2162.6999999999998</v>
      </c>
      <c r="J359" s="56">
        <f t="shared" si="60"/>
        <v>0.19837644468904786</v>
      </c>
      <c r="K359" s="59">
        <v>16.7</v>
      </c>
      <c r="O359" s="20">
        <v>2.4783467417549601E-5</v>
      </c>
      <c r="R359" s="56">
        <v>2.2999999999999998</v>
      </c>
      <c r="S359" s="31">
        <f t="shared" si="56"/>
        <v>3.1099999999999997E-4</v>
      </c>
      <c r="T359" s="2">
        <v>3.11</v>
      </c>
      <c r="U359" s="27">
        <v>1</v>
      </c>
      <c r="V359" s="61">
        <v>7209</v>
      </c>
      <c r="W359" s="67">
        <v>6</v>
      </c>
      <c r="X359" s="56">
        <f t="shared" si="57"/>
        <v>1.0366666666666666E-3</v>
      </c>
      <c r="Y359" s="62">
        <v>9.7937000000000007E-3</v>
      </c>
      <c r="Z359" s="56">
        <f t="shared" si="58"/>
        <v>3.0000000000000001E-3</v>
      </c>
      <c r="AA359" s="56">
        <f t="shared" si="59"/>
        <v>0.06</v>
      </c>
    </row>
    <row r="360" spans="1:27" s="56" customFormat="1" ht="29.4" thickBot="1" x14ac:dyDescent="0.35">
      <c r="A360" s="55" t="s">
        <v>72</v>
      </c>
      <c r="B360" s="56" t="s">
        <v>38</v>
      </c>
      <c r="C360" s="64">
        <f t="shared" si="53"/>
        <v>1.8379162114420491E-2</v>
      </c>
      <c r="D360" s="19" t="s">
        <v>91</v>
      </c>
      <c r="E360" s="27">
        <v>0.3</v>
      </c>
      <c r="F360" s="27">
        <f t="shared" si="54"/>
        <v>0.15</v>
      </c>
      <c r="G360" s="19" t="s">
        <v>91</v>
      </c>
      <c r="H360" s="58" t="s">
        <v>45</v>
      </c>
      <c r="I360" s="56">
        <f t="shared" si="55"/>
        <v>2162.6999999999998</v>
      </c>
      <c r="J360" s="56">
        <f t="shared" si="60"/>
        <v>0.19837644468904786</v>
      </c>
      <c r="K360" s="59">
        <v>16.7</v>
      </c>
      <c r="O360" s="20">
        <v>-5.0016189839408E-6</v>
      </c>
      <c r="R360" s="56">
        <v>2.2999999999999998</v>
      </c>
      <c r="S360" s="31">
        <f t="shared" si="56"/>
        <v>3.6699999999999998E-4</v>
      </c>
      <c r="T360" s="2">
        <v>3.67</v>
      </c>
      <c r="U360" s="27">
        <v>1</v>
      </c>
      <c r="V360" s="61">
        <v>7209</v>
      </c>
      <c r="W360" s="67">
        <v>6</v>
      </c>
      <c r="X360" s="56">
        <f t="shared" si="57"/>
        <v>1.2233333333333332E-3</v>
      </c>
      <c r="Y360" s="62">
        <v>9.7937000000000007E-3</v>
      </c>
      <c r="Z360" s="56">
        <f t="shared" si="58"/>
        <v>3.0000000000000001E-3</v>
      </c>
      <c r="AA360" s="56">
        <f t="shared" si="59"/>
        <v>0.06</v>
      </c>
    </row>
    <row r="361" spans="1:27" s="56" customFormat="1" ht="29.4" thickBot="1" x14ac:dyDescent="0.35">
      <c r="A361" s="55" t="s">
        <v>72</v>
      </c>
      <c r="B361" s="56" t="s">
        <v>38</v>
      </c>
      <c r="C361" s="64">
        <f t="shared" si="53"/>
        <v>1.8379162114420491E-2</v>
      </c>
      <c r="D361" s="19" t="s">
        <v>91</v>
      </c>
      <c r="E361" s="27">
        <v>0.3</v>
      </c>
      <c r="F361" s="27">
        <f t="shared" si="54"/>
        <v>0.15</v>
      </c>
      <c r="G361" s="19" t="s">
        <v>91</v>
      </c>
      <c r="H361" s="58" t="s">
        <v>45</v>
      </c>
      <c r="I361" s="56">
        <f t="shared" si="55"/>
        <v>2162.6999999999998</v>
      </c>
      <c r="J361" s="56">
        <f t="shared" si="60"/>
        <v>0.19837644468904786</v>
      </c>
      <c r="K361" s="59">
        <v>16.7</v>
      </c>
      <c r="O361" s="20">
        <v>-3.7491980589055299E-5</v>
      </c>
      <c r="R361" s="56">
        <v>2.2999999999999998</v>
      </c>
      <c r="S361" s="31">
        <f t="shared" si="56"/>
        <v>4.3300000000000001E-4</v>
      </c>
      <c r="T361" s="2">
        <v>4.33</v>
      </c>
      <c r="U361" s="27">
        <v>1</v>
      </c>
      <c r="V361" s="61">
        <v>7209</v>
      </c>
      <c r="W361" s="67">
        <v>6</v>
      </c>
      <c r="X361" s="56">
        <f t="shared" si="57"/>
        <v>1.4433333333333334E-3</v>
      </c>
      <c r="Y361" s="62">
        <v>9.7937000000000007E-3</v>
      </c>
      <c r="Z361" s="56">
        <f t="shared" si="58"/>
        <v>3.0000000000000001E-3</v>
      </c>
      <c r="AA361" s="56">
        <f t="shared" si="59"/>
        <v>0.06</v>
      </c>
    </row>
    <row r="362" spans="1:27" s="56" customFormat="1" ht="29.4" thickBot="1" x14ac:dyDescent="0.35">
      <c r="A362" s="55" t="s">
        <v>72</v>
      </c>
      <c r="B362" s="56" t="s">
        <v>38</v>
      </c>
      <c r="C362" s="64">
        <f t="shared" si="53"/>
        <v>1.8379162114420491E-2</v>
      </c>
      <c r="D362" s="19" t="s">
        <v>91</v>
      </c>
      <c r="E362" s="27">
        <v>0.3</v>
      </c>
      <c r="F362" s="27">
        <f t="shared" si="54"/>
        <v>0.15</v>
      </c>
      <c r="G362" s="19" t="s">
        <v>91</v>
      </c>
      <c r="H362" s="58" t="s">
        <v>45</v>
      </c>
      <c r="I362" s="56">
        <f t="shared" si="55"/>
        <v>2162.6999999999998</v>
      </c>
      <c r="J362" s="56">
        <f t="shared" si="60"/>
        <v>0.19837644468904786</v>
      </c>
      <c r="K362" s="59">
        <v>16.7</v>
      </c>
      <c r="O362" s="20">
        <v>-3.1175544477999598E-5</v>
      </c>
      <c r="R362" s="56">
        <v>2.2999999999999998</v>
      </c>
      <c r="S362" s="31">
        <f t="shared" si="56"/>
        <v>5.1100000000000006E-4</v>
      </c>
      <c r="T362" s="2">
        <v>5.1100000000000003</v>
      </c>
      <c r="U362" s="27">
        <v>1</v>
      </c>
      <c r="V362" s="61">
        <v>7209</v>
      </c>
      <c r="W362" s="67">
        <v>6</v>
      </c>
      <c r="X362" s="56">
        <f t="shared" si="57"/>
        <v>1.7033333333333336E-3</v>
      </c>
      <c r="Y362" s="62">
        <v>9.7937000000000007E-3</v>
      </c>
      <c r="Z362" s="56">
        <f t="shared" si="58"/>
        <v>3.0000000000000001E-3</v>
      </c>
      <c r="AA362" s="56">
        <f t="shared" si="59"/>
        <v>0.06</v>
      </c>
    </row>
    <row r="363" spans="1:27" s="56" customFormat="1" ht="29.4" thickBot="1" x14ac:dyDescent="0.35">
      <c r="A363" s="55" t="s">
        <v>72</v>
      </c>
      <c r="B363" s="56" t="s">
        <v>38</v>
      </c>
      <c r="C363" s="64">
        <f t="shared" si="53"/>
        <v>1.8379162114420491E-2</v>
      </c>
      <c r="D363" s="19" t="s">
        <v>91</v>
      </c>
      <c r="E363" s="27">
        <v>0.3</v>
      </c>
      <c r="F363" s="27">
        <f t="shared" si="54"/>
        <v>0.15</v>
      </c>
      <c r="G363" s="19" t="s">
        <v>91</v>
      </c>
      <c r="H363" s="58" t="s">
        <v>45</v>
      </c>
      <c r="I363" s="56">
        <f t="shared" si="55"/>
        <v>2162.6999999999998</v>
      </c>
      <c r="J363" s="56">
        <f t="shared" si="60"/>
        <v>0.19837644468904786</v>
      </c>
      <c r="K363" s="59">
        <v>16.7</v>
      </c>
      <c r="O363" s="20">
        <v>3.5847583810770998E-5</v>
      </c>
      <c r="R363" s="56">
        <v>2.2999999999999998</v>
      </c>
      <c r="S363" s="31">
        <f t="shared" si="56"/>
        <v>6.0300000000000002E-4</v>
      </c>
      <c r="T363" s="2">
        <v>6.03</v>
      </c>
      <c r="U363" s="27">
        <v>1</v>
      </c>
      <c r="V363" s="61">
        <v>7209</v>
      </c>
      <c r="W363" s="67">
        <v>6</v>
      </c>
      <c r="X363" s="56">
        <f t="shared" si="57"/>
        <v>2.0100000000000001E-3</v>
      </c>
      <c r="Y363" s="62">
        <v>9.7937000000000007E-3</v>
      </c>
      <c r="Z363" s="56">
        <f t="shared" si="58"/>
        <v>3.0000000000000001E-3</v>
      </c>
      <c r="AA363" s="56">
        <f t="shared" si="59"/>
        <v>0.06</v>
      </c>
    </row>
    <row r="364" spans="1:27" s="56" customFormat="1" ht="29.4" thickBot="1" x14ac:dyDescent="0.35">
      <c r="A364" s="55" t="s">
        <v>72</v>
      </c>
      <c r="B364" s="56" t="s">
        <v>38</v>
      </c>
      <c r="C364" s="64">
        <f t="shared" si="53"/>
        <v>1.8379162114420491E-2</v>
      </c>
      <c r="D364" s="19" t="s">
        <v>91</v>
      </c>
      <c r="E364" s="27">
        <v>0.3</v>
      </c>
      <c r="F364" s="27">
        <f t="shared" si="54"/>
        <v>0.15</v>
      </c>
      <c r="G364" s="19" t="s">
        <v>91</v>
      </c>
      <c r="H364" s="58" t="s">
        <v>45</v>
      </c>
      <c r="I364" s="56">
        <f t="shared" si="55"/>
        <v>2162.6999999999998</v>
      </c>
      <c r="J364" s="56">
        <f t="shared" si="60"/>
        <v>0.19837644468904786</v>
      </c>
      <c r="K364" s="59">
        <v>16.7</v>
      </c>
      <c r="O364">
        <v>1.6431260147142701E-4</v>
      </c>
      <c r="R364" s="56">
        <v>2.2999999999999998</v>
      </c>
      <c r="S364" s="31">
        <f t="shared" si="56"/>
        <v>7.1100000000000004E-4</v>
      </c>
      <c r="T364" s="2">
        <v>7.11</v>
      </c>
      <c r="U364" s="27">
        <v>1</v>
      </c>
      <c r="V364" s="61">
        <v>7209</v>
      </c>
      <c r="W364" s="67">
        <v>6</v>
      </c>
      <c r="X364" s="56">
        <f t="shared" si="57"/>
        <v>2.3700000000000001E-3</v>
      </c>
      <c r="Y364" s="62">
        <v>9.7937000000000007E-3</v>
      </c>
      <c r="Z364" s="56">
        <f t="shared" si="58"/>
        <v>3.0000000000000001E-3</v>
      </c>
      <c r="AA364" s="56">
        <f t="shared" si="59"/>
        <v>0.06</v>
      </c>
    </row>
    <row r="365" spans="1:27" s="56" customFormat="1" ht="29.4" thickBot="1" x14ac:dyDescent="0.35">
      <c r="A365" s="55" t="s">
        <v>72</v>
      </c>
      <c r="B365" s="56" t="s">
        <v>38</v>
      </c>
      <c r="C365" s="64">
        <f t="shared" si="53"/>
        <v>1.8379162114420491E-2</v>
      </c>
      <c r="D365" s="19" t="s">
        <v>91</v>
      </c>
      <c r="E365" s="27">
        <v>0.3</v>
      </c>
      <c r="F365" s="27">
        <f t="shared" si="54"/>
        <v>0.15</v>
      </c>
      <c r="G365" s="19" t="s">
        <v>91</v>
      </c>
      <c r="H365" s="58" t="s">
        <v>45</v>
      </c>
      <c r="I365" s="56">
        <f t="shared" si="55"/>
        <v>2162.6999999999998</v>
      </c>
      <c r="J365" s="56">
        <f t="shared" si="60"/>
        <v>0.19837644468904786</v>
      </c>
      <c r="K365" s="59">
        <v>16.7</v>
      </c>
      <c r="O365">
        <v>2.8935401916505899E-4</v>
      </c>
      <c r="R365" s="56">
        <v>2.2999999999999998</v>
      </c>
      <c r="S365" s="31">
        <f t="shared" si="56"/>
        <v>8.3900000000000001E-4</v>
      </c>
      <c r="T365" s="2">
        <v>8.39</v>
      </c>
      <c r="U365" s="27">
        <v>1</v>
      </c>
      <c r="V365" s="61">
        <v>7209</v>
      </c>
      <c r="W365" s="67">
        <v>6</v>
      </c>
      <c r="X365" s="56">
        <f t="shared" si="57"/>
        <v>2.7966666666666669E-3</v>
      </c>
      <c r="Y365" s="62">
        <v>9.7937000000000007E-3</v>
      </c>
      <c r="Z365" s="56">
        <f t="shared" si="58"/>
        <v>3.0000000000000001E-3</v>
      </c>
      <c r="AA365" s="56">
        <f t="shared" si="59"/>
        <v>0.06</v>
      </c>
    </row>
    <row r="366" spans="1:27" s="56" customFormat="1" ht="29.4" thickBot="1" x14ac:dyDescent="0.35">
      <c r="A366" s="55" t="s">
        <v>72</v>
      </c>
      <c r="B366" s="56" t="s">
        <v>38</v>
      </c>
      <c r="C366" s="64">
        <f t="shared" si="53"/>
        <v>1.8379162114420491E-2</v>
      </c>
      <c r="D366" s="19" t="s">
        <v>91</v>
      </c>
      <c r="E366" s="27">
        <v>0.3</v>
      </c>
      <c r="F366" s="27">
        <f t="shared" si="54"/>
        <v>0.15</v>
      </c>
      <c r="G366" s="19" t="s">
        <v>91</v>
      </c>
      <c r="H366" s="58" t="s">
        <v>45</v>
      </c>
      <c r="I366" s="56">
        <f t="shared" si="55"/>
        <v>2162.6999999999998</v>
      </c>
      <c r="J366" s="56">
        <f t="shared" si="60"/>
        <v>0.19837644468904786</v>
      </c>
      <c r="K366" s="59">
        <v>16.7</v>
      </c>
      <c r="O366">
        <v>3.4994163031653198E-4</v>
      </c>
      <c r="R366" s="56">
        <v>2.2999999999999998</v>
      </c>
      <c r="S366" s="31">
        <f t="shared" si="56"/>
        <v>9.8999999999999999E-4</v>
      </c>
      <c r="T366" s="2">
        <v>9.9</v>
      </c>
      <c r="U366" s="27">
        <v>1</v>
      </c>
      <c r="V366" s="61">
        <v>7209</v>
      </c>
      <c r="W366" s="67">
        <v>6</v>
      </c>
      <c r="X366" s="56">
        <f t="shared" si="57"/>
        <v>3.3E-3</v>
      </c>
      <c r="Y366" s="62">
        <v>9.7937000000000007E-3</v>
      </c>
      <c r="Z366" s="56">
        <f t="shared" si="58"/>
        <v>3.0000000000000001E-3</v>
      </c>
      <c r="AA366" s="56">
        <f t="shared" si="59"/>
        <v>0.06</v>
      </c>
    </row>
    <row r="367" spans="1:27" s="56" customFormat="1" ht="29.4" thickBot="1" x14ac:dyDescent="0.35">
      <c r="A367" s="55" t="s">
        <v>72</v>
      </c>
      <c r="B367" s="56" t="s">
        <v>38</v>
      </c>
      <c r="C367" s="64">
        <f t="shared" si="53"/>
        <v>1.8379162114420491E-2</v>
      </c>
      <c r="D367" s="19" t="s">
        <v>91</v>
      </c>
      <c r="E367" s="27">
        <v>0.3</v>
      </c>
      <c r="F367" s="27">
        <f t="shared" si="54"/>
        <v>0.15</v>
      </c>
      <c r="G367" s="19" t="s">
        <v>91</v>
      </c>
      <c r="H367" s="58" t="s">
        <v>45</v>
      </c>
      <c r="I367" s="56">
        <f t="shared" si="55"/>
        <v>2162.6999999999998</v>
      </c>
      <c r="J367" s="56">
        <f t="shared" si="60"/>
        <v>0.19837644468904786</v>
      </c>
      <c r="K367" s="59">
        <v>16.7</v>
      </c>
      <c r="O367">
        <v>3.4362927602573002E-4</v>
      </c>
      <c r="R367" s="56">
        <v>2.2999999999999998</v>
      </c>
      <c r="S367" s="31">
        <f t="shared" si="56"/>
        <v>1.17E-3</v>
      </c>
      <c r="T367" s="2">
        <v>11.7</v>
      </c>
      <c r="U367" s="27">
        <v>1</v>
      </c>
      <c r="V367" s="61">
        <v>7209</v>
      </c>
      <c r="W367" s="67">
        <v>6</v>
      </c>
      <c r="X367" s="56">
        <f t="shared" si="57"/>
        <v>3.9000000000000003E-3</v>
      </c>
      <c r="Y367" s="62">
        <v>9.7937000000000007E-3</v>
      </c>
      <c r="Z367" s="56">
        <f t="shared" si="58"/>
        <v>3.0000000000000001E-3</v>
      </c>
      <c r="AA367" s="56">
        <f t="shared" si="59"/>
        <v>0.06</v>
      </c>
    </row>
    <row r="368" spans="1:27" s="56" customFormat="1" ht="29.4" thickBot="1" x14ac:dyDescent="0.35">
      <c r="A368" s="55" t="s">
        <v>72</v>
      </c>
      <c r="B368" s="56" t="s">
        <v>38</v>
      </c>
      <c r="C368" s="64">
        <f t="shared" si="53"/>
        <v>1.8379162114420491E-2</v>
      </c>
      <c r="D368" s="19" t="s">
        <v>91</v>
      </c>
      <c r="E368" s="27">
        <v>0.3</v>
      </c>
      <c r="F368" s="27">
        <f t="shared" si="54"/>
        <v>0.15</v>
      </c>
      <c r="G368" s="19" t="s">
        <v>91</v>
      </c>
      <c r="H368" s="58" t="s">
        <v>45</v>
      </c>
      <c r="I368" s="56">
        <f t="shared" si="55"/>
        <v>2162.6999999999998</v>
      </c>
      <c r="J368" s="56">
        <f t="shared" si="60"/>
        <v>0.19837644468904786</v>
      </c>
      <c r="K368" s="59">
        <v>16.7</v>
      </c>
      <c r="O368">
        <v>3.1703232660820697E-4</v>
      </c>
      <c r="R368" s="56">
        <v>2.2999999999999998</v>
      </c>
      <c r="S368" s="31">
        <f t="shared" si="56"/>
        <v>1.3800000000000002E-3</v>
      </c>
      <c r="T368" s="2">
        <v>13.8</v>
      </c>
      <c r="U368" s="27">
        <v>1</v>
      </c>
      <c r="V368" s="61">
        <v>7209</v>
      </c>
      <c r="W368" s="67">
        <v>6</v>
      </c>
      <c r="X368" s="56">
        <f t="shared" si="57"/>
        <v>4.6000000000000008E-3</v>
      </c>
      <c r="Y368" s="62">
        <v>9.7937000000000007E-3</v>
      </c>
      <c r="Z368" s="56">
        <f t="shared" si="58"/>
        <v>3.0000000000000001E-3</v>
      </c>
      <c r="AA368" s="56">
        <f t="shared" si="59"/>
        <v>0.06</v>
      </c>
    </row>
    <row r="369" spans="1:27" s="56" customFormat="1" ht="29.4" thickBot="1" x14ac:dyDescent="0.35">
      <c r="A369" s="55" t="s">
        <v>72</v>
      </c>
      <c r="B369" s="56" t="s">
        <v>38</v>
      </c>
      <c r="C369" s="64">
        <f t="shared" si="53"/>
        <v>1.8379162114420491E-2</v>
      </c>
      <c r="D369" s="19" t="s">
        <v>91</v>
      </c>
      <c r="E369" s="27">
        <v>0.3</v>
      </c>
      <c r="F369" s="27">
        <f t="shared" si="54"/>
        <v>0.15</v>
      </c>
      <c r="G369" s="19" t="s">
        <v>91</v>
      </c>
      <c r="H369" s="58" t="s">
        <v>45</v>
      </c>
      <c r="I369" s="56">
        <f t="shared" si="55"/>
        <v>2162.6999999999998</v>
      </c>
      <c r="J369" s="56">
        <f t="shared" si="60"/>
        <v>0.19837644468904786</v>
      </c>
      <c r="K369" s="59">
        <v>16.7</v>
      </c>
      <c r="O369">
        <v>3.0119956491022102E-4</v>
      </c>
      <c r="R369" s="56">
        <v>2.2999999999999998</v>
      </c>
      <c r="S369" s="31">
        <f t="shared" si="56"/>
        <v>1.6300000000000002E-3</v>
      </c>
      <c r="T369" s="2">
        <v>16.3</v>
      </c>
      <c r="U369" s="27">
        <v>1</v>
      </c>
      <c r="V369" s="61">
        <v>7209</v>
      </c>
      <c r="W369" s="67">
        <v>6</v>
      </c>
      <c r="X369" s="56">
        <f t="shared" si="57"/>
        <v>5.4333333333333343E-3</v>
      </c>
      <c r="Y369" s="62">
        <v>9.7937000000000007E-3</v>
      </c>
      <c r="Z369" s="56">
        <f t="shared" si="58"/>
        <v>3.0000000000000001E-3</v>
      </c>
      <c r="AA369" s="56">
        <f t="shared" si="59"/>
        <v>0.06</v>
      </c>
    </row>
    <row r="370" spans="1:27" s="56" customFormat="1" ht="29.4" thickBot="1" x14ac:dyDescent="0.35">
      <c r="A370" s="55" t="s">
        <v>72</v>
      </c>
      <c r="B370" s="56" t="s">
        <v>38</v>
      </c>
      <c r="C370" s="64">
        <f t="shared" si="53"/>
        <v>1.8379162114420491E-2</v>
      </c>
      <c r="D370" s="19" t="s">
        <v>91</v>
      </c>
      <c r="E370" s="27">
        <v>0.3</v>
      </c>
      <c r="F370" s="27">
        <f t="shared" si="54"/>
        <v>0.15</v>
      </c>
      <c r="G370" s="19" t="s">
        <v>91</v>
      </c>
      <c r="H370" s="58" t="s">
        <v>45</v>
      </c>
      <c r="I370" s="56">
        <f t="shared" si="55"/>
        <v>2162.6999999999998</v>
      </c>
      <c r="J370" s="56">
        <f t="shared" si="60"/>
        <v>0.19837644468904786</v>
      </c>
      <c r="K370" s="59">
        <v>16.7</v>
      </c>
      <c r="O370">
        <v>3.3330338603084403E-4</v>
      </c>
      <c r="R370" s="56">
        <v>2.2999999999999998</v>
      </c>
      <c r="S370" s="31">
        <f t="shared" si="56"/>
        <v>1.9199999999999998E-3</v>
      </c>
      <c r="T370" s="2">
        <v>19.2</v>
      </c>
      <c r="U370" s="27">
        <v>1</v>
      </c>
      <c r="V370" s="61">
        <v>7209</v>
      </c>
      <c r="W370" s="67">
        <v>6</v>
      </c>
      <c r="X370" s="56">
        <f t="shared" si="57"/>
        <v>6.3999999999999994E-3</v>
      </c>
      <c r="Y370" s="62">
        <v>9.7937000000000007E-3</v>
      </c>
      <c r="Z370" s="56">
        <f t="shared" si="58"/>
        <v>3.0000000000000001E-3</v>
      </c>
      <c r="AA370" s="56">
        <f t="shared" si="59"/>
        <v>0.06</v>
      </c>
    </row>
    <row r="371" spans="1:27" s="56" customFormat="1" ht="29.4" thickBot="1" x14ac:dyDescent="0.35">
      <c r="A371" s="55" t="s">
        <v>72</v>
      </c>
      <c r="B371" s="56" t="s">
        <v>38</v>
      </c>
      <c r="C371" s="64">
        <f t="shared" si="53"/>
        <v>1.8379162114420491E-2</v>
      </c>
      <c r="D371" s="19" t="s">
        <v>91</v>
      </c>
      <c r="E371" s="27">
        <v>0.3</v>
      </c>
      <c r="F371" s="27">
        <f t="shared" si="54"/>
        <v>0.15</v>
      </c>
      <c r="G371" s="19" t="s">
        <v>91</v>
      </c>
      <c r="H371" s="58" t="s">
        <v>45</v>
      </c>
      <c r="I371" s="56">
        <f t="shared" si="55"/>
        <v>2162.6999999999998</v>
      </c>
      <c r="J371" s="56">
        <f t="shared" si="60"/>
        <v>0.19837644468904786</v>
      </c>
      <c r="K371" s="59">
        <v>16.7</v>
      </c>
      <c r="O371">
        <v>4.2552558335924302E-4</v>
      </c>
      <c r="R371" s="56">
        <v>2.2999999999999998</v>
      </c>
      <c r="S371" s="31">
        <f t="shared" si="56"/>
        <v>2.2699999999999999E-3</v>
      </c>
      <c r="T371" s="2">
        <v>22.7</v>
      </c>
      <c r="U371" s="27">
        <v>1</v>
      </c>
      <c r="V371" s="61">
        <v>7209</v>
      </c>
      <c r="W371" s="67">
        <v>6</v>
      </c>
      <c r="X371" s="56">
        <f t="shared" si="57"/>
        <v>7.5666666666666669E-3</v>
      </c>
      <c r="Y371" s="62">
        <v>9.7937000000000007E-3</v>
      </c>
      <c r="Z371" s="56">
        <f t="shared" si="58"/>
        <v>3.0000000000000001E-3</v>
      </c>
      <c r="AA371" s="56">
        <f t="shared" si="59"/>
        <v>0.06</v>
      </c>
    </row>
    <row r="372" spans="1:27" s="56" customFormat="1" ht="29.4" thickBot="1" x14ac:dyDescent="0.35">
      <c r="A372" s="55" t="s">
        <v>72</v>
      </c>
      <c r="B372" s="56" t="s">
        <v>38</v>
      </c>
      <c r="C372" s="64">
        <f t="shared" si="53"/>
        <v>1.8379162114420491E-2</v>
      </c>
      <c r="D372" s="19" t="s">
        <v>91</v>
      </c>
      <c r="E372" s="27">
        <v>0.3</v>
      </c>
      <c r="F372" s="27">
        <f t="shared" si="54"/>
        <v>0.15</v>
      </c>
      <c r="G372" s="19" t="s">
        <v>91</v>
      </c>
      <c r="H372" s="58" t="s">
        <v>45</v>
      </c>
      <c r="I372" s="56">
        <f t="shared" si="55"/>
        <v>2162.6999999999998</v>
      </c>
      <c r="J372" s="56">
        <f t="shared" si="60"/>
        <v>0.19837644468904786</v>
      </c>
      <c r="K372" s="59">
        <v>16.7</v>
      </c>
      <c r="O372">
        <v>4.7850533484451198E-4</v>
      </c>
      <c r="R372" s="56">
        <v>2.2999999999999998</v>
      </c>
      <c r="S372" s="31">
        <f t="shared" si="56"/>
        <v>2.6700000000000001E-3</v>
      </c>
      <c r="T372" s="2">
        <v>26.7</v>
      </c>
      <c r="U372" s="27">
        <v>1</v>
      </c>
      <c r="V372" s="61">
        <v>7209</v>
      </c>
      <c r="W372" s="67">
        <v>6</v>
      </c>
      <c r="X372" s="56">
        <f t="shared" si="57"/>
        <v>8.8999999999999999E-3</v>
      </c>
      <c r="Y372" s="62">
        <v>9.7937000000000007E-3</v>
      </c>
      <c r="Z372" s="56">
        <f t="shared" si="58"/>
        <v>3.0000000000000001E-3</v>
      </c>
      <c r="AA372" s="56">
        <f t="shared" si="59"/>
        <v>0.06</v>
      </c>
    </row>
    <row r="373" spans="1:27" s="56" customFormat="1" ht="29.4" thickBot="1" x14ac:dyDescent="0.35">
      <c r="A373" s="55" t="s">
        <v>72</v>
      </c>
      <c r="B373" s="56" t="s">
        <v>38</v>
      </c>
      <c r="C373" s="64">
        <f t="shared" si="53"/>
        <v>1.8379162114420491E-2</v>
      </c>
      <c r="D373" s="19" t="s">
        <v>91</v>
      </c>
      <c r="E373" s="27">
        <v>0.3</v>
      </c>
      <c r="F373" s="27">
        <f t="shared" si="54"/>
        <v>0.15</v>
      </c>
      <c r="G373" s="19" t="s">
        <v>91</v>
      </c>
      <c r="H373" s="58" t="s">
        <v>45</v>
      </c>
      <c r="I373" s="56">
        <f t="shared" si="55"/>
        <v>2162.6999999999998</v>
      </c>
      <c r="J373" s="56">
        <f t="shared" si="60"/>
        <v>0.19837644468904786</v>
      </c>
      <c r="K373" s="59">
        <v>16.7</v>
      </c>
      <c r="O373">
        <v>4.9861652909098599E-4</v>
      </c>
      <c r="R373" s="56">
        <v>2.2999999999999998</v>
      </c>
      <c r="S373" s="31">
        <f t="shared" si="56"/>
        <v>3.16E-3</v>
      </c>
      <c r="T373" s="2">
        <v>31.6</v>
      </c>
      <c r="U373" s="27">
        <v>1</v>
      </c>
      <c r="V373" s="61">
        <v>7209</v>
      </c>
      <c r="W373" s="67">
        <v>6</v>
      </c>
      <c r="X373" s="56">
        <f t="shared" si="57"/>
        <v>1.0533333333333334E-2</v>
      </c>
      <c r="Y373" s="62">
        <v>9.7937000000000007E-3</v>
      </c>
      <c r="Z373" s="56">
        <f t="shared" si="58"/>
        <v>3.0000000000000001E-3</v>
      </c>
      <c r="AA373" s="56">
        <f t="shared" si="59"/>
        <v>0.06</v>
      </c>
    </row>
    <row r="374" spans="1:27" s="56" customFormat="1" ht="29.4" thickBot="1" x14ac:dyDescent="0.35">
      <c r="A374" s="55" t="s">
        <v>72</v>
      </c>
      <c r="B374" s="56" t="s">
        <v>38</v>
      </c>
      <c r="C374" s="64">
        <f t="shared" si="53"/>
        <v>1.8379162114420491E-2</v>
      </c>
      <c r="D374" s="19" t="s">
        <v>91</v>
      </c>
      <c r="E374" s="27">
        <v>0.3</v>
      </c>
      <c r="F374" s="27">
        <f t="shared" si="54"/>
        <v>0.15</v>
      </c>
      <c r="G374" s="19" t="s">
        <v>91</v>
      </c>
      <c r="H374" s="58" t="s">
        <v>45</v>
      </c>
      <c r="I374" s="56">
        <f t="shared" si="55"/>
        <v>2162.6999999999998</v>
      </c>
      <c r="J374" s="56">
        <f t="shared" si="60"/>
        <v>0.19837644468904786</v>
      </c>
      <c r="K374" s="59">
        <v>16.7</v>
      </c>
      <c r="O374">
        <v>5.1978918614599705E-4</v>
      </c>
      <c r="R374" s="56">
        <v>2.2999999999999998</v>
      </c>
      <c r="S374" s="31">
        <f t="shared" si="56"/>
        <v>3.7200000000000002E-3</v>
      </c>
      <c r="T374" s="2">
        <v>37.200000000000003</v>
      </c>
      <c r="U374" s="27">
        <v>1</v>
      </c>
      <c r="V374" s="61">
        <v>7209</v>
      </c>
      <c r="W374" s="67">
        <v>6</v>
      </c>
      <c r="X374" s="56">
        <f t="shared" si="57"/>
        <v>1.2400000000000001E-2</v>
      </c>
      <c r="Y374" s="62">
        <v>9.7937000000000007E-3</v>
      </c>
      <c r="Z374" s="56">
        <f t="shared" si="58"/>
        <v>3.0000000000000001E-3</v>
      </c>
      <c r="AA374" s="56">
        <f t="shared" si="59"/>
        <v>0.06</v>
      </c>
    </row>
    <row r="375" spans="1:27" s="56" customFormat="1" ht="29.4" thickBot="1" x14ac:dyDescent="0.35">
      <c r="A375" s="55" t="s">
        <v>72</v>
      </c>
      <c r="B375" s="56" t="s">
        <v>38</v>
      </c>
      <c r="C375" s="64">
        <f t="shared" si="53"/>
        <v>1.8379162114420491E-2</v>
      </c>
      <c r="D375" s="19" t="s">
        <v>91</v>
      </c>
      <c r="E375" s="27">
        <v>0.3</v>
      </c>
      <c r="F375" s="27">
        <f t="shared" si="54"/>
        <v>0.15</v>
      </c>
      <c r="G375" s="19" t="s">
        <v>91</v>
      </c>
      <c r="H375" s="58" t="s">
        <v>45</v>
      </c>
      <c r="I375" s="56">
        <f t="shared" si="55"/>
        <v>2162.6999999999998</v>
      </c>
      <c r="J375" s="56">
        <f t="shared" si="60"/>
        <v>0.19837644468904786</v>
      </c>
      <c r="K375" s="59">
        <v>16.7</v>
      </c>
      <c r="O375">
        <v>5.3202797607194399E-4</v>
      </c>
      <c r="R375" s="56">
        <v>2.2999999999999998</v>
      </c>
      <c r="S375" s="31">
        <f t="shared" si="56"/>
        <v>4.3899999999999998E-3</v>
      </c>
      <c r="T375" s="2">
        <v>43.9</v>
      </c>
      <c r="U375" s="27">
        <v>1</v>
      </c>
      <c r="V375" s="61">
        <v>7209</v>
      </c>
      <c r="W375" s="67">
        <v>6</v>
      </c>
      <c r="X375" s="56">
        <f t="shared" si="57"/>
        <v>1.4633333333333333E-2</v>
      </c>
      <c r="Y375" s="62">
        <v>9.7937000000000007E-3</v>
      </c>
      <c r="Z375" s="56">
        <f t="shared" si="58"/>
        <v>3.0000000000000001E-3</v>
      </c>
      <c r="AA375" s="56">
        <f t="shared" si="59"/>
        <v>0.06</v>
      </c>
    </row>
    <row r="376" spans="1:27" s="56" customFormat="1" ht="29.4" thickBot="1" x14ac:dyDescent="0.35">
      <c r="A376" s="55" t="s">
        <v>72</v>
      </c>
      <c r="B376" s="56" t="s">
        <v>38</v>
      </c>
      <c r="C376" s="64">
        <f t="shared" si="53"/>
        <v>1.8379162114420491E-2</v>
      </c>
      <c r="D376" s="19" t="s">
        <v>91</v>
      </c>
      <c r="E376" s="27">
        <v>0.3</v>
      </c>
      <c r="F376" s="27">
        <f t="shared" si="54"/>
        <v>0.15</v>
      </c>
      <c r="G376" s="19" t="s">
        <v>91</v>
      </c>
      <c r="H376" s="58" t="s">
        <v>45</v>
      </c>
      <c r="I376" s="56">
        <f t="shared" si="55"/>
        <v>2162.6999999999998</v>
      </c>
      <c r="J376" s="56">
        <f t="shared" si="60"/>
        <v>0.19837644468904786</v>
      </c>
      <c r="K376" s="59">
        <v>16.7</v>
      </c>
      <c r="O376">
        <v>5.0605891397613098E-4</v>
      </c>
      <c r="R376" s="56">
        <v>2.2999999999999998</v>
      </c>
      <c r="S376" s="31">
        <f t="shared" si="56"/>
        <v>5.1900000000000002E-3</v>
      </c>
      <c r="T376" s="2">
        <v>51.9</v>
      </c>
      <c r="U376" s="27">
        <v>1</v>
      </c>
      <c r="V376" s="61">
        <v>7209</v>
      </c>
      <c r="W376" s="67">
        <v>6</v>
      </c>
      <c r="X376" s="56">
        <f t="shared" si="57"/>
        <v>1.7300000000000003E-2</v>
      </c>
      <c r="Y376" s="62">
        <v>9.7937000000000007E-3</v>
      </c>
      <c r="Z376" s="56">
        <f t="shared" si="58"/>
        <v>3.0000000000000001E-3</v>
      </c>
      <c r="AA376" s="56">
        <f t="shared" si="59"/>
        <v>0.06</v>
      </c>
    </row>
    <row r="377" spans="1:27" s="56" customFormat="1" ht="29.4" thickBot="1" x14ac:dyDescent="0.35">
      <c r="A377" s="55" t="s">
        <v>72</v>
      </c>
      <c r="B377" s="56" t="s">
        <v>38</v>
      </c>
      <c r="C377" s="64">
        <f t="shared" si="53"/>
        <v>1.8379162114420491E-2</v>
      </c>
      <c r="D377" s="19" t="s">
        <v>91</v>
      </c>
      <c r="E377" s="27">
        <v>0.3</v>
      </c>
      <c r="F377" s="27">
        <f t="shared" si="54"/>
        <v>0.15</v>
      </c>
      <c r="G377" s="19" t="s">
        <v>91</v>
      </c>
      <c r="H377" s="58" t="s">
        <v>45</v>
      </c>
      <c r="I377" s="56">
        <f t="shared" si="55"/>
        <v>2162.6999999999998</v>
      </c>
      <c r="J377" s="56">
        <f t="shared" si="60"/>
        <v>0.19837644468904786</v>
      </c>
      <c r="K377" s="59">
        <v>16.7</v>
      </c>
      <c r="O377">
        <v>5.0656172902829204E-4</v>
      </c>
      <c r="R377" s="56">
        <v>2.2999999999999998</v>
      </c>
      <c r="S377" s="31">
        <f t="shared" si="56"/>
        <v>6.1200000000000004E-3</v>
      </c>
      <c r="T377" s="2">
        <v>61.2</v>
      </c>
      <c r="U377" s="27">
        <v>1</v>
      </c>
      <c r="V377" s="61">
        <v>7209</v>
      </c>
      <c r="W377" s="67">
        <v>6</v>
      </c>
      <c r="X377" s="56">
        <f t="shared" si="57"/>
        <v>2.0400000000000001E-2</v>
      </c>
      <c r="Y377" s="62">
        <v>9.7937000000000007E-3</v>
      </c>
      <c r="Z377" s="56">
        <f t="shared" si="58"/>
        <v>3.0000000000000001E-3</v>
      </c>
      <c r="AA377" s="56">
        <f t="shared" si="59"/>
        <v>0.06</v>
      </c>
    </row>
    <row r="378" spans="1:27" s="56" customFormat="1" ht="29.4" thickBot="1" x14ac:dyDescent="0.35">
      <c r="A378" s="55" t="s">
        <v>72</v>
      </c>
      <c r="B378" s="56" t="s">
        <v>38</v>
      </c>
      <c r="C378" s="64">
        <f t="shared" si="53"/>
        <v>1.8379162114420491E-2</v>
      </c>
      <c r="D378" s="19" t="s">
        <v>91</v>
      </c>
      <c r="E378" s="27">
        <v>0.3</v>
      </c>
      <c r="F378" s="27">
        <f t="shared" si="54"/>
        <v>0.15</v>
      </c>
      <c r="G378" s="19" t="s">
        <v>91</v>
      </c>
      <c r="H378" s="58" t="s">
        <v>45</v>
      </c>
      <c r="I378" s="56">
        <f t="shared" si="55"/>
        <v>2162.6999999999998</v>
      </c>
      <c r="J378" s="56">
        <f t="shared" si="60"/>
        <v>0.19837644468904786</v>
      </c>
      <c r="K378" s="59">
        <v>16.7</v>
      </c>
      <c r="O378">
        <v>5.04623824671038E-4</v>
      </c>
      <c r="R378" s="56">
        <v>2.2999999999999998</v>
      </c>
      <c r="S378" s="31">
        <f t="shared" si="56"/>
        <v>7.2199999999999999E-3</v>
      </c>
      <c r="T378" s="2">
        <v>72.2</v>
      </c>
      <c r="U378" s="27">
        <v>1</v>
      </c>
      <c r="V378" s="61">
        <v>7209</v>
      </c>
      <c r="W378" s="67">
        <v>6</v>
      </c>
      <c r="X378" s="56">
        <f t="shared" si="57"/>
        <v>2.4066666666666667E-2</v>
      </c>
      <c r="Y378" s="62">
        <v>9.7937000000000007E-3</v>
      </c>
      <c r="Z378" s="56">
        <f t="shared" si="58"/>
        <v>3.0000000000000001E-3</v>
      </c>
      <c r="AA378" s="56">
        <f t="shared" si="59"/>
        <v>0.06</v>
      </c>
    </row>
    <row r="379" spans="1:27" s="56" customFormat="1" ht="29.4" thickBot="1" x14ac:dyDescent="0.35">
      <c r="A379" s="55" t="s">
        <v>72</v>
      </c>
      <c r="B379" s="56" t="s">
        <v>38</v>
      </c>
      <c r="C379" s="64">
        <f t="shared" si="53"/>
        <v>1.8379162114420491E-2</v>
      </c>
      <c r="D379" s="19" t="s">
        <v>91</v>
      </c>
      <c r="E379" s="27">
        <v>0.3</v>
      </c>
      <c r="F379" s="27">
        <f t="shared" si="54"/>
        <v>0.15</v>
      </c>
      <c r="G379" s="19" t="s">
        <v>91</v>
      </c>
      <c r="H379" s="58" t="s">
        <v>45</v>
      </c>
      <c r="I379" s="56">
        <f t="shared" si="55"/>
        <v>2162.6999999999998</v>
      </c>
      <c r="J379" s="56">
        <f t="shared" si="60"/>
        <v>0.19837644468904786</v>
      </c>
      <c r="K379" s="59">
        <v>16.7</v>
      </c>
      <c r="O379">
        <v>5.3707821984549703E-4</v>
      </c>
      <c r="R379" s="56">
        <v>2.2999999999999998</v>
      </c>
      <c r="S379" s="31">
        <f t="shared" si="56"/>
        <v>8.5199999999999998E-3</v>
      </c>
      <c r="T379" s="2">
        <v>85.2</v>
      </c>
      <c r="U379" s="27">
        <v>1</v>
      </c>
      <c r="V379" s="61">
        <v>7209</v>
      </c>
      <c r="W379" s="67">
        <v>6</v>
      </c>
      <c r="X379" s="56">
        <f t="shared" si="57"/>
        <v>2.8400000000000002E-2</v>
      </c>
      <c r="Y379" s="62">
        <v>9.7937000000000007E-3</v>
      </c>
      <c r="Z379" s="56">
        <f t="shared" si="58"/>
        <v>3.0000000000000001E-3</v>
      </c>
      <c r="AA379" s="56">
        <f t="shared" si="59"/>
        <v>0.06</v>
      </c>
    </row>
    <row r="380" spans="1:27" s="56" customFormat="1" ht="29.4" thickBot="1" x14ac:dyDescent="0.35">
      <c r="A380" s="55" t="s">
        <v>72</v>
      </c>
      <c r="B380" s="56" t="s">
        <v>38</v>
      </c>
      <c r="C380" s="64">
        <f t="shared" si="53"/>
        <v>1.8379162114420491E-2</v>
      </c>
      <c r="D380" s="19" t="s">
        <v>91</v>
      </c>
      <c r="E380" s="27">
        <v>0.3</v>
      </c>
      <c r="F380" s="27">
        <f t="shared" si="54"/>
        <v>0.15</v>
      </c>
      <c r="G380" s="19" t="s">
        <v>91</v>
      </c>
      <c r="H380" s="58" t="s">
        <v>45</v>
      </c>
      <c r="I380" s="56">
        <f t="shared" si="55"/>
        <v>2162.6999999999998</v>
      </c>
      <c r="J380" s="56">
        <f t="shared" si="60"/>
        <v>0.19837644468904786</v>
      </c>
      <c r="K380" s="59">
        <v>16.7</v>
      </c>
      <c r="O380">
        <v>5.6552047782107895E-4</v>
      </c>
      <c r="R380" s="56">
        <v>2.2999999999999998</v>
      </c>
      <c r="S380" s="31">
        <f t="shared" si="56"/>
        <v>1.01E-2</v>
      </c>
      <c r="T380" s="2">
        <v>101</v>
      </c>
      <c r="U380" s="27">
        <v>1</v>
      </c>
      <c r="V380" s="61">
        <v>7209</v>
      </c>
      <c r="W380" s="67">
        <v>6</v>
      </c>
      <c r="X380" s="56">
        <f t="shared" si="57"/>
        <v>3.3666666666666664E-2</v>
      </c>
      <c r="Y380" s="62">
        <v>9.7937000000000007E-3</v>
      </c>
      <c r="Z380" s="56">
        <f t="shared" si="58"/>
        <v>3.0000000000000001E-3</v>
      </c>
      <c r="AA380" s="56">
        <f t="shared" si="59"/>
        <v>0.06</v>
      </c>
    </row>
    <row r="381" spans="1:27" s="56" customFormat="1" ht="29.4" thickBot="1" x14ac:dyDescent="0.35">
      <c r="A381" s="55" t="s">
        <v>72</v>
      </c>
      <c r="B381" s="56" t="s">
        <v>38</v>
      </c>
      <c r="C381" s="64">
        <f t="shared" si="53"/>
        <v>1.8379162114420491E-2</v>
      </c>
      <c r="D381" s="19" t="s">
        <v>91</v>
      </c>
      <c r="E381" s="27">
        <v>0.3</v>
      </c>
      <c r="F381" s="27">
        <f t="shared" si="54"/>
        <v>0.15</v>
      </c>
      <c r="G381" s="19" t="s">
        <v>91</v>
      </c>
      <c r="H381" s="58" t="s">
        <v>45</v>
      </c>
      <c r="I381" s="56">
        <f t="shared" si="55"/>
        <v>2162.6999999999998</v>
      </c>
      <c r="J381" s="56">
        <f t="shared" si="60"/>
        <v>0.19837644468904786</v>
      </c>
      <c r="K381" s="59">
        <v>16.7</v>
      </c>
      <c r="O381">
        <v>6.0097775261543497E-4</v>
      </c>
      <c r="R381" s="56">
        <v>2.2999999999999998</v>
      </c>
      <c r="S381" s="31">
        <f t="shared" si="56"/>
        <v>1.1900000000000001E-2</v>
      </c>
      <c r="T381" s="2">
        <v>119</v>
      </c>
      <c r="U381" s="27">
        <v>1</v>
      </c>
      <c r="V381" s="61">
        <v>7209</v>
      </c>
      <c r="W381" s="67">
        <v>6</v>
      </c>
      <c r="X381" s="56">
        <f t="shared" si="57"/>
        <v>3.966666666666667E-2</v>
      </c>
      <c r="Y381" s="62">
        <v>9.7937000000000007E-3</v>
      </c>
      <c r="Z381" s="56">
        <f t="shared" si="58"/>
        <v>3.0000000000000001E-3</v>
      </c>
      <c r="AA381" s="56">
        <f t="shared" si="59"/>
        <v>0.06</v>
      </c>
    </row>
    <row r="382" spans="1:27" s="56" customFormat="1" ht="29.4" thickBot="1" x14ac:dyDescent="0.35">
      <c r="A382" s="55" t="s">
        <v>72</v>
      </c>
      <c r="B382" s="56" t="s">
        <v>38</v>
      </c>
      <c r="C382" s="64">
        <f t="shared" si="53"/>
        <v>1.8379162114420491E-2</v>
      </c>
      <c r="D382" s="19" t="s">
        <v>91</v>
      </c>
      <c r="E382" s="27">
        <v>0.3</v>
      </c>
      <c r="F382" s="27">
        <f t="shared" si="54"/>
        <v>0.15</v>
      </c>
      <c r="G382" s="19" t="s">
        <v>91</v>
      </c>
      <c r="H382" s="58" t="s">
        <v>45</v>
      </c>
      <c r="I382" s="56">
        <f t="shared" si="55"/>
        <v>2162.6999999999998</v>
      </c>
      <c r="J382" s="56">
        <f t="shared" si="60"/>
        <v>0.19837644468904786</v>
      </c>
      <c r="K382" s="59">
        <v>16.7</v>
      </c>
      <c r="O382">
        <v>6.7972339860778797E-4</v>
      </c>
      <c r="R382" s="56">
        <v>2.2999999999999998</v>
      </c>
      <c r="S382" s="31">
        <f t="shared" si="56"/>
        <v>1.4E-2</v>
      </c>
      <c r="T382" s="2">
        <v>140</v>
      </c>
      <c r="U382" s="27">
        <v>1</v>
      </c>
      <c r="V382" s="61">
        <v>7209</v>
      </c>
      <c r="W382" s="67">
        <v>6</v>
      </c>
      <c r="X382" s="56">
        <f t="shared" si="57"/>
        <v>4.6666666666666669E-2</v>
      </c>
      <c r="Y382" s="62">
        <v>9.7937000000000007E-3</v>
      </c>
      <c r="Z382" s="56">
        <f t="shared" si="58"/>
        <v>3.0000000000000001E-3</v>
      </c>
      <c r="AA382" s="56">
        <f t="shared" si="59"/>
        <v>0.06</v>
      </c>
    </row>
    <row r="383" spans="1:27" s="56" customFormat="1" ht="29.4" thickBot="1" x14ac:dyDescent="0.35">
      <c r="A383" s="55" t="s">
        <v>72</v>
      </c>
      <c r="B383" s="56" t="s">
        <v>38</v>
      </c>
      <c r="C383" s="64">
        <f t="shared" si="53"/>
        <v>1.8379162114420491E-2</v>
      </c>
      <c r="D383" s="19" t="s">
        <v>91</v>
      </c>
      <c r="E383" s="27">
        <v>0.3</v>
      </c>
      <c r="F383" s="27">
        <f t="shared" si="54"/>
        <v>0.15</v>
      </c>
      <c r="G383" s="19" t="s">
        <v>91</v>
      </c>
      <c r="H383" s="58" t="s">
        <v>45</v>
      </c>
      <c r="I383" s="56">
        <f t="shared" si="55"/>
        <v>2162.6999999999998</v>
      </c>
      <c r="J383" s="56">
        <f t="shared" si="60"/>
        <v>0.19837644468904786</v>
      </c>
      <c r="K383" s="59">
        <v>16.7</v>
      </c>
      <c r="O383">
        <v>8.1081548162200096E-4</v>
      </c>
      <c r="R383" s="56">
        <v>2.2999999999999998</v>
      </c>
      <c r="S383" s="31">
        <f t="shared" si="56"/>
        <v>1.6500000000000001E-2</v>
      </c>
      <c r="T383" s="2">
        <v>165</v>
      </c>
      <c r="U383" s="27">
        <v>1</v>
      </c>
      <c r="V383" s="61">
        <v>7209</v>
      </c>
      <c r="W383" s="67">
        <v>6</v>
      </c>
      <c r="X383" s="56">
        <f t="shared" si="57"/>
        <v>5.5000000000000007E-2</v>
      </c>
      <c r="Y383" s="62">
        <v>9.7937000000000007E-3</v>
      </c>
      <c r="Z383" s="56">
        <f t="shared" si="58"/>
        <v>3.0000000000000001E-3</v>
      </c>
      <c r="AA383" s="56">
        <f t="shared" si="59"/>
        <v>0.06</v>
      </c>
    </row>
    <row r="384" spans="1:27" s="56" customFormat="1" ht="29.4" thickBot="1" x14ac:dyDescent="0.35">
      <c r="A384" s="55" t="s">
        <v>72</v>
      </c>
      <c r="B384" s="56" t="s">
        <v>38</v>
      </c>
      <c r="C384" s="64">
        <f t="shared" si="53"/>
        <v>1.8379162114420491E-2</v>
      </c>
      <c r="D384" s="19" t="s">
        <v>91</v>
      </c>
      <c r="E384" s="27">
        <v>0.3</v>
      </c>
      <c r="F384" s="27">
        <f t="shared" si="54"/>
        <v>0.15</v>
      </c>
      <c r="G384" s="19" t="s">
        <v>91</v>
      </c>
      <c r="H384" s="58" t="s">
        <v>45</v>
      </c>
      <c r="I384" s="56">
        <f t="shared" si="55"/>
        <v>2162.6999999999998</v>
      </c>
      <c r="J384" s="56">
        <f t="shared" si="60"/>
        <v>0.19837644468904786</v>
      </c>
      <c r="K384" s="59">
        <v>16.7</v>
      </c>
      <c r="O384">
        <v>9.3885418405134299E-4</v>
      </c>
      <c r="R384" s="56">
        <v>2.2999999999999998</v>
      </c>
      <c r="S384" s="31">
        <f t="shared" si="56"/>
        <v>1.95E-2</v>
      </c>
      <c r="T384" s="2">
        <v>195</v>
      </c>
      <c r="U384" s="27">
        <v>1</v>
      </c>
      <c r="V384" s="61">
        <v>7209</v>
      </c>
      <c r="W384" s="67">
        <v>6</v>
      </c>
      <c r="X384" s="56">
        <f t="shared" si="57"/>
        <v>6.5000000000000002E-2</v>
      </c>
      <c r="Y384" s="62">
        <v>9.7937000000000007E-3</v>
      </c>
      <c r="Z384" s="56">
        <f t="shared" si="58"/>
        <v>3.0000000000000001E-3</v>
      </c>
      <c r="AA384" s="56">
        <f t="shared" si="59"/>
        <v>0.06</v>
      </c>
    </row>
    <row r="385" spans="1:27" s="56" customFormat="1" ht="29.4" thickBot="1" x14ac:dyDescent="0.35">
      <c r="A385" s="55" t="s">
        <v>72</v>
      </c>
      <c r="B385" s="56" t="s">
        <v>38</v>
      </c>
      <c r="C385" s="64">
        <f t="shared" si="53"/>
        <v>1.8379162114420491E-2</v>
      </c>
      <c r="D385" s="19" t="s">
        <v>91</v>
      </c>
      <c r="E385" s="27">
        <v>0.3</v>
      </c>
      <c r="F385" s="27">
        <f t="shared" si="54"/>
        <v>0.15</v>
      </c>
      <c r="G385" s="19" t="s">
        <v>91</v>
      </c>
      <c r="H385" s="58" t="s">
        <v>45</v>
      </c>
      <c r="I385" s="56">
        <f t="shared" si="55"/>
        <v>2162.6999999999998</v>
      </c>
      <c r="J385" s="56">
        <f t="shared" si="60"/>
        <v>0.19837644468904786</v>
      </c>
      <c r="K385" s="59">
        <v>16.7</v>
      </c>
      <c r="O385">
        <v>1.0814045748660001E-3</v>
      </c>
      <c r="R385" s="56">
        <v>2.2999999999999998</v>
      </c>
      <c r="S385" s="31">
        <f t="shared" si="56"/>
        <v>2.3E-2</v>
      </c>
      <c r="T385" s="2">
        <v>230</v>
      </c>
      <c r="U385" s="27">
        <v>1</v>
      </c>
      <c r="V385" s="61">
        <v>7209</v>
      </c>
      <c r="W385" s="67">
        <v>6</v>
      </c>
      <c r="X385" s="56">
        <f t="shared" si="57"/>
        <v>7.6666666666666675E-2</v>
      </c>
      <c r="Y385" s="62">
        <v>9.7937000000000007E-3</v>
      </c>
      <c r="Z385" s="56">
        <f t="shared" si="58"/>
        <v>3.0000000000000001E-3</v>
      </c>
      <c r="AA385" s="56">
        <f t="shared" si="59"/>
        <v>0.06</v>
      </c>
    </row>
    <row r="386" spans="1:27" s="28" customFormat="1" ht="19.8" thickBot="1" x14ac:dyDescent="0.35">
      <c r="A386" s="32" t="s">
        <v>54</v>
      </c>
      <c r="B386" s="28" t="s">
        <v>38</v>
      </c>
      <c r="C386" s="33">
        <f t="shared" ref="C386:C404" si="61">(Z386*AA386)/Y386</f>
        <v>5.820068002899823E-3</v>
      </c>
      <c r="D386" s="34" t="s">
        <v>91</v>
      </c>
      <c r="E386" s="35">
        <v>0.3</v>
      </c>
      <c r="F386" s="35">
        <f t="shared" ref="F386:F425" si="62">E386/2</f>
        <v>0.15</v>
      </c>
      <c r="G386" s="34" t="s">
        <v>92</v>
      </c>
      <c r="H386" s="36" t="s">
        <v>55</v>
      </c>
      <c r="I386" s="28">
        <f t="shared" ref="I386:I425" si="63">V386*E386</f>
        <v>0</v>
      </c>
      <c r="J386" s="28">
        <f>(V386*K386)/(790*46*14.2)</f>
        <v>0</v>
      </c>
      <c r="K386" s="37">
        <v>0</v>
      </c>
      <c r="P386" s="38"/>
      <c r="R386" s="28">
        <v>2.2999999999999998</v>
      </c>
      <c r="S386" s="39">
        <f t="shared" ref="S386:S425" si="64">T386/10000</f>
        <v>1.1000000000000001E-3</v>
      </c>
      <c r="T386" s="39">
        <v>11</v>
      </c>
      <c r="U386" s="35">
        <v>1</v>
      </c>
      <c r="V386" s="36">
        <v>0</v>
      </c>
      <c r="W386" s="40">
        <v>1.9</v>
      </c>
      <c r="X386" s="28">
        <f t="shared" ref="X386:X425" si="65">S386/E386</f>
        <v>3.666666666666667E-3</v>
      </c>
      <c r="Y386" s="41">
        <v>9.7937000000000007E-3</v>
      </c>
      <c r="Z386" s="28">
        <f t="shared" ref="Z386:Z425" si="66">E386/100</f>
        <v>3.0000000000000001E-3</v>
      </c>
      <c r="AA386" s="28">
        <f t="shared" ref="AA386:AA408" si="67">W386/100</f>
        <v>1.9E-2</v>
      </c>
    </row>
    <row r="387" spans="1:27" s="28" customFormat="1" ht="19.8" thickBot="1" x14ac:dyDescent="0.35">
      <c r="A387" s="32" t="s">
        <v>56</v>
      </c>
      <c r="B387" s="28" t="s">
        <v>38</v>
      </c>
      <c r="C387" s="33">
        <f t="shared" si="61"/>
        <v>5.820068002899823E-3</v>
      </c>
      <c r="D387" s="34" t="s">
        <v>91</v>
      </c>
      <c r="E387" s="35">
        <v>0.3</v>
      </c>
      <c r="F387" s="35">
        <f t="shared" si="62"/>
        <v>0.15</v>
      </c>
      <c r="G387" s="34" t="s">
        <v>92</v>
      </c>
      <c r="H387" s="36" t="s">
        <v>55</v>
      </c>
      <c r="I387" s="28">
        <f t="shared" si="63"/>
        <v>0</v>
      </c>
      <c r="J387" s="28">
        <f>(V387*K387)/(790*46*14.2)</f>
        <v>0</v>
      </c>
      <c r="K387" s="37">
        <v>0</v>
      </c>
      <c r="P387" s="38"/>
      <c r="R387" s="28">
        <v>2.2999999999999998</v>
      </c>
      <c r="S387" s="39">
        <f t="shared" si="64"/>
        <v>1.1000000000000001E-3</v>
      </c>
      <c r="T387" s="39">
        <v>11</v>
      </c>
      <c r="U387" s="35">
        <v>1</v>
      </c>
      <c r="V387" s="36">
        <v>0</v>
      </c>
      <c r="W387" s="40">
        <v>1.9</v>
      </c>
      <c r="X387" s="28">
        <f t="shared" si="65"/>
        <v>3.666666666666667E-3</v>
      </c>
      <c r="Y387" s="41">
        <v>9.7937000000000007E-3</v>
      </c>
      <c r="Z387" s="28">
        <f t="shared" si="66"/>
        <v>3.0000000000000001E-3</v>
      </c>
      <c r="AA387" s="28">
        <f t="shared" si="67"/>
        <v>1.9E-2</v>
      </c>
    </row>
    <row r="388" spans="1:27" s="28" customFormat="1" ht="19.8" thickBot="1" x14ac:dyDescent="0.35">
      <c r="A388" s="32" t="s">
        <v>57</v>
      </c>
      <c r="B388" s="28" t="s">
        <v>38</v>
      </c>
      <c r="C388" s="33">
        <f t="shared" si="61"/>
        <v>1.4397010322962721E-2</v>
      </c>
      <c r="D388" s="34" t="s">
        <v>91</v>
      </c>
      <c r="E388" s="35">
        <v>0.3</v>
      </c>
      <c r="F388" s="35">
        <f t="shared" si="62"/>
        <v>0.15</v>
      </c>
      <c r="G388" s="34" t="s">
        <v>92</v>
      </c>
      <c r="H388" s="36" t="s">
        <v>55</v>
      </c>
      <c r="I388" s="28">
        <f t="shared" si="63"/>
        <v>0</v>
      </c>
      <c r="J388" s="28">
        <f>(V388*K388)/(790*46*14.9)</f>
        <v>0</v>
      </c>
      <c r="K388" s="37">
        <v>0</v>
      </c>
      <c r="P388" s="38"/>
      <c r="R388" s="28">
        <v>2.2999999999999998</v>
      </c>
      <c r="S388" s="39">
        <f t="shared" si="64"/>
        <v>1.1000000000000001E-3</v>
      </c>
      <c r="T388" s="39">
        <v>11</v>
      </c>
      <c r="U388" s="35">
        <v>1</v>
      </c>
      <c r="V388" s="36">
        <v>0</v>
      </c>
      <c r="W388" s="40">
        <v>4.7</v>
      </c>
      <c r="X388" s="28">
        <f t="shared" si="65"/>
        <v>3.666666666666667E-3</v>
      </c>
      <c r="Y388" s="41">
        <v>9.7937000000000007E-3</v>
      </c>
      <c r="Z388" s="28">
        <f t="shared" si="66"/>
        <v>3.0000000000000001E-3</v>
      </c>
      <c r="AA388" s="28">
        <f t="shared" si="67"/>
        <v>4.7E-2</v>
      </c>
    </row>
    <row r="389" spans="1:27" s="28" customFormat="1" ht="19.8" thickBot="1" x14ac:dyDescent="0.35">
      <c r="A389" s="32" t="s">
        <v>58</v>
      </c>
      <c r="B389" s="28" t="s">
        <v>38</v>
      </c>
      <c r="C389" s="33">
        <f t="shared" si="61"/>
        <v>1.4397010322962721E-2</v>
      </c>
      <c r="D389" s="34" t="s">
        <v>91</v>
      </c>
      <c r="E389" s="35">
        <v>0.3</v>
      </c>
      <c r="F389" s="35">
        <f t="shared" si="62"/>
        <v>0.15</v>
      </c>
      <c r="G389" s="34" t="s">
        <v>92</v>
      </c>
      <c r="H389" s="36" t="s">
        <v>55</v>
      </c>
      <c r="I389" s="28">
        <f t="shared" si="63"/>
        <v>0</v>
      </c>
      <c r="J389" s="28">
        <f>(V389*K389)/(790*46*14.8)</f>
        <v>0</v>
      </c>
      <c r="K389" s="37">
        <v>0</v>
      </c>
      <c r="P389" s="38"/>
      <c r="R389" s="28">
        <v>2.2999999999999998</v>
      </c>
      <c r="S389" s="39">
        <f t="shared" si="64"/>
        <v>1.1000000000000001E-3</v>
      </c>
      <c r="T389" s="39">
        <v>11</v>
      </c>
      <c r="U389" s="35">
        <v>1</v>
      </c>
      <c r="V389" s="36">
        <v>0</v>
      </c>
      <c r="W389" s="40">
        <v>4.7</v>
      </c>
      <c r="X389" s="28">
        <f t="shared" si="65"/>
        <v>3.666666666666667E-3</v>
      </c>
      <c r="Y389" s="41">
        <v>9.7937000000000007E-3</v>
      </c>
      <c r="Z389" s="28">
        <f t="shared" si="66"/>
        <v>3.0000000000000001E-3</v>
      </c>
      <c r="AA389" s="28">
        <f t="shared" si="67"/>
        <v>4.7E-2</v>
      </c>
    </row>
    <row r="390" spans="1:27" s="28" customFormat="1" ht="19.8" thickBot="1" x14ac:dyDescent="0.35">
      <c r="A390" s="32" t="s">
        <v>59</v>
      </c>
      <c r="B390" s="28" t="s">
        <v>38</v>
      </c>
      <c r="C390" s="33">
        <f t="shared" si="61"/>
        <v>1.8991800851567844E-2</v>
      </c>
      <c r="D390" s="34" t="s">
        <v>91</v>
      </c>
      <c r="E390" s="35">
        <v>0.3</v>
      </c>
      <c r="F390" s="35">
        <f t="shared" si="62"/>
        <v>0.15</v>
      </c>
      <c r="G390" s="34" t="s">
        <v>92</v>
      </c>
      <c r="H390" s="36" t="s">
        <v>55</v>
      </c>
      <c r="I390" s="28">
        <f t="shared" si="63"/>
        <v>0</v>
      </c>
      <c r="J390" s="28">
        <f>(V390*K390)/(790*46*16.3)</f>
        <v>0</v>
      </c>
      <c r="K390" s="37">
        <v>0</v>
      </c>
      <c r="P390" s="38"/>
      <c r="R390" s="28">
        <v>2.2999999999999998</v>
      </c>
      <c r="S390" s="39">
        <f t="shared" si="64"/>
        <v>1.1000000000000001E-3</v>
      </c>
      <c r="T390" s="39">
        <v>11</v>
      </c>
      <c r="U390" s="35">
        <v>1</v>
      </c>
      <c r="V390" s="36">
        <v>0</v>
      </c>
      <c r="W390" s="40">
        <v>6.2</v>
      </c>
      <c r="X390" s="28">
        <f t="shared" si="65"/>
        <v>3.666666666666667E-3</v>
      </c>
      <c r="Y390" s="41">
        <v>9.7937000000000007E-3</v>
      </c>
      <c r="Z390" s="28">
        <f t="shared" si="66"/>
        <v>3.0000000000000001E-3</v>
      </c>
      <c r="AA390" s="28">
        <f t="shared" si="67"/>
        <v>6.2E-2</v>
      </c>
    </row>
    <row r="391" spans="1:27" s="28" customFormat="1" ht="19.8" thickBot="1" x14ac:dyDescent="0.35">
      <c r="A391" s="32" t="s">
        <v>60</v>
      </c>
      <c r="B391" s="28" t="s">
        <v>38</v>
      </c>
      <c r="C391" s="33">
        <f t="shared" si="61"/>
        <v>1.8991800851567844E-2</v>
      </c>
      <c r="D391" s="34" t="s">
        <v>91</v>
      </c>
      <c r="E391" s="35">
        <v>0.3</v>
      </c>
      <c r="F391" s="35">
        <f t="shared" si="62"/>
        <v>0.15</v>
      </c>
      <c r="G391" s="34" t="s">
        <v>92</v>
      </c>
      <c r="H391" s="36" t="s">
        <v>55</v>
      </c>
      <c r="I391" s="28">
        <f t="shared" si="63"/>
        <v>0</v>
      </c>
      <c r="J391" s="28">
        <f>(V391*K391)/(790*46*16.3)</f>
        <v>0</v>
      </c>
      <c r="K391" s="37">
        <v>0</v>
      </c>
      <c r="P391" s="38"/>
      <c r="R391" s="28">
        <v>2.2999999999999998</v>
      </c>
      <c r="S391" s="39">
        <f t="shared" si="64"/>
        <v>1.1000000000000001E-3</v>
      </c>
      <c r="T391" s="39">
        <v>11</v>
      </c>
      <c r="U391" s="35">
        <v>1</v>
      </c>
      <c r="V391" s="36">
        <v>0</v>
      </c>
      <c r="W391" s="40">
        <v>6.2</v>
      </c>
      <c r="X391" s="28">
        <f t="shared" si="65"/>
        <v>3.666666666666667E-3</v>
      </c>
      <c r="Y391" s="41">
        <v>9.7937000000000007E-3</v>
      </c>
      <c r="Z391" s="28">
        <f t="shared" si="66"/>
        <v>3.0000000000000001E-3</v>
      </c>
      <c r="AA391" s="28">
        <f t="shared" si="67"/>
        <v>6.2E-2</v>
      </c>
    </row>
    <row r="392" spans="1:27" s="28" customFormat="1" ht="19.8" thickBot="1" x14ac:dyDescent="0.35">
      <c r="A392" s="32" t="s">
        <v>61</v>
      </c>
      <c r="B392" s="28" t="s">
        <v>38</v>
      </c>
      <c r="C392" s="33">
        <f t="shared" si="61"/>
        <v>5.5137486343261486E-3</v>
      </c>
      <c r="D392" s="34" t="s">
        <v>91</v>
      </c>
      <c r="E392" s="35">
        <v>0.3</v>
      </c>
      <c r="F392" s="35">
        <f t="shared" si="62"/>
        <v>0.15</v>
      </c>
      <c r="G392" s="34" t="s">
        <v>92</v>
      </c>
      <c r="H392" s="36" t="s">
        <v>40</v>
      </c>
      <c r="I392" s="28">
        <f t="shared" si="63"/>
        <v>2162.6999999999998</v>
      </c>
      <c r="J392" s="28">
        <f>(V392*K392)/(790*46*14.5)</f>
        <v>0.19837644468904789</v>
      </c>
      <c r="K392" s="37">
        <v>14.5</v>
      </c>
      <c r="P392" s="38"/>
      <c r="R392" s="28">
        <v>2.2999999999999998</v>
      </c>
      <c r="S392" s="39">
        <f t="shared" si="64"/>
        <v>1.1000000000000001E-3</v>
      </c>
      <c r="T392" s="39">
        <v>11</v>
      </c>
      <c r="U392" s="35">
        <v>1</v>
      </c>
      <c r="V392" s="36">
        <v>7209</v>
      </c>
      <c r="W392" s="40">
        <v>1.8</v>
      </c>
      <c r="X392" s="28">
        <f t="shared" si="65"/>
        <v>3.666666666666667E-3</v>
      </c>
      <c r="Y392" s="41">
        <v>9.7937000000000007E-3</v>
      </c>
      <c r="Z392" s="28">
        <f t="shared" si="66"/>
        <v>3.0000000000000001E-3</v>
      </c>
      <c r="AA392" s="28">
        <f t="shared" si="67"/>
        <v>1.8000000000000002E-2</v>
      </c>
    </row>
    <row r="393" spans="1:27" s="28" customFormat="1" ht="19.8" thickBot="1" x14ac:dyDescent="0.35">
      <c r="A393" s="32" t="s">
        <v>62</v>
      </c>
      <c r="B393" s="28" t="s">
        <v>38</v>
      </c>
      <c r="C393" s="33">
        <f t="shared" si="61"/>
        <v>5.5137486343261486E-3</v>
      </c>
      <c r="D393" s="34" t="s">
        <v>91</v>
      </c>
      <c r="E393" s="35">
        <v>0.3</v>
      </c>
      <c r="F393" s="35">
        <f t="shared" si="62"/>
        <v>0.15</v>
      </c>
      <c r="G393" s="34" t="s">
        <v>92</v>
      </c>
      <c r="H393" s="36" t="s">
        <v>40</v>
      </c>
      <c r="I393" s="28">
        <f t="shared" si="63"/>
        <v>2162.6999999999998</v>
      </c>
      <c r="J393" s="28">
        <f>(V393*K393)/(790*46*14.5)</f>
        <v>0.19837644468904789</v>
      </c>
      <c r="K393" s="37">
        <v>14.5</v>
      </c>
      <c r="P393" s="38"/>
      <c r="R393" s="28">
        <v>2.2999999999999998</v>
      </c>
      <c r="S393" s="39">
        <f t="shared" si="64"/>
        <v>1.1000000000000001E-3</v>
      </c>
      <c r="T393" s="39">
        <v>11</v>
      </c>
      <c r="U393" s="35">
        <v>1</v>
      </c>
      <c r="V393" s="36">
        <v>7209</v>
      </c>
      <c r="W393" s="40">
        <v>1.8</v>
      </c>
      <c r="X393" s="28">
        <f t="shared" si="65"/>
        <v>3.666666666666667E-3</v>
      </c>
      <c r="Y393" s="41">
        <v>9.7937000000000007E-3</v>
      </c>
      <c r="Z393" s="28">
        <f t="shared" si="66"/>
        <v>3.0000000000000001E-3</v>
      </c>
      <c r="AA393" s="28">
        <f t="shared" si="67"/>
        <v>1.8000000000000002E-2</v>
      </c>
    </row>
    <row r="394" spans="1:27" s="28" customFormat="1" ht="19.8" thickBot="1" x14ac:dyDescent="0.35">
      <c r="A394" s="32" t="s">
        <v>63</v>
      </c>
      <c r="B394" s="28" t="s">
        <v>38</v>
      </c>
      <c r="C394" s="42">
        <f t="shared" si="61"/>
        <v>1.4090690954389045E-2</v>
      </c>
      <c r="D394" s="34" t="s">
        <v>91</v>
      </c>
      <c r="E394" s="35">
        <v>0.3</v>
      </c>
      <c r="F394" s="35">
        <f t="shared" si="62"/>
        <v>0.15</v>
      </c>
      <c r="G394" s="34" t="s">
        <v>92</v>
      </c>
      <c r="H394" s="43" t="s">
        <v>40</v>
      </c>
      <c r="I394" s="28">
        <f t="shared" si="63"/>
        <v>2162.6999999999998</v>
      </c>
      <c r="J394" s="28">
        <f>(V394*K394)/(790*46*15.3)</f>
        <v>0.19837644468904791</v>
      </c>
      <c r="K394" s="44">
        <v>15.3</v>
      </c>
      <c r="P394" s="38"/>
      <c r="R394" s="28">
        <v>2.2999999999999998</v>
      </c>
      <c r="S394" s="39">
        <f t="shared" si="64"/>
        <v>1.1000000000000001E-3</v>
      </c>
      <c r="T394" s="39">
        <v>11</v>
      </c>
      <c r="U394" s="35">
        <v>1</v>
      </c>
      <c r="V394" s="43">
        <v>7209</v>
      </c>
      <c r="W394" s="40">
        <v>4.5999999999999996</v>
      </c>
      <c r="X394" s="28">
        <f t="shared" si="65"/>
        <v>3.666666666666667E-3</v>
      </c>
      <c r="Y394" s="41">
        <v>9.7937000000000007E-3</v>
      </c>
      <c r="Z394" s="28">
        <f t="shared" si="66"/>
        <v>3.0000000000000001E-3</v>
      </c>
      <c r="AA394" s="28">
        <f t="shared" si="67"/>
        <v>4.5999999999999999E-2</v>
      </c>
    </row>
    <row r="395" spans="1:27" s="28" customFormat="1" ht="19.8" thickBot="1" x14ac:dyDescent="0.35">
      <c r="A395" s="32" t="s">
        <v>64</v>
      </c>
      <c r="B395" s="28" t="s">
        <v>38</v>
      </c>
      <c r="C395" s="42">
        <f t="shared" si="61"/>
        <v>1.4090690954389045E-2</v>
      </c>
      <c r="D395" s="34" t="s">
        <v>91</v>
      </c>
      <c r="E395" s="35">
        <v>0.3</v>
      </c>
      <c r="F395" s="35">
        <f t="shared" si="62"/>
        <v>0.15</v>
      </c>
      <c r="G395" s="34" t="s">
        <v>92</v>
      </c>
      <c r="H395" s="36" t="s">
        <v>40</v>
      </c>
      <c r="I395" s="28">
        <f t="shared" si="63"/>
        <v>2162.6999999999998</v>
      </c>
      <c r="J395" s="28">
        <f>(V395*K395)/(790*46*15.3)</f>
        <v>0.19837644468904791</v>
      </c>
      <c r="K395" s="37">
        <v>15.3</v>
      </c>
      <c r="R395" s="28">
        <v>2.2999999999999998</v>
      </c>
      <c r="S395" s="39">
        <f t="shared" si="64"/>
        <v>1.1000000000000001E-3</v>
      </c>
      <c r="T395" s="39">
        <v>11</v>
      </c>
      <c r="U395" s="35">
        <v>1</v>
      </c>
      <c r="V395" s="43">
        <v>7209</v>
      </c>
      <c r="W395" s="40">
        <v>4.5999999999999996</v>
      </c>
      <c r="X395" s="28">
        <f t="shared" si="65"/>
        <v>3.666666666666667E-3</v>
      </c>
      <c r="Y395" s="41">
        <v>9.7937000000000007E-3</v>
      </c>
      <c r="Z395" s="28">
        <f t="shared" si="66"/>
        <v>3.0000000000000001E-3</v>
      </c>
      <c r="AA395" s="28">
        <f t="shared" si="67"/>
        <v>4.5999999999999999E-2</v>
      </c>
    </row>
    <row r="396" spans="1:27" s="28" customFormat="1" ht="19.8" thickBot="1" x14ac:dyDescent="0.35">
      <c r="A396" s="32" t="s">
        <v>65</v>
      </c>
      <c r="B396" s="28" t="s">
        <v>38</v>
      </c>
      <c r="C396" s="42">
        <f t="shared" si="61"/>
        <v>1.8379162114420491E-2</v>
      </c>
      <c r="D396" s="34" t="s">
        <v>91</v>
      </c>
      <c r="E396" s="35">
        <v>0.3</v>
      </c>
      <c r="F396" s="35">
        <f t="shared" si="62"/>
        <v>0.15</v>
      </c>
      <c r="G396" s="34" t="s">
        <v>92</v>
      </c>
      <c r="H396" s="36" t="s">
        <v>40</v>
      </c>
      <c r="I396" s="28">
        <f t="shared" si="63"/>
        <v>2162.6999999999998</v>
      </c>
      <c r="J396" s="28">
        <f>(V396*K396)/(790*46*16.7)</f>
        <v>0.19837644468904786</v>
      </c>
      <c r="K396" s="37">
        <v>16.7</v>
      </c>
      <c r="R396" s="28">
        <v>2.2999999999999998</v>
      </c>
      <c r="S396" s="39">
        <f t="shared" si="64"/>
        <v>1.1000000000000001E-3</v>
      </c>
      <c r="T396" s="39">
        <v>11</v>
      </c>
      <c r="U396" s="35">
        <v>1</v>
      </c>
      <c r="V396" s="43">
        <v>7209</v>
      </c>
      <c r="W396" s="40">
        <v>6</v>
      </c>
      <c r="X396" s="28">
        <f t="shared" si="65"/>
        <v>3.666666666666667E-3</v>
      </c>
      <c r="Y396" s="41">
        <v>9.7937000000000007E-3</v>
      </c>
      <c r="Z396" s="28">
        <f t="shared" si="66"/>
        <v>3.0000000000000001E-3</v>
      </c>
      <c r="AA396" s="28">
        <f t="shared" si="67"/>
        <v>0.06</v>
      </c>
    </row>
    <row r="397" spans="1:27" s="28" customFormat="1" ht="19.8" thickBot="1" x14ac:dyDescent="0.35">
      <c r="A397" s="32" t="s">
        <v>66</v>
      </c>
      <c r="B397" s="28" t="s">
        <v>38</v>
      </c>
      <c r="C397" s="42">
        <f t="shared" si="61"/>
        <v>1.8379162114420491E-2</v>
      </c>
      <c r="D397" s="34" t="s">
        <v>91</v>
      </c>
      <c r="E397" s="35">
        <v>0.3</v>
      </c>
      <c r="F397" s="35">
        <f t="shared" si="62"/>
        <v>0.15</v>
      </c>
      <c r="G397" s="34" t="s">
        <v>92</v>
      </c>
      <c r="H397" s="36" t="s">
        <v>40</v>
      </c>
      <c r="I397" s="28">
        <f t="shared" si="63"/>
        <v>2162.6999999999998</v>
      </c>
      <c r="J397" s="28">
        <f>(V397*K397)/(790*46*16.7)</f>
        <v>0.19837644468904786</v>
      </c>
      <c r="K397" s="37">
        <v>16.7</v>
      </c>
      <c r="R397" s="28">
        <v>2.2999999999999998</v>
      </c>
      <c r="S397" s="39">
        <f t="shared" si="64"/>
        <v>1.1000000000000001E-3</v>
      </c>
      <c r="T397" s="39">
        <v>11</v>
      </c>
      <c r="U397" s="35">
        <v>1</v>
      </c>
      <c r="V397" s="43">
        <v>7209</v>
      </c>
      <c r="W397" s="40">
        <v>6</v>
      </c>
      <c r="X397" s="28">
        <f t="shared" si="65"/>
        <v>3.666666666666667E-3</v>
      </c>
      <c r="Y397" s="41">
        <v>9.7937000000000007E-3</v>
      </c>
      <c r="Z397" s="28">
        <f t="shared" si="66"/>
        <v>3.0000000000000001E-3</v>
      </c>
      <c r="AA397" s="28">
        <f t="shared" si="67"/>
        <v>0.06</v>
      </c>
    </row>
    <row r="398" spans="1:27" s="28" customFormat="1" ht="29.4" thickBot="1" x14ac:dyDescent="0.35">
      <c r="A398" s="32" t="s">
        <v>67</v>
      </c>
      <c r="B398" s="28" t="s">
        <v>38</v>
      </c>
      <c r="C398" s="42">
        <f t="shared" si="61"/>
        <v>5.820068002899823E-3</v>
      </c>
      <c r="D398" s="34" t="s">
        <v>91</v>
      </c>
      <c r="E398" s="35">
        <v>0.3</v>
      </c>
      <c r="F398" s="35">
        <f t="shared" si="62"/>
        <v>0.15</v>
      </c>
      <c r="G398" s="34" t="s">
        <v>91</v>
      </c>
      <c r="H398" s="36" t="s">
        <v>45</v>
      </c>
      <c r="I398" s="28">
        <f t="shared" si="63"/>
        <v>2162.6999999999998</v>
      </c>
      <c r="J398" s="28">
        <f>(V398*K398)/(790*46*14)</f>
        <v>0.19837644468904789</v>
      </c>
      <c r="K398" s="37">
        <v>14</v>
      </c>
      <c r="O398" s="28">
        <v>2.1835E-2</v>
      </c>
      <c r="R398" s="28">
        <v>2.2999999999999998</v>
      </c>
      <c r="S398" s="39">
        <f t="shared" si="64"/>
        <v>1.1000000000000001E-3</v>
      </c>
      <c r="T398" s="39">
        <v>11</v>
      </c>
      <c r="U398" s="35">
        <v>1</v>
      </c>
      <c r="V398" s="43">
        <v>7209</v>
      </c>
      <c r="W398" s="40">
        <v>1.9</v>
      </c>
      <c r="X398" s="28">
        <f t="shared" si="65"/>
        <v>3.666666666666667E-3</v>
      </c>
      <c r="Y398" s="41">
        <v>9.7937000000000007E-3</v>
      </c>
      <c r="Z398" s="28">
        <f t="shared" si="66"/>
        <v>3.0000000000000001E-3</v>
      </c>
      <c r="AA398" s="28">
        <f t="shared" si="67"/>
        <v>1.9E-2</v>
      </c>
    </row>
    <row r="399" spans="1:27" s="28" customFormat="1" ht="29.4" thickBot="1" x14ac:dyDescent="0.35">
      <c r="A399" s="32" t="s">
        <v>68</v>
      </c>
      <c r="B399" s="28" t="s">
        <v>38</v>
      </c>
      <c r="C399" s="42">
        <f t="shared" si="61"/>
        <v>5.5137486343261486E-3</v>
      </c>
      <c r="D399" s="34" t="s">
        <v>91</v>
      </c>
      <c r="E399" s="35">
        <v>0.3</v>
      </c>
      <c r="F399" s="35">
        <f t="shared" si="62"/>
        <v>0.15</v>
      </c>
      <c r="G399" s="34" t="s">
        <v>91</v>
      </c>
      <c r="H399" s="36" t="s">
        <v>45</v>
      </c>
      <c r="I399" s="28">
        <f t="shared" si="63"/>
        <v>2162.6999999999998</v>
      </c>
      <c r="J399" s="28">
        <f>(V399*K399)/(790*46*14.3)</f>
        <v>0.19837644468904791</v>
      </c>
      <c r="K399" s="37">
        <v>14.3</v>
      </c>
      <c r="O399" s="28">
        <v>2.0729000000000001E-2</v>
      </c>
      <c r="R399" s="28">
        <v>2.2999999999999998</v>
      </c>
      <c r="S399" s="39">
        <f t="shared" si="64"/>
        <v>1.1000000000000001E-3</v>
      </c>
      <c r="T399" s="39">
        <v>11</v>
      </c>
      <c r="U399" s="35">
        <v>1</v>
      </c>
      <c r="V399" s="43">
        <v>7209</v>
      </c>
      <c r="W399" s="40">
        <v>1.8</v>
      </c>
      <c r="X399" s="28">
        <f t="shared" si="65"/>
        <v>3.666666666666667E-3</v>
      </c>
      <c r="Y399" s="41">
        <v>9.7937000000000007E-3</v>
      </c>
      <c r="Z399" s="28">
        <f t="shared" si="66"/>
        <v>3.0000000000000001E-3</v>
      </c>
      <c r="AA399" s="28">
        <f t="shared" si="67"/>
        <v>1.8000000000000002E-2</v>
      </c>
    </row>
    <row r="400" spans="1:27" s="28" customFormat="1" ht="29.4" thickBot="1" x14ac:dyDescent="0.35">
      <c r="A400" s="32" t="s">
        <v>69</v>
      </c>
      <c r="B400" s="28" t="s">
        <v>38</v>
      </c>
      <c r="C400" s="42">
        <f t="shared" si="61"/>
        <v>1.4397010322962721E-2</v>
      </c>
      <c r="D400" s="34" t="s">
        <v>91</v>
      </c>
      <c r="E400" s="35">
        <v>0.3</v>
      </c>
      <c r="F400" s="35">
        <f t="shared" si="62"/>
        <v>0.15</v>
      </c>
      <c r="G400" s="34" t="s">
        <v>91</v>
      </c>
      <c r="H400" s="36" t="s">
        <v>45</v>
      </c>
      <c r="I400" s="28">
        <f t="shared" si="63"/>
        <v>2162.6999999999998</v>
      </c>
      <c r="J400" s="28">
        <f>(V400*K400)/(790*46*15)</f>
        <v>0.19837644468904789</v>
      </c>
      <c r="K400" s="37">
        <v>15</v>
      </c>
      <c r="O400" s="28">
        <v>1.721E-2</v>
      </c>
      <c r="R400" s="28">
        <v>2.2999999999999998</v>
      </c>
      <c r="S400" s="39">
        <f t="shared" si="64"/>
        <v>1.1000000000000001E-3</v>
      </c>
      <c r="T400" s="39">
        <v>11</v>
      </c>
      <c r="U400" s="35">
        <v>1</v>
      </c>
      <c r="V400" s="43">
        <v>7209</v>
      </c>
      <c r="W400" s="40">
        <v>4.7</v>
      </c>
      <c r="X400" s="28">
        <f t="shared" si="65"/>
        <v>3.666666666666667E-3</v>
      </c>
      <c r="Y400" s="41">
        <v>9.7937000000000007E-3</v>
      </c>
      <c r="Z400" s="28">
        <f t="shared" si="66"/>
        <v>3.0000000000000001E-3</v>
      </c>
      <c r="AA400" s="28">
        <f t="shared" si="67"/>
        <v>4.7E-2</v>
      </c>
    </row>
    <row r="401" spans="1:27" s="28" customFormat="1" ht="29.4" thickBot="1" x14ac:dyDescent="0.35">
      <c r="A401" s="32" t="s">
        <v>70</v>
      </c>
      <c r="B401" s="28" t="s">
        <v>38</v>
      </c>
      <c r="C401" s="42">
        <f t="shared" si="61"/>
        <v>1.4397010322962721E-2</v>
      </c>
      <c r="D401" s="34" t="s">
        <v>91</v>
      </c>
      <c r="E401" s="35">
        <v>0.3</v>
      </c>
      <c r="F401" s="35">
        <f t="shared" si="62"/>
        <v>0.15</v>
      </c>
      <c r="G401" s="34" t="s">
        <v>91</v>
      </c>
      <c r="H401" s="36" t="s">
        <v>45</v>
      </c>
      <c r="I401" s="28">
        <f t="shared" si="63"/>
        <v>2162.6999999999998</v>
      </c>
      <c r="J401" s="28">
        <f>(V401*K401)/(790*46*15.1)</f>
        <v>0.19837644468904786</v>
      </c>
      <c r="K401" s="37">
        <v>15.1</v>
      </c>
      <c r="O401" s="28">
        <v>1.6968E-2</v>
      </c>
      <c r="R401" s="28">
        <v>2.2999999999999998</v>
      </c>
      <c r="S401" s="39">
        <f t="shared" si="64"/>
        <v>1.1000000000000001E-3</v>
      </c>
      <c r="T401" s="39">
        <v>11</v>
      </c>
      <c r="U401" s="35">
        <v>1</v>
      </c>
      <c r="V401" s="43">
        <v>7209</v>
      </c>
      <c r="W401" s="40">
        <v>4.7</v>
      </c>
      <c r="X401" s="28">
        <f t="shared" si="65"/>
        <v>3.666666666666667E-3</v>
      </c>
      <c r="Y401" s="41">
        <v>9.7937000000000007E-3</v>
      </c>
      <c r="Z401" s="28">
        <f t="shared" si="66"/>
        <v>3.0000000000000001E-3</v>
      </c>
      <c r="AA401" s="28">
        <f t="shared" si="67"/>
        <v>4.7E-2</v>
      </c>
    </row>
    <row r="402" spans="1:27" s="28" customFormat="1" ht="29.4" thickBot="1" x14ac:dyDescent="0.35">
      <c r="A402" s="32" t="s">
        <v>71</v>
      </c>
      <c r="B402" s="28" t="s">
        <v>38</v>
      </c>
      <c r="C402" s="42">
        <f t="shared" si="61"/>
        <v>1.8379162114420491E-2</v>
      </c>
      <c r="D402" s="34" t="s">
        <v>91</v>
      </c>
      <c r="E402" s="35">
        <v>0.3</v>
      </c>
      <c r="F402" s="35">
        <f t="shared" si="62"/>
        <v>0.15</v>
      </c>
      <c r="G402" s="34" t="s">
        <v>91</v>
      </c>
      <c r="H402" s="36" t="s">
        <v>45</v>
      </c>
      <c r="I402" s="28">
        <f t="shared" si="63"/>
        <v>2162.6999999999998</v>
      </c>
      <c r="J402" s="28">
        <f>(V402*K402)/(790*46*16.7)</f>
        <v>0.19837644468904786</v>
      </c>
      <c r="K402" s="37">
        <v>16.7</v>
      </c>
      <c r="O402" s="28">
        <v>5.2919999999999998E-3</v>
      </c>
      <c r="R402" s="28">
        <v>2.2999999999999998</v>
      </c>
      <c r="S402" s="39">
        <f t="shared" si="64"/>
        <v>1.1000000000000001E-3</v>
      </c>
      <c r="T402" s="39">
        <v>11</v>
      </c>
      <c r="U402" s="35">
        <v>1</v>
      </c>
      <c r="V402" s="43">
        <v>7209</v>
      </c>
      <c r="W402" s="40">
        <v>6</v>
      </c>
      <c r="X402" s="28">
        <f t="shared" si="65"/>
        <v>3.666666666666667E-3</v>
      </c>
      <c r="Y402" s="41">
        <v>9.7937000000000007E-3</v>
      </c>
      <c r="Z402" s="28">
        <f t="shared" si="66"/>
        <v>3.0000000000000001E-3</v>
      </c>
      <c r="AA402" s="28">
        <f t="shared" si="67"/>
        <v>0.06</v>
      </c>
    </row>
    <row r="403" spans="1:27" s="28" customFormat="1" ht="29.4" thickBot="1" x14ac:dyDescent="0.35">
      <c r="A403" s="32" t="s">
        <v>72</v>
      </c>
      <c r="B403" s="28" t="s">
        <v>38</v>
      </c>
      <c r="C403" s="42">
        <f t="shared" si="61"/>
        <v>1.8379162114420491E-2</v>
      </c>
      <c r="D403" s="34" t="s">
        <v>91</v>
      </c>
      <c r="E403" s="35">
        <v>0.3</v>
      </c>
      <c r="F403" s="35">
        <f t="shared" si="62"/>
        <v>0.15</v>
      </c>
      <c r="G403" s="34" t="s">
        <v>91</v>
      </c>
      <c r="H403" s="36" t="s">
        <v>45</v>
      </c>
      <c r="I403" s="28">
        <f t="shared" si="63"/>
        <v>2162.6999999999998</v>
      </c>
      <c r="J403" s="28">
        <f>(V403*K403)/(790*46*16.7)</f>
        <v>0.19837644468904786</v>
      </c>
      <c r="K403" s="37">
        <v>16.7</v>
      </c>
      <c r="O403" s="28">
        <v>8.6280000000000003E-3</v>
      </c>
      <c r="R403" s="28">
        <v>2.2999999999999998</v>
      </c>
      <c r="S403" s="39">
        <f t="shared" si="64"/>
        <v>1.1000000000000001E-3</v>
      </c>
      <c r="T403" s="39">
        <v>11</v>
      </c>
      <c r="U403" s="35">
        <v>1</v>
      </c>
      <c r="V403" s="43">
        <v>7209</v>
      </c>
      <c r="W403" s="40">
        <v>6</v>
      </c>
      <c r="X403" s="28">
        <f t="shared" si="65"/>
        <v>3.666666666666667E-3</v>
      </c>
      <c r="Y403" s="41">
        <v>9.7937000000000007E-3</v>
      </c>
      <c r="Z403" s="28">
        <f t="shared" si="66"/>
        <v>3.0000000000000001E-3</v>
      </c>
      <c r="AA403" s="28">
        <f t="shared" si="67"/>
        <v>0.06</v>
      </c>
    </row>
    <row r="404" spans="1:27" s="28" customFormat="1" ht="19.8" thickBot="1" x14ac:dyDescent="0.35">
      <c r="A404" s="32" t="s">
        <v>73</v>
      </c>
      <c r="B404" s="28" t="s">
        <v>38</v>
      </c>
      <c r="C404" s="42">
        <f t="shared" si="61"/>
        <v>5.2074292657524742E-3</v>
      </c>
      <c r="D404" s="34" t="s">
        <v>91</v>
      </c>
      <c r="E404" s="35">
        <v>0.3</v>
      </c>
      <c r="F404" s="35">
        <f t="shared" si="62"/>
        <v>0.15</v>
      </c>
      <c r="G404" s="34" t="s">
        <v>92</v>
      </c>
      <c r="H404" s="36" t="s">
        <v>74</v>
      </c>
      <c r="I404" s="28">
        <f t="shared" si="63"/>
        <v>817.19999999999993</v>
      </c>
      <c r="J404" s="28">
        <f>(V404*K404)/(790*46*15.3)</f>
        <v>7.4958723170060554E-2</v>
      </c>
      <c r="K404" s="37">
        <v>15.3</v>
      </c>
      <c r="R404" s="28">
        <v>2.2999999999999998</v>
      </c>
      <c r="S404" s="39">
        <f t="shared" si="64"/>
        <v>1.1000000000000001E-3</v>
      </c>
      <c r="T404" s="39">
        <v>11</v>
      </c>
      <c r="U404" s="35">
        <v>1</v>
      </c>
      <c r="V404" s="43">
        <v>2724</v>
      </c>
      <c r="W404" s="40">
        <v>1.7</v>
      </c>
      <c r="X404" s="28">
        <f t="shared" si="65"/>
        <v>3.666666666666667E-3</v>
      </c>
      <c r="Y404" s="41">
        <v>9.7937000000000007E-3</v>
      </c>
      <c r="Z404" s="28">
        <f t="shared" si="66"/>
        <v>3.0000000000000001E-3</v>
      </c>
      <c r="AA404" s="28">
        <f t="shared" si="67"/>
        <v>1.7000000000000001E-2</v>
      </c>
    </row>
    <row r="405" spans="1:27" s="28" customFormat="1" ht="19.8" thickBot="1" x14ac:dyDescent="0.35">
      <c r="A405" s="32" t="s">
        <v>75</v>
      </c>
      <c r="B405" s="28" t="s">
        <v>38</v>
      </c>
      <c r="C405" s="42" t="s">
        <v>138</v>
      </c>
      <c r="D405" s="34" t="s">
        <v>91</v>
      </c>
      <c r="E405" s="35">
        <v>0.3</v>
      </c>
      <c r="F405" s="35">
        <f t="shared" si="62"/>
        <v>0.15</v>
      </c>
      <c r="G405" s="34" t="s">
        <v>92</v>
      </c>
      <c r="H405" s="36" t="s">
        <v>74</v>
      </c>
      <c r="I405" s="28">
        <f t="shared" si="63"/>
        <v>817.19999999999993</v>
      </c>
      <c r="J405" s="28">
        <f>(V405*K405)/(790*46*50)</f>
        <v>0</v>
      </c>
      <c r="K405" s="37">
        <v>0</v>
      </c>
      <c r="R405" s="28">
        <v>2.2999999999999998</v>
      </c>
      <c r="S405" s="39">
        <f t="shared" si="64"/>
        <v>1.1000000000000001E-3</v>
      </c>
      <c r="T405" s="39">
        <v>11</v>
      </c>
      <c r="U405" s="35">
        <v>1</v>
      </c>
      <c r="V405" s="43">
        <v>2724</v>
      </c>
      <c r="W405" s="40" t="s">
        <v>42</v>
      </c>
      <c r="X405" s="28">
        <f t="shared" si="65"/>
        <v>3.666666666666667E-3</v>
      </c>
      <c r="Y405" s="41">
        <v>9.7937000000000007E-3</v>
      </c>
      <c r="Z405" s="28">
        <f t="shared" si="66"/>
        <v>3.0000000000000001E-3</v>
      </c>
      <c r="AA405" s="28" t="e">
        <f t="shared" si="67"/>
        <v>#VALUE!</v>
      </c>
    </row>
    <row r="406" spans="1:27" s="28" customFormat="1" ht="19.8" thickBot="1" x14ac:dyDescent="0.35">
      <c r="A406" s="32" t="s">
        <v>76</v>
      </c>
      <c r="B406" s="28" t="s">
        <v>38</v>
      </c>
      <c r="C406" s="42">
        <f>(Z406*AA406)/Y406</f>
        <v>1.4090690954389045E-2</v>
      </c>
      <c r="D406" s="34" t="s">
        <v>91</v>
      </c>
      <c r="E406" s="35">
        <v>0.3</v>
      </c>
      <c r="F406" s="35">
        <f t="shared" si="62"/>
        <v>0.15</v>
      </c>
      <c r="G406" s="34" t="s">
        <v>92</v>
      </c>
      <c r="H406" s="36" t="s">
        <v>74</v>
      </c>
      <c r="I406" s="28">
        <f t="shared" si="63"/>
        <v>817.19999999999993</v>
      </c>
      <c r="J406" s="28">
        <f>(V406*K406)/(790*46*15.2)</f>
        <v>7.4958723170060526E-2</v>
      </c>
      <c r="K406" s="37">
        <v>15.2</v>
      </c>
      <c r="R406" s="28">
        <v>2.2999999999999998</v>
      </c>
      <c r="S406" s="39">
        <f t="shared" si="64"/>
        <v>1.1000000000000001E-3</v>
      </c>
      <c r="T406" s="39">
        <v>11</v>
      </c>
      <c r="U406" s="35">
        <v>1</v>
      </c>
      <c r="V406" s="36">
        <v>2724</v>
      </c>
      <c r="W406" s="40">
        <v>4.5999999999999996</v>
      </c>
      <c r="X406" s="28">
        <f t="shared" si="65"/>
        <v>3.666666666666667E-3</v>
      </c>
      <c r="Y406" s="41">
        <v>9.7937000000000007E-3</v>
      </c>
      <c r="Z406" s="28">
        <f t="shared" si="66"/>
        <v>3.0000000000000001E-3</v>
      </c>
      <c r="AA406" s="28">
        <f t="shared" si="67"/>
        <v>4.5999999999999999E-2</v>
      </c>
    </row>
    <row r="407" spans="1:27" s="28" customFormat="1" ht="19.8" thickBot="1" x14ac:dyDescent="0.35">
      <c r="A407" s="32" t="s">
        <v>77</v>
      </c>
      <c r="B407" s="28" t="s">
        <v>38</v>
      </c>
      <c r="C407" s="42">
        <f>(Z407*AA407)/Y407</f>
        <v>1.4090690954389045E-2</v>
      </c>
      <c r="D407" s="34" t="s">
        <v>91</v>
      </c>
      <c r="E407" s="35">
        <v>0.3</v>
      </c>
      <c r="F407" s="35">
        <f t="shared" si="62"/>
        <v>0.15</v>
      </c>
      <c r="G407" s="34" t="s">
        <v>92</v>
      </c>
      <c r="H407" s="36" t="s">
        <v>74</v>
      </c>
      <c r="I407" s="28">
        <f t="shared" si="63"/>
        <v>817.19999999999993</v>
      </c>
      <c r="J407" s="28">
        <f>(V407*K407)/(790*46*15.3)</f>
        <v>7.4958723170060554E-2</v>
      </c>
      <c r="K407" s="37">
        <v>15.3</v>
      </c>
      <c r="R407" s="28">
        <v>2.2999999999999998</v>
      </c>
      <c r="S407" s="39">
        <f t="shared" si="64"/>
        <v>1.1000000000000001E-3</v>
      </c>
      <c r="T407" s="39">
        <v>11</v>
      </c>
      <c r="U407" s="35">
        <v>1</v>
      </c>
      <c r="V407" s="36">
        <v>2724</v>
      </c>
      <c r="W407" s="40">
        <v>4.5999999999999996</v>
      </c>
      <c r="X407" s="28">
        <f t="shared" si="65"/>
        <v>3.666666666666667E-3</v>
      </c>
      <c r="Y407" s="41">
        <v>9.7937000000000007E-3</v>
      </c>
      <c r="Z407" s="28">
        <f t="shared" si="66"/>
        <v>3.0000000000000001E-3</v>
      </c>
      <c r="AA407" s="28">
        <f t="shared" si="67"/>
        <v>4.5999999999999999E-2</v>
      </c>
    </row>
    <row r="408" spans="1:27" s="28" customFormat="1" ht="19.8" thickBot="1" x14ac:dyDescent="0.35">
      <c r="A408" s="32" t="s">
        <v>78</v>
      </c>
      <c r="B408" s="28" t="s">
        <v>38</v>
      </c>
      <c r="C408" s="42">
        <f>(Z408*AA408)/Y408</f>
        <v>1.8685481482994169E-2</v>
      </c>
      <c r="D408" s="34" t="s">
        <v>91</v>
      </c>
      <c r="E408" s="35">
        <v>0.3</v>
      </c>
      <c r="F408" s="35">
        <f t="shared" si="62"/>
        <v>0.15</v>
      </c>
      <c r="G408" s="34" t="s">
        <v>92</v>
      </c>
      <c r="H408" s="36" t="s">
        <v>74</v>
      </c>
      <c r="I408" s="28">
        <f t="shared" si="63"/>
        <v>817.19999999999993</v>
      </c>
      <c r="J408" s="28">
        <f>(V408*K408)/(790*46*16.6)</f>
        <v>7.495872317006054E-2</v>
      </c>
      <c r="K408" s="37">
        <v>16.600000000000001</v>
      </c>
      <c r="R408" s="28">
        <v>2.2999999999999998</v>
      </c>
      <c r="S408" s="39">
        <f t="shared" si="64"/>
        <v>1.1000000000000001E-3</v>
      </c>
      <c r="T408" s="39">
        <v>11</v>
      </c>
      <c r="U408" s="35">
        <v>1</v>
      </c>
      <c r="V408" s="36">
        <v>2724</v>
      </c>
      <c r="W408" s="40">
        <v>6.1</v>
      </c>
      <c r="X408" s="28">
        <f t="shared" si="65"/>
        <v>3.666666666666667E-3</v>
      </c>
      <c r="Y408" s="41">
        <v>9.7937000000000007E-3</v>
      </c>
      <c r="Z408" s="28">
        <f t="shared" si="66"/>
        <v>3.0000000000000001E-3</v>
      </c>
      <c r="AA408" s="28">
        <f t="shared" si="67"/>
        <v>6.0999999999999999E-2</v>
      </c>
    </row>
    <row r="409" spans="1:27" s="28" customFormat="1" ht="19.8" thickBot="1" x14ac:dyDescent="0.35">
      <c r="A409" s="32" t="s">
        <v>79</v>
      </c>
      <c r="B409" s="28" t="s">
        <v>38</v>
      </c>
      <c r="C409" s="42" t="s">
        <v>138</v>
      </c>
      <c r="D409" s="34" t="s">
        <v>91</v>
      </c>
      <c r="E409" s="35">
        <v>0.3</v>
      </c>
      <c r="F409" s="35">
        <f t="shared" si="62"/>
        <v>0.15</v>
      </c>
      <c r="G409" s="34" t="s">
        <v>92</v>
      </c>
      <c r="H409" s="36" t="s">
        <v>74</v>
      </c>
      <c r="I409" s="28">
        <f t="shared" si="63"/>
        <v>817.19999999999993</v>
      </c>
      <c r="J409" s="28">
        <f>(V409*K409)/(790*46*50)</f>
        <v>0</v>
      </c>
      <c r="K409" s="37">
        <v>0</v>
      </c>
      <c r="R409" s="28">
        <v>2.2999999999999998</v>
      </c>
      <c r="S409" s="39">
        <f t="shared" si="64"/>
        <v>1.1000000000000001E-3</v>
      </c>
      <c r="T409" s="39">
        <v>11</v>
      </c>
      <c r="U409" s="35">
        <v>1</v>
      </c>
      <c r="V409" s="36">
        <v>2724</v>
      </c>
      <c r="W409" s="40" t="s">
        <v>42</v>
      </c>
      <c r="X409" s="28">
        <f t="shared" si="65"/>
        <v>3.666666666666667E-3</v>
      </c>
      <c r="Y409" s="41">
        <v>9.7937000000000007E-3</v>
      </c>
      <c r="Z409" s="28">
        <f t="shared" si="66"/>
        <v>3.0000000000000001E-3</v>
      </c>
      <c r="AA409" s="28" t="e">
        <f>W409/X409</f>
        <v>#VALUE!</v>
      </c>
    </row>
    <row r="410" spans="1:27" s="28" customFormat="1" ht="19.8" thickBot="1" x14ac:dyDescent="0.35">
      <c r="A410" s="32" t="s">
        <v>80</v>
      </c>
      <c r="B410" s="28" t="s">
        <v>38</v>
      </c>
      <c r="C410" s="42">
        <f>(Z410*AA410)/Y410</f>
        <v>5.820068002899823E-3</v>
      </c>
      <c r="D410" s="34" t="s">
        <v>91</v>
      </c>
      <c r="E410" s="35">
        <v>0.3</v>
      </c>
      <c r="F410" s="35">
        <f t="shared" si="62"/>
        <v>0.15</v>
      </c>
      <c r="G410" s="34" t="s">
        <v>92</v>
      </c>
      <c r="H410" s="36" t="s">
        <v>74</v>
      </c>
      <c r="I410" s="28">
        <f t="shared" si="63"/>
        <v>817.19999999999993</v>
      </c>
      <c r="J410" s="28">
        <f>(V410*K410)/(790*46*13.9)</f>
        <v>7.495872317006054E-2</v>
      </c>
      <c r="K410" s="37">
        <v>13.9</v>
      </c>
      <c r="R410" s="28">
        <v>2.2999999999999998</v>
      </c>
      <c r="S410" s="39">
        <f t="shared" si="64"/>
        <v>1.1000000000000001E-3</v>
      </c>
      <c r="T410" s="39">
        <v>11</v>
      </c>
      <c r="U410" s="35">
        <v>1</v>
      </c>
      <c r="V410" s="36">
        <v>2724</v>
      </c>
      <c r="W410" s="40">
        <v>1.9</v>
      </c>
      <c r="X410" s="28">
        <f t="shared" si="65"/>
        <v>3.666666666666667E-3</v>
      </c>
      <c r="Y410" s="41">
        <v>9.7937000000000007E-3</v>
      </c>
      <c r="Z410" s="28">
        <f t="shared" si="66"/>
        <v>3.0000000000000001E-3</v>
      </c>
      <c r="AA410" s="28">
        <f t="shared" ref="AA410:AA425" si="68">W410/100</f>
        <v>1.9E-2</v>
      </c>
    </row>
    <row r="411" spans="1:27" s="28" customFormat="1" ht="19.8" thickBot="1" x14ac:dyDescent="0.35">
      <c r="A411" s="32" t="s">
        <v>81</v>
      </c>
      <c r="B411" s="28" t="s">
        <v>38</v>
      </c>
      <c r="C411" s="42">
        <f>(Z411*AA411)/Y411</f>
        <v>5.820068002899823E-3</v>
      </c>
      <c r="D411" s="34" t="s">
        <v>91</v>
      </c>
      <c r="E411" s="35">
        <v>0.3</v>
      </c>
      <c r="F411" s="35">
        <f t="shared" si="62"/>
        <v>0.15</v>
      </c>
      <c r="G411" s="34" t="s">
        <v>92</v>
      </c>
      <c r="H411" s="36" t="s">
        <v>74</v>
      </c>
      <c r="I411" s="28">
        <f t="shared" si="63"/>
        <v>817.19999999999993</v>
      </c>
      <c r="J411" s="28">
        <f>(V411*K411)/(790*46*13.5)</f>
        <v>7.495872317006054E-2</v>
      </c>
      <c r="K411" s="37">
        <v>13.5</v>
      </c>
      <c r="R411" s="28">
        <v>2.2999999999999998</v>
      </c>
      <c r="S411" s="39">
        <f t="shared" si="64"/>
        <v>1.1000000000000001E-3</v>
      </c>
      <c r="T411" s="39">
        <v>11</v>
      </c>
      <c r="U411" s="35">
        <v>1</v>
      </c>
      <c r="V411" s="36">
        <v>2724</v>
      </c>
      <c r="W411" s="40">
        <v>1.9</v>
      </c>
      <c r="X411" s="28">
        <f t="shared" si="65"/>
        <v>3.666666666666667E-3</v>
      </c>
      <c r="Y411" s="41">
        <v>9.7937000000000007E-3</v>
      </c>
      <c r="Z411" s="28">
        <f t="shared" si="66"/>
        <v>3.0000000000000001E-3</v>
      </c>
      <c r="AA411" s="28">
        <f t="shared" si="68"/>
        <v>1.9E-2</v>
      </c>
    </row>
    <row r="412" spans="1:27" s="28" customFormat="1" ht="19.8" thickBot="1" x14ac:dyDescent="0.35">
      <c r="A412" s="32" t="s">
        <v>82</v>
      </c>
      <c r="B412" s="28" t="s">
        <v>38</v>
      </c>
      <c r="C412" s="45">
        <f>(Z412*AA412)/Y412</f>
        <v>1.4703329691536395E-2</v>
      </c>
      <c r="D412" s="46" t="s">
        <v>91</v>
      </c>
      <c r="E412" s="39">
        <v>0.3</v>
      </c>
      <c r="F412" s="35">
        <f t="shared" si="62"/>
        <v>0.15</v>
      </c>
      <c r="G412" s="34" t="s">
        <v>92</v>
      </c>
      <c r="H412" s="36" t="s">
        <v>74</v>
      </c>
      <c r="I412" s="28">
        <f t="shared" si="63"/>
        <v>817.19999999999993</v>
      </c>
      <c r="J412" s="28">
        <f>(V412*K412)/(790*46*14.8)</f>
        <v>7.4958723170060554E-2</v>
      </c>
      <c r="K412" s="37">
        <v>14.8</v>
      </c>
      <c r="P412" s="47"/>
      <c r="R412" s="28">
        <v>2.2999999999999998</v>
      </c>
      <c r="S412" s="39">
        <f t="shared" si="64"/>
        <v>1.1000000000000001E-3</v>
      </c>
      <c r="T412" s="48">
        <v>11</v>
      </c>
      <c r="U412" s="35">
        <v>1</v>
      </c>
      <c r="V412" s="36">
        <v>2724</v>
      </c>
      <c r="W412" s="36">
        <v>4.8</v>
      </c>
      <c r="X412" s="28">
        <f t="shared" si="65"/>
        <v>3.666666666666667E-3</v>
      </c>
      <c r="Y412" s="41">
        <v>9.7937000000000007E-3</v>
      </c>
      <c r="Z412" s="28">
        <f t="shared" si="66"/>
        <v>3.0000000000000001E-3</v>
      </c>
      <c r="AA412" s="28">
        <f t="shared" si="68"/>
        <v>4.8000000000000001E-2</v>
      </c>
    </row>
    <row r="413" spans="1:27" s="28" customFormat="1" ht="19.8" thickBot="1" x14ac:dyDescent="0.35">
      <c r="A413" s="32" t="s">
        <v>83</v>
      </c>
      <c r="B413" s="28" t="s">
        <v>38</v>
      </c>
      <c r="C413" s="45">
        <f>(Z413*AA413)/Y413</f>
        <v>1.4703329691536395E-2</v>
      </c>
      <c r="D413" s="46" t="s">
        <v>91</v>
      </c>
      <c r="E413" s="39">
        <v>0.3</v>
      </c>
      <c r="F413" s="35">
        <f t="shared" si="62"/>
        <v>0.15</v>
      </c>
      <c r="G413" s="34" t="s">
        <v>92</v>
      </c>
      <c r="H413" s="43" t="s">
        <v>74</v>
      </c>
      <c r="I413" s="28">
        <f t="shared" si="63"/>
        <v>817.19999999999993</v>
      </c>
      <c r="J413" s="28">
        <f>(V413*K413)/(790*46*14.6)</f>
        <v>7.495872317006054E-2</v>
      </c>
      <c r="K413" s="44">
        <v>14.6</v>
      </c>
      <c r="P413" s="47"/>
      <c r="R413" s="28">
        <v>2.2999999999999998</v>
      </c>
      <c r="S413" s="39">
        <f t="shared" si="64"/>
        <v>1.1000000000000001E-3</v>
      </c>
      <c r="T413" s="48">
        <v>11</v>
      </c>
      <c r="U413" s="35">
        <v>1</v>
      </c>
      <c r="V413" s="36">
        <v>2724</v>
      </c>
      <c r="W413" s="43">
        <v>4.8</v>
      </c>
      <c r="X413" s="28">
        <f t="shared" si="65"/>
        <v>3.666666666666667E-3</v>
      </c>
      <c r="Y413" s="41">
        <v>9.7937000000000007E-3</v>
      </c>
      <c r="Z413" s="28">
        <f t="shared" si="66"/>
        <v>3.0000000000000001E-3</v>
      </c>
      <c r="AA413" s="28">
        <f t="shared" si="68"/>
        <v>4.8000000000000001E-2</v>
      </c>
    </row>
    <row r="414" spans="1:27" s="28" customFormat="1" ht="19.8" thickBot="1" x14ac:dyDescent="0.35">
      <c r="A414" s="32" t="s">
        <v>39</v>
      </c>
      <c r="B414" s="28" t="s">
        <v>38</v>
      </c>
      <c r="C414" s="45">
        <f>(Z414*AA414)/Y414</f>
        <v>1.8379162114420491E-2</v>
      </c>
      <c r="D414" s="46" t="s">
        <v>91</v>
      </c>
      <c r="E414" s="39">
        <v>0.3</v>
      </c>
      <c r="F414" s="35">
        <f t="shared" si="62"/>
        <v>0.15</v>
      </c>
      <c r="G414" s="34" t="s">
        <v>92</v>
      </c>
      <c r="H414" s="43" t="s">
        <v>40</v>
      </c>
      <c r="I414" s="28">
        <f t="shared" si="63"/>
        <v>2162.6999999999998</v>
      </c>
      <c r="J414" s="28">
        <f>(V414*K414)/(790*46*17.1)</f>
        <v>0.19837644468904789</v>
      </c>
      <c r="K414" s="44">
        <v>17.100000000000001</v>
      </c>
      <c r="P414" s="49"/>
      <c r="R414" s="28">
        <v>2.2999999999999998</v>
      </c>
      <c r="S414" s="39">
        <f t="shared" si="64"/>
        <v>1.1000000000000001E-3</v>
      </c>
      <c r="T414" s="48">
        <v>11</v>
      </c>
      <c r="U414" s="35">
        <v>1</v>
      </c>
      <c r="V414" s="43">
        <v>7209</v>
      </c>
      <c r="W414" s="43">
        <v>6</v>
      </c>
      <c r="X414" s="28">
        <f t="shared" si="65"/>
        <v>3.666666666666667E-3</v>
      </c>
      <c r="Y414" s="41">
        <v>9.7937000000000007E-3</v>
      </c>
      <c r="Z414" s="28">
        <f t="shared" si="66"/>
        <v>3.0000000000000001E-3</v>
      </c>
      <c r="AA414" s="28">
        <f t="shared" si="68"/>
        <v>0.06</v>
      </c>
    </row>
    <row r="415" spans="1:27" s="28" customFormat="1" ht="19.8" thickBot="1" x14ac:dyDescent="0.35">
      <c r="A415" s="32" t="s">
        <v>41</v>
      </c>
      <c r="B415" s="28" t="s">
        <v>38</v>
      </c>
      <c r="C415" s="45" t="s">
        <v>138</v>
      </c>
      <c r="D415" s="46" t="s">
        <v>91</v>
      </c>
      <c r="E415" s="39">
        <v>0.3</v>
      </c>
      <c r="F415" s="35">
        <f t="shared" si="62"/>
        <v>0.15</v>
      </c>
      <c r="G415" s="34" t="s">
        <v>92</v>
      </c>
      <c r="H415" s="36" t="s">
        <v>40</v>
      </c>
      <c r="I415" s="28">
        <f t="shared" si="63"/>
        <v>2162.6999999999998</v>
      </c>
      <c r="J415" s="28">
        <f>(V415*K415)/(790*46*50)</f>
        <v>0</v>
      </c>
      <c r="K415" s="37">
        <v>0</v>
      </c>
      <c r="P415" s="47"/>
      <c r="R415" s="28">
        <v>2.2999999999999998</v>
      </c>
      <c r="S415" s="39">
        <f t="shared" si="64"/>
        <v>1.1000000000000001E-3</v>
      </c>
      <c r="T415" s="48">
        <v>11</v>
      </c>
      <c r="U415" s="35">
        <v>1</v>
      </c>
      <c r="V415" s="43">
        <v>7209</v>
      </c>
      <c r="W415" s="36" t="s">
        <v>42</v>
      </c>
      <c r="X415" s="28">
        <f t="shared" si="65"/>
        <v>3.666666666666667E-3</v>
      </c>
      <c r="Y415" s="41">
        <v>9.7937000000000007E-3</v>
      </c>
      <c r="Z415" s="28">
        <f t="shared" si="66"/>
        <v>3.0000000000000001E-3</v>
      </c>
      <c r="AA415" s="28" t="e">
        <f t="shared" si="68"/>
        <v>#VALUE!</v>
      </c>
    </row>
    <row r="416" spans="1:27" s="28" customFormat="1" ht="19.8" thickBot="1" x14ac:dyDescent="0.35">
      <c r="A416" s="32" t="s">
        <v>43</v>
      </c>
      <c r="B416" s="28" t="s">
        <v>38</v>
      </c>
      <c r="C416" s="45">
        <f t="shared" ref="C416:C425" si="69">(Z416*AA416)/Y416</f>
        <v>1.8379162114420491E-2</v>
      </c>
      <c r="D416" s="46" t="s">
        <v>91</v>
      </c>
      <c r="E416" s="39">
        <v>0.3</v>
      </c>
      <c r="F416" s="35">
        <f t="shared" si="62"/>
        <v>0.15</v>
      </c>
      <c r="G416" s="34" t="s">
        <v>92</v>
      </c>
      <c r="H416" s="36" t="s">
        <v>40</v>
      </c>
      <c r="I416" s="28">
        <f t="shared" si="63"/>
        <v>2162.6999999999998</v>
      </c>
      <c r="J416" s="28">
        <f>(V416*K416)/(790*46*16.8)</f>
        <v>0.19837644468904789</v>
      </c>
      <c r="K416" s="37">
        <v>16.8</v>
      </c>
      <c r="P416" s="47"/>
      <c r="R416" s="28">
        <v>2.2999999999999998</v>
      </c>
      <c r="S416" s="39">
        <f t="shared" si="64"/>
        <v>1.1000000000000001E-3</v>
      </c>
      <c r="T416" s="48">
        <v>11</v>
      </c>
      <c r="U416" s="35">
        <v>1</v>
      </c>
      <c r="V416" s="43">
        <v>7209</v>
      </c>
      <c r="W416" s="36">
        <v>6</v>
      </c>
      <c r="X416" s="28">
        <f t="shared" si="65"/>
        <v>3.666666666666667E-3</v>
      </c>
      <c r="Y416" s="41">
        <v>9.7937000000000007E-3</v>
      </c>
      <c r="Z416" s="28">
        <f t="shared" si="66"/>
        <v>3.0000000000000001E-3</v>
      </c>
      <c r="AA416" s="28">
        <f t="shared" si="68"/>
        <v>0.06</v>
      </c>
    </row>
    <row r="417" spans="1:27" s="28" customFormat="1" ht="29.4" thickBot="1" x14ac:dyDescent="0.35">
      <c r="A417" s="32" t="s">
        <v>44</v>
      </c>
      <c r="B417" s="28" t="s">
        <v>38</v>
      </c>
      <c r="C417" s="45">
        <f t="shared" si="69"/>
        <v>5.5137486343261486E-3</v>
      </c>
      <c r="D417" s="46" t="s">
        <v>91</v>
      </c>
      <c r="E417" s="39">
        <v>0.3</v>
      </c>
      <c r="F417" s="35">
        <f t="shared" si="62"/>
        <v>0.15</v>
      </c>
      <c r="G417" s="34" t="s">
        <v>91</v>
      </c>
      <c r="H417" s="36" t="s">
        <v>45</v>
      </c>
      <c r="I417" s="28">
        <f t="shared" si="63"/>
        <v>2162.6999999999998</v>
      </c>
      <c r="J417" s="28">
        <f>(V417*K417)/(790*46*14.7)</f>
        <v>0.19837644468904786</v>
      </c>
      <c r="K417" s="37">
        <v>14.7</v>
      </c>
      <c r="O417" s="28">
        <v>3.9095999999999999E-2</v>
      </c>
      <c r="P417" s="47"/>
      <c r="R417" s="28">
        <v>2.2999999999999998</v>
      </c>
      <c r="S417" s="39">
        <f t="shared" si="64"/>
        <v>1.1000000000000001E-3</v>
      </c>
      <c r="T417" s="48">
        <v>11</v>
      </c>
      <c r="U417" s="35">
        <v>1</v>
      </c>
      <c r="V417" s="43">
        <v>7209</v>
      </c>
      <c r="W417" s="36">
        <v>1.8</v>
      </c>
      <c r="X417" s="28">
        <f t="shared" si="65"/>
        <v>3.666666666666667E-3</v>
      </c>
      <c r="Y417" s="41">
        <v>9.7937000000000007E-3</v>
      </c>
      <c r="Z417" s="28">
        <f t="shared" si="66"/>
        <v>3.0000000000000001E-3</v>
      </c>
      <c r="AA417" s="28">
        <f t="shared" si="68"/>
        <v>1.8000000000000002E-2</v>
      </c>
    </row>
    <row r="418" spans="1:27" s="28" customFormat="1" ht="29.4" thickBot="1" x14ac:dyDescent="0.35">
      <c r="A418" s="32" t="s">
        <v>46</v>
      </c>
      <c r="B418" s="28" t="s">
        <v>38</v>
      </c>
      <c r="C418" s="45">
        <f t="shared" si="69"/>
        <v>5.5137486343261486E-3</v>
      </c>
      <c r="D418" s="46" t="s">
        <v>91</v>
      </c>
      <c r="E418" s="39">
        <v>0.3</v>
      </c>
      <c r="F418" s="35">
        <f t="shared" si="62"/>
        <v>0.15</v>
      </c>
      <c r="G418" s="34" t="s">
        <v>91</v>
      </c>
      <c r="H418" s="36" t="s">
        <v>45</v>
      </c>
      <c r="I418" s="28">
        <f t="shared" si="63"/>
        <v>2162.6999999999998</v>
      </c>
      <c r="J418" s="28">
        <f>(V418*K418)/(790*46*14.7)</f>
        <v>0.19837644468904786</v>
      </c>
      <c r="K418" s="37">
        <v>14.7</v>
      </c>
      <c r="O418" s="28">
        <v>1.1034E-2</v>
      </c>
      <c r="P418" s="47"/>
      <c r="R418" s="28">
        <v>2.2999999999999998</v>
      </c>
      <c r="S418" s="39">
        <f t="shared" si="64"/>
        <v>1.1000000000000001E-3</v>
      </c>
      <c r="T418" s="48">
        <v>11</v>
      </c>
      <c r="U418" s="35">
        <v>1</v>
      </c>
      <c r="V418" s="43">
        <v>7209</v>
      </c>
      <c r="W418" s="36">
        <v>1.8</v>
      </c>
      <c r="X418" s="28">
        <f t="shared" si="65"/>
        <v>3.666666666666667E-3</v>
      </c>
      <c r="Y418" s="41">
        <v>9.7937000000000007E-3</v>
      </c>
      <c r="Z418" s="28">
        <f t="shared" si="66"/>
        <v>3.0000000000000001E-3</v>
      </c>
      <c r="AA418" s="28">
        <f t="shared" si="68"/>
        <v>1.8000000000000002E-2</v>
      </c>
    </row>
    <row r="419" spans="1:27" s="28" customFormat="1" ht="29.4" thickBot="1" x14ac:dyDescent="0.35">
      <c r="A419" s="32" t="s">
        <v>47</v>
      </c>
      <c r="B419" s="28" t="s">
        <v>38</v>
      </c>
      <c r="C419" s="45">
        <f t="shared" si="69"/>
        <v>5.5137486343261486E-3</v>
      </c>
      <c r="D419" s="46" t="s">
        <v>91</v>
      </c>
      <c r="E419" s="39">
        <v>0.3</v>
      </c>
      <c r="F419" s="35">
        <f t="shared" si="62"/>
        <v>0.15</v>
      </c>
      <c r="G419" s="34" t="s">
        <v>91</v>
      </c>
      <c r="H419" s="36" t="s">
        <v>45</v>
      </c>
      <c r="I419" s="28">
        <f t="shared" si="63"/>
        <v>2162.6999999999998</v>
      </c>
      <c r="J419" s="28">
        <f>(V419*K419)/(790*46*14.7)</f>
        <v>0.19837644468904786</v>
      </c>
      <c r="K419" s="37">
        <v>14.7</v>
      </c>
      <c r="P419" s="47"/>
      <c r="R419" s="28">
        <v>2.2999999999999998</v>
      </c>
      <c r="S419" s="39">
        <f t="shared" si="64"/>
        <v>1.1000000000000001E-3</v>
      </c>
      <c r="T419" s="48">
        <v>11</v>
      </c>
      <c r="U419" s="35">
        <v>1</v>
      </c>
      <c r="V419" s="43">
        <v>7209</v>
      </c>
      <c r="W419" s="36">
        <v>1.8</v>
      </c>
      <c r="X419" s="28">
        <f t="shared" si="65"/>
        <v>3.666666666666667E-3</v>
      </c>
      <c r="Y419" s="41">
        <v>9.7937000000000007E-3</v>
      </c>
      <c r="Z419" s="28">
        <f t="shared" si="66"/>
        <v>3.0000000000000001E-3</v>
      </c>
      <c r="AA419" s="28">
        <f t="shared" si="68"/>
        <v>1.8000000000000002E-2</v>
      </c>
    </row>
    <row r="420" spans="1:27" s="28" customFormat="1" ht="29.4" thickBot="1" x14ac:dyDescent="0.35">
      <c r="A420" s="32" t="s">
        <v>48</v>
      </c>
      <c r="B420" s="28" t="s">
        <v>38</v>
      </c>
      <c r="C420" s="45">
        <f t="shared" si="69"/>
        <v>1.3478052217241696E-2</v>
      </c>
      <c r="D420" s="46" t="s">
        <v>91</v>
      </c>
      <c r="E420" s="39">
        <v>0.3</v>
      </c>
      <c r="F420" s="35">
        <f t="shared" si="62"/>
        <v>0.15</v>
      </c>
      <c r="G420" s="34" t="s">
        <v>91</v>
      </c>
      <c r="H420" s="36" t="s">
        <v>45</v>
      </c>
      <c r="I420" s="28">
        <f t="shared" si="63"/>
        <v>2162.6999999999998</v>
      </c>
      <c r="J420" s="28">
        <f>(V420*K420)/(790*46*15.9)</f>
        <v>0.19837644468904789</v>
      </c>
      <c r="K420" s="37">
        <v>15.9</v>
      </c>
      <c r="O420" s="28">
        <v>5.3429999999999997E-3</v>
      </c>
      <c r="P420" s="47"/>
      <c r="R420" s="28">
        <v>2.2999999999999998</v>
      </c>
      <c r="S420" s="39">
        <f t="shared" si="64"/>
        <v>1.1000000000000001E-3</v>
      </c>
      <c r="T420" s="48">
        <v>11</v>
      </c>
      <c r="U420" s="35">
        <v>1</v>
      </c>
      <c r="V420" s="43">
        <v>7209</v>
      </c>
      <c r="W420" s="36">
        <v>4.4000000000000004</v>
      </c>
      <c r="X420" s="28">
        <f t="shared" si="65"/>
        <v>3.666666666666667E-3</v>
      </c>
      <c r="Y420" s="41">
        <v>9.7937000000000007E-3</v>
      </c>
      <c r="Z420" s="28">
        <f t="shared" si="66"/>
        <v>3.0000000000000001E-3</v>
      </c>
      <c r="AA420" s="28">
        <f t="shared" si="68"/>
        <v>4.4000000000000004E-2</v>
      </c>
    </row>
    <row r="421" spans="1:27" s="28" customFormat="1" ht="29.4" thickBot="1" x14ac:dyDescent="0.35">
      <c r="A421" s="32" t="s">
        <v>49</v>
      </c>
      <c r="B421" s="28" t="s">
        <v>38</v>
      </c>
      <c r="C421" s="45">
        <f t="shared" si="69"/>
        <v>1.3478052217241696E-2</v>
      </c>
      <c r="D421" s="46" t="s">
        <v>91</v>
      </c>
      <c r="E421" s="39">
        <v>0.3</v>
      </c>
      <c r="F421" s="35">
        <f t="shared" si="62"/>
        <v>0.15</v>
      </c>
      <c r="G421" s="34" t="s">
        <v>91</v>
      </c>
      <c r="H421" s="36" t="s">
        <v>45</v>
      </c>
      <c r="I421" s="28">
        <f t="shared" si="63"/>
        <v>2162.6999999999998</v>
      </c>
      <c r="J421" s="28">
        <f>(V421*K421)/(790*46*15.8)</f>
        <v>0.19837644468904791</v>
      </c>
      <c r="K421" s="37">
        <v>15.8</v>
      </c>
      <c r="O421" s="28">
        <v>1.0151E-2</v>
      </c>
      <c r="P421" s="47"/>
      <c r="R421" s="28">
        <v>2.2999999999999998</v>
      </c>
      <c r="S421" s="39">
        <f t="shared" si="64"/>
        <v>1.1000000000000001E-3</v>
      </c>
      <c r="T421" s="48">
        <v>11</v>
      </c>
      <c r="U421" s="35">
        <v>1</v>
      </c>
      <c r="V421" s="43">
        <v>7209</v>
      </c>
      <c r="W421" s="36">
        <v>4.4000000000000004</v>
      </c>
      <c r="X421" s="28">
        <f t="shared" si="65"/>
        <v>3.666666666666667E-3</v>
      </c>
      <c r="Y421" s="41">
        <v>9.7937000000000007E-3</v>
      </c>
      <c r="Z421" s="28">
        <f t="shared" si="66"/>
        <v>3.0000000000000001E-3</v>
      </c>
      <c r="AA421" s="28">
        <f t="shared" si="68"/>
        <v>4.4000000000000004E-2</v>
      </c>
    </row>
    <row r="422" spans="1:27" s="28" customFormat="1" ht="29.4" thickBot="1" x14ac:dyDescent="0.35">
      <c r="A422" s="32" t="s">
        <v>50</v>
      </c>
      <c r="B422" s="28" t="s">
        <v>38</v>
      </c>
      <c r="C422" s="45">
        <f t="shared" si="69"/>
        <v>1.3478052217241696E-2</v>
      </c>
      <c r="D422" s="46" t="s">
        <v>91</v>
      </c>
      <c r="E422" s="39">
        <v>0.3</v>
      </c>
      <c r="F422" s="35">
        <f t="shared" si="62"/>
        <v>0.15</v>
      </c>
      <c r="G422" s="34" t="s">
        <v>91</v>
      </c>
      <c r="H422" s="36" t="s">
        <v>45</v>
      </c>
      <c r="I422" s="28">
        <f t="shared" si="63"/>
        <v>2162.6999999999998</v>
      </c>
      <c r="J422" s="28">
        <f>(V422*K422)/(790*46*15.9)</f>
        <v>0.19837644468904789</v>
      </c>
      <c r="K422" s="37">
        <v>15.9</v>
      </c>
      <c r="P422" s="47"/>
      <c r="R422" s="28">
        <v>2.2999999999999998</v>
      </c>
      <c r="S422" s="39">
        <f t="shared" si="64"/>
        <v>1.1000000000000001E-3</v>
      </c>
      <c r="T422" s="48">
        <v>11</v>
      </c>
      <c r="U422" s="35">
        <v>1</v>
      </c>
      <c r="V422" s="43">
        <v>7209</v>
      </c>
      <c r="W422" s="36">
        <v>4.4000000000000004</v>
      </c>
      <c r="X422" s="28">
        <f t="shared" si="65"/>
        <v>3.666666666666667E-3</v>
      </c>
      <c r="Y422" s="41">
        <v>9.7937000000000007E-3</v>
      </c>
      <c r="Z422" s="28">
        <f t="shared" si="66"/>
        <v>3.0000000000000001E-3</v>
      </c>
      <c r="AA422" s="28">
        <f t="shared" si="68"/>
        <v>4.4000000000000004E-2</v>
      </c>
    </row>
    <row r="423" spans="1:27" s="28" customFormat="1" ht="29.4" thickBot="1" x14ac:dyDescent="0.35">
      <c r="A423" s="32" t="s">
        <v>51</v>
      </c>
      <c r="B423" s="28" t="s">
        <v>38</v>
      </c>
      <c r="C423" s="45">
        <f t="shared" si="69"/>
        <v>1.807284274584682E-2</v>
      </c>
      <c r="D423" s="46" t="s">
        <v>91</v>
      </c>
      <c r="E423" s="39">
        <v>0.3</v>
      </c>
      <c r="F423" s="35">
        <f t="shared" si="62"/>
        <v>0.15</v>
      </c>
      <c r="G423" s="34" t="s">
        <v>91</v>
      </c>
      <c r="H423" s="36" t="s">
        <v>45</v>
      </c>
      <c r="I423" s="28">
        <f t="shared" si="63"/>
        <v>2162.6999999999998</v>
      </c>
      <c r="J423" s="28">
        <f>(V423*K423)/(790*46*17)</f>
        <v>0.19837644468904789</v>
      </c>
      <c r="K423" s="37">
        <v>17</v>
      </c>
      <c r="O423" s="28">
        <v>5.3920000000000001E-3</v>
      </c>
      <c r="P423" s="47"/>
      <c r="R423" s="28">
        <v>2.2999999999999998</v>
      </c>
      <c r="S423" s="39">
        <f t="shared" si="64"/>
        <v>1.1000000000000001E-3</v>
      </c>
      <c r="T423" s="48">
        <v>11</v>
      </c>
      <c r="U423" s="35">
        <v>1</v>
      </c>
      <c r="V423" s="43">
        <v>7209</v>
      </c>
      <c r="W423" s="36">
        <v>5.9</v>
      </c>
      <c r="X423" s="28">
        <f t="shared" si="65"/>
        <v>3.666666666666667E-3</v>
      </c>
      <c r="Y423" s="41">
        <v>9.7937000000000007E-3</v>
      </c>
      <c r="Z423" s="28">
        <f t="shared" si="66"/>
        <v>3.0000000000000001E-3</v>
      </c>
      <c r="AA423" s="28">
        <f t="shared" si="68"/>
        <v>5.9000000000000004E-2</v>
      </c>
    </row>
    <row r="424" spans="1:27" s="28" customFormat="1" ht="29.4" thickBot="1" x14ac:dyDescent="0.35">
      <c r="A424" s="50" t="s">
        <v>52</v>
      </c>
      <c r="B424" s="28" t="s">
        <v>38</v>
      </c>
      <c r="C424" s="42">
        <f t="shared" si="69"/>
        <v>1.807284274584682E-2</v>
      </c>
      <c r="D424" s="51" t="s">
        <v>91</v>
      </c>
      <c r="E424" s="48">
        <v>0.3</v>
      </c>
      <c r="F424" s="35">
        <f t="shared" si="62"/>
        <v>0.15</v>
      </c>
      <c r="G424" s="34" t="s">
        <v>91</v>
      </c>
      <c r="H424" s="52" t="s">
        <v>45</v>
      </c>
      <c r="I424" s="28">
        <f t="shared" si="63"/>
        <v>2162.6999999999998</v>
      </c>
      <c r="J424" s="28">
        <f>(V424*K424)/(790*46*17.1)</f>
        <v>0.19837644468904789</v>
      </c>
      <c r="K424" s="53">
        <v>17.100000000000001</v>
      </c>
      <c r="O424" s="28">
        <v>1.1609999999999999E-3</v>
      </c>
      <c r="P424" s="47"/>
      <c r="R424" s="28">
        <v>2.2999999999999998</v>
      </c>
      <c r="S424" s="39">
        <f t="shared" si="64"/>
        <v>1.1000000000000001E-3</v>
      </c>
      <c r="T424" s="48">
        <v>11</v>
      </c>
      <c r="U424" s="35">
        <v>1</v>
      </c>
      <c r="V424" s="52">
        <v>7209</v>
      </c>
      <c r="W424" s="52">
        <v>5.9</v>
      </c>
      <c r="X424" s="28">
        <f t="shared" si="65"/>
        <v>3.666666666666667E-3</v>
      </c>
      <c r="Y424" s="41">
        <v>9.7937000000000007E-3</v>
      </c>
      <c r="Z424" s="28">
        <f t="shared" si="66"/>
        <v>3.0000000000000001E-3</v>
      </c>
      <c r="AA424" s="28">
        <f t="shared" si="68"/>
        <v>5.9000000000000004E-2</v>
      </c>
    </row>
    <row r="425" spans="1:27" s="28" customFormat="1" ht="29.4" thickBot="1" x14ac:dyDescent="0.35">
      <c r="A425" s="54" t="s">
        <v>53</v>
      </c>
      <c r="B425" s="28" t="s">
        <v>38</v>
      </c>
      <c r="C425" s="42">
        <f t="shared" si="69"/>
        <v>1.807284274584682E-2</v>
      </c>
      <c r="D425" s="51" t="s">
        <v>91</v>
      </c>
      <c r="E425" s="48">
        <v>0.3</v>
      </c>
      <c r="F425" s="35">
        <f t="shared" si="62"/>
        <v>0.15</v>
      </c>
      <c r="G425" s="34" t="s">
        <v>91</v>
      </c>
      <c r="H425" s="36" t="s">
        <v>45</v>
      </c>
      <c r="I425" s="28">
        <f t="shared" si="63"/>
        <v>2162.6999999999998</v>
      </c>
      <c r="J425" s="28">
        <f>(V425*K425)/(790*46*17)</f>
        <v>0.19837644468904789</v>
      </c>
      <c r="K425" s="37">
        <v>17</v>
      </c>
      <c r="R425" s="28">
        <v>2.2999999999999998</v>
      </c>
      <c r="S425" s="39">
        <f t="shared" si="64"/>
        <v>1.1000000000000001E-3</v>
      </c>
      <c r="T425" s="48">
        <v>11</v>
      </c>
      <c r="U425" s="35">
        <v>1</v>
      </c>
      <c r="V425" s="52">
        <v>7209</v>
      </c>
      <c r="W425" s="36">
        <v>5.9</v>
      </c>
      <c r="X425" s="28">
        <f t="shared" si="65"/>
        <v>3.666666666666667E-3</v>
      </c>
      <c r="Y425" s="41">
        <v>9.7937000000000007E-3</v>
      </c>
      <c r="Z425" s="28">
        <f t="shared" si="66"/>
        <v>3.0000000000000001E-3</v>
      </c>
      <c r="AA425" s="28">
        <f t="shared" si="68"/>
        <v>5.9000000000000004E-2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6350-D10A-46EE-BA0A-059CD305791A}">
  <dimension ref="A1:G41"/>
  <sheetViews>
    <sheetView topLeftCell="A28" workbookViewId="0">
      <selection activeCell="A2" sqref="A2:A41"/>
    </sheetView>
  </sheetViews>
  <sheetFormatPr defaultRowHeight="14.4" x14ac:dyDescent="0.3"/>
  <sheetData>
    <row r="1" spans="1:7" ht="66.599999999999994" thickBot="1" x14ac:dyDescent="0.35">
      <c r="A1" s="12" t="s">
        <v>84</v>
      </c>
      <c r="B1" s="13" t="s">
        <v>85</v>
      </c>
      <c r="C1" s="13" t="s">
        <v>86</v>
      </c>
      <c r="D1" s="13" t="s">
        <v>87</v>
      </c>
      <c r="E1" s="13" t="s">
        <v>88</v>
      </c>
      <c r="F1" s="13" t="s">
        <v>89</v>
      </c>
      <c r="G1" s="14" t="s">
        <v>90</v>
      </c>
    </row>
    <row r="2" spans="1:7" ht="19.2" x14ac:dyDescent="0.3">
      <c r="A2" s="4" t="s">
        <v>39</v>
      </c>
      <c r="B2" s="5" t="s">
        <v>40</v>
      </c>
      <c r="C2" s="5">
        <v>4.5999999999999999E-3</v>
      </c>
      <c r="D2" s="5">
        <v>6</v>
      </c>
      <c r="E2" s="5">
        <v>17.100000000000001</v>
      </c>
      <c r="F2" s="5">
        <v>23.12</v>
      </c>
      <c r="G2" s="6">
        <v>0.78</v>
      </c>
    </row>
    <row r="3" spans="1:7" ht="19.2" x14ac:dyDescent="0.3">
      <c r="A3" s="7" t="s">
        <v>41</v>
      </c>
      <c r="B3" s="3" t="s">
        <v>40</v>
      </c>
      <c r="C3" s="3">
        <v>4.5999999999999999E-3</v>
      </c>
      <c r="D3" s="3" t="s">
        <v>42</v>
      </c>
      <c r="E3" s="3" t="s">
        <v>42</v>
      </c>
      <c r="F3" s="3">
        <v>14.69</v>
      </c>
      <c r="G3" s="8">
        <v>0.41</v>
      </c>
    </row>
    <row r="4" spans="1:7" ht="19.2" x14ac:dyDescent="0.3">
      <c r="A4" s="7" t="s">
        <v>43</v>
      </c>
      <c r="B4" s="3" t="s">
        <v>40</v>
      </c>
      <c r="C4" s="3">
        <v>4.5999999999999999E-3</v>
      </c>
      <c r="D4" s="3">
        <v>6</v>
      </c>
      <c r="E4" s="3">
        <v>16.8</v>
      </c>
      <c r="F4" s="3">
        <v>11.57</v>
      </c>
      <c r="G4" s="8">
        <v>0.26</v>
      </c>
    </row>
    <row r="5" spans="1:7" ht="28.8" x14ac:dyDescent="0.3">
      <c r="A5" s="7" t="s">
        <v>44</v>
      </c>
      <c r="B5" s="3" t="s">
        <v>45</v>
      </c>
      <c r="C5" s="3">
        <v>1.1999999999999999E-3</v>
      </c>
      <c r="D5" s="3">
        <v>1.8</v>
      </c>
      <c r="E5" s="3">
        <v>14.7</v>
      </c>
      <c r="F5" s="3">
        <v>13.5</v>
      </c>
      <c r="G5" s="8">
        <v>0.78</v>
      </c>
    </row>
    <row r="6" spans="1:7" ht="28.8" x14ac:dyDescent="0.3">
      <c r="A6" s="7" t="s">
        <v>46</v>
      </c>
      <c r="B6" s="3" t="s">
        <v>45</v>
      </c>
      <c r="C6" s="3">
        <v>1.1999999999999999E-3</v>
      </c>
      <c r="D6" s="3">
        <v>1.8</v>
      </c>
      <c r="E6" s="3">
        <v>14.7</v>
      </c>
      <c r="F6" s="3">
        <v>10.42</v>
      </c>
      <c r="G6" s="8">
        <v>0.31</v>
      </c>
    </row>
    <row r="7" spans="1:7" ht="28.8" x14ac:dyDescent="0.3">
      <c r="A7" s="7" t="s">
        <v>47</v>
      </c>
      <c r="B7" s="3" t="s">
        <v>45</v>
      </c>
      <c r="C7" s="3">
        <v>1.1999999999999999E-3</v>
      </c>
      <c r="D7" s="3">
        <v>1.8</v>
      </c>
      <c r="E7" s="3">
        <v>14.7</v>
      </c>
      <c r="F7" s="3">
        <v>11.09</v>
      </c>
      <c r="G7" s="8">
        <v>0.23</v>
      </c>
    </row>
    <row r="8" spans="1:7" ht="28.8" x14ac:dyDescent="0.3">
      <c r="A8" s="7" t="s">
        <v>48</v>
      </c>
      <c r="B8" s="3" t="s">
        <v>45</v>
      </c>
      <c r="C8" s="3">
        <v>3.2000000000000002E-3</v>
      </c>
      <c r="D8" s="3">
        <v>4.4000000000000004</v>
      </c>
      <c r="E8" s="3">
        <v>15.9</v>
      </c>
      <c r="F8" s="3">
        <v>15.59</v>
      </c>
      <c r="G8" s="8">
        <v>0.69</v>
      </c>
    </row>
    <row r="9" spans="1:7" ht="28.8" x14ac:dyDescent="0.3">
      <c r="A9" s="7" t="s">
        <v>49</v>
      </c>
      <c r="B9" s="3" t="s">
        <v>45</v>
      </c>
      <c r="C9" s="3">
        <v>3.2000000000000002E-3</v>
      </c>
      <c r="D9" s="3">
        <v>4.4000000000000004</v>
      </c>
      <c r="E9" s="3">
        <v>15.8</v>
      </c>
      <c r="F9" s="3">
        <v>9.61</v>
      </c>
      <c r="G9" s="8">
        <v>0.14000000000000001</v>
      </c>
    </row>
    <row r="10" spans="1:7" ht="28.8" x14ac:dyDescent="0.3">
      <c r="A10" s="7" t="s">
        <v>50</v>
      </c>
      <c r="B10" s="3" t="s">
        <v>45</v>
      </c>
      <c r="C10" s="3">
        <v>3.2000000000000002E-3</v>
      </c>
      <c r="D10" s="3">
        <v>4.4000000000000004</v>
      </c>
      <c r="E10" s="3">
        <v>15.9</v>
      </c>
      <c r="F10" s="3">
        <v>11.93</v>
      </c>
      <c r="G10" s="8">
        <v>0.47</v>
      </c>
    </row>
    <row r="11" spans="1:7" ht="28.8" x14ac:dyDescent="0.3">
      <c r="A11" s="7" t="s">
        <v>51</v>
      </c>
      <c r="B11" s="3" t="s">
        <v>45</v>
      </c>
      <c r="C11" s="3">
        <v>4.5999999999999999E-3</v>
      </c>
      <c r="D11" s="3">
        <v>5.9</v>
      </c>
      <c r="E11" s="3">
        <v>17</v>
      </c>
      <c r="F11" s="3">
        <v>16.489999999999998</v>
      </c>
      <c r="G11" s="8">
        <v>0.67</v>
      </c>
    </row>
    <row r="12" spans="1:7" ht="28.8" x14ac:dyDescent="0.3">
      <c r="A12" s="7" t="s">
        <v>52</v>
      </c>
      <c r="B12" s="3" t="s">
        <v>45</v>
      </c>
      <c r="C12" s="3">
        <v>4.5999999999999999E-3</v>
      </c>
      <c r="D12" s="3">
        <v>5.9</v>
      </c>
      <c r="E12" s="3">
        <v>17.100000000000001</v>
      </c>
      <c r="F12" s="3">
        <v>10.199999999999999</v>
      </c>
      <c r="G12" s="8">
        <v>0.41</v>
      </c>
    </row>
    <row r="13" spans="1:7" ht="28.8" x14ac:dyDescent="0.3">
      <c r="A13" s="7" t="s">
        <v>53</v>
      </c>
      <c r="B13" s="3" t="s">
        <v>45</v>
      </c>
      <c r="C13" s="3">
        <v>4.5999999999999999E-3</v>
      </c>
      <c r="D13" s="3">
        <v>5.9</v>
      </c>
      <c r="E13" s="3">
        <v>17</v>
      </c>
      <c r="F13" s="3">
        <v>9.57</v>
      </c>
      <c r="G13" s="8">
        <v>0.27</v>
      </c>
    </row>
    <row r="14" spans="1:7" ht="19.2" x14ac:dyDescent="0.3">
      <c r="A14" s="7" t="s">
        <v>54</v>
      </c>
      <c r="B14" s="3" t="s">
        <v>55</v>
      </c>
      <c r="C14" s="3">
        <v>1.1999999999999999E-3</v>
      </c>
      <c r="D14" s="3">
        <v>1.9</v>
      </c>
      <c r="E14" s="3">
        <v>14.2</v>
      </c>
      <c r="F14" s="3">
        <v>48.59</v>
      </c>
      <c r="G14" s="8">
        <v>2.16</v>
      </c>
    </row>
    <row r="15" spans="1:7" ht="19.2" x14ac:dyDescent="0.3">
      <c r="A15" s="7" t="s">
        <v>56</v>
      </c>
      <c r="B15" s="3" t="s">
        <v>55</v>
      </c>
      <c r="C15" s="3">
        <v>1.1999999999999999E-3</v>
      </c>
      <c r="D15" s="3">
        <v>1.9</v>
      </c>
      <c r="E15" s="3">
        <v>14.2</v>
      </c>
      <c r="F15" s="3">
        <v>33.64</v>
      </c>
      <c r="G15" s="8">
        <v>1.47</v>
      </c>
    </row>
    <row r="16" spans="1:7" ht="19.2" x14ac:dyDescent="0.3">
      <c r="A16" s="7" t="s">
        <v>57</v>
      </c>
      <c r="B16" s="3" t="s">
        <v>55</v>
      </c>
      <c r="C16" s="3">
        <v>3.2000000000000002E-3</v>
      </c>
      <c r="D16" s="3">
        <v>4.7</v>
      </c>
      <c r="E16" s="3">
        <v>14.9</v>
      </c>
      <c r="F16" s="3">
        <v>38.119999999999997</v>
      </c>
      <c r="G16" s="8">
        <v>1.61</v>
      </c>
    </row>
    <row r="17" spans="1:7" ht="19.2" x14ac:dyDescent="0.3">
      <c r="A17" s="7" t="s">
        <v>58</v>
      </c>
      <c r="B17" s="3" t="s">
        <v>55</v>
      </c>
      <c r="C17" s="3">
        <v>3.2000000000000002E-3</v>
      </c>
      <c r="D17" s="3">
        <v>4.7</v>
      </c>
      <c r="E17" s="3">
        <v>14.8</v>
      </c>
      <c r="F17" s="3">
        <v>29.08</v>
      </c>
      <c r="G17" s="8">
        <v>1.29</v>
      </c>
    </row>
    <row r="18" spans="1:7" ht="19.2" x14ac:dyDescent="0.3">
      <c r="A18" s="7" t="s">
        <v>59</v>
      </c>
      <c r="B18" s="3" t="s">
        <v>55</v>
      </c>
      <c r="C18" s="3">
        <v>4.5999999999999999E-3</v>
      </c>
      <c r="D18" s="3">
        <v>6.2</v>
      </c>
      <c r="E18" s="3">
        <v>16.3</v>
      </c>
      <c r="F18" s="3">
        <v>30.85</v>
      </c>
      <c r="G18" s="8">
        <v>0.72</v>
      </c>
    </row>
    <row r="19" spans="1:7" ht="19.2" x14ac:dyDescent="0.3">
      <c r="A19" s="7" t="s">
        <v>60</v>
      </c>
      <c r="B19" s="3" t="s">
        <v>55</v>
      </c>
      <c r="C19" s="3">
        <v>4.5999999999999999E-3</v>
      </c>
      <c r="D19" s="3">
        <v>6.2</v>
      </c>
      <c r="E19" s="3">
        <v>16.3</v>
      </c>
      <c r="F19" s="3">
        <v>26.28</v>
      </c>
      <c r="G19" s="8">
        <v>0.89</v>
      </c>
    </row>
    <row r="20" spans="1:7" ht="19.2" x14ac:dyDescent="0.3">
      <c r="A20" s="7" t="s">
        <v>61</v>
      </c>
      <c r="B20" s="3" t="s">
        <v>40</v>
      </c>
      <c r="C20" s="3">
        <v>1.1999999999999999E-3</v>
      </c>
      <c r="D20" s="3">
        <v>1.8</v>
      </c>
      <c r="E20" s="3">
        <v>14.5</v>
      </c>
      <c r="F20" s="3">
        <v>32.21</v>
      </c>
      <c r="G20" s="8">
        <v>0.8</v>
      </c>
    </row>
    <row r="21" spans="1:7" ht="19.2" x14ac:dyDescent="0.3">
      <c r="A21" s="7" t="s">
        <v>62</v>
      </c>
      <c r="B21" s="3" t="s">
        <v>40</v>
      </c>
      <c r="C21" s="3">
        <v>1.1999999999999999E-3</v>
      </c>
      <c r="D21" s="3">
        <v>1.8</v>
      </c>
      <c r="E21" s="3">
        <v>14.5</v>
      </c>
      <c r="F21" s="3">
        <v>25.51</v>
      </c>
      <c r="G21" s="8">
        <v>0.54</v>
      </c>
    </row>
    <row r="22" spans="1:7" ht="19.2" x14ac:dyDescent="0.3">
      <c r="A22" s="7" t="s">
        <v>63</v>
      </c>
      <c r="B22" s="3" t="s">
        <v>40</v>
      </c>
      <c r="C22" s="3">
        <v>3.2000000000000002E-3</v>
      </c>
      <c r="D22" s="3">
        <v>4.5999999999999996</v>
      </c>
      <c r="E22" s="3">
        <v>15.3</v>
      </c>
      <c r="F22" s="3">
        <v>28.24</v>
      </c>
      <c r="G22" s="8">
        <v>0.82</v>
      </c>
    </row>
    <row r="23" spans="1:7" ht="19.2" x14ac:dyDescent="0.3">
      <c r="A23" s="7" t="s">
        <v>64</v>
      </c>
      <c r="B23" s="3" t="s">
        <v>40</v>
      </c>
      <c r="C23" s="3">
        <v>3.2000000000000002E-3</v>
      </c>
      <c r="D23" s="3">
        <v>4.5999999999999996</v>
      </c>
      <c r="E23" s="3">
        <v>15.3</v>
      </c>
      <c r="F23" s="3">
        <v>25.4</v>
      </c>
      <c r="G23" s="8">
        <v>0.95</v>
      </c>
    </row>
    <row r="24" spans="1:7" ht="19.2" x14ac:dyDescent="0.3">
      <c r="A24" s="7" t="s">
        <v>65</v>
      </c>
      <c r="B24" s="3" t="s">
        <v>40</v>
      </c>
      <c r="C24" s="3">
        <v>4.5999999999999999E-3</v>
      </c>
      <c r="D24" s="3">
        <v>6</v>
      </c>
      <c r="E24" s="3">
        <v>16.7</v>
      </c>
      <c r="F24" s="3">
        <v>25.73</v>
      </c>
      <c r="G24" s="8">
        <v>0.69</v>
      </c>
    </row>
    <row r="25" spans="1:7" ht="19.2" x14ac:dyDescent="0.3">
      <c r="A25" s="7" t="s">
        <v>66</v>
      </c>
      <c r="B25" s="3" t="s">
        <v>40</v>
      </c>
      <c r="C25" s="3">
        <v>4.5999999999999999E-3</v>
      </c>
      <c r="D25" s="3">
        <v>6</v>
      </c>
      <c r="E25" s="3">
        <v>16.7</v>
      </c>
      <c r="F25" s="3">
        <v>22.94</v>
      </c>
      <c r="G25" s="8">
        <v>0.52</v>
      </c>
    </row>
    <row r="26" spans="1:7" ht="28.8" x14ac:dyDescent="0.3">
      <c r="A26" s="7" t="s">
        <v>67</v>
      </c>
      <c r="B26" s="3" t="s">
        <v>45</v>
      </c>
      <c r="C26" s="3">
        <v>1.1999999999999999E-3</v>
      </c>
      <c r="D26" s="3">
        <v>1.9</v>
      </c>
      <c r="E26" s="3">
        <v>14</v>
      </c>
      <c r="F26" s="3">
        <v>28.41</v>
      </c>
      <c r="G26" s="8">
        <v>0.83</v>
      </c>
    </row>
    <row r="27" spans="1:7" ht="28.8" x14ac:dyDescent="0.3">
      <c r="A27" s="7" t="s">
        <v>68</v>
      </c>
      <c r="B27" s="3" t="s">
        <v>45</v>
      </c>
      <c r="C27" s="3">
        <v>1.1999999999999999E-3</v>
      </c>
      <c r="D27" s="3">
        <v>1.8</v>
      </c>
      <c r="E27" s="3">
        <v>14.3</v>
      </c>
      <c r="F27" s="3">
        <v>24.05</v>
      </c>
      <c r="G27" s="8">
        <v>0.54</v>
      </c>
    </row>
    <row r="28" spans="1:7" ht="28.8" x14ac:dyDescent="0.3">
      <c r="A28" s="7" t="s">
        <v>69</v>
      </c>
      <c r="B28" s="3" t="s">
        <v>45</v>
      </c>
      <c r="C28" s="3">
        <v>3.2000000000000002E-3</v>
      </c>
      <c r="D28" s="3">
        <v>4.7</v>
      </c>
      <c r="E28" s="3">
        <v>15</v>
      </c>
      <c r="F28" s="3">
        <v>25.44</v>
      </c>
      <c r="G28" s="8">
        <v>0.63</v>
      </c>
    </row>
    <row r="29" spans="1:7" ht="28.8" x14ac:dyDescent="0.3">
      <c r="A29" s="7" t="s">
        <v>70</v>
      </c>
      <c r="B29" s="3" t="s">
        <v>45</v>
      </c>
      <c r="C29" s="3">
        <v>3.2000000000000002E-3</v>
      </c>
      <c r="D29" s="3">
        <v>4.7</v>
      </c>
      <c r="E29" s="3">
        <v>15.1</v>
      </c>
      <c r="F29" s="3">
        <v>26.41</v>
      </c>
      <c r="G29" s="8">
        <v>0.74</v>
      </c>
    </row>
    <row r="30" spans="1:7" ht="28.8" x14ac:dyDescent="0.3">
      <c r="A30" s="7" t="s">
        <v>71</v>
      </c>
      <c r="B30" s="3" t="s">
        <v>45</v>
      </c>
      <c r="C30" s="3">
        <v>4.5999999999999999E-3</v>
      </c>
      <c r="D30" s="3">
        <v>6</v>
      </c>
      <c r="E30" s="3">
        <v>16.7</v>
      </c>
      <c r="F30" s="3">
        <v>24.1</v>
      </c>
      <c r="G30" s="8">
        <v>0.31</v>
      </c>
    </row>
    <row r="31" spans="1:7" ht="28.8" x14ac:dyDescent="0.3">
      <c r="A31" s="7" t="s">
        <v>72</v>
      </c>
      <c r="B31" s="3" t="s">
        <v>45</v>
      </c>
      <c r="C31" s="3">
        <v>4.5999999999999999E-3</v>
      </c>
      <c r="D31" s="3">
        <v>6</v>
      </c>
      <c r="E31" s="3">
        <v>16.7</v>
      </c>
      <c r="F31" s="3">
        <v>25.31</v>
      </c>
      <c r="G31" s="8">
        <v>0.44</v>
      </c>
    </row>
    <row r="32" spans="1:7" ht="19.2" x14ac:dyDescent="0.3">
      <c r="A32" s="7" t="s">
        <v>73</v>
      </c>
      <c r="B32" s="3" t="s">
        <v>74</v>
      </c>
      <c r="C32" s="3">
        <v>1.1999999999999999E-3</v>
      </c>
      <c r="D32" s="3">
        <v>1.7</v>
      </c>
      <c r="E32" s="3">
        <v>15.3</v>
      </c>
      <c r="F32" s="3">
        <v>18.45</v>
      </c>
      <c r="G32" s="8">
        <v>0.52</v>
      </c>
    </row>
    <row r="33" spans="1:7" ht="19.2" x14ac:dyDescent="0.3">
      <c r="A33" s="7" t="s">
        <v>75</v>
      </c>
      <c r="B33" s="3" t="s">
        <v>74</v>
      </c>
      <c r="C33" s="3">
        <v>1.1999999999999999E-3</v>
      </c>
      <c r="D33" s="3" t="s">
        <v>42</v>
      </c>
      <c r="E33" s="3" t="s">
        <v>42</v>
      </c>
      <c r="F33" s="3">
        <v>16.66</v>
      </c>
      <c r="G33" s="8">
        <v>0.56999999999999995</v>
      </c>
    </row>
    <row r="34" spans="1:7" ht="19.2" x14ac:dyDescent="0.3">
      <c r="A34" s="7" t="s">
        <v>76</v>
      </c>
      <c r="B34" s="3" t="s">
        <v>74</v>
      </c>
      <c r="C34" s="3">
        <v>3.2000000000000002E-3</v>
      </c>
      <c r="D34" s="3">
        <v>4.5999999999999996</v>
      </c>
      <c r="E34" s="3">
        <v>15.2</v>
      </c>
      <c r="F34" s="3">
        <v>18.690000000000001</v>
      </c>
      <c r="G34" s="8">
        <v>0.5</v>
      </c>
    </row>
    <row r="35" spans="1:7" ht="19.2" x14ac:dyDescent="0.3">
      <c r="A35" s="7" t="s">
        <v>77</v>
      </c>
      <c r="B35" s="3" t="s">
        <v>74</v>
      </c>
      <c r="C35" s="3">
        <v>3.2000000000000002E-3</v>
      </c>
      <c r="D35" s="3">
        <v>4.5999999999999996</v>
      </c>
      <c r="E35" s="3">
        <v>15.3</v>
      </c>
      <c r="F35" s="3">
        <v>11.5</v>
      </c>
      <c r="G35" s="8">
        <v>0.69</v>
      </c>
    </row>
    <row r="36" spans="1:7" ht="19.2" x14ac:dyDescent="0.3">
      <c r="A36" s="7" t="s">
        <v>78</v>
      </c>
      <c r="B36" s="3" t="s">
        <v>74</v>
      </c>
      <c r="C36" s="3">
        <v>4.5999999999999999E-3</v>
      </c>
      <c r="D36" s="3">
        <v>6.1</v>
      </c>
      <c r="E36" s="3">
        <v>16.600000000000001</v>
      </c>
      <c r="F36" s="3">
        <v>13.15</v>
      </c>
      <c r="G36" s="8">
        <v>0.56000000000000005</v>
      </c>
    </row>
    <row r="37" spans="1:7" ht="19.2" x14ac:dyDescent="0.3">
      <c r="A37" s="7" t="s">
        <v>79</v>
      </c>
      <c r="B37" s="3" t="s">
        <v>74</v>
      </c>
      <c r="C37" s="3">
        <v>4.5999999999999999E-3</v>
      </c>
      <c r="D37" s="3" t="s">
        <v>42</v>
      </c>
      <c r="E37" s="3" t="s">
        <v>42</v>
      </c>
      <c r="F37" s="3">
        <v>24.6</v>
      </c>
      <c r="G37" s="8">
        <v>1.07</v>
      </c>
    </row>
    <row r="38" spans="1:7" ht="19.2" x14ac:dyDescent="0.3">
      <c r="A38" s="7" t="s">
        <v>80</v>
      </c>
      <c r="B38" s="3" t="s">
        <v>74</v>
      </c>
      <c r="C38" s="3">
        <v>1.1999999999999999E-3</v>
      </c>
      <c r="D38" s="3">
        <v>1.9</v>
      </c>
      <c r="E38" s="3">
        <v>13.9</v>
      </c>
      <c r="F38" s="3">
        <v>32.61</v>
      </c>
      <c r="G38" s="8">
        <v>1.25</v>
      </c>
    </row>
    <row r="39" spans="1:7" ht="19.2" x14ac:dyDescent="0.3">
      <c r="A39" s="7" t="s">
        <v>81</v>
      </c>
      <c r="B39" s="3" t="s">
        <v>74</v>
      </c>
      <c r="C39" s="3">
        <v>1.1999999999999999E-3</v>
      </c>
      <c r="D39" s="3">
        <v>1.9</v>
      </c>
      <c r="E39" s="3">
        <v>13.5</v>
      </c>
      <c r="F39" s="3">
        <v>24.87</v>
      </c>
      <c r="G39" s="8">
        <v>0.53</v>
      </c>
    </row>
    <row r="40" spans="1:7" ht="19.2" x14ac:dyDescent="0.3">
      <c r="A40" s="7" t="s">
        <v>82</v>
      </c>
      <c r="B40" s="3" t="s">
        <v>74</v>
      </c>
      <c r="C40" s="3">
        <v>3.2000000000000002E-3</v>
      </c>
      <c r="D40" s="3">
        <v>4.8</v>
      </c>
      <c r="E40" s="3">
        <v>14.8</v>
      </c>
      <c r="F40" s="3">
        <v>25.15</v>
      </c>
      <c r="G40" s="8">
        <v>0.73</v>
      </c>
    </row>
    <row r="41" spans="1:7" ht="19.8" thickBot="1" x14ac:dyDescent="0.35">
      <c r="A41" s="9" t="s">
        <v>83</v>
      </c>
      <c r="B41" s="10" t="s">
        <v>74</v>
      </c>
      <c r="C41" s="10">
        <v>3.2000000000000002E-3</v>
      </c>
      <c r="D41" s="10">
        <v>4.8</v>
      </c>
      <c r="E41" s="10">
        <v>14.6</v>
      </c>
      <c r="F41" s="10">
        <v>22.14</v>
      </c>
      <c r="G41" s="11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BE57-0D01-4633-BEA0-A96D0D163DF2}">
  <dimension ref="A1:J20"/>
  <sheetViews>
    <sheetView workbookViewId="0">
      <selection activeCell="K22" sqref="K22"/>
    </sheetView>
  </sheetViews>
  <sheetFormatPr defaultRowHeight="14.4" x14ac:dyDescent="0.3"/>
  <cols>
    <col min="6" max="6" width="20" customWidth="1"/>
  </cols>
  <sheetData>
    <row r="1" spans="1:10" x14ac:dyDescent="0.3">
      <c r="B1" t="s">
        <v>143</v>
      </c>
      <c r="C1" t="s">
        <v>141</v>
      </c>
      <c r="D1" t="s">
        <v>148</v>
      </c>
      <c r="E1" t="s">
        <v>146</v>
      </c>
      <c r="F1" t="s">
        <v>147</v>
      </c>
      <c r="G1" t="s">
        <v>149</v>
      </c>
      <c r="H1" t="s">
        <v>150</v>
      </c>
      <c r="I1" t="s">
        <v>142</v>
      </c>
      <c r="J1" t="s">
        <v>151</v>
      </c>
    </row>
    <row r="2" spans="1:10" x14ac:dyDescent="0.3">
      <c r="A2">
        <v>1.1000000000000001</v>
      </c>
      <c r="B2">
        <v>78</v>
      </c>
      <c r="C2">
        <v>1013</v>
      </c>
      <c r="D2" s="23">
        <v>17550000</v>
      </c>
      <c r="E2" s="25">
        <v>1.12E-2</v>
      </c>
      <c r="F2" s="25">
        <v>6.0000000000000001E-3</v>
      </c>
      <c r="G2" s="23">
        <v>0.04</v>
      </c>
      <c r="H2" s="23">
        <v>600</v>
      </c>
      <c r="I2">
        <f t="shared" ref="I2:I19" si="0">B2/(D2*E2*F2*G2*H2)</f>
        <v>2.7557319223985889E-3</v>
      </c>
      <c r="J2" s="26">
        <f>I2</f>
        <v>2.7557319223985889E-3</v>
      </c>
    </row>
    <row r="3" spans="1:10" x14ac:dyDescent="0.3">
      <c r="A3">
        <v>1.2</v>
      </c>
      <c r="B3">
        <v>128</v>
      </c>
      <c r="C3">
        <v>1013</v>
      </c>
      <c r="D3" s="23">
        <v>17550000</v>
      </c>
      <c r="E3" s="25">
        <v>2.86E-2</v>
      </c>
      <c r="F3" s="25">
        <v>6.0000000000000001E-3</v>
      </c>
      <c r="G3" s="23">
        <v>0.04</v>
      </c>
      <c r="H3" s="23">
        <v>600</v>
      </c>
      <c r="I3">
        <f t="shared" si="0"/>
        <v>1.7709419418821129E-3</v>
      </c>
      <c r="J3" s="26">
        <f t="shared" ref="J3:J19" si="1">I3</f>
        <v>1.7709419418821129E-3</v>
      </c>
    </row>
    <row r="4" spans="1:10" x14ac:dyDescent="0.3">
      <c r="A4">
        <v>1.3</v>
      </c>
      <c r="B4">
        <v>139</v>
      </c>
      <c r="C4">
        <v>1013</v>
      </c>
      <c r="D4" s="23">
        <v>17550000</v>
      </c>
      <c r="E4" s="25">
        <v>3.9699999999999999E-2</v>
      </c>
      <c r="F4" s="25">
        <v>6.0000000000000001E-3</v>
      </c>
      <c r="G4" s="23">
        <v>0.04</v>
      </c>
      <c r="H4" s="23">
        <v>600</v>
      </c>
      <c r="I4">
        <f t="shared" si="0"/>
        <v>1.385430296709334E-3</v>
      </c>
      <c r="J4" s="26">
        <f t="shared" si="1"/>
        <v>1.385430296709334E-3</v>
      </c>
    </row>
    <row r="5" spans="1:10" x14ac:dyDescent="0.3">
      <c r="A5">
        <v>1.4</v>
      </c>
      <c r="B5">
        <v>298</v>
      </c>
      <c r="C5">
        <v>1013</v>
      </c>
      <c r="D5" s="23">
        <v>17550000</v>
      </c>
      <c r="E5" s="25">
        <v>6.4199999999999993E-2</v>
      </c>
      <c r="F5" s="25">
        <v>6.0000000000000001E-3</v>
      </c>
      <c r="G5" s="23">
        <v>0.04</v>
      </c>
      <c r="H5" s="23">
        <v>600</v>
      </c>
      <c r="I5">
        <f t="shared" si="0"/>
        <v>1.836714367001664E-3</v>
      </c>
      <c r="J5" s="26">
        <f t="shared" si="1"/>
        <v>1.836714367001664E-3</v>
      </c>
    </row>
    <row r="6" spans="1:10" x14ac:dyDescent="0.3">
      <c r="A6">
        <v>1.5</v>
      </c>
      <c r="B6">
        <v>360</v>
      </c>
      <c r="C6">
        <v>1013</v>
      </c>
      <c r="D6" s="23">
        <v>17550000</v>
      </c>
      <c r="E6" s="25">
        <v>7.6999999999999999E-2</v>
      </c>
      <c r="F6" s="25">
        <v>6.0000000000000001E-3</v>
      </c>
      <c r="G6" s="23">
        <v>0.04</v>
      </c>
      <c r="H6" s="23">
        <v>600</v>
      </c>
      <c r="I6">
        <f t="shared" si="0"/>
        <v>1.8500018500018501E-3</v>
      </c>
      <c r="J6" s="26">
        <f t="shared" si="1"/>
        <v>1.8500018500018501E-3</v>
      </c>
    </row>
    <row r="7" spans="1:10" x14ac:dyDescent="0.3">
      <c r="A7">
        <v>1.6</v>
      </c>
      <c r="B7">
        <v>514</v>
      </c>
      <c r="C7">
        <v>1013</v>
      </c>
      <c r="D7" s="23">
        <v>17550000</v>
      </c>
      <c r="E7" s="25">
        <v>9.0899999999999995E-2</v>
      </c>
      <c r="F7" s="25">
        <v>6.0000000000000001E-3</v>
      </c>
      <c r="G7" s="23">
        <v>0.04</v>
      </c>
      <c r="H7" s="23">
        <v>600</v>
      </c>
      <c r="I7">
        <f t="shared" si="0"/>
        <v>2.2374823743849534E-3</v>
      </c>
      <c r="J7" s="26">
        <f t="shared" si="1"/>
        <v>2.2374823743849534E-3</v>
      </c>
    </row>
    <row r="8" spans="1:10" x14ac:dyDescent="0.3">
      <c r="A8">
        <v>2.1</v>
      </c>
      <c r="B8">
        <v>179</v>
      </c>
      <c r="C8">
        <v>2026</v>
      </c>
      <c r="D8" s="23">
        <v>17550000</v>
      </c>
      <c r="E8" s="25">
        <v>1.0999999999999999E-2</v>
      </c>
      <c r="F8" s="25">
        <v>6.0000000000000001E-3</v>
      </c>
      <c r="G8" s="23">
        <v>0.04</v>
      </c>
      <c r="H8" s="23">
        <v>600</v>
      </c>
      <c r="I8">
        <f t="shared" si="0"/>
        <v>6.4390342168119943E-3</v>
      </c>
      <c r="J8" s="26">
        <f t="shared" si="1"/>
        <v>6.4390342168119943E-3</v>
      </c>
    </row>
    <row r="9" spans="1:10" x14ac:dyDescent="0.3">
      <c r="A9">
        <v>2.2000000000000002</v>
      </c>
      <c r="B9">
        <v>336</v>
      </c>
      <c r="C9">
        <v>2026</v>
      </c>
      <c r="D9" s="23">
        <v>17550000</v>
      </c>
      <c r="E9" s="25">
        <v>2.86E-2</v>
      </c>
      <c r="F9" s="25">
        <v>6.0000000000000001E-3</v>
      </c>
      <c r="G9" s="23">
        <v>0.04</v>
      </c>
      <c r="H9" s="23">
        <v>600</v>
      </c>
      <c r="I9">
        <f t="shared" si="0"/>
        <v>4.6487225974405459E-3</v>
      </c>
      <c r="J9" s="26">
        <f t="shared" si="1"/>
        <v>4.6487225974405459E-3</v>
      </c>
    </row>
    <row r="10" spans="1:10" x14ac:dyDescent="0.3">
      <c r="A10">
        <v>2.2999999999999998</v>
      </c>
      <c r="B10">
        <v>378</v>
      </c>
      <c r="C10">
        <v>2026</v>
      </c>
      <c r="D10" s="23">
        <v>17550000</v>
      </c>
      <c r="E10" s="25">
        <v>4.3900000000000002E-2</v>
      </c>
      <c r="F10" s="25">
        <v>6.0000000000000001E-3</v>
      </c>
      <c r="G10" s="23">
        <v>0.04</v>
      </c>
      <c r="H10" s="23">
        <v>600</v>
      </c>
      <c r="I10">
        <f t="shared" si="0"/>
        <v>3.407121858146915E-3</v>
      </c>
      <c r="J10" s="26">
        <f t="shared" si="1"/>
        <v>3.407121858146915E-3</v>
      </c>
    </row>
    <row r="11" spans="1:10" x14ac:dyDescent="0.3">
      <c r="A11">
        <v>2.4</v>
      </c>
      <c r="B11">
        <v>558</v>
      </c>
      <c r="C11">
        <v>2026</v>
      </c>
      <c r="D11" s="23">
        <v>17550000</v>
      </c>
      <c r="E11" s="25">
        <v>5.4300000000000001E-2</v>
      </c>
      <c r="F11" s="25">
        <v>6.0000000000000001E-3</v>
      </c>
      <c r="G11" s="23">
        <v>0.04</v>
      </c>
      <c r="H11" s="23">
        <v>600</v>
      </c>
      <c r="I11">
        <f t="shared" si="0"/>
        <v>4.0662563682821512E-3</v>
      </c>
      <c r="J11" s="26">
        <f t="shared" si="1"/>
        <v>4.0662563682821512E-3</v>
      </c>
    </row>
    <row r="12" spans="1:10" x14ac:dyDescent="0.3">
      <c r="A12">
        <v>2.5</v>
      </c>
      <c r="B12">
        <v>316</v>
      </c>
      <c r="C12">
        <v>2026</v>
      </c>
      <c r="D12" s="23">
        <v>17550000</v>
      </c>
      <c r="E12" s="25">
        <v>6.83E-2</v>
      </c>
      <c r="F12" s="25">
        <v>6.0000000000000001E-3</v>
      </c>
      <c r="G12" s="23">
        <v>0.04</v>
      </c>
      <c r="H12" s="23">
        <v>600</v>
      </c>
      <c r="I12">
        <f t="shared" si="0"/>
        <v>1.8307404024013752E-3</v>
      </c>
      <c r="J12" s="26">
        <f t="shared" si="1"/>
        <v>1.8307404024013752E-3</v>
      </c>
    </row>
    <row r="13" spans="1:10" x14ac:dyDescent="0.3">
      <c r="A13">
        <v>2.6</v>
      </c>
      <c r="B13">
        <v>527</v>
      </c>
      <c r="C13">
        <v>2026</v>
      </c>
      <c r="D13" s="23">
        <v>17550000</v>
      </c>
      <c r="E13" s="25">
        <v>0.1018</v>
      </c>
      <c r="F13" s="25">
        <v>6.0000000000000001E-3</v>
      </c>
      <c r="G13" s="23">
        <v>0.04</v>
      </c>
      <c r="H13" s="23">
        <v>600</v>
      </c>
      <c r="I13">
        <f t="shared" si="0"/>
        <v>2.0484398895226222E-3</v>
      </c>
      <c r="J13" s="26">
        <f t="shared" si="1"/>
        <v>2.0484398895226222E-3</v>
      </c>
    </row>
    <row r="14" spans="1:10" x14ac:dyDescent="0.3">
      <c r="A14">
        <v>3.1</v>
      </c>
      <c r="B14">
        <v>17</v>
      </c>
      <c r="C14">
        <v>4053</v>
      </c>
      <c r="D14" s="23">
        <v>17550000</v>
      </c>
      <c r="E14" s="25">
        <v>1.7899999999999999E-2</v>
      </c>
      <c r="F14" s="25">
        <v>6.0000000000000001E-3</v>
      </c>
      <c r="G14" s="23">
        <v>0.04</v>
      </c>
      <c r="H14" s="23">
        <v>600</v>
      </c>
      <c r="I14">
        <f t="shared" si="0"/>
        <v>3.7579956884736522E-4</v>
      </c>
      <c r="J14" s="26">
        <f t="shared" si="1"/>
        <v>3.7579956884736522E-4</v>
      </c>
    </row>
    <row r="15" spans="1:10" x14ac:dyDescent="0.3">
      <c r="A15">
        <v>3.2</v>
      </c>
      <c r="B15">
        <v>78</v>
      </c>
      <c r="C15">
        <v>4053</v>
      </c>
      <c r="D15" s="23">
        <v>17550000</v>
      </c>
      <c r="E15" s="25">
        <v>2.35E-2</v>
      </c>
      <c r="F15" s="25">
        <v>6.0000000000000001E-3</v>
      </c>
      <c r="G15" s="23">
        <v>0.04</v>
      </c>
      <c r="H15" s="23">
        <v>600</v>
      </c>
      <c r="I15">
        <f t="shared" si="0"/>
        <v>1.3133701076963485E-3</v>
      </c>
      <c r="J15" s="26">
        <f t="shared" si="1"/>
        <v>1.3133701076963485E-3</v>
      </c>
    </row>
    <row r="16" spans="1:10" x14ac:dyDescent="0.3">
      <c r="A16">
        <v>3.3</v>
      </c>
      <c r="B16">
        <v>34</v>
      </c>
      <c r="C16">
        <v>4053</v>
      </c>
      <c r="D16" s="23">
        <v>17550000</v>
      </c>
      <c r="E16" s="25">
        <v>3.6499999999999998E-2</v>
      </c>
      <c r="F16" s="25">
        <v>6.0000000000000001E-3</v>
      </c>
      <c r="G16" s="23">
        <v>0.04</v>
      </c>
      <c r="H16" s="23">
        <v>600</v>
      </c>
      <c r="I16">
        <f t="shared" si="0"/>
        <v>3.6859245382837462E-4</v>
      </c>
      <c r="J16" s="26">
        <f t="shared" si="1"/>
        <v>3.6859245382837462E-4</v>
      </c>
    </row>
    <row r="17" spans="1:10" x14ac:dyDescent="0.3">
      <c r="A17">
        <v>3.4</v>
      </c>
      <c r="B17">
        <v>43</v>
      </c>
      <c r="C17">
        <v>4053</v>
      </c>
      <c r="D17" s="23">
        <v>17550000</v>
      </c>
      <c r="E17" s="25">
        <v>5.6300000000000003E-2</v>
      </c>
      <c r="F17" s="25">
        <v>6.0000000000000001E-3</v>
      </c>
      <c r="G17" s="23">
        <v>0.04</v>
      </c>
      <c r="H17" s="23">
        <v>600</v>
      </c>
      <c r="I17">
        <f t="shared" si="0"/>
        <v>3.0221808394297045E-4</v>
      </c>
      <c r="J17" s="26">
        <f t="shared" si="1"/>
        <v>3.0221808394297045E-4</v>
      </c>
    </row>
    <row r="18" spans="1:10" x14ac:dyDescent="0.3">
      <c r="A18">
        <v>3.5</v>
      </c>
      <c r="B18">
        <v>57</v>
      </c>
      <c r="C18">
        <v>4053</v>
      </c>
      <c r="D18" s="23">
        <v>17550000</v>
      </c>
      <c r="E18" s="25">
        <v>8.7099999999999997E-2</v>
      </c>
      <c r="F18" s="25">
        <v>6.0000000000000001E-3</v>
      </c>
      <c r="G18" s="23">
        <v>0.04</v>
      </c>
      <c r="H18" s="23">
        <v>600</v>
      </c>
      <c r="I18">
        <f t="shared" si="0"/>
        <v>2.5895069905785553E-4</v>
      </c>
      <c r="J18" s="26">
        <f t="shared" si="1"/>
        <v>2.5895069905785553E-4</v>
      </c>
    </row>
    <row r="19" spans="1:10" x14ac:dyDescent="0.3">
      <c r="A19">
        <v>3.6</v>
      </c>
      <c r="B19">
        <v>45</v>
      </c>
      <c r="C19">
        <v>4053</v>
      </c>
      <c r="D19" s="23">
        <v>17550000</v>
      </c>
      <c r="E19" s="25">
        <v>9.9199999999999997E-2</v>
      </c>
      <c r="F19" s="25">
        <v>6.0000000000000001E-3</v>
      </c>
      <c r="G19" s="23">
        <v>0.04</v>
      </c>
      <c r="H19" s="23">
        <v>600</v>
      </c>
      <c r="I19">
        <f t="shared" si="0"/>
        <v>1.7949866740189321E-4</v>
      </c>
      <c r="J19" s="26">
        <f t="shared" si="1"/>
        <v>1.7949866740189321E-4</v>
      </c>
    </row>
    <row r="20" spans="1:10" x14ac:dyDescent="0.3">
      <c r="F2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E806-8F04-4CB3-AD11-4D0C5E3A1114}">
  <dimension ref="A1:L19"/>
  <sheetViews>
    <sheetView workbookViewId="0">
      <selection activeCell="B21" sqref="B21"/>
    </sheetView>
  </sheetViews>
  <sheetFormatPr defaultRowHeight="14.4" x14ac:dyDescent="0.3"/>
  <sheetData>
    <row r="1" spans="1:12" x14ac:dyDescent="0.3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97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</row>
    <row r="2" spans="1:12" x14ac:dyDescent="0.3">
      <c r="A2" s="28">
        <v>10192018</v>
      </c>
      <c r="B2" s="28" t="s">
        <v>170</v>
      </c>
      <c r="C2" s="28">
        <v>0</v>
      </c>
      <c r="D2" s="28">
        <v>30</v>
      </c>
      <c r="E2" s="28">
        <v>0</v>
      </c>
      <c r="F2" s="28">
        <v>189.55199999999999</v>
      </c>
      <c r="G2" s="28">
        <v>0</v>
      </c>
      <c r="H2" s="28">
        <v>1.6539355289925099E-4</v>
      </c>
      <c r="I2" s="28">
        <v>83.799367126155403</v>
      </c>
      <c r="J2" s="28">
        <v>1.6539355289925099E-4</v>
      </c>
      <c r="K2" s="28">
        <v>0</v>
      </c>
      <c r="L2" s="28">
        <v>0</v>
      </c>
    </row>
    <row r="3" spans="1:12" x14ac:dyDescent="0.3">
      <c r="A3" s="28">
        <v>11152018</v>
      </c>
      <c r="B3" s="28" t="s">
        <v>171</v>
      </c>
      <c r="C3" s="28">
        <v>1450</v>
      </c>
      <c r="D3" s="28">
        <v>30</v>
      </c>
      <c r="E3" s="28">
        <v>0</v>
      </c>
      <c r="F3" s="28">
        <v>189.55199999999999</v>
      </c>
      <c r="G3" s="28">
        <v>4.6040000000000001</v>
      </c>
      <c r="H3" s="28">
        <v>2.3188701408448199E-4</v>
      </c>
      <c r="I3" s="28">
        <v>61.199663162629598</v>
      </c>
      <c r="J3" s="29">
        <v>9.4451486300954794E-5</v>
      </c>
      <c r="K3" s="28">
        <v>1.37435527783528E-4</v>
      </c>
      <c r="L3" s="28">
        <v>4.9754920004897403E-2</v>
      </c>
    </row>
    <row r="4" spans="1:12" x14ac:dyDescent="0.3">
      <c r="A4" s="28">
        <v>12042018</v>
      </c>
      <c r="B4" s="28" t="s">
        <v>172</v>
      </c>
      <c r="C4" s="28">
        <v>1450</v>
      </c>
      <c r="D4" s="28">
        <v>30</v>
      </c>
      <c r="E4" s="28">
        <v>1</v>
      </c>
      <c r="F4" s="28">
        <v>189.55199999999999</v>
      </c>
      <c r="G4" s="28">
        <v>4.6040000000000001</v>
      </c>
      <c r="H4" s="28">
        <v>2.9584661580593597E-4</v>
      </c>
      <c r="I4" s="28">
        <v>70.054323588530806</v>
      </c>
      <c r="J4" s="28">
        <v>1.24771730918148E-4</v>
      </c>
      <c r="K4" s="28">
        <v>1.71074884887787E-4</v>
      </c>
      <c r="L4" s="28">
        <v>6.1933164951683502E-2</v>
      </c>
    </row>
    <row r="5" spans="1:12" x14ac:dyDescent="0.3">
      <c r="A5" s="28">
        <v>1312019</v>
      </c>
      <c r="B5" s="28" t="s">
        <v>173</v>
      </c>
      <c r="C5" s="28">
        <v>1450</v>
      </c>
      <c r="D5" s="28">
        <v>30</v>
      </c>
      <c r="E5" s="28">
        <v>1</v>
      </c>
      <c r="F5" s="28">
        <v>189.55199999999999</v>
      </c>
      <c r="G5" s="28">
        <v>4.6040000000000001</v>
      </c>
      <c r="H5" s="28">
        <v>4.34644574336885E-4</v>
      </c>
      <c r="I5" s="28">
        <v>67.298352914177201</v>
      </c>
      <c r="J5" s="28">
        <v>1.5788943329126301E-4</v>
      </c>
      <c r="K5" s="28">
        <v>2.7675514104562099E-4</v>
      </c>
      <c r="L5" s="28">
        <v>0.100191923629512</v>
      </c>
    </row>
    <row r="6" spans="1:12" x14ac:dyDescent="0.3">
      <c r="A6" s="28">
        <v>3212019</v>
      </c>
      <c r="B6" s="28" t="s">
        <v>174</v>
      </c>
      <c r="C6" s="28">
        <v>0</v>
      </c>
      <c r="D6" s="28">
        <v>30</v>
      </c>
      <c r="E6" s="28">
        <v>0</v>
      </c>
      <c r="F6" s="28">
        <v>189.55199999999999</v>
      </c>
      <c r="G6" s="28">
        <v>0</v>
      </c>
      <c r="H6" s="28">
        <v>2.0256360497820201E-4</v>
      </c>
      <c r="I6" s="28">
        <v>83.799367126155403</v>
      </c>
      <c r="J6" s="28">
        <v>2.0256360497820201E-4</v>
      </c>
      <c r="K6" s="28">
        <v>0</v>
      </c>
      <c r="L6" s="28">
        <v>0</v>
      </c>
    </row>
    <row r="7" spans="1:12" x14ac:dyDescent="0.3">
      <c r="A7" s="28">
        <v>5062019</v>
      </c>
      <c r="B7" s="28" t="s">
        <v>175</v>
      </c>
      <c r="C7" s="28">
        <v>278</v>
      </c>
      <c r="D7" s="28">
        <v>30</v>
      </c>
      <c r="E7" s="28">
        <v>0</v>
      </c>
      <c r="F7" s="28">
        <v>189.55199999999999</v>
      </c>
      <c r="G7" s="28">
        <v>0.88300000000000001</v>
      </c>
      <c r="H7" s="28">
        <v>2.46631535294292E-4</v>
      </c>
      <c r="I7" s="28">
        <v>77.487964855952498</v>
      </c>
      <c r="J7" s="28">
        <v>1.2372537427355601E-4</v>
      </c>
      <c r="K7" s="28">
        <v>1.2290616102073599E-4</v>
      </c>
      <c r="L7" s="28">
        <v>0.232077949018554</v>
      </c>
    </row>
    <row r="8" spans="1:12" x14ac:dyDescent="0.3">
      <c r="A8" s="28">
        <v>6122019</v>
      </c>
      <c r="B8" s="28" t="s">
        <v>176</v>
      </c>
      <c r="C8" s="28">
        <v>800</v>
      </c>
      <c r="D8" s="28">
        <v>30</v>
      </c>
      <c r="E8" s="28">
        <v>0</v>
      </c>
      <c r="F8" s="28">
        <v>189.55199999999999</v>
      </c>
      <c r="G8" s="28">
        <v>2.54</v>
      </c>
      <c r="H8" s="28">
        <v>2.4559802464324901E-4</v>
      </c>
      <c r="I8" s="28">
        <v>76.093937725698098</v>
      </c>
      <c r="J8" s="28">
        <v>1.2121266203821399E-4</v>
      </c>
      <c r="K8" s="28">
        <v>1.24385362605035E-4</v>
      </c>
      <c r="L8" s="28">
        <v>8.1617691998054798E-2</v>
      </c>
    </row>
    <row r="9" spans="1:12" x14ac:dyDescent="0.3">
      <c r="A9" s="28">
        <v>7012019</v>
      </c>
      <c r="B9" s="28" t="s">
        <v>177</v>
      </c>
      <c r="C9" s="28">
        <v>800</v>
      </c>
      <c r="D9" s="28">
        <v>30</v>
      </c>
      <c r="E9" s="28">
        <v>1</v>
      </c>
      <c r="F9" s="28">
        <v>189.55199999999999</v>
      </c>
      <c r="G9" s="28">
        <v>2.54</v>
      </c>
      <c r="H9" s="28">
        <v>2.74087256784828E-4</v>
      </c>
      <c r="I9" s="28">
        <v>66.810797184679501</v>
      </c>
      <c r="J9" s="28">
        <v>1.13471875838808E-4</v>
      </c>
      <c r="K9" s="28">
        <v>1.6061538094602E-4</v>
      </c>
      <c r="L9" s="28">
        <v>0.105390669912086</v>
      </c>
    </row>
    <row r="10" spans="1:12" x14ac:dyDescent="0.3">
      <c r="A10" s="28">
        <v>7292019</v>
      </c>
      <c r="B10" s="28" t="s">
        <v>178</v>
      </c>
      <c r="C10" s="28">
        <v>0</v>
      </c>
      <c r="D10" s="28">
        <v>10</v>
      </c>
      <c r="E10" s="28">
        <v>0</v>
      </c>
      <c r="F10" s="28">
        <v>63.183999999999997</v>
      </c>
      <c r="G10" s="28">
        <v>0</v>
      </c>
      <c r="H10" s="28">
        <v>2.1204149078048201E-4</v>
      </c>
      <c r="I10" s="28">
        <v>113.57460171652799</v>
      </c>
      <c r="J10" s="28">
        <v>2.1204149078048201E-4</v>
      </c>
      <c r="K10" s="28">
        <v>0</v>
      </c>
      <c r="L10" s="28">
        <v>0</v>
      </c>
    </row>
    <row r="11" spans="1:12" x14ac:dyDescent="0.3">
      <c r="A11" s="28">
        <v>8022019</v>
      </c>
      <c r="B11" s="28" t="s">
        <v>179</v>
      </c>
      <c r="C11" s="28">
        <v>0</v>
      </c>
      <c r="D11" s="28">
        <v>20</v>
      </c>
      <c r="E11" s="28">
        <v>0</v>
      </c>
      <c r="F11" s="28">
        <v>126.36799999999999</v>
      </c>
      <c r="G11" s="28">
        <v>0</v>
      </c>
      <c r="H11" s="28">
        <v>2.2869864339239101E-4</v>
      </c>
      <c r="I11" s="28">
        <v>59.7046695476376</v>
      </c>
      <c r="J11" s="28">
        <v>2.2869864339239101E-4</v>
      </c>
      <c r="K11" s="28">
        <v>0</v>
      </c>
      <c r="L11" s="28">
        <v>0</v>
      </c>
    </row>
    <row r="12" spans="1:12" x14ac:dyDescent="0.3">
      <c r="A12" s="28">
        <v>9052019</v>
      </c>
      <c r="B12" s="28" t="s">
        <v>180</v>
      </c>
      <c r="C12" s="28">
        <v>278</v>
      </c>
      <c r="D12" s="28">
        <v>10</v>
      </c>
      <c r="E12" s="28">
        <v>0</v>
      </c>
      <c r="F12" s="28">
        <v>63.183999999999997</v>
      </c>
      <c r="G12" s="28">
        <v>0.88300000000000001</v>
      </c>
      <c r="H12" s="28">
        <v>2.8853310972110102E-4</v>
      </c>
      <c r="I12" s="28">
        <v>100.107449897994</v>
      </c>
      <c r="J12" s="28">
        <v>1.754972185491E-4</v>
      </c>
      <c r="K12" s="28">
        <v>1.13035891172001E-4</v>
      </c>
      <c r="L12" s="28">
        <v>0.64032114185691702</v>
      </c>
    </row>
    <row r="13" spans="1:12" x14ac:dyDescent="0.3">
      <c r="A13" s="28">
        <v>9182019</v>
      </c>
      <c r="B13" s="28" t="s">
        <v>181</v>
      </c>
      <c r="C13" s="28">
        <v>278</v>
      </c>
      <c r="D13" s="28">
        <v>30</v>
      </c>
      <c r="E13" s="28">
        <v>1</v>
      </c>
      <c r="F13" s="28">
        <v>189.55199999999999</v>
      </c>
      <c r="G13" s="28">
        <v>0.88300000000000001</v>
      </c>
      <c r="H13" s="28">
        <v>3.1554415663612401E-4</v>
      </c>
      <c r="I13" s="28">
        <v>84.287624036294105</v>
      </c>
      <c r="J13" s="28">
        <v>1.56556518582389E-4</v>
      </c>
      <c r="K13" s="28">
        <v>1.5898763805373501E-4</v>
      </c>
      <c r="L13" s="28">
        <v>0.30020891265646099</v>
      </c>
    </row>
    <row r="14" spans="1:12" x14ac:dyDescent="0.3">
      <c r="A14">
        <v>9262019</v>
      </c>
      <c r="B14" t="s">
        <v>182</v>
      </c>
      <c r="C14">
        <v>278</v>
      </c>
      <c r="D14">
        <v>20</v>
      </c>
      <c r="E14">
        <v>0</v>
      </c>
      <c r="F14">
        <v>126.36799999999999</v>
      </c>
      <c r="G14">
        <v>0.88300000000000001</v>
      </c>
      <c r="H14">
        <v>2.22298504940705E-4</v>
      </c>
      <c r="I14">
        <v>62.893814022278903</v>
      </c>
      <c r="J14" s="20">
        <v>9.4913476448794796E-5</v>
      </c>
      <c r="K14">
        <v>1.2738502849190999E-4</v>
      </c>
      <c r="L14">
        <v>0.36080277712544701</v>
      </c>
    </row>
    <row r="15" spans="1:12" x14ac:dyDescent="0.3">
      <c r="A15">
        <v>10292019</v>
      </c>
      <c r="B15" t="s">
        <v>183</v>
      </c>
      <c r="C15">
        <v>800</v>
      </c>
      <c r="D15">
        <v>10</v>
      </c>
      <c r="E15">
        <v>0</v>
      </c>
      <c r="F15">
        <v>63.183999999999997</v>
      </c>
      <c r="G15">
        <v>2.54</v>
      </c>
      <c r="H15">
        <v>2.2364605049321999E-4</v>
      </c>
      <c r="I15">
        <v>96.090410738182101</v>
      </c>
      <c r="J15">
        <v>1.4547066473312399E-4</v>
      </c>
      <c r="K15" s="20">
        <v>7.8175385760095501E-5</v>
      </c>
      <c r="L15">
        <v>0.15388855464585699</v>
      </c>
    </row>
    <row r="16" spans="1:12" x14ac:dyDescent="0.3">
      <c r="A16">
        <v>1282020</v>
      </c>
      <c r="B16" t="s">
        <v>184</v>
      </c>
      <c r="C16">
        <v>278</v>
      </c>
      <c r="D16">
        <v>30</v>
      </c>
      <c r="E16">
        <v>1</v>
      </c>
      <c r="F16">
        <v>189.55199999999999</v>
      </c>
      <c r="G16">
        <v>0.88300000000000001</v>
      </c>
      <c r="H16">
        <v>2.87938269665274E-4</v>
      </c>
      <c r="I16">
        <v>72.549781946311995</v>
      </c>
      <c r="J16">
        <v>1.27021702915365E-4</v>
      </c>
      <c r="K16">
        <v>1.6091656674990901E-4</v>
      </c>
      <c r="L16">
        <v>0.30385121839519003</v>
      </c>
    </row>
    <row r="17" spans="1:12" x14ac:dyDescent="0.3">
      <c r="A17">
        <v>2112020</v>
      </c>
      <c r="B17" t="s">
        <v>185</v>
      </c>
      <c r="C17">
        <v>800</v>
      </c>
      <c r="D17">
        <v>20</v>
      </c>
      <c r="E17">
        <v>0</v>
      </c>
      <c r="F17">
        <v>126.36799999999999</v>
      </c>
      <c r="G17">
        <v>2.54</v>
      </c>
      <c r="H17">
        <v>2.3973200003714001E-4</v>
      </c>
      <c r="I17">
        <v>61.582982569321203</v>
      </c>
      <c r="J17" s="20">
        <v>9.6785018109863397E-5</v>
      </c>
      <c r="K17">
        <v>1.4294698192727701E-4</v>
      </c>
      <c r="L17">
        <v>0.14069584835361901</v>
      </c>
    </row>
    <row r="18" spans="1:12" x14ac:dyDescent="0.3">
      <c r="A18">
        <v>3032020</v>
      </c>
      <c r="B18" t="s">
        <v>186</v>
      </c>
      <c r="C18">
        <v>1450</v>
      </c>
      <c r="D18">
        <v>10</v>
      </c>
      <c r="E18">
        <v>0</v>
      </c>
      <c r="F18">
        <v>63.183999999999997</v>
      </c>
      <c r="G18">
        <v>4.6040000000000001</v>
      </c>
      <c r="H18">
        <v>2.3822924840930399E-4</v>
      </c>
      <c r="I18">
        <v>93.734242538932193</v>
      </c>
      <c r="J18">
        <v>1.4680484753567001E-4</v>
      </c>
      <c r="K18" s="20">
        <v>9.1424400873633602E-5</v>
      </c>
      <c r="L18">
        <v>9.9293403066666897E-2</v>
      </c>
    </row>
    <row r="19" spans="1:12" x14ac:dyDescent="0.3">
      <c r="A19">
        <v>3132020</v>
      </c>
      <c r="B19" t="s">
        <v>187</v>
      </c>
      <c r="C19">
        <v>1450</v>
      </c>
      <c r="D19">
        <v>20</v>
      </c>
      <c r="E19">
        <v>0</v>
      </c>
      <c r="F19">
        <v>126.36799999999999</v>
      </c>
      <c r="G19">
        <v>4.6040000000000001</v>
      </c>
      <c r="H19">
        <v>2.3297917428758501E-4</v>
      </c>
      <c r="I19">
        <v>52.593369118125501</v>
      </c>
      <c r="J19" s="20">
        <v>8.1375415632238397E-5</v>
      </c>
      <c r="K19">
        <v>1.51603758655346E-4</v>
      </c>
      <c r="L19">
        <v>8.23262333181356E-2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all_data</vt:lpstr>
      <vt:lpstr>Fauria_eta</vt:lpstr>
      <vt:lpstr>Fauria_eta_binned</vt:lpstr>
      <vt:lpstr>fauria_table</vt:lpstr>
      <vt:lpstr>purich</vt:lpstr>
      <vt:lpstr>ESDL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Stein</dc:creator>
  <cp:lastModifiedBy>Sam Stein</cp:lastModifiedBy>
  <dcterms:created xsi:type="dcterms:W3CDTF">2019-10-29T09:33:31Z</dcterms:created>
  <dcterms:modified xsi:type="dcterms:W3CDTF">2020-07-01T00:46:59Z</dcterms:modified>
</cp:coreProperties>
</file>