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s\OneDrive\Documents\flume_synthesis\data\"/>
    </mc:Choice>
  </mc:AlternateContent>
  <xr:revisionPtr revIDLastSave="0" documentId="13_ncr:1_{5BBA1D24-D6BD-4713-89EC-3A5D8C6FD594}" xr6:coauthVersionLast="41" xr6:coauthVersionMax="41" xr10:uidLastSave="{00000000-0000-0000-0000-000000000000}"/>
  <bookViews>
    <workbookView xWindow="-108" yWindow="-108" windowWidth="23256" windowHeight="12576" xr2:uid="{DB8BE3EC-1DA2-42B2-A896-D59BB83C7F7D}"/>
  </bookViews>
  <sheets>
    <sheet name="all_data" sheetId="1" r:id="rId1"/>
    <sheet name="Fauria_eta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8" i="1"/>
  <c r="C89" i="1"/>
  <c r="C90" i="1"/>
  <c r="C92" i="1"/>
  <c r="C93" i="1"/>
  <c r="C94" i="1"/>
  <c r="C95" i="1"/>
  <c r="C56" i="1"/>
  <c r="I105" i="1" l="1"/>
  <c r="I106" i="1"/>
  <c r="I104" i="1"/>
  <c r="I103" i="1"/>
  <c r="I102" i="1"/>
  <c r="I98" i="1"/>
  <c r="I99" i="1"/>
  <c r="I100" i="1"/>
  <c r="I101" i="1"/>
  <c r="I97" i="1"/>
  <c r="I96" i="1"/>
  <c r="I95" i="1"/>
  <c r="I69" i="1"/>
  <c r="I70" i="1"/>
  <c r="I71" i="1"/>
  <c r="I72" i="1"/>
  <c r="I73" i="1"/>
  <c r="I68" i="1"/>
  <c r="I87" i="1"/>
  <c r="I88" i="1"/>
  <c r="I89" i="1"/>
  <c r="I90" i="1"/>
  <c r="I91" i="1"/>
  <c r="I92" i="1"/>
  <c r="I93" i="1"/>
  <c r="I94" i="1"/>
  <c r="I86" i="1"/>
  <c r="I74" i="1"/>
  <c r="I75" i="1"/>
  <c r="I76" i="1"/>
  <c r="I77" i="1"/>
  <c r="I78" i="1"/>
  <c r="I79" i="1"/>
  <c r="I80" i="1"/>
  <c r="I81" i="1"/>
  <c r="I82" i="1"/>
  <c r="I83" i="1"/>
  <c r="I84" i="1"/>
  <c r="I85" i="1"/>
  <c r="I57" i="1"/>
  <c r="I58" i="1"/>
  <c r="I59" i="1"/>
  <c r="I60" i="1"/>
  <c r="I61" i="1"/>
  <c r="I62" i="1"/>
  <c r="I63" i="1"/>
  <c r="I64" i="1"/>
  <c r="I65" i="1"/>
  <c r="I66" i="1"/>
  <c r="I67" i="1"/>
  <c r="I56" i="1"/>
  <c r="I45" i="1"/>
  <c r="I46" i="1"/>
  <c r="I47" i="1"/>
  <c r="I48" i="1"/>
  <c r="I49" i="1"/>
  <c r="I50" i="1"/>
  <c r="I51" i="1"/>
  <c r="I52" i="1"/>
  <c r="I53" i="1"/>
  <c r="I54" i="1"/>
  <c r="I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I4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X91" i="1" l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2" i="1"/>
  <c r="X93" i="1"/>
  <c r="X94" i="1"/>
  <c r="X95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U96" i="1" l="1"/>
  <c r="U97" i="1"/>
  <c r="U98" i="1"/>
  <c r="U99" i="1"/>
  <c r="U100" i="1"/>
  <c r="U101" i="1"/>
  <c r="U102" i="1"/>
  <c r="U103" i="1"/>
  <c r="U104" i="1"/>
  <c r="U105" i="1"/>
  <c r="U106" i="1"/>
  <c r="H96" i="1"/>
  <c r="H97" i="1"/>
  <c r="H98" i="1"/>
  <c r="H99" i="1"/>
  <c r="H100" i="1"/>
  <c r="H101" i="1"/>
  <c r="H102" i="1"/>
  <c r="H103" i="1"/>
  <c r="H104" i="1"/>
  <c r="H105" i="1"/>
  <c r="H106" i="1"/>
  <c r="H57" i="1" l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56" i="1"/>
  <c r="W56" i="1"/>
  <c r="T46" i="1"/>
  <c r="W44" i="1"/>
  <c r="T44" i="1" s="1"/>
  <c r="W45" i="1"/>
  <c r="T45" i="1" s="1"/>
  <c r="W46" i="1"/>
  <c r="W47" i="1"/>
  <c r="T47" i="1" s="1"/>
  <c r="W48" i="1"/>
  <c r="T48" i="1" s="1"/>
  <c r="W49" i="1"/>
  <c r="T49" i="1" s="1"/>
  <c r="W50" i="1"/>
  <c r="T50" i="1" s="1"/>
  <c r="W51" i="1"/>
  <c r="T51" i="1" s="1"/>
  <c r="W52" i="1"/>
  <c r="T52" i="1" s="1"/>
  <c r="W53" i="1"/>
  <c r="T53" i="1" s="1"/>
  <c r="W54" i="1"/>
  <c r="T54" i="1" s="1"/>
  <c r="W55" i="1"/>
  <c r="T55" i="1" s="1"/>
  <c r="H45" i="1"/>
  <c r="H46" i="1"/>
  <c r="H47" i="1"/>
  <c r="H48" i="1"/>
  <c r="H49" i="1"/>
  <c r="H50" i="1"/>
  <c r="H51" i="1"/>
  <c r="H52" i="1"/>
  <c r="H53" i="1"/>
  <c r="H54" i="1"/>
  <c r="H55" i="1"/>
  <c r="H44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<sst xmlns="http://schemas.openxmlformats.org/spreadsheetml/2006/main" count="707" uniqueCount="148">
  <si>
    <t>Wu_2011</t>
  </si>
  <si>
    <t>Wu_2012</t>
  </si>
  <si>
    <t>Glass cylinders with silicone grease</t>
  </si>
  <si>
    <t>flourescent latex microspheres</t>
  </si>
  <si>
    <t>Glass cylinder with no coating</t>
  </si>
  <si>
    <t>Palmer_2004</t>
  </si>
  <si>
    <t>Smooth</t>
  </si>
  <si>
    <t>Rough L</t>
  </si>
  <si>
    <t>Rough H</t>
  </si>
  <si>
    <t>.35 ± .05</t>
  </si>
  <si>
    <t>.14 ± .02</t>
  </si>
  <si>
    <t>.050 ± .008</t>
  </si>
  <si>
    <t>.21 ± .03</t>
  </si>
  <si>
    <t>.094 ± .014</t>
  </si>
  <si>
    <t>.032 ± .005</t>
  </si>
  <si>
    <t>.48 ± .07</t>
  </si>
  <si>
    <t>.19 ± .03</t>
  </si>
  <si>
    <t>.077 ± .011</t>
  </si>
  <si>
    <t>.27 ± .04</t>
  </si>
  <si>
    <t>.42 ± .06</t>
  </si>
  <si>
    <t>.26 ± .04</t>
  </si>
  <si>
    <t>Plastic resin</t>
  </si>
  <si>
    <t>6.4*10^-3 ± 4.0*10^-4</t>
  </si>
  <si>
    <t>3.3*10^-3 ± 2.3*10^-4</t>
  </si>
  <si>
    <t>1.7*10^-3 ± 1.0*10^-4</t>
  </si>
  <si>
    <t>1.4*10^-3 ± 5.8*10^-5</t>
  </si>
  <si>
    <t>6.9*10^-4 ± 3.0*10^-5</t>
  </si>
  <si>
    <t>3.5*10^-4 ± 3.0*10^-5</t>
  </si>
  <si>
    <t>1.8*10^-4 ± 9.7*10^-6</t>
  </si>
  <si>
    <t>1.4*10^-4 ± 6.0*10^-6</t>
  </si>
  <si>
    <t>7.3*10^-5 ± 1.8*10^-6</t>
  </si>
  <si>
    <t>8.2*10^-4 ± 5.5*10^-5</t>
  </si>
  <si>
    <t>1.5*10^-3 ± 8.5*10^-5</t>
  </si>
  <si>
    <t>1.1*10^-3 ± 4.6*10^-5</t>
  </si>
  <si>
    <t>7.4*10^-4 ± 5.7*10^-5</t>
  </si>
  <si>
    <t>1.2*10^-3 ± 6.9*10^-5</t>
  </si>
  <si>
    <t>1.1*10^-3 ± 1.1*10^-5</t>
  </si>
  <si>
    <t>2.1*10^-3 ± 3.8*10^-5</t>
  </si>
  <si>
    <t>Fauria_2014</t>
  </si>
  <si>
    <t>6a</t>
  </si>
  <si>
    <r>
      <t>7209 stems m</t>
    </r>
    <r>
      <rPr>
        <sz val="5"/>
        <color rgb="FF000000"/>
        <rFont val="Arial"/>
        <family val="2"/>
      </rPr>
      <t>−2</t>
    </r>
  </si>
  <si>
    <t>6b</t>
  </si>
  <si>
    <t>‐</t>
  </si>
  <si>
    <t>6c</t>
  </si>
  <si>
    <t>7a</t>
  </si>
  <si>
    <r>
      <t>7209 stems m</t>
    </r>
    <r>
      <rPr>
        <sz val="5"/>
        <color rgb="FF000000"/>
        <rFont val="Arial"/>
        <family val="2"/>
      </rPr>
      <t>−2</t>
    </r>
    <r>
      <rPr>
        <sz val="7"/>
        <color rgb="FF000000"/>
        <rFont val="Arial"/>
        <family val="2"/>
      </rPr>
      <t> with biofilm</t>
    </r>
  </si>
  <si>
    <t>7b</t>
  </si>
  <si>
    <t>7c</t>
  </si>
  <si>
    <t>8a</t>
  </si>
  <si>
    <t>8b</t>
  </si>
  <si>
    <t>8c</t>
  </si>
  <si>
    <t>9a</t>
  </si>
  <si>
    <t>9b</t>
  </si>
  <si>
    <t>9c</t>
  </si>
  <si>
    <t>10a</t>
  </si>
  <si>
    <t>No plants (control)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</si>
  <si>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</si>
  <si>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</si>
  <si>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</si>
  <si>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</si>
  <si>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</si>
  <si>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</si>
  <si>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</si>
  <si>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</si>
  <si>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</si>
  <si>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</si>
  <si>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</si>
  <si>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</si>
  <si>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</si>
  <si>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</si>
  <si>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</si>
  <si>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</si>
  <si>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</si>
  <si>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</si>
  <si>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r>
      <t>2724 stems m</t>
    </r>
    <r>
      <rPr>
        <sz val="5"/>
        <color rgb="FF000000"/>
        <rFont val="Arial"/>
        <family val="2"/>
      </rPr>
      <t>−2</t>
    </r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</si>
  <si>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</si>
  <si>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</si>
  <si>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</si>
  <si>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</si>
  <si>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</si>
  <si>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</si>
  <si>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</si>
  <si>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</si>
  <si>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</si>
  <si>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Run ID</t>
  </si>
  <si>
    <t>Treatment</t>
  </si>
  <si>
    <r>
      <t>Flow Rate (m</t>
    </r>
    <r>
      <rPr>
        <sz val="6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 s</t>
    </r>
    <r>
      <rPr>
        <sz val="6"/>
        <color rgb="FF000000"/>
        <rFont val="Arial"/>
        <family val="2"/>
      </rPr>
      <t>−1</t>
    </r>
    <r>
      <rPr>
        <sz val="10"/>
        <color rgb="FF000000"/>
        <rFont val="Arial"/>
        <family val="2"/>
      </rPr>
      <t>)</t>
    </r>
  </si>
  <si>
    <r>
      <t>Velocity (cm s</t>
    </r>
    <r>
      <rPr>
        <sz val="6"/>
        <color rgb="FF000000"/>
        <rFont val="Arial"/>
        <family val="2"/>
      </rPr>
      <t>−1</t>
    </r>
    <r>
      <rPr>
        <sz val="10"/>
        <color rgb="FF000000"/>
        <rFont val="Arial"/>
        <family val="2"/>
      </rPr>
      <t>)</t>
    </r>
  </si>
  <si>
    <t>Water Height (cm)</t>
  </si>
  <si>
    <r>
      <t>Starting Particle Concentration (µL L</t>
    </r>
    <r>
      <rPr>
        <sz val="6"/>
        <color rgb="FF000000"/>
        <rFont val="Arial"/>
        <family val="2"/>
      </rPr>
      <t>−1</t>
    </r>
    <r>
      <rPr>
        <sz val="10"/>
        <color rgb="FF000000"/>
        <rFont val="Arial"/>
        <family val="2"/>
      </rPr>
      <t>)</t>
    </r>
  </si>
  <si>
    <t>SPC Standard Deviation</t>
  </si>
  <si>
    <t>yes</t>
  </si>
  <si>
    <t>no</t>
  </si>
  <si>
    <t>Cylindrical wooden pine dowels</t>
  </si>
  <si>
    <t>Crushed Walnut Shell</t>
  </si>
  <si>
    <t>No</t>
  </si>
  <si>
    <t>Calc_Re</t>
  </si>
  <si>
    <t>Re_c</t>
  </si>
  <si>
    <t>d_c</t>
  </si>
  <si>
    <t>collector_type</t>
  </si>
  <si>
    <t>frontal_area</t>
  </si>
  <si>
    <t>run_ID</t>
  </si>
  <si>
    <t>paper</t>
  </si>
  <si>
    <t>ESDL</t>
  </si>
  <si>
    <t>frontal_area_unit_volume</t>
  </si>
  <si>
    <t>height</t>
  </si>
  <si>
    <t>pe</t>
  </si>
  <si>
    <t>eta_not_error</t>
  </si>
  <si>
    <t>eta_not</t>
  </si>
  <si>
    <t>eta</t>
  </si>
  <si>
    <t>eta_error</t>
  </si>
  <si>
    <t>particle_type</t>
  </si>
  <si>
    <t>particle_density</t>
  </si>
  <si>
    <t>particle_diameter</t>
  </si>
  <si>
    <t>collector_density</t>
  </si>
  <si>
    <t>ave_velocity</t>
  </si>
  <si>
    <t>kin_viscosity</t>
  </si>
  <si>
    <t>velocity_meter</t>
  </si>
  <si>
    <t>diameter_meter</t>
  </si>
  <si>
    <t>radius_ratio</t>
  </si>
  <si>
    <t>II.1</t>
  </si>
  <si>
    <t>II.2</t>
  </si>
  <si>
    <t>II.3</t>
  </si>
  <si>
    <t>II.4</t>
  </si>
  <si>
    <t>II.5</t>
  </si>
  <si>
    <t>II.6</t>
  </si>
  <si>
    <t>II.7</t>
  </si>
  <si>
    <t>II.8</t>
  </si>
  <si>
    <t>II.9</t>
  </si>
  <si>
    <t>I.1</t>
  </si>
  <si>
    <t>I.2</t>
  </si>
  <si>
    <t>I.3</t>
  </si>
  <si>
    <t>I.4</t>
  </si>
  <si>
    <t>I.5</t>
  </si>
  <si>
    <t>I.6</t>
  </si>
  <si>
    <t>I.7</t>
  </si>
  <si>
    <t>I.8</t>
  </si>
  <si>
    <t>I.9</t>
  </si>
  <si>
    <t>I.10</t>
  </si>
  <si>
    <t>II.10</t>
  </si>
  <si>
    <t>II.11</t>
  </si>
  <si>
    <t>II.12</t>
  </si>
  <si>
    <t>II.13</t>
  </si>
  <si>
    <t>II.14</t>
  </si>
  <si>
    <t>II.15</t>
  </si>
  <si>
    <t>II.16</t>
  </si>
  <si>
    <t>NA</t>
  </si>
  <si>
    <t>biofilm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</si>
</sst>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6"/>
      <color rgb="FF555555"/>
      <name val="Arial"/>
      <family val="2"/>
    </font>
    <font>
      <sz val="7"/>
      <color rgb="FF000000"/>
      <name val="Arial"/>
      <family val="2"/>
    </font>
    <font>
      <sz val="5"/>
      <color rgb="FF000000"/>
      <name val="Arial"/>
      <family val="2"/>
    </font>
    <font>
      <sz val="10"/>
      <color rgb="FF000000"/>
      <name val="Arial"/>
      <family val="2"/>
    </font>
    <font>
      <sz val="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9E9E9E"/>
      </left>
      <right/>
      <top style="medium">
        <color rgb="FF9E9E9E"/>
      </top>
      <bottom/>
      <diagonal/>
    </border>
    <border>
      <left/>
      <right/>
      <top style="medium">
        <color rgb="FF9E9E9E"/>
      </top>
      <bottom/>
      <diagonal/>
    </border>
    <border>
      <left/>
      <right style="medium">
        <color rgb="FF9E9E9E"/>
      </right>
      <top style="medium">
        <color rgb="FF9E9E9E"/>
      </top>
      <bottom/>
      <diagonal/>
    </border>
    <border>
      <left style="medium">
        <color rgb="FF9E9E9E"/>
      </left>
      <right/>
      <top/>
      <bottom/>
      <diagonal/>
    </border>
    <border>
      <left/>
      <right style="medium">
        <color rgb="FF9E9E9E"/>
      </right>
      <top/>
      <bottom/>
      <diagonal/>
    </border>
    <border>
      <left style="medium">
        <color rgb="FF9E9E9E"/>
      </left>
      <right/>
      <top/>
      <bottom style="medium">
        <color rgb="FF9E9E9E"/>
      </bottom>
      <diagonal/>
    </border>
    <border>
      <left/>
      <right/>
      <top/>
      <bottom style="medium">
        <color rgb="FF9E9E9E"/>
      </bottom>
      <diagonal/>
    </border>
    <border>
      <left/>
      <right style="medium">
        <color rgb="FF9E9E9E"/>
      </right>
      <top/>
      <bottom style="medium">
        <color rgb="FF9E9E9E"/>
      </bottom>
      <diagonal/>
    </border>
    <border>
      <left style="medium">
        <color rgb="FF9E9E9E"/>
      </left>
      <right/>
      <top style="medium">
        <color rgb="FF9E9E9E"/>
      </top>
      <bottom style="medium">
        <color rgb="FF9E9E9E"/>
      </bottom>
      <diagonal/>
    </border>
    <border>
      <left/>
      <right/>
      <top style="medium">
        <color rgb="FF9E9E9E"/>
      </top>
      <bottom style="medium">
        <color rgb="FF9E9E9E"/>
      </bottom>
      <diagonal/>
    </border>
    <border>
      <left/>
      <right style="medium">
        <color rgb="FF9E9E9E"/>
      </right>
      <top style="medium">
        <color rgb="FF9E9E9E"/>
      </top>
      <bottom style="medium">
        <color rgb="FF9E9E9E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11" fontId="5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2" xfId="0" applyFont="1" applyFill="1" applyBorder="1" applyAlignment="1">
      <alignment horizontal="right" wrapText="1"/>
    </xf>
    <xf numFmtId="0" fontId="6" fillId="3" borderId="0" xfId="0" applyFont="1" applyFill="1" applyAlignment="1">
      <alignment horizontal="center" vertical="top" wrapText="1"/>
    </xf>
    <xf numFmtId="0" fontId="6" fillId="3" borderId="3" xfId="0" applyFont="1" applyFill="1" applyBorder="1" applyAlignment="1">
      <alignment horizontal="left" vertical="top" wrapText="1" indent="1"/>
    </xf>
    <xf numFmtId="0" fontId="6" fillId="3" borderId="4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left" vertical="top" wrapText="1" indent="1"/>
    </xf>
    <xf numFmtId="0" fontId="6" fillId="3" borderId="7" xfId="0" applyFont="1" applyFill="1" applyBorder="1" applyAlignment="1">
      <alignment horizontal="center" vertical="top" wrapText="1"/>
    </xf>
    <xf numFmtId="0" fontId="6" fillId="3" borderId="8" xfId="0" applyFont="1" applyFill="1" applyBorder="1" applyAlignment="1">
      <alignment horizontal="left" vertical="top" wrapText="1" indent="1"/>
    </xf>
    <xf numFmtId="0" fontId="6" fillId="3" borderId="9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top" wrapText="1"/>
    </xf>
    <xf numFmtId="0" fontId="8" fillId="4" borderId="11" xfId="0" applyFont="1" applyFill="1" applyBorder="1" applyAlignment="1">
      <alignment horizontal="left" vertical="top" wrapText="1"/>
    </xf>
    <xf numFmtId="0" fontId="8" fillId="4" borderId="12" xfId="0" applyFont="1" applyFill="1" applyBorder="1" applyAlignment="1">
      <alignment horizontal="center" vertical="top" wrapText="1"/>
    </xf>
    <xf numFmtId="0" fontId="8" fillId="4" borderId="13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6" fillId="3" borderId="0" xfId="0" applyFont="1" applyFill="1" applyBorder="1" applyAlignment="1">
      <alignment horizontal="center" vertical="top" wrapText="1"/>
    </xf>
    <xf numFmtId="164" fontId="8" fillId="0" borderId="1" xfId="0" applyNumberFormat="1" applyFont="1" applyBorder="1" applyAlignment="1">
      <alignment horizontal="right" wrapText="1"/>
    </xf>
    <xf numFmtId="0" fontId="10" fillId="5" borderId="0" xfId="0" applyFont="1" applyFill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4" fillId="0" borderId="1" xfId="0" applyNumberFormat="1" applyFont="1" applyBorder="1" applyAlignment="1">
      <alignment horizontal="left" wrapText="1"/>
    </xf>
    <xf numFmtId="49" fontId="4" fillId="0" borderId="2" xfId="0" applyNumberFormat="1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6" fillId="3" borderId="4" xfId="0" applyFont="1" applyFill="1" applyBorder="1" applyAlignment="1">
      <alignment horizontal="right" vertical="top" wrapText="1"/>
    </xf>
    <xf numFmtId="0" fontId="6" fillId="3" borderId="0" xfId="0" applyFont="1" applyFill="1" applyAlignment="1">
      <alignment horizontal="right" vertical="top" wrapText="1"/>
    </xf>
    <xf numFmtId="0" fontId="6" fillId="3" borderId="9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left" vertical="center" wrapText="1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Border="1" applyAlignment="1">
      <alignment horizontal="left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0" borderId="0" xfId="0" applyNumberFormat="1" applyFont="1" applyBorder="1" applyAlignment="1">
      <alignment horizontal="left" wrapText="1"/>
    </xf>
    <xf numFmtId="11" fontId="0" fillId="0" borderId="0" xfId="0" applyNumberFormat="1"/>
    <xf numFmtId="2" fontId="1" fillId="2" borderId="1" xfId="0" applyNumberFormat="1" applyFont="1" applyFill="1" applyBorder="1" applyAlignment="1">
      <alignment vertical="center" wrapText="1"/>
    </xf>
    <xf numFmtId="2" fontId="0" fillId="0" borderId="0" xfId="0" applyNumberFormat="1"/>
    <xf numFmtId="2" fontId="4" fillId="0" borderId="1" xfId="0" applyNumberFormat="1" applyFont="1" applyBorder="1" applyAlignment="1">
      <alignment horizontal="right" wrapText="1"/>
    </xf>
    <xf numFmtId="2" fontId="8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C8-902F-418A-AD03-0DD59E4BF986}">
  <dimension ref="A1:X106"/>
  <sheetViews>
    <sheetView tabSelected="1" workbookViewId="0">
      <pane ySplit="1" topLeftCell="A2" activePane="bottomLeft" state="frozen"/>
      <selection pane="bottomLeft" activeCell="U98" sqref="U98"/>
    </sheetView>
  </sheetViews>
  <sheetFormatPr defaultRowHeight="14.4" x14ac:dyDescent="0.3"/>
  <cols>
    <col min="2" max="2" width="13.21875" customWidth="1"/>
    <col min="3" max="3" width="16.6640625" style="41" customWidth="1"/>
    <col min="4" max="4" width="8.88671875" style="27"/>
    <col min="6" max="6" width="8.88671875" style="27"/>
    <col min="9" max="9" width="12" bestFit="1" customWidth="1"/>
    <col min="10" max="10" width="8.88671875" style="30"/>
    <col min="14" max="14" width="12" customWidth="1"/>
  </cols>
  <sheetData>
    <row r="1" spans="1:24" ht="28.2" thickBot="1" x14ac:dyDescent="0.35">
      <c r="A1" s="25" t="s">
        <v>101</v>
      </c>
      <c r="B1" s="1" t="s">
        <v>102</v>
      </c>
      <c r="C1" s="40" t="s">
        <v>97</v>
      </c>
      <c r="D1" s="26" t="s">
        <v>96</v>
      </c>
      <c r="E1" s="1" t="s">
        <v>98</v>
      </c>
      <c r="F1" s="26" t="s">
        <v>147</v>
      </c>
      <c r="G1" s="1" t="s">
        <v>99</v>
      </c>
      <c r="H1" s="1" t="s">
        <v>100</v>
      </c>
      <c r="I1" s="1" t="s">
        <v>104</v>
      </c>
      <c r="J1" s="34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119</v>
      </c>
      <c r="V1" s="1" t="s">
        <v>116</v>
      </c>
      <c r="W1" s="1" t="s">
        <v>118</v>
      </c>
      <c r="X1" s="1" t="s">
        <v>117</v>
      </c>
    </row>
    <row r="2" spans="1:24" ht="16.2" thickBot="1" x14ac:dyDescent="0.35">
      <c r="A2" t="s">
        <v>129</v>
      </c>
      <c r="B2" t="s">
        <v>0</v>
      </c>
      <c r="C2" s="41">
        <v>0.40842582476489997</v>
      </c>
      <c r="D2" s="27" t="s">
        <v>91</v>
      </c>
      <c r="E2" s="3">
        <v>2</v>
      </c>
      <c r="F2" s="35" t="s">
        <v>91</v>
      </c>
      <c r="G2" t="s">
        <v>2</v>
      </c>
      <c r="H2">
        <f t="shared" ref="H2:H44" si="0">1*E2</f>
        <v>2</v>
      </c>
      <c r="I2">
        <f>(1/(20*10)*E2)</f>
        <v>0.01</v>
      </c>
      <c r="J2" s="30">
        <v>1</v>
      </c>
      <c r="L2" s="7" t="s">
        <v>22</v>
      </c>
      <c r="M2">
        <v>6.4000000000000003E-3</v>
      </c>
      <c r="N2">
        <f>M2*1</f>
        <v>6.4000000000000003E-3</v>
      </c>
      <c r="O2" t="str">
        <f>L2</f>
        <v>6.4*10^-3 ± 4.0*10^-4</v>
      </c>
      <c r="P2" t="s">
        <v>3</v>
      </c>
      <c r="Q2">
        <v>1.05</v>
      </c>
      <c r="R2" s="4">
        <v>1.05</v>
      </c>
      <c r="S2">
        <v>1</v>
      </c>
      <c r="T2" s="4">
        <v>2E-3</v>
      </c>
      <c r="U2">
        <f t="shared" ref="U2:U65" si="1">Q2/E2</f>
        <v>0.52500000000000002</v>
      </c>
      <c r="V2" s="6">
        <v>9.7936999999999991E-7</v>
      </c>
      <c r="W2">
        <f t="shared" ref="W2:W43" si="2">E2/100</f>
        <v>0.02</v>
      </c>
      <c r="X2">
        <f>T2/100</f>
        <v>2.0000000000000002E-5</v>
      </c>
    </row>
    <row r="3" spans="1:24" ht="16.2" thickBot="1" x14ac:dyDescent="0.35">
      <c r="A3" t="s">
        <v>130</v>
      </c>
      <c r="B3" t="s">
        <v>0</v>
      </c>
      <c r="C3" s="41">
        <v>0.81685164952979994</v>
      </c>
      <c r="D3" s="27" t="s">
        <v>91</v>
      </c>
      <c r="E3">
        <v>2</v>
      </c>
      <c r="F3" s="27" t="s">
        <v>91</v>
      </c>
      <c r="G3" t="s">
        <v>2</v>
      </c>
      <c r="H3">
        <f t="shared" si="0"/>
        <v>2</v>
      </c>
      <c r="I3">
        <f t="shared" ref="I3:I43" si="3">(1/(20*10)*E3)</f>
        <v>0.01</v>
      </c>
      <c r="J3" s="30">
        <v>1</v>
      </c>
      <c r="L3" s="7" t="s">
        <v>23</v>
      </c>
      <c r="M3">
        <v>3.3E-3</v>
      </c>
      <c r="N3">
        <f t="shared" ref="N3:N17" si="4">M3*1</f>
        <v>3.3E-3</v>
      </c>
      <c r="O3" t="str">
        <f t="shared" ref="O3:O17" si="5">L3</f>
        <v>3.3*10^-3 ± 2.3*10^-4</v>
      </c>
      <c r="P3" t="s">
        <v>3</v>
      </c>
      <c r="Q3">
        <v>1.05</v>
      </c>
      <c r="R3" s="4">
        <v>1.05</v>
      </c>
      <c r="S3">
        <v>1</v>
      </c>
      <c r="T3" s="4">
        <v>4.0000000000000001E-3</v>
      </c>
      <c r="U3">
        <f t="shared" si="1"/>
        <v>0.52500000000000002</v>
      </c>
      <c r="V3" s="6">
        <v>9.7936999999999991E-7</v>
      </c>
      <c r="W3">
        <f t="shared" si="2"/>
        <v>0.02</v>
      </c>
      <c r="X3">
        <f t="shared" ref="X3:X66" si="6">T3/100</f>
        <v>4.0000000000000003E-5</v>
      </c>
    </row>
    <row r="4" spans="1:24" ht="16.2" thickBot="1" x14ac:dyDescent="0.35">
      <c r="A4" t="s">
        <v>131</v>
      </c>
      <c r="B4" t="s">
        <v>0</v>
      </c>
      <c r="C4" s="41">
        <v>1.6337032990595999</v>
      </c>
      <c r="D4" s="27" t="s">
        <v>91</v>
      </c>
      <c r="E4">
        <v>2</v>
      </c>
      <c r="F4" s="27" t="s">
        <v>91</v>
      </c>
      <c r="G4" t="s">
        <v>2</v>
      </c>
      <c r="H4">
        <f t="shared" si="0"/>
        <v>2</v>
      </c>
      <c r="I4">
        <f t="shared" si="3"/>
        <v>0.01</v>
      </c>
      <c r="J4" s="30">
        <v>1</v>
      </c>
      <c r="L4" s="7" t="s">
        <v>24</v>
      </c>
      <c r="M4">
        <v>1.6999999999999999E-3</v>
      </c>
      <c r="N4">
        <f t="shared" si="4"/>
        <v>1.6999999999999999E-3</v>
      </c>
      <c r="O4" t="str">
        <f t="shared" si="5"/>
        <v>1.7*10^-3 ± 1.0*10^-4</v>
      </c>
      <c r="P4" t="s">
        <v>3</v>
      </c>
      <c r="Q4">
        <v>1.05</v>
      </c>
      <c r="R4" s="4">
        <v>1.05</v>
      </c>
      <c r="S4">
        <v>1</v>
      </c>
      <c r="T4" s="4">
        <v>8.0000000000000002E-3</v>
      </c>
      <c r="U4">
        <f t="shared" si="1"/>
        <v>0.52500000000000002</v>
      </c>
      <c r="V4" s="6">
        <v>9.7936999999999991E-7</v>
      </c>
      <c r="W4">
        <f t="shared" si="2"/>
        <v>0.02</v>
      </c>
      <c r="X4">
        <f t="shared" si="6"/>
        <v>8.0000000000000007E-5</v>
      </c>
    </row>
    <row r="5" spans="1:24" ht="16.2" thickBot="1" x14ac:dyDescent="0.35">
      <c r="A5" t="s">
        <v>132</v>
      </c>
      <c r="B5" t="s">
        <v>0</v>
      </c>
      <c r="C5" s="41">
        <v>2.0421291238245001</v>
      </c>
      <c r="D5" s="27" t="s">
        <v>91</v>
      </c>
      <c r="E5">
        <v>2</v>
      </c>
      <c r="F5" s="27" t="s">
        <v>91</v>
      </c>
      <c r="G5" t="s">
        <v>2</v>
      </c>
      <c r="H5">
        <f t="shared" si="0"/>
        <v>2</v>
      </c>
      <c r="I5">
        <f t="shared" si="3"/>
        <v>0.01</v>
      </c>
      <c r="J5" s="30">
        <v>1</v>
      </c>
      <c r="L5" s="7" t="s">
        <v>25</v>
      </c>
      <c r="M5">
        <v>1.4E-3</v>
      </c>
      <c r="N5">
        <f t="shared" si="4"/>
        <v>1.4E-3</v>
      </c>
      <c r="O5" t="str">
        <f t="shared" si="5"/>
        <v>1.4*10^-3 ± 5.8*10^-5</v>
      </c>
      <c r="P5" t="s">
        <v>3</v>
      </c>
      <c r="Q5">
        <v>1.05</v>
      </c>
      <c r="R5" s="4">
        <v>1.05</v>
      </c>
      <c r="S5">
        <v>1</v>
      </c>
      <c r="T5" s="4">
        <v>0.01</v>
      </c>
      <c r="U5">
        <f t="shared" si="1"/>
        <v>0.52500000000000002</v>
      </c>
      <c r="V5" s="6">
        <v>9.7936999999999991E-7</v>
      </c>
      <c r="W5">
        <f t="shared" si="2"/>
        <v>0.02</v>
      </c>
      <c r="X5">
        <f t="shared" si="6"/>
        <v>1E-4</v>
      </c>
    </row>
    <row r="6" spans="1:24" ht="16.2" thickBot="1" x14ac:dyDescent="0.35">
      <c r="A6" t="s">
        <v>133</v>
      </c>
      <c r="B6" t="s">
        <v>0</v>
      </c>
      <c r="C6" s="41">
        <v>4.0842582476490001</v>
      </c>
      <c r="D6" s="27" t="s">
        <v>91</v>
      </c>
      <c r="E6">
        <v>2</v>
      </c>
      <c r="F6" s="27" t="s">
        <v>91</v>
      </c>
      <c r="G6" t="s">
        <v>2</v>
      </c>
      <c r="H6">
        <f t="shared" si="0"/>
        <v>2</v>
      </c>
      <c r="I6">
        <f t="shared" si="3"/>
        <v>0.01</v>
      </c>
      <c r="J6" s="30">
        <v>1</v>
      </c>
      <c r="L6" s="7" t="s">
        <v>26</v>
      </c>
      <c r="M6">
        <v>6.8999999999999997E-4</v>
      </c>
      <c r="N6">
        <f t="shared" si="4"/>
        <v>6.8999999999999997E-4</v>
      </c>
      <c r="O6" t="str">
        <f t="shared" si="5"/>
        <v>6.9*10^-4 ± 3.0*10^-5</v>
      </c>
      <c r="P6" t="s">
        <v>3</v>
      </c>
      <c r="Q6">
        <v>1.05</v>
      </c>
      <c r="R6" s="4">
        <v>1.05</v>
      </c>
      <c r="S6">
        <v>1</v>
      </c>
      <c r="T6" s="4">
        <v>0.02</v>
      </c>
      <c r="U6">
        <f t="shared" si="1"/>
        <v>0.52500000000000002</v>
      </c>
      <c r="V6" s="6">
        <v>9.7936999999999991E-7</v>
      </c>
      <c r="W6">
        <f t="shared" si="2"/>
        <v>0.02</v>
      </c>
      <c r="X6">
        <f t="shared" si="6"/>
        <v>2.0000000000000001E-4</v>
      </c>
    </row>
    <row r="7" spans="1:24" ht="16.2" thickBot="1" x14ac:dyDescent="0.35">
      <c r="A7" t="s">
        <v>134</v>
      </c>
      <c r="B7" t="s">
        <v>0</v>
      </c>
      <c r="C7" s="41">
        <v>8.1685164952980003</v>
      </c>
      <c r="D7" s="27" t="s">
        <v>91</v>
      </c>
      <c r="E7">
        <v>2</v>
      </c>
      <c r="F7" s="27" t="s">
        <v>91</v>
      </c>
      <c r="G7" t="s">
        <v>2</v>
      </c>
      <c r="H7">
        <f t="shared" si="0"/>
        <v>2</v>
      </c>
      <c r="I7">
        <f t="shared" si="3"/>
        <v>0.01</v>
      </c>
      <c r="J7" s="30">
        <v>1</v>
      </c>
      <c r="L7" s="7" t="s">
        <v>27</v>
      </c>
      <c r="M7">
        <v>3.5E-4</v>
      </c>
      <c r="N7">
        <f t="shared" si="4"/>
        <v>3.5E-4</v>
      </c>
      <c r="O7" t="str">
        <f t="shared" si="5"/>
        <v>3.5*10^-4 ± 3.0*10^-5</v>
      </c>
      <c r="P7" t="s">
        <v>3</v>
      </c>
      <c r="Q7">
        <v>1.05</v>
      </c>
      <c r="R7" s="4">
        <v>1.05</v>
      </c>
      <c r="S7">
        <v>1</v>
      </c>
      <c r="T7" s="4">
        <v>0.04</v>
      </c>
      <c r="U7">
        <f t="shared" si="1"/>
        <v>0.52500000000000002</v>
      </c>
      <c r="V7" s="6">
        <v>9.7936999999999991E-7</v>
      </c>
      <c r="W7">
        <f t="shared" si="2"/>
        <v>0.02</v>
      </c>
      <c r="X7">
        <f t="shared" si="6"/>
        <v>4.0000000000000002E-4</v>
      </c>
    </row>
    <row r="8" spans="1:24" ht="16.2" thickBot="1" x14ac:dyDescent="0.35">
      <c r="A8" t="s">
        <v>135</v>
      </c>
      <c r="B8" t="s">
        <v>0</v>
      </c>
      <c r="C8" s="41">
        <v>16.337032990596001</v>
      </c>
      <c r="D8" s="27" t="s">
        <v>91</v>
      </c>
      <c r="E8">
        <v>2</v>
      </c>
      <c r="F8" s="27" t="s">
        <v>91</v>
      </c>
      <c r="G8" t="s">
        <v>2</v>
      </c>
      <c r="H8">
        <f t="shared" si="0"/>
        <v>2</v>
      </c>
      <c r="I8">
        <f t="shared" si="3"/>
        <v>0.01</v>
      </c>
      <c r="J8" s="30">
        <v>1</v>
      </c>
      <c r="L8" s="7" t="s">
        <v>28</v>
      </c>
      <c r="M8">
        <v>1.8000000000000001E-4</v>
      </c>
      <c r="N8">
        <f t="shared" si="4"/>
        <v>1.8000000000000001E-4</v>
      </c>
      <c r="O8" t="str">
        <f t="shared" si="5"/>
        <v>1.8*10^-4 ± 9.7*10^-6</v>
      </c>
      <c r="P8" t="s">
        <v>3</v>
      </c>
      <c r="Q8">
        <v>1.05</v>
      </c>
      <c r="R8" s="4">
        <v>1.05</v>
      </c>
      <c r="S8">
        <v>1</v>
      </c>
      <c r="T8" s="4">
        <v>0.08</v>
      </c>
      <c r="U8">
        <f t="shared" si="1"/>
        <v>0.52500000000000002</v>
      </c>
      <c r="V8" s="6">
        <v>9.7936999999999991E-7</v>
      </c>
      <c r="W8">
        <f t="shared" si="2"/>
        <v>0.02</v>
      </c>
      <c r="X8">
        <f t="shared" si="6"/>
        <v>8.0000000000000004E-4</v>
      </c>
    </row>
    <row r="9" spans="1:24" ht="16.2" thickBot="1" x14ac:dyDescent="0.35">
      <c r="A9" t="s">
        <v>136</v>
      </c>
      <c r="B9" t="s">
        <v>0</v>
      </c>
      <c r="C9" s="41">
        <v>20.421291238244997</v>
      </c>
      <c r="D9" s="27" t="s">
        <v>91</v>
      </c>
      <c r="E9">
        <v>2</v>
      </c>
      <c r="F9" s="27" t="s">
        <v>91</v>
      </c>
      <c r="G9" t="s">
        <v>2</v>
      </c>
      <c r="H9">
        <f t="shared" si="0"/>
        <v>2</v>
      </c>
      <c r="I9">
        <f t="shared" si="3"/>
        <v>0.01</v>
      </c>
      <c r="J9" s="30">
        <v>1</v>
      </c>
      <c r="L9" s="7" t="s">
        <v>29</v>
      </c>
      <c r="M9">
        <v>1.3999999999999999E-4</v>
      </c>
      <c r="N9">
        <f t="shared" si="4"/>
        <v>1.3999999999999999E-4</v>
      </c>
      <c r="O9" t="str">
        <f t="shared" si="5"/>
        <v>1.4*10^-4 ± 6.0*10^-6</v>
      </c>
      <c r="P9" t="s">
        <v>3</v>
      </c>
      <c r="Q9">
        <v>1.05</v>
      </c>
      <c r="R9" s="4">
        <v>1.05</v>
      </c>
      <c r="S9">
        <v>1</v>
      </c>
      <c r="T9" s="4">
        <v>0.1</v>
      </c>
      <c r="U9">
        <f t="shared" si="1"/>
        <v>0.52500000000000002</v>
      </c>
      <c r="V9" s="6">
        <v>9.7936999999999991E-7</v>
      </c>
      <c r="W9">
        <f t="shared" si="2"/>
        <v>0.02</v>
      </c>
      <c r="X9">
        <f t="shared" si="6"/>
        <v>1E-3</v>
      </c>
    </row>
    <row r="10" spans="1:24" ht="16.2" thickBot="1" x14ac:dyDescent="0.35">
      <c r="A10" t="s">
        <v>137</v>
      </c>
      <c r="B10" t="s">
        <v>0</v>
      </c>
      <c r="C10" s="41">
        <v>40.842582476489994</v>
      </c>
      <c r="D10" s="27" t="s">
        <v>91</v>
      </c>
      <c r="E10">
        <v>2</v>
      </c>
      <c r="F10" s="27" t="s">
        <v>91</v>
      </c>
      <c r="G10" t="s">
        <v>2</v>
      </c>
      <c r="H10">
        <f t="shared" si="0"/>
        <v>2</v>
      </c>
      <c r="I10">
        <f t="shared" si="3"/>
        <v>0.01</v>
      </c>
      <c r="J10" s="30">
        <v>1</v>
      </c>
      <c r="L10" s="7" t="s">
        <v>30</v>
      </c>
      <c r="M10">
        <v>7.2999999999999999E-5</v>
      </c>
      <c r="N10">
        <f t="shared" si="4"/>
        <v>7.2999999999999999E-5</v>
      </c>
      <c r="O10" t="str">
        <f t="shared" si="5"/>
        <v>7.3*10^-5 ± 1.8*10^-6</v>
      </c>
      <c r="P10" t="s">
        <v>3</v>
      </c>
      <c r="Q10">
        <v>1.05</v>
      </c>
      <c r="R10" s="4">
        <v>1.05</v>
      </c>
      <c r="S10">
        <v>1</v>
      </c>
      <c r="T10" s="4">
        <v>0.2</v>
      </c>
      <c r="U10">
        <f t="shared" si="1"/>
        <v>0.52500000000000002</v>
      </c>
      <c r="V10" s="6">
        <v>9.7936999999999991E-7</v>
      </c>
      <c r="W10">
        <f t="shared" si="2"/>
        <v>0.02</v>
      </c>
      <c r="X10">
        <f t="shared" si="6"/>
        <v>2E-3</v>
      </c>
    </row>
    <row r="11" spans="1:24" ht="16.2" thickBot="1" x14ac:dyDescent="0.35">
      <c r="A11" t="s">
        <v>120</v>
      </c>
      <c r="B11" t="s">
        <v>0</v>
      </c>
      <c r="C11" s="41">
        <v>4.0842582476490001</v>
      </c>
      <c r="D11" s="27" t="s">
        <v>91</v>
      </c>
      <c r="E11">
        <v>2</v>
      </c>
      <c r="F11" s="27" t="s">
        <v>91</v>
      </c>
      <c r="G11" t="s">
        <v>2</v>
      </c>
      <c r="H11">
        <f t="shared" si="0"/>
        <v>2</v>
      </c>
      <c r="I11">
        <f t="shared" si="3"/>
        <v>0.01</v>
      </c>
      <c r="J11" s="30">
        <v>1</v>
      </c>
      <c r="L11" s="7" t="s">
        <v>31</v>
      </c>
      <c r="M11">
        <v>8.1999999999999998E-4</v>
      </c>
      <c r="N11">
        <f t="shared" si="4"/>
        <v>8.1999999999999998E-4</v>
      </c>
      <c r="O11" t="str">
        <f t="shared" si="5"/>
        <v>8.2*10^-4 ± 5.5*10^-5</v>
      </c>
      <c r="P11" t="s">
        <v>3</v>
      </c>
      <c r="Q11">
        <v>1.05</v>
      </c>
      <c r="R11" s="4">
        <v>0.1</v>
      </c>
      <c r="S11">
        <v>1</v>
      </c>
      <c r="T11" s="4">
        <v>0.02</v>
      </c>
      <c r="U11">
        <f t="shared" si="1"/>
        <v>0.52500000000000002</v>
      </c>
      <c r="V11" s="6">
        <v>9.7936999999999991E-7</v>
      </c>
      <c r="W11">
        <f t="shared" si="2"/>
        <v>0.02</v>
      </c>
      <c r="X11">
        <f t="shared" si="6"/>
        <v>2.0000000000000001E-4</v>
      </c>
    </row>
    <row r="12" spans="1:24" ht="16.2" thickBot="1" x14ac:dyDescent="0.35">
      <c r="A12" t="s">
        <v>121</v>
      </c>
      <c r="B12" t="s">
        <v>0</v>
      </c>
      <c r="C12" s="41">
        <v>2.0421291238245001</v>
      </c>
      <c r="D12" s="27" t="s">
        <v>91</v>
      </c>
      <c r="E12">
        <v>1</v>
      </c>
      <c r="F12" s="27" t="s">
        <v>91</v>
      </c>
      <c r="G12" t="s">
        <v>2</v>
      </c>
      <c r="H12">
        <f t="shared" si="0"/>
        <v>1</v>
      </c>
      <c r="I12">
        <f t="shared" si="3"/>
        <v>5.0000000000000001E-3</v>
      </c>
      <c r="J12" s="30">
        <v>1</v>
      </c>
      <c r="L12" s="7" t="s">
        <v>32</v>
      </c>
      <c r="M12">
        <v>1.5E-3</v>
      </c>
      <c r="N12">
        <f t="shared" si="4"/>
        <v>1.5E-3</v>
      </c>
      <c r="O12" t="str">
        <f t="shared" si="5"/>
        <v>1.5*10^-3 ± 8.5*10^-5</v>
      </c>
      <c r="P12" t="s">
        <v>3</v>
      </c>
      <c r="Q12">
        <v>1.05</v>
      </c>
      <c r="R12" s="4">
        <v>0.1</v>
      </c>
      <c r="S12">
        <v>1</v>
      </c>
      <c r="T12" s="4">
        <v>0.02</v>
      </c>
      <c r="U12">
        <f t="shared" si="1"/>
        <v>1.05</v>
      </c>
      <c r="V12" s="6">
        <v>9.7936999999999991E-7</v>
      </c>
      <c r="W12">
        <f t="shared" si="2"/>
        <v>0.01</v>
      </c>
      <c r="X12">
        <f t="shared" si="6"/>
        <v>2.0000000000000001E-4</v>
      </c>
    </row>
    <row r="13" spans="1:24" ht="16.2" thickBot="1" x14ac:dyDescent="0.35">
      <c r="A13" t="s">
        <v>122</v>
      </c>
      <c r="B13" t="s">
        <v>0</v>
      </c>
      <c r="C13" s="41">
        <v>2.0421291238245001</v>
      </c>
      <c r="D13" s="27" t="s">
        <v>91</v>
      </c>
      <c r="E13">
        <v>1</v>
      </c>
      <c r="F13" s="27" t="s">
        <v>91</v>
      </c>
      <c r="G13" t="s">
        <v>2</v>
      </c>
      <c r="H13">
        <f t="shared" si="0"/>
        <v>1</v>
      </c>
      <c r="I13">
        <f t="shared" si="3"/>
        <v>5.0000000000000001E-3</v>
      </c>
      <c r="J13" s="30">
        <v>1</v>
      </c>
      <c r="L13" s="7" t="s">
        <v>33</v>
      </c>
      <c r="M13">
        <v>1.1000000000000001E-3</v>
      </c>
      <c r="N13">
        <f t="shared" si="4"/>
        <v>1.1000000000000001E-3</v>
      </c>
      <c r="O13" t="str">
        <f t="shared" si="5"/>
        <v>1.1*10^-3 ± 4.6*10^-5</v>
      </c>
      <c r="P13" t="s">
        <v>3</v>
      </c>
      <c r="Q13">
        <v>1.05</v>
      </c>
      <c r="R13" s="4">
        <v>1.05</v>
      </c>
      <c r="S13">
        <v>1</v>
      </c>
      <c r="T13" s="4">
        <v>0.02</v>
      </c>
      <c r="U13">
        <f t="shared" si="1"/>
        <v>1.05</v>
      </c>
      <c r="V13" s="6">
        <v>9.7936999999999991E-7</v>
      </c>
      <c r="W13">
        <f t="shared" si="2"/>
        <v>0.01</v>
      </c>
      <c r="X13">
        <f t="shared" si="6"/>
        <v>2.0000000000000001E-4</v>
      </c>
    </row>
    <row r="14" spans="1:24" ht="16.2" thickBot="1" x14ac:dyDescent="0.35">
      <c r="A14" t="s">
        <v>123</v>
      </c>
      <c r="B14" t="s">
        <v>0</v>
      </c>
      <c r="C14" s="41">
        <v>4.0842582476490001</v>
      </c>
      <c r="D14" s="27" t="s">
        <v>91</v>
      </c>
      <c r="E14">
        <v>2</v>
      </c>
      <c r="F14" s="27" t="s">
        <v>91</v>
      </c>
      <c r="G14" t="s">
        <v>2</v>
      </c>
      <c r="H14">
        <f t="shared" si="0"/>
        <v>2</v>
      </c>
      <c r="I14">
        <f t="shared" si="3"/>
        <v>0.01</v>
      </c>
      <c r="J14" s="30">
        <v>1</v>
      </c>
      <c r="L14" s="7" t="s">
        <v>34</v>
      </c>
      <c r="M14">
        <v>7.3999999999999999E-4</v>
      </c>
      <c r="N14">
        <f t="shared" si="4"/>
        <v>7.3999999999999999E-4</v>
      </c>
      <c r="O14" t="str">
        <f t="shared" si="5"/>
        <v>7.4*10^-4 ± 5.7*10^-5</v>
      </c>
      <c r="P14" t="s">
        <v>3</v>
      </c>
      <c r="Q14">
        <v>1.05</v>
      </c>
      <c r="R14" s="4">
        <v>2</v>
      </c>
      <c r="S14">
        <v>1</v>
      </c>
      <c r="T14" s="4">
        <v>0.02</v>
      </c>
      <c r="U14">
        <f t="shared" si="1"/>
        <v>0.52500000000000002</v>
      </c>
      <c r="V14" s="6">
        <v>9.7936999999999991E-7</v>
      </c>
      <c r="W14">
        <f t="shared" si="2"/>
        <v>0.02</v>
      </c>
      <c r="X14">
        <f t="shared" si="6"/>
        <v>2.0000000000000001E-4</v>
      </c>
    </row>
    <row r="15" spans="1:24" ht="16.2" thickBot="1" x14ac:dyDescent="0.35">
      <c r="A15" t="s">
        <v>124</v>
      </c>
      <c r="B15" t="s">
        <v>0</v>
      </c>
      <c r="C15" s="41">
        <v>2.0421291238245001</v>
      </c>
      <c r="D15" s="27" t="s">
        <v>91</v>
      </c>
      <c r="E15">
        <v>1</v>
      </c>
      <c r="F15" s="27" t="s">
        <v>91</v>
      </c>
      <c r="G15" t="s">
        <v>2</v>
      </c>
      <c r="H15">
        <f t="shared" si="0"/>
        <v>1</v>
      </c>
      <c r="I15">
        <f t="shared" si="3"/>
        <v>5.0000000000000001E-3</v>
      </c>
      <c r="J15" s="30">
        <v>1</v>
      </c>
      <c r="L15" s="7" t="s">
        <v>35</v>
      </c>
      <c r="M15">
        <v>1.1999999999999999E-3</v>
      </c>
      <c r="N15">
        <f t="shared" si="4"/>
        <v>1.1999999999999999E-3</v>
      </c>
      <c r="O15" t="str">
        <f t="shared" si="5"/>
        <v>1.2*10^-3 ± 6.9*10^-5</v>
      </c>
      <c r="P15" t="s">
        <v>3</v>
      </c>
      <c r="Q15">
        <v>1.05</v>
      </c>
      <c r="R15" s="4">
        <v>2</v>
      </c>
      <c r="S15">
        <v>1</v>
      </c>
      <c r="T15" s="4">
        <v>0.02</v>
      </c>
      <c r="U15">
        <f t="shared" si="1"/>
        <v>1.05</v>
      </c>
      <c r="V15" s="6">
        <v>9.7936999999999991E-7</v>
      </c>
      <c r="W15">
        <f t="shared" si="2"/>
        <v>0.01</v>
      </c>
      <c r="X15">
        <f t="shared" si="6"/>
        <v>2.0000000000000001E-4</v>
      </c>
    </row>
    <row r="16" spans="1:24" ht="16.2" thickBot="1" x14ac:dyDescent="0.35">
      <c r="A16" t="s">
        <v>125</v>
      </c>
      <c r="B16" t="s">
        <v>0</v>
      </c>
      <c r="C16" s="41">
        <v>4.0842582476490001</v>
      </c>
      <c r="D16" s="27" t="s">
        <v>91</v>
      </c>
      <c r="E16">
        <v>2</v>
      </c>
      <c r="F16" s="27" t="s">
        <v>91</v>
      </c>
      <c r="G16" t="s">
        <v>2</v>
      </c>
      <c r="H16">
        <f t="shared" si="0"/>
        <v>2</v>
      </c>
      <c r="I16">
        <f t="shared" si="3"/>
        <v>0.01</v>
      </c>
      <c r="J16" s="30">
        <v>1</v>
      </c>
      <c r="L16" s="7" t="s">
        <v>36</v>
      </c>
      <c r="M16">
        <v>1.1000000000000001E-3</v>
      </c>
      <c r="N16">
        <f t="shared" si="4"/>
        <v>1.1000000000000001E-3</v>
      </c>
      <c r="O16" t="str">
        <f t="shared" si="5"/>
        <v>1.1*10^-3 ± 1.1*10^-5</v>
      </c>
      <c r="P16" t="s">
        <v>3</v>
      </c>
      <c r="Q16">
        <v>1.05</v>
      </c>
      <c r="R16" s="4">
        <v>10.5</v>
      </c>
      <c r="S16">
        <v>1</v>
      </c>
      <c r="T16" s="4">
        <v>0.02</v>
      </c>
      <c r="U16">
        <f t="shared" si="1"/>
        <v>0.52500000000000002</v>
      </c>
      <c r="V16" s="6">
        <v>9.7936999999999991E-7</v>
      </c>
      <c r="W16">
        <f t="shared" si="2"/>
        <v>0.02</v>
      </c>
      <c r="X16">
        <f t="shared" si="6"/>
        <v>2.0000000000000001E-4</v>
      </c>
    </row>
    <row r="17" spans="1:24" ht="16.2" thickBot="1" x14ac:dyDescent="0.35">
      <c r="A17" t="s">
        <v>126</v>
      </c>
      <c r="B17" t="s">
        <v>0</v>
      </c>
      <c r="C17" s="41">
        <v>2.0421291238245001</v>
      </c>
      <c r="D17" s="27" t="s">
        <v>91</v>
      </c>
      <c r="E17">
        <v>1</v>
      </c>
      <c r="F17" s="27" t="s">
        <v>91</v>
      </c>
      <c r="G17" t="s">
        <v>2</v>
      </c>
      <c r="H17">
        <f t="shared" si="0"/>
        <v>1</v>
      </c>
      <c r="I17">
        <f t="shared" si="3"/>
        <v>5.0000000000000001E-3</v>
      </c>
      <c r="J17" s="30">
        <v>1</v>
      </c>
      <c r="L17" s="7" t="s">
        <v>37</v>
      </c>
      <c r="M17">
        <v>2.0999999999999999E-3</v>
      </c>
      <c r="N17">
        <f t="shared" si="4"/>
        <v>2.0999999999999999E-3</v>
      </c>
      <c r="O17" t="str">
        <f t="shared" si="5"/>
        <v>2.1*10^-3 ± 3.8*10^-5</v>
      </c>
      <c r="P17" t="s">
        <v>3</v>
      </c>
      <c r="Q17">
        <v>1.05</v>
      </c>
      <c r="R17" s="4">
        <v>10.5</v>
      </c>
      <c r="S17">
        <v>1</v>
      </c>
      <c r="T17" s="4">
        <v>0.02</v>
      </c>
      <c r="U17">
        <f t="shared" si="1"/>
        <v>1.05</v>
      </c>
      <c r="V17" s="6">
        <v>9.7936999999999991E-7</v>
      </c>
      <c r="W17">
        <f t="shared" si="2"/>
        <v>0.01</v>
      </c>
      <c r="X17">
        <f t="shared" si="6"/>
        <v>2.0000000000000001E-4</v>
      </c>
    </row>
    <row r="18" spans="1:24" ht="16.2" thickBot="1" x14ac:dyDescent="0.35">
      <c r="A18" t="s">
        <v>129</v>
      </c>
      <c r="B18" t="s">
        <v>1</v>
      </c>
      <c r="C18" s="41">
        <v>1.02106456191225</v>
      </c>
      <c r="D18" s="27" t="s">
        <v>91</v>
      </c>
      <c r="E18">
        <v>0.5</v>
      </c>
      <c r="G18" t="s">
        <v>4</v>
      </c>
      <c r="H18">
        <f t="shared" si="0"/>
        <v>0.5</v>
      </c>
      <c r="I18">
        <f t="shared" si="3"/>
        <v>2.5000000000000001E-3</v>
      </c>
      <c r="J18" s="30">
        <v>1</v>
      </c>
      <c r="P18" t="s">
        <v>3</v>
      </c>
      <c r="Q18">
        <v>1.05</v>
      </c>
      <c r="R18" s="4">
        <v>1.05</v>
      </c>
      <c r="S18">
        <v>1</v>
      </c>
      <c r="T18" s="4">
        <v>0.02</v>
      </c>
      <c r="U18">
        <f t="shared" si="1"/>
        <v>2.1</v>
      </c>
      <c r="V18" s="6">
        <v>9.7936999999999991E-7</v>
      </c>
      <c r="W18">
        <f t="shared" si="2"/>
        <v>5.0000000000000001E-3</v>
      </c>
      <c r="X18">
        <f t="shared" si="6"/>
        <v>2.0000000000000001E-4</v>
      </c>
    </row>
    <row r="19" spans="1:24" ht="16.2" thickBot="1" x14ac:dyDescent="0.35">
      <c r="A19" t="s">
        <v>130</v>
      </c>
      <c r="B19" t="s">
        <v>1</v>
      </c>
      <c r="C19" s="41">
        <v>1.02106456191225</v>
      </c>
      <c r="D19" s="27" t="s">
        <v>91</v>
      </c>
      <c r="E19">
        <v>0.5</v>
      </c>
      <c r="G19" t="s">
        <v>4</v>
      </c>
      <c r="H19">
        <f t="shared" si="0"/>
        <v>0.5</v>
      </c>
      <c r="I19">
        <f t="shared" si="3"/>
        <v>2.5000000000000001E-3</v>
      </c>
      <c r="J19" s="30">
        <v>1</v>
      </c>
      <c r="P19" t="s">
        <v>3</v>
      </c>
      <c r="Q19">
        <v>1.05</v>
      </c>
      <c r="R19" s="4">
        <v>1.05</v>
      </c>
      <c r="S19">
        <v>1</v>
      </c>
      <c r="T19" s="4">
        <v>0.02</v>
      </c>
      <c r="U19">
        <f t="shared" si="1"/>
        <v>2.1</v>
      </c>
      <c r="V19" s="6">
        <v>9.7936999999999991E-7</v>
      </c>
      <c r="W19">
        <f t="shared" si="2"/>
        <v>5.0000000000000001E-3</v>
      </c>
      <c r="X19">
        <f t="shared" si="6"/>
        <v>2.0000000000000001E-4</v>
      </c>
    </row>
    <row r="20" spans="1:24" ht="16.2" thickBot="1" x14ac:dyDescent="0.35">
      <c r="A20" t="s">
        <v>131</v>
      </c>
      <c r="B20" t="s">
        <v>1</v>
      </c>
      <c r="C20" s="41">
        <v>1.02106456191225</v>
      </c>
      <c r="D20" s="27" t="s">
        <v>91</v>
      </c>
      <c r="E20">
        <v>0.5</v>
      </c>
      <c r="G20" t="s">
        <v>4</v>
      </c>
      <c r="H20">
        <f t="shared" si="0"/>
        <v>0.5</v>
      </c>
      <c r="I20">
        <f t="shared" si="3"/>
        <v>2.5000000000000001E-3</v>
      </c>
      <c r="J20" s="30">
        <v>1</v>
      </c>
      <c r="P20" t="s">
        <v>3</v>
      </c>
      <c r="Q20">
        <v>1.05</v>
      </c>
      <c r="R20" s="4">
        <v>1.05</v>
      </c>
      <c r="S20">
        <v>1</v>
      </c>
      <c r="T20" s="4">
        <v>0.02</v>
      </c>
      <c r="U20">
        <f t="shared" si="1"/>
        <v>2.1</v>
      </c>
      <c r="V20" s="6">
        <v>9.7936999999999991E-7</v>
      </c>
      <c r="W20">
        <f t="shared" si="2"/>
        <v>5.0000000000000001E-3</v>
      </c>
      <c r="X20">
        <f t="shared" si="6"/>
        <v>2.0000000000000001E-4</v>
      </c>
    </row>
    <row r="21" spans="1:24" ht="16.2" thickBot="1" x14ac:dyDescent="0.35">
      <c r="A21" t="s">
        <v>132</v>
      </c>
      <c r="B21" t="s">
        <v>1</v>
      </c>
      <c r="C21" s="41">
        <v>1.02106456191225</v>
      </c>
      <c r="D21" s="27" t="s">
        <v>91</v>
      </c>
      <c r="E21">
        <v>0.5</v>
      </c>
      <c r="G21" t="s">
        <v>4</v>
      </c>
      <c r="H21">
        <f t="shared" si="0"/>
        <v>0.5</v>
      </c>
      <c r="I21">
        <f t="shared" si="3"/>
        <v>2.5000000000000001E-3</v>
      </c>
      <c r="J21" s="30">
        <v>1</v>
      </c>
      <c r="P21" t="s">
        <v>3</v>
      </c>
      <c r="Q21">
        <v>1.05</v>
      </c>
      <c r="R21" s="4">
        <v>1.05</v>
      </c>
      <c r="S21">
        <v>1</v>
      </c>
      <c r="T21" s="4">
        <v>0.02</v>
      </c>
      <c r="U21">
        <f t="shared" si="1"/>
        <v>2.1</v>
      </c>
      <c r="V21" s="6">
        <v>9.7936999999999991E-7</v>
      </c>
      <c r="W21">
        <f t="shared" si="2"/>
        <v>5.0000000000000001E-3</v>
      </c>
      <c r="X21">
        <f t="shared" si="6"/>
        <v>2.0000000000000001E-4</v>
      </c>
    </row>
    <row r="22" spans="1:24" ht="16.2" thickBot="1" x14ac:dyDescent="0.35">
      <c r="A22" t="s">
        <v>133</v>
      </c>
      <c r="B22" t="s">
        <v>1</v>
      </c>
      <c r="C22" s="41">
        <v>1.02106456191225</v>
      </c>
      <c r="D22" s="27" t="s">
        <v>91</v>
      </c>
      <c r="E22">
        <v>0.5</v>
      </c>
      <c r="G22" t="s">
        <v>4</v>
      </c>
      <c r="H22">
        <f t="shared" si="0"/>
        <v>0.5</v>
      </c>
      <c r="I22">
        <f t="shared" si="3"/>
        <v>2.5000000000000001E-3</v>
      </c>
      <c r="J22" s="30">
        <v>1</v>
      </c>
      <c r="P22" t="s">
        <v>3</v>
      </c>
      <c r="Q22">
        <v>1.05</v>
      </c>
      <c r="R22" s="4">
        <v>1.05</v>
      </c>
      <c r="S22">
        <v>1</v>
      </c>
      <c r="T22" s="4">
        <v>0.02</v>
      </c>
      <c r="U22">
        <f t="shared" si="1"/>
        <v>2.1</v>
      </c>
      <c r="V22" s="6">
        <v>9.7936999999999991E-7</v>
      </c>
      <c r="W22">
        <f t="shared" si="2"/>
        <v>5.0000000000000001E-3</v>
      </c>
      <c r="X22">
        <f t="shared" si="6"/>
        <v>2.0000000000000001E-4</v>
      </c>
    </row>
    <row r="23" spans="1:24" ht="16.2" thickBot="1" x14ac:dyDescent="0.35">
      <c r="A23" t="s">
        <v>134</v>
      </c>
      <c r="B23" t="s">
        <v>1</v>
      </c>
      <c r="C23" s="41">
        <v>1.02106456191225</v>
      </c>
      <c r="D23" s="27" t="s">
        <v>91</v>
      </c>
      <c r="E23">
        <v>0.5</v>
      </c>
      <c r="G23" t="s">
        <v>4</v>
      </c>
      <c r="H23">
        <f t="shared" si="0"/>
        <v>0.5</v>
      </c>
      <c r="I23">
        <f t="shared" si="3"/>
        <v>2.5000000000000001E-3</v>
      </c>
      <c r="J23" s="30">
        <v>1</v>
      </c>
      <c r="P23" t="s">
        <v>3</v>
      </c>
      <c r="Q23">
        <v>1.05</v>
      </c>
      <c r="R23" s="4">
        <v>0.1</v>
      </c>
      <c r="S23">
        <v>1</v>
      </c>
      <c r="T23" s="4">
        <v>0.02</v>
      </c>
      <c r="U23">
        <f t="shared" si="1"/>
        <v>2.1</v>
      </c>
      <c r="V23" s="6">
        <v>9.7936999999999991E-7</v>
      </c>
      <c r="W23">
        <f t="shared" si="2"/>
        <v>5.0000000000000001E-3</v>
      </c>
      <c r="X23">
        <f t="shared" si="6"/>
        <v>2.0000000000000001E-4</v>
      </c>
    </row>
    <row r="24" spans="1:24" ht="16.2" thickBot="1" x14ac:dyDescent="0.35">
      <c r="A24" t="s">
        <v>135</v>
      </c>
      <c r="B24" t="s">
        <v>1</v>
      </c>
      <c r="C24" s="41">
        <v>1.02106456191225</v>
      </c>
      <c r="D24" s="27" t="s">
        <v>91</v>
      </c>
      <c r="E24">
        <v>0.5</v>
      </c>
      <c r="G24" t="s">
        <v>4</v>
      </c>
      <c r="H24">
        <f t="shared" si="0"/>
        <v>0.5</v>
      </c>
      <c r="I24">
        <f t="shared" si="3"/>
        <v>2.5000000000000001E-3</v>
      </c>
      <c r="J24" s="30">
        <v>1</v>
      </c>
      <c r="P24" t="s">
        <v>3</v>
      </c>
      <c r="Q24">
        <v>1.05</v>
      </c>
      <c r="R24" s="4">
        <v>0.1</v>
      </c>
      <c r="S24">
        <v>1</v>
      </c>
      <c r="T24" s="4">
        <v>0.02</v>
      </c>
      <c r="U24">
        <f t="shared" si="1"/>
        <v>2.1</v>
      </c>
      <c r="V24" s="6">
        <v>9.7936999999999991E-7</v>
      </c>
      <c r="W24">
        <f t="shared" si="2"/>
        <v>5.0000000000000001E-3</v>
      </c>
      <c r="X24">
        <f t="shared" si="6"/>
        <v>2.0000000000000001E-4</v>
      </c>
    </row>
    <row r="25" spans="1:24" ht="16.2" thickBot="1" x14ac:dyDescent="0.35">
      <c r="A25" t="s">
        <v>136</v>
      </c>
      <c r="B25" t="s">
        <v>1</v>
      </c>
      <c r="C25" s="41">
        <v>1.02106456191225</v>
      </c>
      <c r="D25" s="27" t="s">
        <v>91</v>
      </c>
      <c r="E25">
        <v>0.5</v>
      </c>
      <c r="G25" t="s">
        <v>4</v>
      </c>
      <c r="H25">
        <f t="shared" si="0"/>
        <v>0.5</v>
      </c>
      <c r="I25">
        <f t="shared" si="3"/>
        <v>2.5000000000000001E-3</v>
      </c>
      <c r="J25" s="30">
        <v>1</v>
      </c>
      <c r="P25" t="s">
        <v>3</v>
      </c>
      <c r="Q25">
        <v>1.05</v>
      </c>
      <c r="R25" s="4">
        <v>0.1</v>
      </c>
      <c r="S25">
        <v>1</v>
      </c>
      <c r="T25" s="4">
        <v>0.02</v>
      </c>
      <c r="U25">
        <f t="shared" si="1"/>
        <v>2.1</v>
      </c>
      <c r="V25" s="6">
        <v>9.7936999999999991E-7</v>
      </c>
      <c r="W25">
        <f t="shared" si="2"/>
        <v>5.0000000000000001E-3</v>
      </c>
      <c r="X25">
        <f t="shared" si="6"/>
        <v>2.0000000000000001E-4</v>
      </c>
    </row>
    <row r="26" spans="1:24" ht="16.2" thickBot="1" x14ac:dyDescent="0.35">
      <c r="A26" t="s">
        <v>137</v>
      </c>
      <c r="B26" t="s">
        <v>1</v>
      </c>
      <c r="C26" s="41">
        <v>1.02106456191225</v>
      </c>
      <c r="D26" s="27" t="s">
        <v>91</v>
      </c>
      <c r="E26">
        <v>0.5</v>
      </c>
      <c r="G26" t="s">
        <v>4</v>
      </c>
      <c r="H26">
        <f t="shared" si="0"/>
        <v>0.5</v>
      </c>
      <c r="I26">
        <f t="shared" si="3"/>
        <v>2.5000000000000001E-3</v>
      </c>
      <c r="J26" s="30">
        <v>1</v>
      </c>
      <c r="P26" t="s">
        <v>3</v>
      </c>
      <c r="Q26">
        <v>1.05</v>
      </c>
      <c r="R26" s="4">
        <v>0.1</v>
      </c>
      <c r="S26">
        <v>1</v>
      </c>
      <c r="T26" s="4">
        <v>0.02</v>
      </c>
      <c r="U26">
        <f t="shared" si="1"/>
        <v>2.1</v>
      </c>
      <c r="V26" s="6">
        <v>9.7936999999999991E-7</v>
      </c>
      <c r="W26">
        <f t="shared" si="2"/>
        <v>5.0000000000000001E-3</v>
      </c>
      <c r="X26">
        <f t="shared" si="6"/>
        <v>2.0000000000000001E-4</v>
      </c>
    </row>
    <row r="27" spans="1:24" ht="16.2" thickBot="1" x14ac:dyDescent="0.35">
      <c r="A27" t="s">
        <v>138</v>
      </c>
      <c r="B27" t="s">
        <v>1</v>
      </c>
      <c r="C27" s="41">
        <v>1.02106456191225</v>
      </c>
      <c r="D27" s="27" t="s">
        <v>91</v>
      </c>
      <c r="E27">
        <v>0.5</v>
      </c>
      <c r="G27" t="s">
        <v>4</v>
      </c>
      <c r="H27">
        <f t="shared" si="0"/>
        <v>0.5</v>
      </c>
      <c r="I27">
        <f t="shared" si="3"/>
        <v>2.5000000000000001E-3</v>
      </c>
      <c r="J27" s="30">
        <v>1</v>
      </c>
      <c r="P27" t="s">
        <v>3</v>
      </c>
      <c r="Q27">
        <v>1.05</v>
      </c>
      <c r="R27" s="4">
        <v>0.1</v>
      </c>
      <c r="S27">
        <v>1</v>
      </c>
      <c r="T27" s="4">
        <v>0.02</v>
      </c>
      <c r="U27">
        <f t="shared" si="1"/>
        <v>2.1</v>
      </c>
      <c r="V27" s="6">
        <v>9.7936999999999991E-7</v>
      </c>
      <c r="W27">
        <f t="shared" si="2"/>
        <v>5.0000000000000001E-3</v>
      </c>
      <c r="X27">
        <f t="shared" si="6"/>
        <v>2.0000000000000001E-4</v>
      </c>
    </row>
    <row r="28" spans="1:24" ht="16.2" thickBot="1" x14ac:dyDescent="0.35">
      <c r="A28" t="s">
        <v>120</v>
      </c>
      <c r="B28" t="s">
        <v>1</v>
      </c>
      <c r="C28" s="41">
        <v>1.0210645619122499E-2</v>
      </c>
      <c r="D28" s="27" t="s">
        <v>91</v>
      </c>
      <c r="E28">
        <v>0.5</v>
      </c>
      <c r="G28" t="s">
        <v>4</v>
      </c>
      <c r="H28">
        <f t="shared" si="0"/>
        <v>0.5</v>
      </c>
      <c r="I28">
        <f t="shared" si="3"/>
        <v>2.5000000000000001E-3</v>
      </c>
      <c r="J28" s="30">
        <v>1</v>
      </c>
      <c r="P28" t="s">
        <v>3</v>
      </c>
      <c r="Q28">
        <v>1.05</v>
      </c>
      <c r="R28" s="4">
        <v>1.05</v>
      </c>
      <c r="S28">
        <v>1</v>
      </c>
      <c r="T28" s="4">
        <v>2.0000000000000001E-4</v>
      </c>
      <c r="U28">
        <f t="shared" si="1"/>
        <v>2.1</v>
      </c>
      <c r="V28" s="6">
        <v>9.7936999999999991E-7</v>
      </c>
      <c r="W28">
        <f t="shared" si="2"/>
        <v>5.0000000000000001E-3</v>
      </c>
      <c r="X28">
        <f t="shared" si="6"/>
        <v>1.9999999999999999E-6</v>
      </c>
    </row>
    <row r="29" spans="1:24" ht="16.2" thickBot="1" x14ac:dyDescent="0.35">
      <c r="A29" t="s">
        <v>121</v>
      </c>
      <c r="B29" t="s">
        <v>1</v>
      </c>
      <c r="C29" s="41">
        <v>0.10210645619122499</v>
      </c>
      <c r="D29" s="27" t="s">
        <v>91</v>
      </c>
      <c r="E29">
        <v>0.5</v>
      </c>
      <c r="G29" t="s">
        <v>4</v>
      </c>
      <c r="H29">
        <f t="shared" si="0"/>
        <v>0.5</v>
      </c>
      <c r="I29">
        <f t="shared" si="3"/>
        <v>2.5000000000000001E-3</v>
      </c>
      <c r="J29" s="30">
        <v>1</v>
      </c>
      <c r="P29" t="s">
        <v>3</v>
      </c>
      <c r="Q29">
        <v>1.05</v>
      </c>
      <c r="R29" s="4">
        <v>1.05</v>
      </c>
      <c r="S29">
        <v>1</v>
      </c>
      <c r="T29" s="4">
        <v>2E-3</v>
      </c>
      <c r="U29">
        <f t="shared" si="1"/>
        <v>2.1</v>
      </c>
      <c r="V29" s="6">
        <v>9.7936999999999991E-7</v>
      </c>
      <c r="W29">
        <f t="shared" si="2"/>
        <v>5.0000000000000001E-3</v>
      </c>
      <c r="X29">
        <f t="shared" si="6"/>
        <v>2.0000000000000002E-5</v>
      </c>
    </row>
    <row r="30" spans="1:24" ht="16.2" thickBot="1" x14ac:dyDescent="0.35">
      <c r="A30" t="s">
        <v>122</v>
      </c>
      <c r="B30" t="s">
        <v>1</v>
      </c>
      <c r="C30" s="41">
        <v>10.210645619122499</v>
      </c>
      <c r="D30" s="27" t="s">
        <v>91</v>
      </c>
      <c r="E30">
        <v>0.5</v>
      </c>
      <c r="G30" t="s">
        <v>4</v>
      </c>
      <c r="H30">
        <f t="shared" si="0"/>
        <v>0.5</v>
      </c>
      <c r="I30">
        <f t="shared" si="3"/>
        <v>2.5000000000000001E-3</v>
      </c>
      <c r="J30" s="30">
        <v>1</v>
      </c>
      <c r="P30" t="s">
        <v>3</v>
      </c>
      <c r="Q30">
        <v>1.05</v>
      </c>
      <c r="R30" s="4">
        <v>1.05</v>
      </c>
      <c r="S30">
        <v>1</v>
      </c>
      <c r="T30" s="4">
        <v>0.2</v>
      </c>
      <c r="U30">
        <f t="shared" si="1"/>
        <v>2.1</v>
      </c>
      <c r="V30" s="6">
        <v>9.7936999999999991E-7</v>
      </c>
      <c r="W30">
        <f t="shared" si="2"/>
        <v>5.0000000000000001E-3</v>
      </c>
      <c r="X30">
        <f t="shared" si="6"/>
        <v>2E-3</v>
      </c>
    </row>
    <row r="31" spans="1:24" ht="16.2" thickBot="1" x14ac:dyDescent="0.35">
      <c r="A31" t="s">
        <v>123</v>
      </c>
      <c r="B31" t="s">
        <v>1</v>
      </c>
      <c r="C31" s="41">
        <v>51.053228095612489</v>
      </c>
      <c r="D31" s="27" t="s">
        <v>91</v>
      </c>
      <c r="E31">
        <v>0.5</v>
      </c>
      <c r="G31" t="s">
        <v>4</v>
      </c>
      <c r="H31">
        <f t="shared" si="0"/>
        <v>0.5</v>
      </c>
      <c r="I31">
        <f t="shared" si="3"/>
        <v>2.5000000000000001E-3</v>
      </c>
      <c r="J31" s="30">
        <v>1</v>
      </c>
      <c r="P31" t="s">
        <v>3</v>
      </c>
      <c r="Q31">
        <v>1.05</v>
      </c>
      <c r="R31" s="4">
        <v>1.05</v>
      </c>
      <c r="S31">
        <v>1</v>
      </c>
      <c r="T31" s="4">
        <v>1</v>
      </c>
      <c r="U31">
        <f t="shared" si="1"/>
        <v>2.1</v>
      </c>
      <c r="V31" s="6">
        <v>9.7936999999999991E-7</v>
      </c>
      <c r="W31">
        <f t="shared" si="2"/>
        <v>5.0000000000000001E-3</v>
      </c>
      <c r="X31">
        <f t="shared" si="6"/>
        <v>0.01</v>
      </c>
    </row>
    <row r="32" spans="1:24" ht="16.2" thickBot="1" x14ac:dyDescent="0.35">
      <c r="A32" t="s">
        <v>124</v>
      </c>
      <c r="B32" t="s">
        <v>1</v>
      </c>
      <c r="C32" s="41">
        <v>1.0210645619122499E-2</v>
      </c>
      <c r="D32" s="27" t="s">
        <v>91</v>
      </c>
      <c r="E32">
        <v>0.5</v>
      </c>
      <c r="G32" t="s">
        <v>4</v>
      </c>
      <c r="H32">
        <f t="shared" si="0"/>
        <v>0.5</v>
      </c>
      <c r="I32">
        <f t="shared" si="3"/>
        <v>2.5000000000000001E-3</v>
      </c>
      <c r="J32" s="30">
        <v>1</v>
      </c>
      <c r="P32" t="s">
        <v>3</v>
      </c>
      <c r="Q32">
        <v>1.05</v>
      </c>
      <c r="R32" s="4">
        <v>1.05</v>
      </c>
      <c r="S32">
        <v>1</v>
      </c>
      <c r="T32" s="4">
        <v>2.0000000000000001E-4</v>
      </c>
      <c r="U32">
        <f t="shared" si="1"/>
        <v>2.1</v>
      </c>
      <c r="V32" s="6">
        <v>9.7936999999999991E-7</v>
      </c>
      <c r="W32">
        <f t="shared" si="2"/>
        <v>5.0000000000000001E-3</v>
      </c>
      <c r="X32">
        <f t="shared" si="6"/>
        <v>1.9999999999999999E-6</v>
      </c>
    </row>
    <row r="33" spans="1:24" ht="16.2" thickBot="1" x14ac:dyDescent="0.35">
      <c r="A33" t="s">
        <v>125</v>
      </c>
      <c r="B33" t="s">
        <v>1</v>
      </c>
      <c r="C33" s="41">
        <v>0.10210645619122499</v>
      </c>
      <c r="D33" s="27" t="s">
        <v>91</v>
      </c>
      <c r="E33">
        <v>0.5</v>
      </c>
      <c r="G33" t="s">
        <v>4</v>
      </c>
      <c r="H33">
        <f t="shared" si="0"/>
        <v>0.5</v>
      </c>
      <c r="I33">
        <f t="shared" si="3"/>
        <v>2.5000000000000001E-3</v>
      </c>
      <c r="J33" s="30">
        <v>1</v>
      </c>
      <c r="P33" t="s">
        <v>3</v>
      </c>
      <c r="Q33">
        <v>1.05</v>
      </c>
      <c r="R33" s="4">
        <v>1.05</v>
      </c>
      <c r="S33">
        <v>1</v>
      </c>
      <c r="T33" s="4">
        <v>2E-3</v>
      </c>
      <c r="U33">
        <f t="shared" si="1"/>
        <v>2.1</v>
      </c>
      <c r="V33" s="6">
        <v>9.7936999999999991E-7</v>
      </c>
      <c r="W33">
        <f t="shared" si="2"/>
        <v>5.0000000000000001E-3</v>
      </c>
      <c r="X33">
        <f t="shared" si="6"/>
        <v>2.0000000000000002E-5</v>
      </c>
    </row>
    <row r="34" spans="1:24" ht="16.2" thickBot="1" x14ac:dyDescent="0.35">
      <c r="A34" t="s">
        <v>126</v>
      </c>
      <c r="B34" t="s">
        <v>1</v>
      </c>
      <c r="C34" s="41">
        <v>10.210645619122499</v>
      </c>
      <c r="D34" s="27" t="s">
        <v>91</v>
      </c>
      <c r="E34">
        <v>0.5</v>
      </c>
      <c r="G34" t="s">
        <v>4</v>
      </c>
      <c r="H34">
        <f t="shared" si="0"/>
        <v>0.5</v>
      </c>
      <c r="I34">
        <f t="shared" si="3"/>
        <v>2.5000000000000001E-3</v>
      </c>
      <c r="J34" s="30">
        <v>1</v>
      </c>
      <c r="P34" t="s">
        <v>3</v>
      </c>
      <c r="Q34">
        <v>1.05</v>
      </c>
      <c r="R34" s="4">
        <v>1.05</v>
      </c>
      <c r="S34">
        <v>1</v>
      </c>
      <c r="T34" s="4">
        <v>0.2</v>
      </c>
      <c r="U34">
        <f t="shared" si="1"/>
        <v>2.1</v>
      </c>
      <c r="V34" s="6">
        <v>9.7936999999999991E-7</v>
      </c>
      <c r="W34">
        <f t="shared" si="2"/>
        <v>5.0000000000000001E-3</v>
      </c>
      <c r="X34">
        <f t="shared" si="6"/>
        <v>2E-3</v>
      </c>
    </row>
    <row r="35" spans="1:24" ht="16.2" thickBot="1" x14ac:dyDescent="0.35">
      <c r="A35" t="s">
        <v>127</v>
      </c>
      <c r="B35" t="s">
        <v>1</v>
      </c>
      <c r="C35" s="41">
        <v>51.053228095612489</v>
      </c>
      <c r="D35" s="27" t="s">
        <v>91</v>
      </c>
      <c r="E35">
        <v>0.5</v>
      </c>
      <c r="G35" t="s">
        <v>4</v>
      </c>
      <c r="H35">
        <f t="shared" si="0"/>
        <v>0.5</v>
      </c>
      <c r="I35">
        <f t="shared" si="3"/>
        <v>2.5000000000000001E-3</v>
      </c>
      <c r="J35" s="30">
        <v>1</v>
      </c>
      <c r="P35" t="s">
        <v>3</v>
      </c>
      <c r="Q35">
        <v>1.05</v>
      </c>
      <c r="R35" s="4">
        <v>1.05</v>
      </c>
      <c r="S35">
        <v>1</v>
      </c>
      <c r="T35" s="4">
        <v>1</v>
      </c>
      <c r="U35">
        <f t="shared" si="1"/>
        <v>2.1</v>
      </c>
      <c r="V35" s="6">
        <v>9.7936999999999991E-7</v>
      </c>
      <c r="W35">
        <f t="shared" si="2"/>
        <v>5.0000000000000001E-3</v>
      </c>
      <c r="X35">
        <f t="shared" si="6"/>
        <v>0.01</v>
      </c>
    </row>
    <row r="36" spans="1:24" ht="16.2" thickBot="1" x14ac:dyDescent="0.35">
      <c r="A36" t="s">
        <v>128</v>
      </c>
      <c r="B36" t="s">
        <v>1</v>
      </c>
      <c r="C36" s="41">
        <v>1.0210645619122499E-2</v>
      </c>
      <c r="D36" s="27" t="s">
        <v>91</v>
      </c>
      <c r="E36">
        <v>0.5</v>
      </c>
      <c r="G36" t="s">
        <v>4</v>
      </c>
      <c r="H36">
        <f t="shared" si="0"/>
        <v>0.5</v>
      </c>
      <c r="I36">
        <f t="shared" si="3"/>
        <v>2.5000000000000001E-3</v>
      </c>
      <c r="J36" s="30">
        <v>1</v>
      </c>
      <c r="P36" t="s">
        <v>3</v>
      </c>
      <c r="Q36">
        <v>1.05</v>
      </c>
      <c r="R36" s="4">
        <v>0.1</v>
      </c>
      <c r="S36">
        <v>1</v>
      </c>
      <c r="T36" s="4">
        <v>2.0000000000000001E-4</v>
      </c>
      <c r="U36">
        <f t="shared" si="1"/>
        <v>2.1</v>
      </c>
      <c r="V36" s="6">
        <v>9.7936999999999991E-7</v>
      </c>
      <c r="W36">
        <f t="shared" si="2"/>
        <v>5.0000000000000001E-3</v>
      </c>
      <c r="X36">
        <f t="shared" si="6"/>
        <v>1.9999999999999999E-6</v>
      </c>
    </row>
    <row r="37" spans="1:24" ht="16.2" thickBot="1" x14ac:dyDescent="0.35">
      <c r="A37" t="s">
        <v>139</v>
      </c>
      <c r="B37" t="s">
        <v>1</v>
      </c>
      <c r="C37" s="41">
        <v>0.10210645619122499</v>
      </c>
      <c r="D37" s="27" t="s">
        <v>91</v>
      </c>
      <c r="E37">
        <v>0.5</v>
      </c>
      <c r="G37" t="s">
        <v>4</v>
      </c>
      <c r="H37">
        <f t="shared" si="0"/>
        <v>0.5</v>
      </c>
      <c r="I37">
        <f t="shared" si="3"/>
        <v>2.5000000000000001E-3</v>
      </c>
      <c r="J37" s="30">
        <v>1</v>
      </c>
      <c r="P37" t="s">
        <v>3</v>
      </c>
      <c r="Q37">
        <v>1.05</v>
      </c>
      <c r="R37" s="4">
        <v>0.1</v>
      </c>
      <c r="S37">
        <v>1</v>
      </c>
      <c r="T37" s="4">
        <v>2E-3</v>
      </c>
      <c r="U37">
        <f t="shared" si="1"/>
        <v>2.1</v>
      </c>
      <c r="V37" s="6">
        <v>9.7936999999999991E-7</v>
      </c>
      <c r="W37">
        <f t="shared" si="2"/>
        <v>5.0000000000000001E-3</v>
      </c>
      <c r="X37">
        <f t="shared" si="6"/>
        <v>2.0000000000000002E-5</v>
      </c>
    </row>
    <row r="38" spans="1:24" ht="16.2" thickBot="1" x14ac:dyDescent="0.35">
      <c r="A38" t="s">
        <v>140</v>
      </c>
      <c r="B38" t="s">
        <v>1</v>
      </c>
      <c r="C38" s="41">
        <v>10.210645619122499</v>
      </c>
      <c r="D38" s="27" t="s">
        <v>91</v>
      </c>
      <c r="E38">
        <v>0.5</v>
      </c>
      <c r="G38" t="s">
        <v>4</v>
      </c>
      <c r="H38">
        <f t="shared" si="0"/>
        <v>0.5</v>
      </c>
      <c r="I38">
        <f t="shared" si="3"/>
        <v>2.5000000000000001E-3</v>
      </c>
      <c r="J38" s="30">
        <v>1</v>
      </c>
      <c r="P38" t="s">
        <v>3</v>
      </c>
      <c r="Q38">
        <v>1.05</v>
      </c>
      <c r="R38" s="4">
        <v>0.1</v>
      </c>
      <c r="S38">
        <v>1</v>
      </c>
      <c r="T38" s="4">
        <v>0.2</v>
      </c>
      <c r="U38">
        <f t="shared" si="1"/>
        <v>2.1</v>
      </c>
      <c r="V38" s="6">
        <v>9.7936999999999991E-7</v>
      </c>
      <c r="W38">
        <f t="shared" si="2"/>
        <v>5.0000000000000001E-3</v>
      </c>
      <c r="X38">
        <f t="shared" si="6"/>
        <v>2E-3</v>
      </c>
    </row>
    <row r="39" spans="1:24" ht="16.2" thickBot="1" x14ac:dyDescent="0.35">
      <c r="A39" t="s">
        <v>141</v>
      </c>
      <c r="B39" t="s">
        <v>1</v>
      </c>
      <c r="C39" s="41">
        <v>51.053228095612489</v>
      </c>
      <c r="D39" s="27" t="s">
        <v>91</v>
      </c>
      <c r="E39">
        <v>0.5</v>
      </c>
      <c r="G39" t="s">
        <v>4</v>
      </c>
      <c r="H39">
        <f t="shared" si="0"/>
        <v>0.5</v>
      </c>
      <c r="I39">
        <f t="shared" si="3"/>
        <v>2.5000000000000001E-3</v>
      </c>
      <c r="J39" s="30">
        <v>1</v>
      </c>
      <c r="P39" t="s">
        <v>3</v>
      </c>
      <c r="Q39">
        <v>1.05</v>
      </c>
      <c r="R39" s="4">
        <v>0.1</v>
      </c>
      <c r="S39">
        <v>1</v>
      </c>
      <c r="T39" s="4">
        <v>1</v>
      </c>
      <c r="U39">
        <f t="shared" si="1"/>
        <v>2.1</v>
      </c>
      <c r="V39" s="6">
        <v>9.7936999999999991E-7</v>
      </c>
      <c r="W39">
        <f t="shared" si="2"/>
        <v>5.0000000000000001E-3</v>
      </c>
      <c r="X39">
        <f t="shared" si="6"/>
        <v>0.01</v>
      </c>
    </row>
    <row r="40" spans="1:24" ht="16.2" thickBot="1" x14ac:dyDescent="0.35">
      <c r="A40" t="s">
        <v>142</v>
      </c>
      <c r="B40" t="s">
        <v>1</v>
      </c>
      <c r="C40" s="41">
        <v>1.0210645619122499E-2</v>
      </c>
      <c r="D40" s="27" t="s">
        <v>91</v>
      </c>
      <c r="E40">
        <v>0.5</v>
      </c>
      <c r="G40" t="s">
        <v>4</v>
      </c>
      <c r="H40">
        <f t="shared" si="0"/>
        <v>0.5</v>
      </c>
      <c r="I40">
        <f t="shared" si="3"/>
        <v>2.5000000000000001E-3</v>
      </c>
      <c r="J40" s="30">
        <v>1</v>
      </c>
      <c r="P40" t="s">
        <v>3</v>
      </c>
      <c r="Q40">
        <v>1.05</v>
      </c>
      <c r="R40" s="4">
        <v>0.1</v>
      </c>
      <c r="S40">
        <v>1</v>
      </c>
      <c r="T40" s="4">
        <v>2.0000000000000001E-4</v>
      </c>
      <c r="U40">
        <f t="shared" si="1"/>
        <v>2.1</v>
      </c>
      <c r="V40" s="6">
        <v>9.7936999999999991E-7</v>
      </c>
      <c r="W40">
        <f t="shared" si="2"/>
        <v>5.0000000000000001E-3</v>
      </c>
      <c r="X40">
        <f t="shared" si="6"/>
        <v>1.9999999999999999E-6</v>
      </c>
    </row>
    <row r="41" spans="1:24" ht="16.2" thickBot="1" x14ac:dyDescent="0.35">
      <c r="A41" t="s">
        <v>143</v>
      </c>
      <c r="B41" t="s">
        <v>1</v>
      </c>
      <c r="C41" s="41">
        <v>0.10210645619122499</v>
      </c>
      <c r="D41" s="27" t="s">
        <v>91</v>
      </c>
      <c r="E41">
        <v>0.5</v>
      </c>
      <c r="G41" t="s">
        <v>4</v>
      </c>
      <c r="H41">
        <f t="shared" si="0"/>
        <v>0.5</v>
      </c>
      <c r="I41">
        <f t="shared" si="3"/>
        <v>2.5000000000000001E-3</v>
      </c>
      <c r="J41" s="30">
        <v>1</v>
      </c>
      <c r="P41" t="s">
        <v>3</v>
      </c>
      <c r="Q41">
        <v>1.05</v>
      </c>
      <c r="R41" s="4">
        <v>0.1</v>
      </c>
      <c r="S41">
        <v>1</v>
      </c>
      <c r="T41" s="4">
        <v>2E-3</v>
      </c>
      <c r="U41">
        <f t="shared" si="1"/>
        <v>2.1</v>
      </c>
      <c r="V41" s="6">
        <v>9.7936999999999991E-7</v>
      </c>
      <c r="W41">
        <f t="shared" si="2"/>
        <v>5.0000000000000001E-3</v>
      </c>
      <c r="X41">
        <f t="shared" si="6"/>
        <v>2.0000000000000002E-5</v>
      </c>
    </row>
    <row r="42" spans="1:24" ht="16.2" thickBot="1" x14ac:dyDescent="0.35">
      <c r="A42" t="s">
        <v>144</v>
      </c>
      <c r="B42" t="s">
        <v>1</v>
      </c>
      <c r="C42" s="41">
        <v>10.210645619122499</v>
      </c>
      <c r="D42" s="27" t="s">
        <v>91</v>
      </c>
      <c r="E42">
        <v>0.5</v>
      </c>
      <c r="G42" t="s">
        <v>4</v>
      </c>
      <c r="H42">
        <f t="shared" si="0"/>
        <v>0.5</v>
      </c>
      <c r="I42">
        <f t="shared" si="3"/>
        <v>2.5000000000000001E-3</v>
      </c>
      <c r="J42" s="30">
        <v>1</v>
      </c>
      <c r="P42" t="s">
        <v>3</v>
      </c>
      <c r="Q42">
        <v>1.05</v>
      </c>
      <c r="R42" s="4">
        <v>0.1</v>
      </c>
      <c r="S42">
        <v>1</v>
      </c>
      <c r="T42" s="4">
        <v>0.2</v>
      </c>
      <c r="U42">
        <f t="shared" si="1"/>
        <v>2.1</v>
      </c>
      <c r="V42" s="6">
        <v>9.7936999999999991E-7</v>
      </c>
      <c r="W42">
        <f t="shared" si="2"/>
        <v>5.0000000000000001E-3</v>
      </c>
      <c r="X42">
        <f t="shared" si="6"/>
        <v>2E-3</v>
      </c>
    </row>
    <row r="43" spans="1:24" ht="16.2" thickBot="1" x14ac:dyDescent="0.35">
      <c r="A43" t="s">
        <v>145</v>
      </c>
      <c r="B43" t="s">
        <v>1</v>
      </c>
      <c r="C43" s="41">
        <v>51.053228095612489</v>
      </c>
      <c r="D43" s="27" t="s">
        <v>91</v>
      </c>
      <c r="E43">
        <v>0.5</v>
      </c>
      <c r="G43" t="s">
        <v>4</v>
      </c>
      <c r="H43">
        <f t="shared" si="0"/>
        <v>0.5</v>
      </c>
      <c r="I43">
        <f t="shared" si="3"/>
        <v>2.5000000000000001E-3</v>
      </c>
      <c r="J43" s="30">
        <v>1</v>
      </c>
      <c r="P43" t="s">
        <v>3</v>
      </c>
      <c r="Q43">
        <v>1.05</v>
      </c>
      <c r="R43" s="4">
        <v>0.1</v>
      </c>
      <c r="S43">
        <v>1</v>
      </c>
      <c r="T43" s="4">
        <v>1</v>
      </c>
      <c r="U43">
        <f t="shared" si="1"/>
        <v>2.1</v>
      </c>
      <c r="V43" s="6">
        <v>9.7936999999999991E-7</v>
      </c>
      <c r="W43">
        <f t="shared" si="2"/>
        <v>5.0000000000000001E-3</v>
      </c>
      <c r="X43">
        <f t="shared" si="6"/>
        <v>0.01</v>
      </c>
    </row>
    <row r="44" spans="1:24" ht="16.2" thickBot="1" x14ac:dyDescent="0.35">
      <c r="A44">
        <v>1</v>
      </c>
      <c r="B44" t="s">
        <v>5</v>
      </c>
      <c r="C44" s="42">
        <v>68</v>
      </c>
      <c r="D44" s="28" t="s">
        <v>92</v>
      </c>
      <c r="E44" s="4">
        <v>0.63500000000000001</v>
      </c>
      <c r="F44" s="36" t="s">
        <v>91</v>
      </c>
      <c r="G44" t="s">
        <v>6</v>
      </c>
      <c r="H44">
        <f t="shared" si="0"/>
        <v>0.63500000000000001</v>
      </c>
      <c r="I44">
        <f t="shared" ref="I44:I55" si="7">(1/(275*22)*E44)</f>
        <v>1.0495867768595043E-4</v>
      </c>
      <c r="J44" s="30">
        <v>9.75</v>
      </c>
      <c r="N44">
        <v>0.35</v>
      </c>
      <c r="O44" s="5" t="s">
        <v>9</v>
      </c>
      <c r="P44" t="s">
        <v>21</v>
      </c>
      <c r="Q44">
        <v>1.03</v>
      </c>
      <c r="R44" s="8">
        <v>194</v>
      </c>
      <c r="S44">
        <v>1</v>
      </c>
      <c r="T44">
        <f>((C44*V44)/W44)*100</f>
        <v>1.0487741732283464</v>
      </c>
      <c r="U44">
        <f t="shared" si="1"/>
        <v>1.6220472440944882</v>
      </c>
      <c r="V44" s="6">
        <v>9.7936999999999991E-7</v>
      </c>
      <c r="W44">
        <f t="shared" ref="W44:W95" si="8">E44/100</f>
        <v>6.3499999999999997E-3</v>
      </c>
      <c r="X44">
        <f t="shared" si="6"/>
        <v>1.0487741732283465E-2</v>
      </c>
    </row>
    <row r="45" spans="1:24" ht="16.2" thickBot="1" x14ac:dyDescent="0.35">
      <c r="A45">
        <v>2</v>
      </c>
      <c r="B45" t="s">
        <v>5</v>
      </c>
      <c r="C45" s="42">
        <v>137</v>
      </c>
      <c r="D45" s="28" t="s">
        <v>92</v>
      </c>
      <c r="E45" s="4">
        <v>1.27</v>
      </c>
      <c r="F45" s="36" t="s">
        <v>91</v>
      </c>
      <c r="G45" t="s">
        <v>6</v>
      </c>
      <c r="H45">
        <f t="shared" ref="H45:H55" si="9">1*E45</f>
        <v>1.27</v>
      </c>
      <c r="I45">
        <f t="shared" si="7"/>
        <v>2.0991735537190085E-4</v>
      </c>
      <c r="J45" s="30">
        <v>9.75</v>
      </c>
      <c r="N45">
        <v>0.14000000000000001</v>
      </c>
      <c r="O45" s="5" t="s">
        <v>10</v>
      </c>
      <c r="P45" t="s">
        <v>21</v>
      </c>
      <c r="Q45">
        <v>1.03</v>
      </c>
      <c r="R45" s="8">
        <v>194</v>
      </c>
      <c r="S45">
        <v>1</v>
      </c>
      <c r="T45">
        <f t="shared" ref="T45:T55" si="10">((C45*V45)/W45)*100</f>
        <v>1.056485748031496</v>
      </c>
      <c r="U45">
        <f t="shared" si="1"/>
        <v>0.8110236220472441</v>
      </c>
      <c r="V45" s="6">
        <v>9.7936999999999991E-7</v>
      </c>
      <c r="W45">
        <f t="shared" si="8"/>
        <v>1.2699999999999999E-2</v>
      </c>
      <c r="X45">
        <f t="shared" si="6"/>
        <v>1.056485748031496E-2</v>
      </c>
    </row>
    <row r="46" spans="1:24" ht="31.8" thickBot="1" x14ac:dyDescent="0.35">
      <c r="A46">
        <v>3</v>
      </c>
      <c r="B46" t="s">
        <v>5</v>
      </c>
      <c r="C46" s="42">
        <v>279</v>
      </c>
      <c r="D46" s="28" t="s">
        <v>92</v>
      </c>
      <c r="E46" s="4">
        <v>2.54</v>
      </c>
      <c r="F46" s="36" t="s">
        <v>91</v>
      </c>
      <c r="G46" t="s">
        <v>6</v>
      </c>
      <c r="H46">
        <f t="shared" si="9"/>
        <v>2.54</v>
      </c>
      <c r="I46">
        <f t="shared" si="7"/>
        <v>4.1983471074380171E-4</v>
      </c>
      <c r="J46" s="30">
        <v>9.75</v>
      </c>
      <c r="N46">
        <v>0.05</v>
      </c>
      <c r="O46" s="5" t="s">
        <v>11</v>
      </c>
      <c r="P46" t="s">
        <v>21</v>
      </c>
      <c r="Q46">
        <v>1.03</v>
      </c>
      <c r="R46" s="8">
        <v>194</v>
      </c>
      <c r="S46">
        <v>1</v>
      </c>
      <c r="T46">
        <f t="shared" si="10"/>
        <v>1.0757646850393698</v>
      </c>
      <c r="U46">
        <f t="shared" si="1"/>
        <v>0.40551181102362205</v>
      </c>
      <c r="V46" s="6">
        <v>9.7936999999999991E-7</v>
      </c>
      <c r="W46">
        <f t="shared" si="8"/>
        <v>2.5399999999999999E-2</v>
      </c>
      <c r="X46">
        <f t="shared" si="6"/>
        <v>1.0757646850393699E-2</v>
      </c>
    </row>
    <row r="47" spans="1:24" ht="16.2" thickBot="1" x14ac:dyDescent="0.35">
      <c r="A47">
        <v>4</v>
      </c>
      <c r="B47" t="s">
        <v>5</v>
      </c>
      <c r="C47" s="42">
        <v>38</v>
      </c>
      <c r="D47" s="28" t="s">
        <v>92</v>
      </c>
      <c r="E47" s="4">
        <v>0.63500000000000001</v>
      </c>
      <c r="F47" s="36" t="s">
        <v>91</v>
      </c>
      <c r="G47" t="s">
        <v>6</v>
      </c>
      <c r="H47">
        <f t="shared" si="9"/>
        <v>0.63500000000000001</v>
      </c>
      <c r="I47">
        <f t="shared" si="7"/>
        <v>1.0495867768595043E-4</v>
      </c>
      <c r="J47" s="30">
        <v>9.75</v>
      </c>
      <c r="N47">
        <v>0.21</v>
      </c>
      <c r="O47" s="5" t="s">
        <v>12</v>
      </c>
      <c r="P47" t="s">
        <v>21</v>
      </c>
      <c r="Q47">
        <v>1.03</v>
      </c>
      <c r="R47" s="8">
        <v>194</v>
      </c>
      <c r="S47">
        <v>1</v>
      </c>
      <c r="T47">
        <f t="shared" si="10"/>
        <v>0.58607968503937002</v>
      </c>
      <c r="U47">
        <f t="shared" si="1"/>
        <v>1.6220472440944882</v>
      </c>
      <c r="V47" s="6">
        <v>9.7936999999999991E-7</v>
      </c>
      <c r="W47">
        <f t="shared" si="8"/>
        <v>6.3499999999999997E-3</v>
      </c>
      <c r="X47">
        <f t="shared" si="6"/>
        <v>5.8607968503937005E-3</v>
      </c>
    </row>
    <row r="48" spans="1:24" ht="31.8" thickBot="1" x14ac:dyDescent="0.35">
      <c r="A48">
        <v>5</v>
      </c>
      <c r="B48" t="s">
        <v>5</v>
      </c>
      <c r="C48" s="42">
        <v>76</v>
      </c>
      <c r="D48" s="28" t="s">
        <v>92</v>
      </c>
      <c r="E48" s="4">
        <v>1.27</v>
      </c>
      <c r="F48" s="36" t="s">
        <v>91</v>
      </c>
      <c r="G48" t="s">
        <v>6</v>
      </c>
      <c r="H48">
        <f t="shared" si="9"/>
        <v>1.27</v>
      </c>
      <c r="I48">
        <f t="shared" si="7"/>
        <v>2.0991735537190085E-4</v>
      </c>
      <c r="J48" s="30">
        <v>9.75</v>
      </c>
      <c r="N48">
        <v>9.4E-2</v>
      </c>
      <c r="O48" s="5" t="s">
        <v>13</v>
      </c>
      <c r="P48" t="s">
        <v>21</v>
      </c>
      <c r="Q48">
        <v>1.03</v>
      </c>
      <c r="R48" s="8">
        <v>194</v>
      </c>
      <c r="S48">
        <v>1</v>
      </c>
      <c r="T48">
        <f t="shared" si="10"/>
        <v>0.58607968503937002</v>
      </c>
      <c r="U48">
        <f t="shared" si="1"/>
        <v>0.8110236220472441</v>
      </c>
      <c r="V48" s="6">
        <v>9.7936999999999991E-7</v>
      </c>
      <c r="W48">
        <f t="shared" si="8"/>
        <v>1.2699999999999999E-2</v>
      </c>
      <c r="X48">
        <f t="shared" si="6"/>
        <v>5.8607968503937005E-3</v>
      </c>
    </row>
    <row r="49" spans="1:24" ht="31.8" thickBot="1" x14ac:dyDescent="0.35">
      <c r="A49">
        <v>6</v>
      </c>
      <c r="B49" t="s">
        <v>5</v>
      </c>
      <c r="C49" s="42">
        <v>149</v>
      </c>
      <c r="D49" s="28" t="s">
        <v>92</v>
      </c>
      <c r="E49" s="4">
        <v>2.54</v>
      </c>
      <c r="F49" s="36" t="s">
        <v>91</v>
      </c>
      <c r="G49" t="s">
        <v>6</v>
      </c>
      <c r="H49">
        <f t="shared" si="9"/>
        <v>2.54</v>
      </c>
      <c r="I49">
        <f t="shared" si="7"/>
        <v>4.1983471074380171E-4</v>
      </c>
      <c r="J49" s="30">
        <v>9.75</v>
      </c>
      <c r="N49">
        <v>3.2000000000000001E-2</v>
      </c>
      <c r="O49" s="5" t="s">
        <v>14</v>
      </c>
      <c r="P49" t="s">
        <v>21</v>
      </c>
      <c r="Q49">
        <v>1.03</v>
      </c>
      <c r="R49" s="8">
        <v>194</v>
      </c>
      <c r="S49">
        <v>1</v>
      </c>
      <c r="T49">
        <f t="shared" si="10"/>
        <v>0.57451232283464571</v>
      </c>
      <c r="U49">
        <f t="shared" si="1"/>
        <v>0.40551181102362205</v>
      </c>
      <c r="V49" s="6">
        <v>9.7936999999999991E-7</v>
      </c>
      <c r="W49">
        <f t="shared" si="8"/>
        <v>2.5399999999999999E-2</v>
      </c>
      <c r="X49">
        <f t="shared" si="6"/>
        <v>5.7451232283464567E-3</v>
      </c>
    </row>
    <row r="50" spans="1:24" ht="16.2" thickBot="1" x14ac:dyDescent="0.35">
      <c r="A50">
        <v>7</v>
      </c>
      <c r="B50" t="s">
        <v>5</v>
      </c>
      <c r="C50" s="42">
        <v>115</v>
      </c>
      <c r="D50" s="28" t="s">
        <v>92</v>
      </c>
      <c r="E50" s="4">
        <v>0.63500000000000001</v>
      </c>
      <c r="F50" s="36" t="s">
        <v>91</v>
      </c>
      <c r="G50" t="s">
        <v>6</v>
      </c>
      <c r="H50">
        <f t="shared" si="9"/>
        <v>0.63500000000000001</v>
      </c>
      <c r="I50">
        <f t="shared" si="7"/>
        <v>1.0495867768595043E-4</v>
      </c>
      <c r="J50" s="30">
        <v>9.75</v>
      </c>
      <c r="N50">
        <v>0.48</v>
      </c>
      <c r="O50" s="5" t="s">
        <v>15</v>
      </c>
      <c r="P50" t="s">
        <v>21</v>
      </c>
      <c r="Q50">
        <v>1.03</v>
      </c>
      <c r="R50" s="8">
        <v>194</v>
      </c>
      <c r="S50">
        <v>1</v>
      </c>
      <c r="T50">
        <f t="shared" si="10"/>
        <v>1.7736622047244095</v>
      </c>
      <c r="U50">
        <f t="shared" si="1"/>
        <v>1.6220472440944882</v>
      </c>
      <c r="V50" s="6">
        <v>9.7936999999999991E-7</v>
      </c>
      <c r="W50">
        <f t="shared" si="8"/>
        <v>6.3499999999999997E-3</v>
      </c>
      <c r="X50">
        <f t="shared" si="6"/>
        <v>1.7736622047244095E-2</v>
      </c>
    </row>
    <row r="51" spans="1:24" ht="16.2" thickBot="1" x14ac:dyDescent="0.35">
      <c r="A51">
        <v>8</v>
      </c>
      <c r="B51" t="s">
        <v>5</v>
      </c>
      <c r="C51" s="42">
        <v>239</v>
      </c>
      <c r="D51" s="28" t="s">
        <v>92</v>
      </c>
      <c r="E51" s="4">
        <v>1.27</v>
      </c>
      <c r="F51" s="36" t="s">
        <v>91</v>
      </c>
      <c r="G51" t="s">
        <v>6</v>
      </c>
      <c r="H51">
        <f t="shared" si="9"/>
        <v>1.27</v>
      </c>
      <c r="I51">
        <f t="shared" si="7"/>
        <v>2.0991735537190085E-4</v>
      </c>
      <c r="J51" s="30">
        <v>9.75</v>
      </c>
      <c r="N51">
        <v>0.19</v>
      </c>
      <c r="O51" s="5" t="s">
        <v>16</v>
      </c>
      <c r="P51" t="s">
        <v>21</v>
      </c>
      <c r="Q51">
        <v>1.03</v>
      </c>
      <c r="R51" s="8">
        <v>194</v>
      </c>
      <c r="S51">
        <v>1</v>
      </c>
      <c r="T51">
        <f t="shared" si="10"/>
        <v>1.8430663779527561</v>
      </c>
      <c r="U51">
        <f t="shared" si="1"/>
        <v>0.8110236220472441</v>
      </c>
      <c r="V51" s="6">
        <v>9.7936999999999991E-7</v>
      </c>
      <c r="W51">
        <f t="shared" si="8"/>
        <v>1.2699999999999999E-2</v>
      </c>
      <c r="X51">
        <f t="shared" si="6"/>
        <v>1.843066377952756E-2</v>
      </c>
    </row>
    <row r="52" spans="1:24" ht="31.8" thickBot="1" x14ac:dyDescent="0.35">
      <c r="A52">
        <v>9</v>
      </c>
      <c r="B52" t="s">
        <v>5</v>
      </c>
      <c r="C52" s="42">
        <v>486</v>
      </c>
      <c r="D52" s="28" t="s">
        <v>92</v>
      </c>
      <c r="E52" s="4">
        <v>2.54</v>
      </c>
      <c r="F52" s="36" t="s">
        <v>91</v>
      </c>
      <c r="G52" t="s">
        <v>6</v>
      </c>
      <c r="H52">
        <f t="shared" si="9"/>
        <v>2.54</v>
      </c>
      <c r="I52">
        <f t="shared" si="7"/>
        <v>4.1983471074380171E-4</v>
      </c>
      <c r="J52" s="30">
        <v>9.75</v>
      </c>
      <c r="N52">
        <v>7.6999999999999999E-2</v>
      </c>
      <c r="O52" s="5" t="s">
        <v>17</v>
      </c>
      <c r="P52" t="s">
        <v>21</v>
      </c>
      <c r="Q52">
        <v>1.03</v>
      </c>
      <c r="R52" s="8">
        <v>194</v>
      </c>
      <c r="S52">
        <v>1</v>
      </c>
      <c r="T52">
        <f t="shared" si="10"/>
        <v>1.8739126771653543</v>
      </c>
      <c r="U52">
        <f t="shared" si="1"/>
        <v>0.40551181102362205</v>
      </c>
      <c r="V52" s="6">
        <v>9.7936999999999991E-7</v>
      </c>
      <c r="W52">
        <f t="shared" si="8"/>
        <v>2.5399999999999999E-2</v>
      </c>
      <c r="X52">
        <f t="shared" si="6"/>
        <v>1.8739126771653541E-2</v>
      </c>
    </row>
    <row r="53" spans="1:24" ht="16.2" thickBot="1" x14ac:dyDescent="0.35">
      <c r="A53">
        <v>10</v>
      </c>
      <c r="B53" t="s">
        <v>5</v>
      </c>
      <c r="C53" s="42">
        <v>233</v>
      </c>
      <c r="D53" s="28" t="s">
        <v>92</v>
      </c>
      <c r="E53" s="4">
        <v>1.27</v>
      </c>
      <c r="F53" s="36" t="s">
        <v>91</v>
      </c>
      <c r="G53" t="s">
        <v>7</v>
      </c>
      <c r="H53">
        <f t="shared" si="9"/>
        <v>1.27</v>
      </c>
      <c r="I53">
        <f t="shared" si="7"/>
        <v>2.0991735537190085E-4</v>
      </c>
      <c r="J53" s="30">
        <v>9.75</v>
      </c>
      <c r="N53">
        <v>0.27</v>
      </c>
      <c r="O53" s="5" t="s">
        <v>18</v>
      </c>
      <c r="P53" t="s">
        <v>21</v>
      </c>
      <c r="Q53">
        <v>1.03</v>
      </c>
      <c r="R53" s="8">
        <v>194</v>
      </c>
      <c r="S53">
        <v>1</v>
      </c>
      <c r="T53">
        <f t="shared" si="10"/>
        <v>1.7967969291338581</v>
      </c>
      <c r="U53">
        <f t="shared" si="1"/>
        <v>0.8110236220472441</v>
      </c>
      <c r="V53" s="6">
        <v>9.7936999999999991E-7</v>
      </c>
      <c r="W53">
        <f t="shared" si="8"/>
        <v>1.2699999999999999E-2</v>
      </c>
      <c r="X53">
        <f t="shared" si="6"/>
        <v>1.7967969291338582E-2</v>
      </c>
    </row>
    <row r="54" spans="1:24" ht="16.2" thickBot="1" x14ac:dyDescent="0.35">
      <c r="A54">
        <v>11</v>
      </c>
      <c r="B54" t="s">
        <v>5</v>
      </c>
      <c r="C54" s="42">
        <v>239</v>
      </c>
      <c r="D54" s="28" t="s">
        <v>92</v>
      </c>
      <c r="E54" s="4">
        <v>1.27</v>
      </c>
      <c r="F54" s="36" t="s">
        <v>91</v>
      </c>
      <c r="G54" t="s">
        <v>8</v>
      </c>
      <c r="H54">
        <f t="shared" si="9"/>
        <v>1.27</v>
      </c>
      <c r="I54">
        <f t="shared" si="7"/>
        <v>2.0991735537190085E-4</v>
      </c>
      <c r="J54" s="30">
        <v>9.75</v>
      </c>
      <c r="N54">
        <v>0.42</v>
      </c>
      <c r="O54" s="5" t="s">
        <v>19</v>
      </c>
      <c r="P54" t="s">
        <v>21</v>
      </c>
      <c r="Q54">
        <v>1.03</v>
      </c>
      <c r="R54" s="8">
        <v>194</v>
      </c>
      <c r="S54">
        <v>1</v>
      </c>
      <c r="T54">
        <f t="shared" si="10"/>
        <v>1.8430663779527561</v>
      </c>
      <c r="U54">
        <f t="shared" si="1"/>
        <v>0.8110236220472441</v>
      </c>
      <c r="V54" s="6">
        <v>9.7936999999999991E-7</v>
      </c>
      <c r="W54">
        <f t="shared" si="8"/>
        <v>1.2699999999999999E-2</v>
      </c>
      <c r="X54">
        <f t="shared" si="6"/>
        <v>1.843066377952756E-2</v>
      </c>
    </row>
    <row r="55" spans="1:24" ht="16.2" thickBot="1" x14ac:dyDescent="0.35">
      <c r="A55">
        <v>12</v>
      </c>
      <c r="B55" t="s">
        <v>5</v>
      </c>
      <c r="C55" s="42">
        <v>130</v>
      </c>
      <c r="D55" s="28" t="s">
        <v>92</v>
      </c>
      <c r="E55" s="4">
        <v>1.27</v>
      </c>
      <c r="F55" s="36" t="s">
        <v>91</v>
      </c>
      <c r="G55" t="s">
        <v>7</v>
      </c>
      <c r="H55">
        <f t="shared" si="9"/>
        <v>1.27</v>
      </c>
      <c r="I55">
        <f t="shared" si="7"/>
        <v>2.0991735537190085E-4</v>
      </c>
      <c r="J55" s="30">
        <v>9.75</v>
      </c>
      <c r="N55">
        <v>0.26</v>
      </c>
      <c r="O55" s="5" t="s">
        <v>20</v>
      </c>
      <c r="P55" t="s">
        <v>21</v>
      </c>
      <c r="Q55">
        <v>1.03</v>
      </c>
      <c r="R55" s="8">
        <v>194</v>
      </c>
      <c r="S55">
        <v>1</v>
      </c>
      <c r="T55">
        <f t="shared" si="10"/>
        <v>1.0025047244094487</v>
      </c>
      <c r="U55">
        <f t="shared" si="1"/>
        <v>0.8110236220472441</v>
      </c>
      <c r="V55" s="6">
        <v>9.7936999999999991E-7</v>
      </c>
      <c r="W55">
        <f t="shared" si="8"/>
        <v>1.2699999999999999E-2</v>
      </c>
      <c r="X55">
        <f t="shared" si="6"/>
        <v>1.0025047244094486E-2</v>
      </c>
    </row>
    <row r="56" spans="1:24" ht="19.8" thickBot="1" x14ac:dyDescent="0.35">
      <c r="A56" s="10" t="s">
        <v>39</v>
      </c>
      <c r="B56" t="s">
        <v>38</v>
      </c>
      <c r="C56" s="41">
        <f>(W56*X56)/V56</f>
        <v>183.79162114420495</v>
      </c>
      <c r="D56" s="29" t="s">
        <v>91</v>
      </c>
      <c r="E56" s="8">
        <v>0.3</v>
      </c>
      <c r="F56" s="37" t="s">
        <v>92</v>
      </c>
      <c r="G56" s="11" t="s">
        <v>40</v>
      </c>
      <c r="H56">
        <f>S56*E56</f>
        <v>2162.6999999999998</v>
      </c>
      <c r="I56">
        <f t="shared" ref="I56:I67" si="11">(7209/(790*50)*E56)</f>
        <v>5.4751898734177219E-2</v>
      </c>
      <c r="J56" s="31">
        <v>17.100000000000001</v>
      </c>
      <c r="O56" s="2"/>
      <c r="Q56">
        <v>2.2999999999999998</v>
      </c>
      <c r="R56" s="8">
        <v>11</v>
      </c>
      <c r="S56" s="11">
        <v>7209</v>
      </c>
      <c r="T56" s="11">
        <v>6</v>
      </c>
      <c r="U56">
        <f t="shared" si="1"/>
        <v>7.6666666666666661</v>
      </c>
      <c r="V56" s="6">
        <v>9.7936999999999991E-7</v>
      </c>
      <c r="W56">
        <f t="shared" si="8"/>
        <v>3.0000000000000001E-3</v>
      </c>
      <c r="X56">
        <f t="shared" si="6"/>
        <v>0.06</v>
      </c>
    </row>
    <row r="57" spans="1:24" ht="19.8" thickBot="1" x14ac:dyDescent="0.35">
      <c r="A57" s="13" t="s">
        <v>41</v>
      </c>
      <c r="B57" t="s">
        <v>38</v>
      </c>
      <c r="C57" s="41" t="s">
        <v>146</v>
      </c>
      <c r="D57" s="29" t="s">
        <v>91</v>
      </c>
      <c r="E57" s="8">
        <v>0.3</v>
      </c>
      <c r="F57" s="37" t="s">
        <v>92</v>
      </c>
      <c r="G57" s="9" t="s">
        <v>40</v>
      </c>
      <c r="H57">
        <f t="shared" ref="H57:H95" si="12">S57*E57</f>
        <v>2162.6999999999998</v>
      </c>
      <c r="I57">
        <f t="shared" si="11"/>
        <v>5.4751898734177219E-2</v>
      </c>
      <c r="J57" s="32" t="s">
        <v>146</v>
      </c>
      <c r="Q57">
        <v>2.2999999999999998</v>
      </c>
      <c r="R57" s="8">
        <v>11</v>
      </c>
      <c r="S57" s="11">
        <v>7209</v>
      </c>
      <c r="T57" s="9" t="s">
        <v>42</v>
      </c>
      <c r="U57">
        <f t="shared" si="1"/>
        <v>7.6666666666666661</v>
      </c>
      <c r="V57" s="6">
        <v>9.7936999999999991E-7</v>
      </c>
      <c r="W57">
        <f t="shared" si="8"/>
        <v>3.0000000000000001E-3</v>
      </c>
      <c r="X57" t="e">
        <f t="shared" si="6"/>
        <v>#VALUE!</v>
      </c>
    </row>
    <row r="58" spans="1:24" ht="19.8" thickBot="1" x14ac:dyDescent="0.35">
      <c r="A58" s="13" t="s">
        <v>43</v>
      </c>
      <c r="B58" t="s">
        <v>38</v>
      </c>
      <c r="C58" s="41">
        <f t="shared" ref="C57:C95" si="13">(W58*X58)/V58</f>
        <v>183.79162114420495</v>
      </c>
      <c r="D58" s="29" t="s">
        <v>91</v>
      </c>
      <c r="E58" s="8">
        <v>0.3</v>
      </c>
      <c r="F58" s="37" t="s">
        <v>92</v>
      </c>
      <c r="G58" s="9" t="s">
        <v>40</v>
      </c>
      <c r="H58">
        <f t="shared" si="12"/>
        <v>2162.6999999999998</v>
      </c>
      <c r="I58">
        <f t="shared" si="11"/>
        <v>5.4751898734177219E-2</v>
      </c>
      <c r="J58" s="32">
        <v>16.8</v>
      </c>
      <c r="Q58">
        <v>2.2999999999999998</v>
      </c>
      <c r="R58" s="8">
        <v>11</v>
      </c>
      <c r="S58" s="11">
        <v>7209</v>
      </c>
      <c r="T58" s="9">
        <v>6</v>
      </c>
      <c r="U58">
        <f t="shared" si="1"/>
        <v>7.6666666666666661</v>
      </c>
      <c r="V58" s="6">
        <v>9.7936999999999991E-7</v>
      </c>
      <c r="W58">
        <f t="shared" si="8"/>
        <v>3.0000000000000001E-3</v>
      </c>
      <c r="X58">
        <f t="shared" si="6"/>
        <v>0.06</v>
      </c>
    </row>
    <row r="59" spans="1:24" ht="29.4" thickBot="1" x14ac:dyDescent="0.35">
      <c r="A59" s="13" t="s">
        <v>44</v>
      </c>
      <c r="B59" t="s">
        <v>38</v>
      </c>
      <c r="C59" s="41">
        <f t="shared" si="13"/>
        <v>55.137486343261493</v>
      </c>
      <c r="D59" s="29" t="s">
        <v>91</v>
      </c>
      <c r="E59" s="8">
        <v>0.3</v>
      </c>
      <c r="F59" s="37" t="s">
        <v>91</v>
      </c>
      <c r="G59" s="9" t="s">
        <v>45</v>
      </c>
      <c r="H59">
        <f t="shared" si="12"/>
        <v>2162.6999999999998</v>
      </c>
      <c r="I59">
        <f t="shared" si="11"/>
        <v>5.4751898734177219E-2</v>
      </c>
      <c r="J59" s="32">
        <v>14.7</v>
      </c>
      <c r="N59">
        <v>3.9095999999999999E-2</v>
      </c>
      <c r="Q59">
        <v>2.2999999999999998</v>
      </c>
      <c r="R59" s="8">
        <v>11</v>
      </c>
      <c r="S59" s="11">
        <v>7209</v>
      </c>
      <c r="T59" s="9">
        <v>1.8</v>
      </c>
      <c r="U59">
        <f t="shared" si="1"/>
        <v>7.6666666666666661</v>
      </c>
      <c r="V59" s="6">
        <v>9.7936999999999991E-7</v>
      </c>
      <c r="W59">
        <f t="shared" si="8"/>
        <v>3.0000000000000001E-3</v>
      </c>
      <c r="X59">
        <f t="shared" si="6"/>
        <v>1.8000000000000002E-2</v>
      </c>
    </row>
    <row r="60" spans="1:24" ht="29.4" thickBot="1" x14ac:dyDescent="0.35">
      <c r="A60" s="13" t="s">
        <v>46</v>
      </c>
      <c r="B60" t="s">
        <v>38</v>
      </c>
      <c r="C60" s="41">
        <f t="shared" si="13"/>
        <v>55.137486343261493</v>
      </c>
      <c r="D60" s="29" t="s">
        <v>91</v>
      </c>
      <c r="E60" s="8">
        <v>0.3</v>
      </c>
      <c r="F60" s="37" t="s">
        <v>91</v>
      </c>
      <c r="G60" s="9" t="s">
        <v>45</v>
      </c>
      <c r="H60">
        <f t="shared" si="12"/>
        <v>2162.6999999999998</v>
      </c>
      <c r="I60">
        <f t="shared" si="11"/>
        <v>5.4751898734177219E-2</v>
      </c>
      <c r="J60" s="32">
        <v>14.7</v>
      </c>
      <c r="N60">
        <v>1.1034E-2</v>
      </c>
      <c r="Q60">
        <v>2.2999999999999998</v>
      </c>
      <c r="R60" s="8">
        <v>11</v>
      </c>
      <c r="S60" s="11">
        <v>7209</v>
      </c>
      <c r="T60" s="9">
        <v>1.8</v>
      </c>
      <c r="U60">
        <f t="shared" si="1"/>
        <v>7.6666666666666661</v>
      </c>
      <c r="V60" s="6">
        <v>9.7936999999999991E-7</v>
      </c>
      <c r="W60">
        <f t="shared" si="8"/>
        <v>3.0000000000000001E-3</v>
      </c>
      <c r="X60">
        <f t="shared" si="6"/>
        <v>1.8000000000000002E-2</v>
      </c>
    </row>
    <row r="61" spans="1:24" ht="29.4" thickBot="1" x14ac:dyDescent="0.35">
      <c r="A61" s="13" t="s">
        <v>47</v>
      </c>
      <c r="B61" t="s">
        <v>38</v>
      </c>
      <c r="C61" s="41">
        <f t="shared" si="13"/>
        <v>55.137486343261493</v>
      </c>
      <c r="D61" s="29" t="s">
        <v>91</v>
      </c>
      <c r="E61" s="8">
        <v>0.3</v>
      </c>
      <c r="F61" s="37" t="s">
        <v>91</v>
      </c>
      <c r="G61" s="9" t="s">
        <v>45</v>
      </c>
      <c r="H61">
        <f t="shared" si="12"/>
        <v>2162.6999999999998</v>
      </c>
      <c r="I61">
        <f t="shared" si="11"/>
        <v>5.4751898734177219E-2</v>
      </c>
      <c r="J61" s="32">
        <v>14.7</v>
      </c>
      <c r="Q61">
        <v>2.2999999999999998</v>
      </c>
      <c r="R61" s="8">
        <v>11</v>
      </c>
      <c r="S61" s="11">
        <v>7209</v>
      </c>
      <c r="T61" s="9">
        <v>1.8</v>
      </c>
      <c r="U61">
        <f t="shared" si="1"/>
        <v>7.6666666666666661</v>
      </c>
      <c r="V61" s="6">
        <v>9.7936999999999991E-7</v>
      </c>
      <c r="W61">
        <f t="shared" si="8"/>
        <v>3.0000000000000001E-3</v>
      </c>
      <c r="X61">
        <f t="shared" si="6"/>
        <v>1.8000000000000002E-2</v>
      </c>
    </row>
    <row r="62" spans="1:24" ht="29.4" thickBot="1" x14ac:dyDescent="0.35">
      <c r="A62" s="13" t="s">
        <v>48</v>
      </c>
      <c r="B62" t="s">
        <v>38</v>
      </c>
      <c r="C62" s="41">
        <f t="shared" si="13"/>
        <v>134.78052217241699</v>
      </c>
      <c r="D62" s="29" t="s">
        <v>91</v>
      </c>
      <c r="E62" s="8">
        <v>0.3</v>
      </c>
      <c r="F62" s="37" t="s">
        <v>91</v>
      </c>
      <c r="G62" s="9" t="s">
        <v>45</v>
      </c>
      <c r="H62">
        <f t="shared" si="12"/>
        <v>2162.6999999999998</v>
      </c>
      <c r="I62">
        <f t="shared" si="11"/>
        <v>5.4751898734177219E-2</v>
      </c>
      <c r="J62" s="32">
        <v>15.9</v>
      </c>
      <c r="N62">
        <v>5.3429999999999997E-3</v>
      </c>
      <c r="Q62">
        <v>2.2999999999999998</v>
      </c>
      <c r="R62" s="8">
        <v>11</v>
      </c>
      <c r="S62" s="11">
        <v>7209</v>
      </c>
      <c r="T62" s="9">
        <v>4.4000000000000004</v>
      </c>
      <c r="U62">
        <f t="shared" si="1"/>
        <v>7.6666666666666661</v>
      </c>
      <c r="V62" s="6">
        <v>9.7936999999999991E-7</v>
      </c>
      <c r="W62">
        <f t="shared" si="8"/>
        <v>3.0000000000000001E-3</v>
      </c>
      <c r="X62">
        <f t="shared" si="6"/>
        <v>4.4000000000000004E-2</v>
      </c>
    </row>
    <row r="63" spans="1:24" ht="29.4" thickBot="1" x14ac:dyDescent="0.35">
      <c r="A63" s="13" t="s">
        <v>49</v>
      </c>
      <c r="B63" t="s">
        <v>38</v>
      </c>
      <c r="C63" s="41">
        <f t="shared" si="13"/>
        <v>134.78052217241699</v>
      </c>
      <c r="D63" s="29" t="s">
        <v>91</v>
      </c>
      <c r="E63" s="8">
        <v>0.3</v>
      </c>
      <c r="F63" s="37" t="s">
        <v>91</v>
      </c>
      <c r="G63" s="9" t="s">
        <v>45</v>
      </c>
      <c r="H63">
        <f t="shared" si="12"/>
        <v>2162.6999999999998</v>
      </c>
      <c r="I63">
        <f t="shared" si="11"/>
        <v>5.4751898734177219E-2</v>
      </c>
      <c r="J63" s="32">
        <v>15.8</v>
      </c>
      <c r="N63">
        <v>1.0151E-2</v>
      </c>
      <c r="Q63">
        <v>2.2999999999999998</v>
      </c>
      <c r="R63" s="8">
        <v>11</v>
      </c>
      <c r="S63" s="11">
        <v>7209</v>
      </c>
      <c r="T63" s="9">
        <v>4.4000000000000004</v>
      </c>
      <c r="U63">
        <f t="shared" si="1"/>
        <v>7.6666666666666661</v>
      </c>
      <c r="V63" s="6">
        <v>9.7936999999999991E-7</v>
      </c>
      <c r="W63">
        <f t="shared" si="8"/>
        <v>3.0000000000000001E-3</v>
      </c>
      <c r="X63">
        <f t="shared" si="6"/>
        <v>4.4000000000000004E-2</v>
      </c>
    </row>
    <row r="64" spans="1:24" ht="29.4" thickBot="1" x14ac:dyDescent="0.35">
      <c r="A64" s="13" t="s">
        <v>50</v>
      </c>
      <c r="B64" t="s">
        <v>38</v>
      </c>
      <c r="C64" s="41">
        <f t="shared" si="13"/>
        <v>134.78052217241699</v>
      </c>
      <c r="D64" s="29" t="s">
        <v>91</v>
      </c>
      <c r="E64" s="8">
        <v>0.3</v>
      </c>
      <c r="F64" s="37" t="s">
        <v>91</v>
      </c>
      <c r="G64" s="9" t="s">
        <v>45</v>
      </c>
      <c r="H64">
        <f t="shared" si="12"/>
        <v>2162.6999999999998</v>
      </c>
      <c r="I64">
        <f t="shared" si="11"/>
        <v>5.4751898734177219E-2</v>
      </c>
      <c r="J64" s="32">
        <v>15.9</v>
      </c>
      <c r="Q64">
        <v>2.2999999999999998</v>
      </c>
      <c r="R64" s="8">
        <v>11</v>
      </c>
      <c r="S64" s="11">
        <v>7209</v>
      </c>
      <c r="T64" s="9">
        <v>4.4000000000000004</v>
      </c>
      <c r="U64">
        <f t="shared" si="1"/>
        <v>7.6666666666666661</v>
      </c>
      <c r="V64" s="6">
        <v>9.7936999999999991E-7</v>
      </c>
      <c r="W64">
        <f t="shared" si="8"/>
        <v>3.0000000000000001E-3</v>
      </c>
      <c r="X64">
        <f t="shared" si="6"/>
        <v>4.4000000000000004E-2</v>
      </c>
    </row>
    <row r="65" spans="1:24" ht="29.4" thickBot="1" x14ac:dyDescent="0.35">
      <c r="A65" s="13" t="s">
        <v>51</v>
      </c>
      <c r="B65" t="s">
        <v>38</v>
      </c>
      <c r="C65" s="41">
        <f t="shared" si="13"/>
        <v>180.72842745846825</v>
      </c>
      <c r="D65" s="29" t="s">
        <v>91</v>
      </c>
      <c r="E65" s="8">
        <v>0.3</v>
      </c>
      <c r="F65" s="37" t="s">
        <v>91</v>
      </c>
      <c r="G65" s="9" t="s">
        <v>45</v>
      </c>
      <c r="H65">
        <f t="shared" si="12"/>
        <v>2162.6999999999998</v>
      </c>
      <c r="I65">
        <f t="shared" si="11"/>
        <v>5.4751898734177219E-2</v>
      </c>
      <c r="J65" s="32">
        <v>17</v>
      </c>
      <c r="N65">
        <v>5.3920000000000001E-3</v>
      </c>
      <c r="Q65">
        <v>2.2999999999999998</v>
      </c>
      <c r="R65" s="8">
        <v>11</v>
      </c>
      <c r="S65" s="11">
        <v>7209</v>
      </c>
      <c r="T65" s="9">
        <v>5.9</v>
      </c>
      <c r="U65">
        <f t="shared" si="1"/>
        <v>7.6666666666666661</v>
      </c>
      <c r="V65" s="6">
        <v>9.7936999999999991E-7</v>
      </c>
      <c r="W65">
        <f t="shared" si="8"/>
        <v>3.0000000000000001E-3</v>
      </c>
      <c r="X65">
        <f t="shared" si="6"/>
        <v>5.9000000000000004E-2</v>
      </c>
    </row>
    <row r="66" spans="1:24" ht="29.4" thickBot="1" x14ac:dyDescent="0.35">
      <c r="A66" s="13" t="s">
        <v>52</v>
      </c>
      <c r="B66" t="s">
        <v>38</v>
      </c>
      <c r="C66" s="41">
        <f t="shared" si="13"/>
        <v>180.72842745846825</v>
      </c>
      <c r="D66" s="29" t="s">
        <v>91</v>
      </c>
      <c r="E66" s="8">
        <v>0.3</v>
      </c>
      <c r="F66" s="37" t="s">
        <v>91</v>
      </c>
      <c r="G66" s="9" t="s">
        <v>45</v>
      </c>
      <c r="H66">
        <f t="shared" si="12"/>
        <v>2162.6999999999998</v>
      </c>
      <c r="I66">
        <f t="shared" si="11"/>
        <v>5.4751898734177219E-2</v>
      </c>
      <c r="J66" s="32">
        <v>17.100000000000001</v>
      </c>
      <c r="N66">
        <v>1.1609999999999999E-3</v>
      </c>
      <c r="Q66">
        <v>2.2999999999999998</v>
      </c>
      <c r="R66" s="8">
        <v>11</v>
      </c>
      <c r="S66" s="11">
        <v>7209</v>
      </c>
      <c r="T66" s="9">
        <v>5.9</v>
      </c>
      <c r="U66">
        <f t="shared" ref="U66:U95" si="14">Q66/E66</f>
        <v>7.6666666666666661</v>
      </c>
      <c r="V66" s="6">
        <v>9.7936999999999991E-7</v>
      </c>
      <c r="W66">
        <f t="shared" si="8"/>
        <v>3.0000000000000001E-3</v>
      </c>
      <c r="X66">
        <f t="shared" si="6"/>
        <v>5.9000000000000004E-2</v>
      </c>
    </row>
    <row r="67" spans="1:24" ht="28.8" x14ac:dyDescent="0.3">
      <c r="A67" s="13" t="s">
        <v>53</v>
      </c>
      <c r="B67" t="s">
        <v>38</v>
      </c>
      <c r="C67" s="41">
        <f t="shared" si="13"/>
        <v>180.72842745846825</v>
      </c>
      <c r="D67" s="29" t="s">
        <v>91</v>
      </c>
      <c r="E67" s="8">
        <v>0.3</v>
      </c>
      <c r="F67" s="37" t="s">
        <v>91</v>
      </c>
      <c r="G67" s="9" t="s">
        <v>45</v>
      </c>
      <c r="H67">
        <f t="shared" si="12"/>
        <v>2162.6999999999998</v>
      </c>
      <c r="I67">
        <f t="shared" si="11"/>
        <v>5.4751898734177219E-2</v>
      </c>
      <c r="J67" s="32">
        <v>17</v>
      </c>
      <c r="Q67">
        <v>2.2999999999999998</v>
      </c>
      <c r="R67" s="8">
        <v>11</v>
      </c>
      <c r="S67" s="11">
        <v>7209</v>
      </c>
      <c r="T67" s="9">
        <v>5.9</v>
      </c>
      <c r="U67">
        <f t="shared" si="14"/>
        <v>7.6666666666666661</v>
      </c>
      <c r="V67" s="6">
        <v>9.7936999999999991E-7</v>
      </c>
      <c r="W67">
        <f t="shared" si="8"/>
        <v>3.0000000000000001E-3</v>
      </c>
      <c r="X67">
        <f t="shared" ref="X67:X95" si="15">T67/100</f>
        <v>5.9000000000000004E-2</v>
      </c>
    </row>
    <row r="68" spans="1:24" ht="19.2" x14ac:dyDescent="0.3">
      <c r="A68" s="13" t="s">
        <v>54</v>
      </c>
      <c r="B68" t="s">
        <v>38</v>
      </c>
      <c r="C68" s="41">
        <f t="shared" si="13"/>
        <v>58.200680028998242</v>
      </c>
      <c r="D68" s="29" t="s">
        <v>91</v>
      </c>
      <c r="E68" s="8">
        <v>0.3</v>
      </c>
      <c r="F68" s="37" t="s">
        <v>92</v>
      </c>
      <c r="G68" s="9" t="s">
        <v>55</v>
      </c>
      <c r="H68">
        <f t="shared" si="12"/>
        <v>0</v>
      </c>
      <c r="I68">
        <f>(0/(790*50)*E68)</f>
        <v>0</v>
      </c>
      <c r="J68" s="32">
        <v>14.2</v>
      </c>
      <c r="Q68">
        <v>2.2999999999999998</v>
      </c>
      <c r="R68" s="8">
        <v>11</v>
      </c>
      <c r="S68" s="9">
        <v>0</v>
      </c>
      <c r="T68" s="9">
        <v>1.9</v>
      </c>
      <c r="U68">
        <f t="shared" si="14"/>
        <v>7.6666666666666661</v>
      </c>
      <c r="V68" s="6">
        <v>9.7936999999999991E-7</v>
      </c>
      <c r="W68">
        <f t="shared" si="8"/>
        <v>3.0000000000000001E-3</v>
      </c>
      <c r="X68">
        <f t="shared" si="15"/>
        <v>1.9E-2</v>
      </c>
    </row>
    <row r="69" spans="1:24" ht="19.2" x14ac:dyDescent="0.3">
      <c r="A69" s="13" t="s">
        <v>56</v>
      </c>
      <c r="B69" t="s">
        <v>38</v>
      </c>
      <c r="C69" s="41">
        <f t="shared" si="13"/>
        <v>58.200680028998242</v>
      </c>
      <c r="D69" s="29" t="s">
        <v>91</v>
      </c>
      <c r="E69" s="8">
        <v>0.3</v>
      </c>
      <c r="F69" s="37" t="s">
        <v>92</v>
      </c>
      <c r="G69" s="9" t="s">
        <v>55</v>
      </c>
      <c r="H69">
        <f t="shared" si="12"/>
        <v>0</v>
      </c>
      <c r="I69">
        <f t="shared" ref="I69:I73" si="16">(0/(790*50)*E69)</f>
        <v>0</v>
      </c>
      <c r="J69" s="32">
        <v>14.2</v>
      </c>
      <c r="Q69">
        <v>2.2999999999999998</v>
      </c>
      <c r="R69" s="8">
        <v>11</v>
      </c>
      <c r="S69" s="9">
        <v>0</v>
      </c>
      <c r="T69" s="9">
        <v>1.9</v>
      </c>
      <c r="U69">
        <f t="shared" si="14"/>
        <v>7.6666666666666661</v>
      </c>
      <c r="V69" s="6">
        <v>9.7936999999999991E-7</v>
      </c>
      <c r="W69">
        <f t="shared" si="8"/>
        <v>3.0000000000000001E-3</v>
      </c>
      <c r="X69">
        <f t="shared" si="15"/>
        <v>1.9E-2</v>
      </c>
    </row>
    <row r="70" spans="1:24" ht="19.2" x14ac:dyDescent="0.3">
      <c r="A70" s="13" t="s">
        <v>57</v>
      </c>
      <c r="B70" t="s">
        <v>38</v>
      </c>
      <c r="C70" s="41">
        <f t="shared" si="13"/>
        <v>143.97010322962723</v>
      </c>
      <c r="D70" s="29" t="s">
        <v>91</v>
      </c>
      <c r="E70" s="8">
        <v>0.3</v>
      </c>
      <c r="F70" s="37" t="s">
        <v>92</v>
      </c>
      <c r="G70" s="9" t="s">
        <v>55</v>
      </c>
      <c r="H70">
        <f t="shared" si="12"/>
        <v>0</v>
      </c>
      <c r="I70">
        <f t="shared" si="16"/>
        <v>0</v>
      </c>
      <c r="J70" s="32">
        <v>14.9</v>
      </c>
      <c r="Q70">
        <v>2.2999999999999998</v>
      </c>
      <c r="R70" s="8">
        <v>11</v>
      </c>
      <c r="S70" s="9">
        <v>0</v>
      </c>
      <c r="T70" s="9">
        <v>4.7</v>
      </c>
      <c r="U70">
        <f t="shared" si="14"/>
        <v>7.6666666666666661</v>
      </c>
      <c r="V70" s="6">
        <v>9.7936999999999991E-7</v>
      </c>
      <c r="W70">
        <f t="shared" si="8"/>
        <v>3.0000000000000001E-3</v>
      </c>
      <c r="X70">
        <f t="shared" si="15"/>
        <v>4.7E-2</v>
      </c>
    </row>
    <row r="71" spans="1:24" ht="19.2" x14ac:dyDescent="0.3">
      <c r="A71" s="13" t="s">
        <v>58</v>
      </c>
      <c r="B71" t="s">
        <v>38</v>
      </c>
      <c r="C71" s="41">
        <f t="shared" si="13"/>
        <v>143.97010322962723</v>
      </c>
      <c r="D71" s="29" t="s">
        <v>91</v>
      </c>
      <c r="E71" s="8">
        <v>0.3</v>
      </c>
      <c r="F71" s="37" t="s">
        <v>92</v>
      </c>
      <c r="G71" s="9" t="s">
        <v>55</v>
      </c>
      <c r="H71">
        <f t="shared" si="12"/>
        <v>0</v>
      </c>
      <c r="I71">
        <f t="shared" si="16"/>
        <v>0</v>
      </c>
      <c r="J71" s="32">
        <v>14.8</v>
      </c>
      <c r="Q71">
        <v>2.2999999999999998</v>
      </c>
      <c r="R71" s="8">
        <v>11</v>
      </c>
      <c r="S71" s="9">
        <v>0</v>
      </c>
      <c r="T71" s="9">
        <v>4.7</v>
      </c>
      <c r="U71">
        <f t="shared" si="14"/>
        <v>7.6666666666666661</v>
      </c>
      <c r="V71" s="6">
        <v>9.7936999999999991E-7</v>
      </c>
      <c r="W71">
        <f t="shared" si="8"/>
        <v>3.0000000000000001E-3</v>
      </c>
      <c r="X71">
        <f t="shared" si="15"/>
        <v>4.7E-2</v>
      </c>
    </row>
    <row r="72" spans="1:24" ht="19.2" x14ac:dyDescent="0.3">
      <c r="A72" s="13" t="s">
        <v>59</v>
      </c>
      <c r="B72" t="s">
        <v>38</v>
      </c>
      <c r="C72" s="41">
        <f t="shared" si="13"/>
        <v>189.91800851567845</v>
      </c>
      <c r="D72" s="29" t="s">
        <v>91</v>
      </c>
      <c r="E72" s="8">
        <v>0.3</v>
      </c>
      <c r="F72" s="37" t="s">
        <v>92</v>
      </c>
      <c r="G72" s="9" t="s">
        <v>55</v>
      </c>
      <c r="H72">
        <f t="shared" si="12"/>
        <v>0</v>
      </c>
      <c r="I72">
        <f t="shared" si="16"/>
        <v>0</v>
      </c>
      <c r="J72" s="32">
        <v>16.3</v>
      </c>
      <c r="Q72">
        <v>2.2999999999999998</v>
      </c>
      <c r="R72" s="8">
        <v>11</v>
      </c>
      <c r="S72" s="9">
        <v>0</v>
      </c>
      <c r="T72" s="9">
        <v>6.2</v>
      </c>
      <c r="U72">
        <f t="shared" si="14"/>
        <v>7.6666666666666661</v>
      </c>
      <c r="V72" s="6">
        <v>9.7936999999999991E-7</v>
      </c>
      <c r="W72">
        <f t="shared" si="8"/>
        <v>3.0000000000000001E-3</v>
      </c>
      <c r="X72">
        <f t="shared" si="15"/>
        <v>6.2E-2</v>
      </c>
    </row>
    <row r="73" spans="1:24" ht="19.2" x14ac:dyDescent="0.3">
      <c r="A73" s="13" t="s">
        <v>60</v>
      </c>
      <c r="B73" t="s">
        <v>38</v>
      </c>
      <c r="C73" s="41">
        <f t="shared" si="13"/>
        <v>189.91800851567845</v>
      </c>
      <c r="D73" s="29" t="s">
        <v>91</v>
      </c>
      <c r="E73" s="8">
        <v>0.3</v>
      </c>
      <c r="F73" s="37" t="s">
        <v>92</v>
      </c>
      <c r="G73" s="9" t="s">
        <v>55</v>
      </c>
      <c r="H73">
        <f t="shared" si="12"/>
        <v>0</v>
      </c>
      <c r="I73">
        <f t="shared" si="16"/>
        <v>0</v>
      </c>
      <c r="J73" s="32">
        <v>16.3</v>
      </c>
      <c r="Q73">
        <v>2.2999999999999998</v>
      </c>
      <c r="R73" s="8">
        <v>11</v>
      </c>
      <c r="S73" s="9">
        <v>0</v>
      </c>
      <c r="T73" s="9">
        <v>6.2</v>
      </c>
      <c r="U73">
        <f t="shared" si="14"/>
        <v>7.6666666666666661</v>
      </c>
      <c r="V73" s="6">
        <v>9.7936999999999991E-7</v>
      </c>
      <c r="W73">
        <f t="shared" si="8"/>
        <v>3.0000000000000001E-3</v>
      </c>
      <c r="X73">
        <f t="shared" si="15"/>
        <v>6.2E-2</v>
      </c>
    </row>
    <row r="74" spans="1:24" ht="19.2" x14ac:dyDescent="0.3">
      <c r="A74" s="13" t="s">
        <v>61</v>
      </c>
      <c r="B74" t="s">
        <v>38</v>
      </c>
      <c r="C74" s="41">
        <f t="shared" si="13"/>
        <v>55.137486343261493</v>
      </c>
      <c r="D74" s="29" t="s">
        <v>91</v>
      </c>
      <c r="E74" s="8">
        <v>0.3</v>
      </c>
      <c r="F74" s="37" t="s">
        <v>92</v>
      </c>
      <c r="G74" s="9" t="s">
        <v>40</v>
      </c>
      <c r="H74">
        <f t="shared" si="12"/>
        <v>2162.6999999999998</v>
      </c>
      <c r="I74">
        <f t="shared" ref="I74:I85" si="17">(7209/(790*50)*E74)</f>
        <v>5.4751898734177219E-2</v>
      </c>
      <c r="J74" s="32">
        <v>14.5</v>
      </c>
      <c r="Q74">
        <v>2.2999999999999998</v>
      </c>
      <c r="R74" s="8">
        <v>11</v>
      </c>
      <c r="S74" s="9">
        <v>7209</v>
      </c>
      <c r="T74" s="9">
        <v>1.8</v>
      </c>
      <c r="U74">
        <f t="shared" si="14"/>
        <v>7.6666666666666661</v>
      </c>
      <c r="V74" s="6">
        <v>9.7936999999999991E-7</v>
      </c>
      <c r="W74">
        <f t="shared" si="8"/>
        <v>3.0000000000000001E-3</v>
      </c>
      <c r="X74">
        <f t="shared" si="15"/>
        <v>1.8000000000000002E-2</v>
      </c>
    </row>
    <row r="75" spans="1:24" ht="19.2" x14ac:dyDescent="0.3">
      <c r="A75" s="13" t="s">
        <v>62</v>
      </c>
      <c r="B75" t="s">
        <v>38</v>
      </c>
      <c r="C75" s="41">
        <f t="shared" si="13"/>
        <v>55.137486343261493</v>
      </c>
      <c r="D75" s="29" t="s">
        <v>91</v>
      </c>
      <c r="E75" s="8">
        <v>0.3</v>
      </c>
      <c r="F75" s="37" t="s">
        <v>92</v>
      </c>
      <c r="G75" s="9" t="s">
        <v>40</v>
      </c>
      <c r="H75">
        <f t="shared" si="12"/>
        <v>2162.6999999999998</v>
      </c>
      <c r="I75">
        <f t="shared" si="17"/>
        <v>5.4751898734177219E-2</v>
      </c>
      <c r="J75" s="32">
        <v>14.5</v>
      </c>
      <c r="Q75">
        <v>2.2999999999999998</v>
      </c>
      <c r="R75" s="8">
        <v>11</v>
      </c>
      <c r="S75" s="9">
        <v>7209</v>
      </c>
      <c r="T75" s="9">
        <v>1.8</v>
      </c>
      <c r="U75">
        <f t="shared" si="14"/>
        <v>7.6666666666666661</v>
      </c>
      <c r="V75" s="6">
        <v>9.7936999999999991E-7</v>
      </c>
      <c r="W75">
        <f t="shared" si="8"/>
        <v>3.0000000000000001E-3</v>
      </c>
      <c r="X75">
        <f t="shared" si="15"/>
        <v>1.8000000000000002E-2</v>
      </c>
    </row>
    <row r="76" spans="1:24" ht="19.2" x14ac:dyDescent="0.3">
      <c r="A76" s="13" t="s">
        <v>63</v>
      </c>
      <c r="B76" t="s">
        <v>38</v>
      </c>
      <c r="C76" s="41">
        <f t="shared" si="13"/>
        <v>140.90690954389046</v>
      </c>
      <c r="D76" s="29" t="s">
        <v>91</v>
      </c>
      <c r="E76" s="8">
        <v>0.3</v>
      </c>
      <c r="F76" s="37" t="s">
        <v>92</v>
      </c>
      <c r="G76" s="9" t="s">
        <v>40</v>
      </c>
      <c r="H76">
        <f t="shared" si="12"/>
        <v>2162.6999999999998</v>
      </c>
      <c r="I76">
        <f t="shared" si="17"/>
        <v>5.4751898734177219E-2</v>
      </c>
      <c r="J76" s="32">
        <v>15.3</v>
      </c>
      <c r="Q76">
        <v>2.2999999999999998</v>
      </c>
      <c r="R76" s="8">
        <v>11</v>
      </c>
      <c r="S76" s="9">
        <v>7209</v>
      </c>
      <c r="T76" s="9">
        <v>4.5999999999999996</v>
      </c>
      <c r="U76">
        <f t="shared" si="14"/>
        <v>7.6666666666666661</v>
      </c>
      <c r="V76" s="6">
        <v>9.7936999999999991E-7</v>
      </c>
      <c r="W76">
        <f t="shared" si="8"/>
        <v>3.0000000000000001E-3</v>
      </c>
      <c r="X76">
        <f t="shared" si="15"/>
        <v>4.5999999999999999E-2</v>
      </c>
    </row>
    <row r="77" spans="1:24" ht="19.2" x14ac:dyDescent="0.3">
      <c r="A77" s="13" t="s">
        <v>64</v>
      </c>
      <c r="B77" t="s">
        <v>38</v>
      </c>
      <c r="C77" s="41">
        <f t="shared" si="13"/>
        <v>140.90690954389046</v>
      </c>
      <c r="D77" s="29" t="s">
        <v>91</v>
      </c>
      <c r="E77" s="8">
        <v>0.3</v>
      </c>
      <c r="F77" s="37" t="s">
        <v>92</v>
      </c>
      <c r="G77" s="9" t="s">
        <v>40</v>
      </c>
      <c r="H77">
        <f t="shared" si="12"/>
        <v>2162.6999999999998</v>
      </c>
      <c r="I77">
        <f t="shared" si="17"/>
        <v>5.4751898734177219E-2</v>
      </c>
      <c r="J77" s="32">
        <v>15.3</v>
      </c>
      <c r="Q77">
        <v>2.2999999999999998</v>
      </c>
      <c r="R77" s="8">
        <v>11</v>
      </c>
      <c r="S77" s="9">
        <v>7209</v>
      </c>
      <c r="T77" s="9">
        <v>4.5999999999999996</v>
      </c>
      <c r="U77">
        <f t="shared" si="14"/>
        <v>7.6666666666666661</v>
      </c>
      <c r="V77" s="6">
        <v>9.7936999999999991E-7</v>
      </c>
      <c r="W77">
        <f t="shared" si="8"/>
        <v>3.0000000000000001E-3</v>
      </c>
      <c r="X77">
        <f t="shared" si="15"/>
        <v>4.5999999999999999E-2</v>
      </c>
    </row>
    <row r="78" spans="1:24" ht="19.2" x14ac:dyDescent="0.3">
      <c r="A78" s="13" t="s">
        <v>65</v>
      </c>
      <c r="B78" t="s">
        <v>38</v>
      </c>
      <c r="C78" s="41">
        <f t="shared" si="13"/>
        <v>183.79162114420495</v>
      </c>
      <c r="D78" s="29" t="s">
        <v>91</v>
      </c>
      <c r="E78" s="8">
        <v>0.3</v>
      </c>
      <c r="F78" s="37" t="s">
        <v>92</v>
      </c>
      <c r="G78" s="9" t="s">
        <v>40</v>
      </c>
      <c r="H78">
        <f t="shared" si="12"/>
        <v>2162.6999999999998</v>
      </c>
      <c r="I78">
        <f t="shared" si="17"/>
        <v>5.4751898734177219E-2</v>
      </c>
      <c r="J78" s="32">
        <v>16.7</v>
      </c>
      <c r="Q78">
        <v>2.2999999999999998</v>
      </c>
      <c r="R78" s="8">
        <v>11</v>
      </c>
      <c r="S78" s="9">
        <v>7209</v>
      </c>
      <c r="T78" s="9">
        <v>6</v>
      </c>
      <c r="U78">
        <f t="shared" si="14"/>
        <v>7.6666666666666661</v>
      </c>
      <c r="V78" s="6">
        <v>9.7936999999999991E-7</v>
      </c>
      <c r="W78">
        <f t="shared" si="8"/>
        <v>3.0000000000000001E-3</v>
      </c>
      <c r="X78">
        <f t="shared" si="15"/>
        <v>0.06</v>
      </c>
    </row>
    <row r="79" spans="1:24" ht="19.2" x14ac:dyDescent="0.3">
      <c r="A79" s="13" t="s">
        <v>66</v>
      </c>
      <c r="B79" t="s">
        <v>38</v>
      </c>
      <c r="C79" s="41">
        <f t="shared" si="13"/>
        <v>183.79162114420495</v>
      </c>
      <c r="D79" s="29" t="s">
        <v>91</v>
      </c>
      <c r="E79" s="8">
        <v>0.3</v>
      </c>
      <c r="F79" s="37" t="s">
        <v>92</v>
      </c>
      <c r="G79" s="9" t="s">
        <v>40</v>
      </c>
      <c r="H79">
        <f t="shared" si="12"/>
        <v>2162.6999999999998</v>
      </c>
      <c r="I79">
        <f t="shared" si="17"/>
        <v>5.4751898734177219E-2</v>
      </c>
      <c r="J79" s="32">
        <v>16.7</v>
      </c>
      <c r="Q79">
        <v>2.2999999999999998</v>
      </c>
      <c r="R79" s="8">
        <v>11</v>
      </c>
      <c r="S79" s="9">
        <v>7209</v>
      </c>
      <c r="T79" s="9">
        <v>6</v>
      </c>
      <c r="U79">
        <f t="shared" si="14"/>
        <v>7.6666666666666661</v>
      </c>
      <c r="V79" s="6">
        <v>9.7936999999999991E-7</v>
      </c>
      <c r="W79">
        <f t="shared" si="8"/>
        <v>3.0000000000000001E-3</v>
      </c>
      <c r="X79">
        <f t="shared" si="15"/>
        <v>0.06</v>
      </c>
    </row>
    <row r="80" spans="1:24" ht="28.8" x14ac:dyDescent="0.3">
      <c r="A80" s="13" t="s">
        <v>67</v>
      </c>
      <c r="B80" t="s">
        <v>38</v>
      </c>
      <c r="C80" s="41">
        <f t="shared" si="13"/>
        <v>58.200680028998242</v>
      </c>
      <c r="D80" s="29" t="s">
        <v>91</v>
      </c>
      <c r="E80" s="8">
        <v>0.3</v>
      </c>
      <c r="F80" s="37" t="s">
        <v>91</v>
      </c>
      <c r="G80" s="9" t="s">
        <v>45</v>
      </c>
      <c r="H80">
        <f t="shared" si="12"/>
        <v>2162.6999999999998</v>
      </c>
      <c r="I80">
        <f t="shared" si="17"/>
        <v>5.4751898734177219E-2</v>
      </c>
      <c r="J80" s="32">
        <v>14</v>
      </c>
      <c r="N80">
        <v>2.1835E-2</v>
      </c>
      <c r="Q80">
        <v>2.2999999999999998</v>
      </c>
      <c r="R80" s="8">
        <v>11</v>
      </c>
      <c r="S80" s="9">
        <v>7209</v>
      </c>
      <c r="T80" s="9">
        <v>1.9</v>
      </c>
      <c r="U80">
        <f t="shared" si="14"/>
        <v>7.6666666666666661</v>
      </c>
      <c r="V80" s="6">
        <v>9.7936999999999991E-7</v>
      </c>
      <c r="W80">
        <f t="shared" si="8"/>
        <v>3.0000000000000001E-3</v>
      </c>
      <c r="X80">
        <f t="shared" si="15"/>
        <v>1.9E-2</v>
      </c>
    </row>
    <row r="81" spans="1:24" ht="28.8" x14ac:dyDescent="0.3">
      <c r="A81" s="13" t="s">
        <v>68</v>
      </c>
      <c r="B81" t="s">
        <v>38</v>
      </c>
      <c r="C81" s="41">
        <f t="shared" si="13"/>
        <v>55.137486343261493</v>
      </c>
      <c r="D81" s="29" t="s">
        <v>91</v>
      </c>
      <c r="E81" s="8">
        <v>0.3</v>
      </c>
      <c r="F81" s="37" t="s">
        <v>91</v>
      </c>
      <c r="G81" s="9" t="s">
        <v>45</v>
      </c>
      <c r="H81">
        <f t="shared" si="12"/>
        <v>2162.6999999999998</v>
      </c>
      <c r="I81">
        <f t="shared" si="17"/>
        <v>5.4751898734177219E-2</v>
      </c>
      <c r="J81" s="32">
        <v>14.3</v>
      </c>
      <c r="N81">
        <v>2.0729000000000001E-2</v>
      </c>
      <c r="Q81">
        <v>2.2999999999999998</v>
      </c>
      <c r="R81" s="8">
        <v>11</v>
      </c>
      <c r="S81" s="9">
        <v>7209</v>
      </c>
      <c r="T81" s="9">
        <v>1.8</v>
      </c>
      <c r="U81">
        <f t="shared" si="14"/>
        <v>7.6666666666666661</v>
      </c>
      <c r="V81" s="6">
        <v>9.7936999999999991E-7</v>
      </c>
      <c r="W81">
        <f t="shared" si="8"/>
        <v>3.0000000000000001E-3</v>
      </c>
      <c r="X81">
        <f t="shared" si="15"/>
        <v>1.8000000000000002E-2</v>
      </c>
    </row>
    <row r="82" spans="1:24" ht="28.8" x14ac:dyDescent="0.3">
      <c r="A82" s="13" t="s">
        <v>69</v>
      </c>
      <c r="B82" t="s">
        <v>38</v>
      </c>
      <c r="C82" s="41">
        <f t="shared" si="13"/>
        <v>143.97010322962723</v>
      </c>
      <c r="D82" s="29" t="s">
        <v>91</v>
      </c>
      <c r="E82" s="8">
        <v>0.3</v>
      </c>
      <c r="F82" s="37" t="s">
        <v>91</v>
      </c>
      <c r="G82" s="9" t="s">
        <v>45</v>
      </c>
      <c r="H82">
        <f t="shared" si="12"/>
        <v>2162.6999999999998</v>
      </c>
      <c r="I82">
        <f t="shared" si="17"/>
        <v>5.4751898734177219E-2</v>
      </c>
      <c r="J82" s="32">
        <v>15</v>
      </c>
      <c r="N82">
        <v>1.721E-2</v>
      </c>
      <c r="Q82">
        <v>2.2999999999999998</v>
      </c>
      <c r="R82" s="8">
        <v>11</v>
      </c>
      <c r="S82" s="9">
        <v>7209</v>
      </c>
      <c r="T82" s="9">
        <v>4.7</v>
      </c>
      <c r="U82">
        <f t="shared" si="14"/>
        <v>7.6666666666666661</v>
      </c>
      <c r="V82" s="6">
        <v>9.7936999999999991E-7</v>
      </c>
      <c r="W82">
        <f t="shared" si="8"/>
        <v>3.0000000000000001E-3</v>
      </c>
      <c r="X82">
        <f t="shared" si="15"/>
        <v>4.7E-2</v>
      </c>
    </row>
    <row r="83" spans="1:24" ht="28.8" x14ac:dyDescent="0.3">
      <c r="A83" s="13" t="s">
        <v>70</v>
      </c>
      <c r="B83" t="s">
        <v>38</v>
      </c>
      <c r="C83" s="41">
        <f t="shared" si="13"/>
        <v>143.97010322962723</v>
      </c>
      <c r="D83" s="29" t="s">
        <v>91</v>
      </c>
      <c r="E83" s="8">
        <v>0.3</v>
      </c>
      <c r="F83" s="37" t="s">
        <v>91</v>
      </c>
      <c r="G83" s="9" t="s">
        <v>45</v>
      </c>
      <c r="H83">
        <f t="shared" si="12"/>
        <v>2162.6999999999998</v>
      </c>
      <c r="I83">
        <f t="shared" si="17"/>
        <v>5.4751898734177219E-2</v>
      </c>
      <c r="J83" s="32">
        <v>15.1</v>
      </c>
      <c r="N83">
        <v>1.6968E-2</v>
      </c>
      <c r="Q83">
        <v>2.2999999999999998</v>
      </c>
      <c r="R83" s="8">
        <v>11</v>
      </c>
      <c r="S83" s="9">
        <v>7209</v>
      </c>
      <c r="T83" s="9">
        <v>4.7</v>
      </c>
      <c r="U83">
        <f t="shared" si="14"/>
        <v>7.6666666666666661</v>
      </c>
      <c r="V83" s="6">
        <v>9.7936999999999991E-7</v>
      </c>
      <c r="W83">
        <f t="shared" si="8"/>
        <v>3.0000000000000001E-3</v>
      </c>
      <c r="X83">
        <f t="shared" si="15"/>
        <v>4.7E-2</v>
      </c>
    </row>
    <row r="84" spans="1:24" ht="28.8" x14ac:dyDescent="0.3">
      <c r="A84" s="13" t="s">
        <v>71</v>
      </c>
      <c r="B84" t="s">
        <v>38</v>
      </c>
      <c r="C84" s="41">
        <f t="shared" si="13"/>
        <v>183.79162114420495</v>
      </c>
      <c r="D84" s="29" t="s">
        <v>91</v>
      </c>
      <c r="E84" s="8">
        <v>0.3</v>
      </c>
      <c r="F84" s="37" t="s">
        <v>91</v>
      </c>
      <c r="G84" s="9" t="s">
        <v>45</v>
      </c>
      <c r="H84">
        <f t="shared" si="12"/>
        <v>2162.6999999999998</v>
      </c>
      <c r="I84">
        <f t="shared" si="17"/>
        <v>5.4751898734177219E-2</v>
      </c>
      <c r="J84" s="32">
        <v>16.7</v>
      </c>
      <c r="N84">
        <v>5.2919999999999998E-3</v>
      </c>
      <c r="Q84">
        <v>2.2999999999999998</v>
      </c>
      <c r="R84" s="8">
        <v>11</v>
      </c>
      <c r="S84" s="9">
        <v>7209</v>
      </c>
      <c r="T84" s="9">
        <v>6</v>
      </c>
      <c r="U84">
        <f t="shared" si="14"/>
        <v>7.6666666666666661</v>
      </c>
      <c r="V84" s="6">
        <v>9.7936999999999991E-7</v>
      </c>
      <c r="W84">
        <f t="shared" si="8"/>
        <v>3.0000000000000001E-3</v>
      </c>
      <c r="X84">
        <f t="shared" si="15"/>
        <v>0.06</v>
      </c>
    </row>
    <row r="85" spans="1:24" ht="28.8" x14ac:dyDescent="0.3">
      <c r="A85" s="13" t="s">
        <v>72</v>
      </c>
      <c r="B85" t="s">
        <v>38</v>
      </c>
      <c r="C85" s="41">
        <f t="shared" si="13"/>
        <v>183.79162114420495</v>
      </c>
      <c r="D85" s="29" t="s">
        <v>91</v>
      </c>
      <c r="E85" s="8">
        <v>0.3</v>
      </c>
      <c r="F85" s="37" t="s">
        <v>91</v>
      </c>
      <c r="G85" s="9" t="s">
        <v>45</v>
      </c>
      <c r="H85">
        <f t="shared" si="12"/>
        <v>2162.6999999999998</v>
      </c>
      <c r="I85">
        <f t="shared" si="17"/>
        <v>5.4751898734177219E-2</v>
      </c>
      <c r="J85" s="32">
        <v>16.7</v>
      </c>
      <c r="N85">
        <v>8.6280000000000003E-3</v>
      </c>
      <c r="Q85">
        <v>2.2999999999999998</v>
      </c>
      <c r="R85" s="8">
        <v>11</v>
      </c>
      <c r="S85" s="9">
        <v>7209</v>
      </c>
      <c r="T85" s="9">
        <v>6</v>
      </c>
      <c r="U85">
        <f t="shared" si="14"/>
        <v>7.6666666666666661</v>
      </c>
      <c r="V85" s="6">
        <v>9.7936999999999991E-7</v>
      </c>
      <c r="W85">
        <f t="shared" si="8"/>
        <v>3.0000000000000001E-3</v>
      </c>
      <c r="X85">
        <f t="shared" si="15"/>
        <v>0.06</v>
      </c>
    </row>
    <row r="86" spans="1:24" ht="19.2" x14ac:dyDescent="0.3">
      <c r="A86" s="13" t="s">
        <v>73</v>
      </c>
      <c r="B86" t="s">
        <v>38</v>
      </c>
      <c r="C86" s="41">
        <f t="shared" si="13"/>
        <v>52.074292657524744</v>
      </c>
      <c r="D86" s="29" t="s">
        <v>91</v>
      </c>
      <c r="E86" s="8">
        <v>0.3</v>
      </c>
      <c r="F86" s="37" t="s">
        <v>92</v>
      </c>
      <c r="G86" s="9" t="s">
        <v>74</v>
      </c>
      <c r="H86">
        <f t="shared" si="12"/>
        <v>817.19999999999993</v>
      </c>
      <c r="I86">
        <f t="shared" ref="I86:I95" si="18">(2724/(790*50)*E86)</f>
        <v>2.0688607594936705E-2</v>
      </c>
      <c r="J86" s="32">
        <v>15.3</v>
      </c>
      <c r="Q86">
        <v>2.2999999999999998</v>
      </c>
      <c r="R86" s="8">
        <v>11</v>
      </c>
      <c r="S86" s="9">
        <v>2724</v>
      </c>
      <c r="T86" s="9">
        <v>1.7</v>
      </c>
      <c r="U86">
        <f t="shared" si="14"/>
        <v>7.6666666666666661</v>
      </c>
      <c r="V86" s="6">
        <v>9.7936999999999991E-7</v>
      </c>
      <c r="W86">
        <f t="shared" si="8"/>
        <v>3.0000000000000001E-3</v>
      </c>
      <c r="X86">
        <f t="shared" si="15"/>
        <v>1.7000000000000001E-2</v>
      </c>
    </row>
    <row r="87" spans="1:24" ht="19.2" x14ac:dyDescent="0.3">
      <c r="A87" s="13" t="s">
        <v>75</v>
      </c>
      <c r="B87" t="s">
        <v>38</v>
      </c>
      <c r="C87" s="41" t="s">
        <v>146</v>
      </c>
      <c r="D87" s="29" t="s">
        <v>91</v>
      </c>
      <c r="E87" s="8">
        <v>0.3</v>
      </c>
      <c r="F87" s="37" t="s">
        <v>92</v>
      </c>
      <c r="G87" s="9" t="s">
        <v>74</v>
      </c>
      <c r="H87">
        <f t="shared" si="12"/>
        <v>817.19999999999993</v>
      </c>
      <c r="I87">
        <f t="shared" si="18"/>
        <v>2.0688607594936705E-2</v>
      </c>
      <c r="J87" s="32" t="s">
        <v>146</v>
      </c>
      <c r="Q87">
        <v>2.2999999999999998</v>
      </c>
      <c r="R87" s="8">
        <v>11</v>
      </c>
      <c r="S87" s="9">
        <v>2724</v>
      </c>
      <c r="T87" s="9" t="s">
        <v>42</v>
      </c>
      <c r="U87">
        <f t="shared" si="14"/>
        <v>7.6666666666666661</v>
      </c>
      <c r="V87" s="6">
        <v>9.7936999999999991E-7</v>
      </c>
      <c r="W87">
        <f t="shared" si="8"/>
        <v>3.0000000000000001E-3</v>
      </c>
      <c r="X87" t="e">
        <f t="shared" si="15"/>
        <v>#VALUE!</v>
      </c>
    </row>
    <row r="88" spans="1:24" ht="19.2" x14ac:dyDescent="0.3">
      <c r="A88" s="13" t="s">
        <v>76</v>
      </c>
      <c r="B88" t="s">
        <v>38</v>
      </c>
      <c r="C88" s="41">
        <f t="shared" si="13"/>
        <v>140.90690954389046</v>
      </c>
      <c r="D88" s="29" t="s">
        <v>91</v>
      </c>
      <c r="E88" s="8">
        <v>0.3</v>
      </c>
      <c r="F88" s="37" t="s">
        <v>92</v>
      </c>
      <c r="G88" s="9" t="s">
        <v>74</v>
      </c>
      <c r="H88">
        <f t="shared" si="12"/>
        <v>817.19999999999993</v>
      </c>
      <c r="I88">
        <f t="shared" si="18"/>
        <v>2.0688607594936705E-2</v>
      </c>
      <c r="J88" s="32">
        <v>15.2</v>
      </c>
      <c r="Q88">
        <v>2.2999999999999998</v>
      </c>
      <c r="R88" s="8">
        <v>11</v>
      </c>
      <c r="S88" s="9">
        <v>2724</v>
      </c>
      <c r="T88" s="9">
        <v>4.5999999999999996</v>
      </c>
      <c r="U88">
        <f t="shared" si="14"/>
        <v>7.6666666666666661</v>
      </c>
      <c r="V88" s="6">
        <v>9.7936999999999991E-7</v>
      </c>
      <c r="W88">
        <f t="shared" si="8"/>
        <v>3.0000000000000001E-3</v>
      </c>
      <c r="X88">
        <f t="shared" si="15"/>
        <v>4.5999999999999999E-2</v>
      </c>
    </row>
    <row r="89" spans="1:24" ht="19.2" x14ac:dyDescent="0.3">
      <c r="A89" s="13" t="s">
        <v>77</v>
      </c>
      <c r="B89" t="s">
        <v>38</v>
      </c>
      <c r="C89" s="41">
        <f t="shared" si="13"/>
        <v>140.90690954389046</v>
      </c>
      <c r="D89" s="29" t="s">
        <v>91</v>
      </c>
      <c r="E89" s="8">
        <v>0.3</v>
      </c>
      <c r="F89" s="37" t="s">
        <v>92</v>
      </c>
      <c r="G89" s="9" t="s">
        <v>74</v>
      </c>
      <c r="H89">
        <f t="shared" si="12"/>
        <v>817.19999999999993</v>
      </c>
      <c r="I89">
        <f t="shared" si="18"/>
        <v>2.0688607594936705E-2</v>
      </c>
      <c r="J89" s="32">
        <v>15.3</v>
      </c>
      <c r="Q89">
        <v>2.2999999999999998</v>
      </c>
      <c r="R89" s="8">
        <v>11</v>
      </c>
      <c r="S89" s="9">
        <v>2724</v>
      </c>
      <c r="T89" s="9">
        <v>4.5999999999999996</v>
      </c>
      <c r="U89">
        <f t="shared" si="14"/>
        <v>7.6666666666666661</v>
      </c>
      <c r="V89" s="6">
        <v>9.7936999999999991E-7</v>
      </c>
      <c r="W89">
        <f t="shared" si="8"/>
        <v>3.0000000000000001E-3</v>
      </c>
      <c r="X89">
        <f t="shared" si="15"/>
        <v>4.5999999999999999E-2</v>
      </c>
    </row>
    <row r="90" spans="1:24" ht="19.2" x14ac:dyDescent="0.3">
      <c r="A90" s="13" t="s">
        <v>78</v>
      </c>
      <c r="B90" t="s">
        <v>38</v>
      </c>
      <c r="C90" s="41">
        <f t="shared" si="13"/>
        <v>186.85481482994172</v>
      </c>
      <c r="D90" s="29" t="s">
        <v>91</v>
      </c>
      <c r="E90" s="8">
        <v>0.3</v>
      </c>
      <c r="F90" s="37" t="s">
        <v>92</v>
      </c>
      <c r="G90" s="9" t="s">
        <v>74</v>
      </c>
      <c r="H90">
        <f t="shared" si="12"/>
        <v>817.19999999999993</v>
      </c>
      <c r="I90">
        <f t="shared" si="18"/>
        <v>2.0688607594936705E-2</v>
      </c>
      <c r="J90" s="32">
        <v>16.600000000000001</v>
      </c>
      <c r="Q90">
        <v>2.2999999999999998</v>
      </c>
      <c r="R90" s="8">
        <v>11</v>
      </c>
      <c r="S90" s="9">
        <v>2724</v>
      </c>
      <c r="T90" s="9">
        <v>6.1</v>
      </c>
      <c r="U90">
        <f t="shared" si="14"/>
        <v>7.6666666666666661</v>
      </c>
      <c r="V90" s="6">
        <v>9.7936999999999991E-7</v>
      </c>
      <c r="W90">
        <f t="shared" si="8"/>
        <v>3.0000000000000001E-3</v>
      </c>
      <c r="X90">
        <f t="shared" si="15"/>
        <v>6.0999999999999999E-2</v>
      </c>
    </row>
    <row r="91" spans="1:24" ht="19.2" x14ac:dyDescent="0.3">
      <c r="A91" s="13" t="s">
        <v>79</v>
      </c>
      <c r="B91" t="s">
        <v>38</v>
      </c>
      <c r="C91" s="41" t="s">
        <v>146</v>
      </c>
      <c r="D91" s="29" t="s">
        <v>91</v>
      </c>
      <c r="E91" s="8">
        <v>0.3</v>
      </c>
      <c r="F91" s="37" t="s">
        <v>92</v>
      </c>
      <c r="G91" s="9" t="s">
        <v>74</v>
      </c>
      <c r="H91">
        <f t="shared" si="12"/>
        <v>817.19999999999993</v>
      </c>
      <c r="I91">
        <f t="shared" si="18"/>
        <v>2.0688607594936705E-2</v>
      </c>
      <c r="J91" s="32" t="s">
        <v>146</v>
      </c>
      <c r="Q91">
        <v>2.2999999999999998</v>
      </c>
      <c r="R91" s="8">
        <v>11</v>
      </c>
      <c r="S91" s="9">
        <v>2724</v>
      </c>
      <c r="T91" s="9" t="s">
        <v>42</v>
      </c>
      <c r="U91">
        <f t="shared" si="14"/>
        <v>7.6666666666666661</v>
      </c>
      <c r="V91" s="6">
        <v>9.7936999999999991E-7</v>
      </c>
      <c r="W91">
        <f t="shared" si="8"/>
        <v>3.0000000000000001E-3</v>
      </c>
      <c r="X91" t="e">
        <f>T91/U91</f>
        <v>#VALUE!</v>
      </c>
    </row>
    <row r="92" spans="1:24" ht="19.2" x14ac:dyDescent="0.3">
      <c r="A92" s="13" t="s">
        <v>80</v>
      </c>
      <c r="B92" t="s">
        <v>38</v>
      </c>
      <c r="C92" s="41">
        <f t="shared" si="13"/>
        <v>58.200680028998242</v>
      </c>
      <c r="D92" s="29" t="s">
        <v>91</v>
      </c>
      <c r="E92" s="8">
        <v>0.3</v>
      </c>
      <c r="F92" s="37" t="s">
        <v>92</v>
      </c>
      <c r="G92" s="9" t="s">
        <v>74</v>
      </c>
      <c r="H92">
        <f t="shared" si="12"/>
        <v>817.19999999999993</v>
      </c>
      <c r="I92">
        <f t="shared" si="18"/>
        <v>2.0688607594936705E-2</v>
      </c>
      <c r="J92" s="32">
        <v>13.9</v>
      </c>
      <c r="Q92">
        <v>2.2999999999999998</v>
      </c>
      <c r="R92" s="8">
        <v>11</v>
      </c>
      <c r="S92" s="9">
        <v>2724</v>
      </c>
      <c r="T92" s="9">
        <v>1.9</v>
      </c>
      <c r="U92">
        <f t="shared" si="14"/>
        <v>7.6666666666666661</v>
      </c>
      <c r="V92" s="6">
        <v>9.7936999999999991E-7</v>
      </c>
      <c r="W92">
        <f t="shared" si="8"/>
        <v>3.0000000000000001E-3</v>
      </c>
      <c r="X92">
        <f t="shared" si="15"/>
        <v>1.9E-2</v>
      </c>
    </row>
    <row r="93" spans="1:24" ht="19.2" x14ac:dyDescent="0.3">
      <c r="A93" s="13" t="s">
        <v>81</v>
      </c>
      <c r="B93" t="s">
        <v>38</v>
      </c>
      <c r="C93" s="41">
        <f t="shared" si="13"/>
        <v>58.200680028998242</v>
      </c>
      <c r="D93" s="29" t="s">
        <v>91</v>
      </c>
      <c r="E93" s="8">
        <v>0.3</v>
      </c>
      <c r="F93" s="37" t="s">
        <v>92</v>
      </c>
      <c r="G93" s="9" t="s">
        <v>74</v>
      </c>
      <c r="H93">
        <f t="shared" si="12"/>
        <v>817.19999999999993</v>
      </c>
      <c r="I93">
        <f t="shared" si="18"/>
        <v>2.0688607594936705E-2</v>
      </c>
      <c r="J93" s="32">
        <v>13.5</v>
      </c>
      <c r="Q93">
        <v>2.2999999999999998</v>
      </c>
      <c r="R93" s="8">
        <v>11</v>
      </c>
      <c r="S93" s="9">
        <v>2724</v>
      </c>
      <c r="T93" s="9">
        <v>1.9</v>
      </c>
      <c r="U93">
        <f t="shared" si="14"/>
        <v>7.6666666666666661</v>
      </c>
      <c r="V93" s="6">
        <v>9.7936999999999991E-7</v>
      </c>
      <c r="W93">
        <f t="shared" si="8"/>
        <v>3.0000000000000001E-3</v>
      </c>
      <c r="X93">
        <f t="shared" si="15"/>
        <v>1.9E-2</v>
      </c>
    </row>
    <row r="94" spans="1:24" ht="19.2" x14ac:dyDescent="0.3">
      <c r="A94" s="13" t="s">
        <v>82</v>
      </c>
      <c r="B94" t="s">
        <v>38</v>
      </c>
      <c r="C94" s="41">
        <f t="shared" si="13"/>
        <v>147.03329691536396</v>
      </c>
      <c r="D94" s="29" t="s">
        <v>91</v>
      </c>
      <c r="E94" s="8">
        <v>0.3</v>
      </c>
      <c r="F94" s="37" t="s">
        <v>92</v>
      </c>
      <c r="G94" s="9" t="s">
        <v>74</v>
      </c>
      <c r="H94">
        <f t="shared" si="12"/>
        <v>817.19999999999993</v>
      </c>
      <c r="I94">
        <f t="shared" si="18"/>
        <v>2.0688607594936705E-2</v>
      </c>
      <c r="J94" s="32">
        <v>14.8</v>
      </c>
      <c r="Q94">
        <v>2.2999999999999998</v>
      </c>
      <c r="R94" s="8">
        <v>11</v>
      </c>
      <c r="S94" s="9">
        <v>2724</v>
      </c>
      <c r="T94" s="9">
        <v>4.8</v>
      </c>
      <c r="U94">
        <f t="shared" si="14"/>
        <v>7.6666666666666661</v>
      </c>
      <c r="V94" s="6">
        <v>9.7936999999999991E-7</v>
      </c>
      <c r="W94">
        <f t="shared" si="8"/>
        <v>3.0000000000000001E-3</v>
      </c>
      <c r="X94">
        <f t="shared" si="15"/>
        <v>4.8000000000000001E-2</v>
      </c>
    </row>
    <row r="95" spans="1:24" ht="19.8" thickBot="1" x14ac:dyDescent="0.35">
      <c r="A95" s="15" t="s">
        <v>83</v>
      </c>
      <c r="B95" t="s">
        <v>38</v>
      </c>
      <c r="C95" s="41">
        <f t="shared" si="13"/>
        <v>147.03329691536396</v>
      </c>
      <c r="D95" s="29" t="s">
        <v>91</v>
      </c>
      <c r="E95" s="8">
        <v>0.3</v>
      </c>
      <c r="F95" s="37" t="s">
        <v>92</v>
      </c>
      <c r="G95" s="16" t="s">
        <v>74</v>
      </c>
      <c r="H95">
        <f t="shared" si="12"/>
        <v>817.19999999999993</v>
      </c>
      <c r="I95">
        <f t="shared" si="18"/>
        <v>2.0688607594936705E-2</v>
      </c>
      <c r="J95" s="33">
        <v>14.6</v>
      </c>
      <c r="Q95">
        <v>2.2999999999999998</v>
      </c>
      <c r="R95" s="8">
        <v>11</v>
      </c>
      <c r="S95" s="9">
        <v>2724</v>
      </c>
      <c r="T95" s="16">
        <v>4.8</v>
      </c>
      <c r="U95">
        <f t="shared" si="14"/>
        <v>7.6666666666666661</v>
      </c>
      <c r="V95" s="6">
        <v>9.7936999999999991E-7</v>
      </c>
      <c r="W95">
        <f t="shared" si="8"/>
        <v>3.0000000000000001E-3</v>
      </c>
      <c r="X95">
        <f t="shared" si="15"/>
        <v>4.8000000000000001E-2</v>
      </c>
    </row>
    <row r="96" spans="1:24" ht="29.4" thickBot="1" x14ac:dyDescent="0.35">
      <c r="A96" s="21">
        <v>190808</v>
      </c>
      <c r="B96" t="s">
        <v>103</v>
      </c>
      <c r="C96" s="43">
        <v>76.388888890000004</v>
      </c>
      <c r="D96" s="27" t="s">
        <v>95</v>
      </c>
      <c r="E96" s="22">
        <v>0.3175</v>
      </c>
      <c r="F96" s="38" t="s">
        <v>92</v>
      </c>
      <c r="G96" s="23" t="s">
        <v>93</v>
      </c>
      <c r="H96">
        <f t="shared" ref="H96:H106" si="19">J96*E96*S96</f>
        <v>2946.3999999999996</v>
      </c>
      <c r="I96">
        <f>(232/(120*60)*E96)</f>
        <v>1.0230555555555555E-2</v>
      </c>
      <c r="J96" s="22">
        <v>40</v>
      </c>
      <c r="N96" s="24">
        <v>1.2999999999999999E-3</v>
      </c>
      <c r="P96" t="s">
        <v>94</v>
      </c>
      <c r="Q96">
        <v>1.53</v>
      </c>
      <c r="R96">
        <v>20</v>
      </c>
      <c r="S96" s="21">
        <v>232</v>
      </c>
      <c r="T96" s="23">
        <v>2</v>
      </c>
      <c r="U96">
        <f t="shared" ref="U96:U106" si="20">Q96/E96</f>
        <v>4.8188976377952759</v>
      </c>
    </row>
    <row r="97" spans="1:21" ht="29.4" thickBot="1" x14ac:dyDescent="0.35">
      <c r="A97" s="21">
        <v>190905</v>
      </c>
      <c r="B97" t="s">
        <v>103</v>
      </c>
      <c r="C97" s="43">
        <v>76.388888890000004</v>
      </c>
      <c r="D97" s="27" t="s">
        <v>95</v>
      </c>
      <c r="E97" s="22">
        <v>0.3175</v>
      </c>
      <c r="F97" s="38" t="s">
        <v>92</v>
      </c>
      <c r="G97" s="23" t="s">
        <v>93</v>
      </c>
      <c r="H97">
        <f t="shared" si="19"/>
        <v>3530.6</v>
      </c>
      <c r="I97">
        <f>(278/(120*60)*E97)</f>
        <v>1.2259027777777778E-2</v>
      </c>
      <c r="J97" s="22">
        <v>40</v>
      </c>
      <c r="N97" s="24">
        <v>4.4999999999999997E-3</v>
      </c>
      <c r="P97" t="s">
        <v>94</v>
      </c>
      <c r="Q97">
        <v>1.53</v>
      </c>
      <c r="R97">
        <v>20</v>
      </c>
      <c r="S97" s="21">
        <v>278</v>
      </c>
      <c r="T97" s="23">
        <v>2</v>
      </c>
      <c r="U97">
        <f t="shared" si="20"/>
        <v>4.8188976377952759</v>
      </c>
    </row>
    <row r="98" spans="1:21" ht="29.4" thickBot="1" x14ac:dyDescent="0.35">
      <c r="A98" s="21">
        <v>190926</v>
      </c>
      <c r="B98" t="s">
        <v>103</v>
      </c>
      <c r="C98" s="43">
        <v>152.7777778</v>
      </c>
      <c r="D98" s="27" t="s">
        <v>95</v>
      </c>
      <c r="E98" s="22">
        <v>0.3175</v>
      </c>
      <c r="F98" s="38" t="s">
        <v>92</v>
      </c>
      <c r="G98" s="23" t="s">
        <v>93</v>
      </c>
      <c r="H98">
        <f t="shared" si="19"/>
        <v>3530.6</v>
      </c>
      <c r="I98">
        <f t="shared" ref="I98:I101" si="21">(278/(120*60)*E98)</f>
        <v>1.2259027777777778E-2</v>
      </c>
      <c r="J98" s="22">
        <v>40</v>
      </c>
      <c r="N98" s="24">
        <v>4.0000000000000002E-4</v>
      </c>
      <c r="P98" t="s">
        <v>94</v>
      </c>
      <c r="Q98">
        <v>1.53</v>
      </c>
      <c r="R98">
        <v>20</v>
      </c>
      <c r="S98" s="21">
        <v>278</v>
      </c>
      <c r="T98" s="23">
        <v>4</v>
      </c>
      <c r="U98">
        <f t="shared" si="20"/>
        <v>4.8188976377952759</v>
      </c>
    </row>
    <row r="99" spans="1:21" ht="29.4" thickBot="1" x14ac:dyDescent="0.35">
      <c r="A99" s="21">
        <v>190417</v>
      </c>
      <c r="B99" t="s">
        <v>103</v>
      </c>
      <c r="C99" s="43">
        <v>229.16666670000001</v>
      </c>
      <c r="D99" s="27" t="s">
        <v>95</v>
      </c>
      <c r="E99" s="22">
        <v>0.3175</v>
      </c>
      <c r="F99" s="38" t="s">
        <v>92</v>
      </c>
      <c r="G99" s="23" t="s">
        <v>93</v>
      </c>
      <c r="H99">
        <f t="shared" si="19"/>
        <v>3530.6</v>
      </c>
      <c r="I99">
        <f t="shared" si="21"/>
        <v>1.2259027777777778E-2</v>
      </c>
      <c r="J99" s="22">
        <v>40</v>
      </c>
      <c r="N99" s="24">
        <v>1.5E-3</v>
      </c>
      <c r="P99" t="s">
        <v>94</v>
      </c>
      <c r="Q99">
        <v>1.53</v>
      </c>
      <c r="R99">
        <v>20</v>
      </c>
      <c r="S99" s="21">
        <v>278</v>
      </c>
      <c r="T99">
        <v>6</v>
      </c>
      <c r="U99">
        <f t="shared" si="20"/>
        <v>4.8188976377952759</v>
      </c>
    </row>
    <row r="100" spans="1:21" ht="29.4" thickBot="1" x14ac:dyDescent="0.35">
      <c r="A100" s="21">
        <v>190506</v>
      </c>
      <c r="B100" t="s">
        <v>103</v>
      </c>
      <c r="C100" s="43">
        <v>229.16666670000001</v>
      </c>
      <c r="D100" s="27" t="s">
        <v>95</v>
      </c>
      <c r="E100" s="22">
        <v>0.3175</v>
      </c>
      <c r="F100" s="38" t="s">
        <v>92</v>
      </c>
      <c r="G100" s="23" t="s">
        <v>93</v>
      </c>
      <c r="H100">
        <f t="shared" si="19"/>
        <v>3530.6</v>
      </c>
      <c r="I100">
        <f t="shared" si="21"/>
        <v>1.2259027777777778E-2</v>
      </c>
      <c r="J100" s="22">
        <v>40</v>
      </c>
      <c r="N100" s="24">
        <v>8.0000000000000004E-4</v>
      </c>
      <c r="P100" t="s">
        <v>94</v>
      </c>
      <c r="Q100">
        <v>1.53</v>
      </c>
      <c r="R100">
        <v>20</v>
      </c>
      <c r="S100" s="21">
        <v>278</v>
      </c>
      <c r="T100">
        <v>6</v>
      </c>
      <c r="U100">
        <f t="shared" si="20"/>
        <v>4.8188976377952759</v>
      </c>
    </row>
    <row r="101" spans="1:21" ht="29.4" thickBot="1" x14ac:dyDescent="0.35">
      <c r="A101" s="21">
        <v>190918</v>
      </c>
      <c r="B101" t="s">
        <v>103</v>
      </c>
      <c r="C101" s="43">
        <v>229.16666670000001</v>
      </c>
      <c r="D101" s="27" t="s">
        <v>95</v>
      </c>
      <c r="E101" s="22">
        <v>0.3175</v>
      </c>
      <c r="F101" s="38" t="s">
        <v>91</v>
      </c>
      <c r="G101" s="23" t="s">
        <v>93</v>
      </c>
      <c r="H101">
        <f t="shared" si="19"/>
        <v>3530.6</v>
      </c>
      <c r="I101">
        <f t="shared" si="21"/>
        <v>1.2259027777777778E-2</v>
      </c>
      <c r="J101" s="22">
        <v>40</v>
      </c>
      <c r="N101" s="24">
        <v>2.0999999999999999E-3</v>
      </c>
      <c r="P101" t="s">
        <v>94</v>
      </c>
      <c r="Q101">
        <v>1.53</v>
      </c>
      <c r="R101">
        <v>20</v>
      </c>
      <c r="S101" s="21">
        <v>278</v>
      </c>
      <c r="T101" s="23">
        <v>6</v>
      </c>
      <c r="U101">
        <f t="shared" si="20"/>
        <v>4.8188976377952759</v>
      </c>
    </row>
    <row r="102" spans="1:21" ht="29.4" thickBot="1" x14ac:dyDescent="0.35">
      <c r="A102" s="21">
        <v>190612</v>
      </c>
      <c r="B102" t="s">
        <v>103</v>
      </c>
      <c r="C102" s="43">
        <v>229.16666670000001</v>
      </c>
      <c r="D102" s="27" t="s">
        <v>95</v>
      </c>
      <c r="E102" s="22">
        <v>0.3175</v>
      </c>
      <c r="F102" s="38" t="s">
        <v>92</v>
      </c>
      <c r="G102" s="23" t="s">
        <v>93</v>
      </c>
      <c r="H102">
        <f t="shared" si="19"/>
        <v>10160</v>
      </c>
      <c r="I102">
        <f>(800/(120*60)*E102)</f>
        <v>3.5277777777777776E-2</v>
      </c>
      <c r="J102" s="22">
        <v>40</v>
      </c>
      <c r="N102" s="24">
        <v>2.9999999999999997E-4</v>
      </c>
      <c r="P102" t="s">
        <v>94</v>
      </c>
      <c r="Q102">
        <v>1.53</v>
      </c>
      <c r="R102">
        <v>20</v>
      </c>
      <c r="S102" s="21">
        <v>800</v>
      </c>
      <c r="T102">
        <v>6</v>
      </c>
      <c r="U102">
        <f t="shared" si="20"/>
        <v>4.8188976377952759</v>
      </c>
    </row>
    <row r="103" spans="1:21" ht="29.4" thickBot="1" x14ac:dyDescent="0.35">
      <c r="A103" s="21">
        <v>190701</v>
      </c>
      <c r="B103" t="s">
        <v>103</v>
      </c>
      <c r="C103" s="43">
        <v>229.16666670000001</v>
      </c>
      <c r="D103" s="27" t="s">
        <v>95</v>
      </c>
      <c r="E103" s="22">
        <v>0.3175</v>
      </c>
      <c r="F103" s="38" t="s">
        <v>91</v>
      </c>
      <c r="G103" s="23" t="s">
        <v>93</v>
      </c>
      <c r="H103">
        <f t="shared" si="19"/>
        <v>10160</v>
      </c>
      <c r="I103">
        <f>(800/(120*60)*E103)</f>
        <v>3.5277777777777776E-2</v>
      </c>
      <c r="J103" s="22">
        <v>40</v>
      </c>
      <c r="N103" s="24">
        <v>5.0000000000000001E-4</v>
      </c>
      <c r="P103" t="s">
        <v>94</v>
      </c>
      <c r="Q103">
        <v>1.53</v>
      </c>
      <c r="R103">
        <v>20</v>
      </c>
      <c r="S103" s="21">
        <v>800</v>
      </c>
      <c r="T103">
        <v>6</v>
      </c>
      <c r="U103">
        <f t="shared" si="20"/>
        <v>4.8188976377952759</v>
      </c>
    </row>
    <row r="104" spans="1:21" ht="29.4" thickBot="1" x14ac:dyDescent="0.35">
      <c r="A104" s="21">
        <v>181115</v>
      </c>
      <c r="B104" t="s">
        <v>103</v>
      </c>
      <c r="C104" s="43">
        <v>229.16666670000001</v>
      </c>
      <c r="D104" s="27" t="s">
        <v>95</v>
      </c>
      <c r="E104" s="22">
        <v>0.3175</v>
      </c>
      <c r="F104" s="38" t="s">
        <v>92</v>
      </c>
      <c r="G104" s="23" t="s">
        <v>93</v>
      </c>
      <c r="H104">
        <f t="shared" si="19"/>
        <v>18415</v>
      </c>
      <c r="I104">
        <f>(1450/(120*60)*E104)</f>
        <v>6.3940972222222225E-2</v>
      </c>
      <c r="J104" s="22">
        <v>40</v>
      </c>
      <c r="N104" s="24">
        <v>1E-4</v>
      </c>
      <c r="P104" t="s">
        <v>94</v>
      </c>
      <c r="Q104">
        <v>1.53</v>
      </c>
      <c r="R104">
        <v>20</v>
      </c>
      <c r="S104" s="21">
        <v>1450</v>
      </c>
      <c r="T104">
        <v>6</v>
      </c>
      <c r="U104">
        <f t="shared" si="20"/>
        <v>4.8188976377952759</v>
      </c>
    </row>
    <row r="105" spans="1:21" ht="29.4" thickBot="1" x14ac:dyDescent="0.35">
      <c r="A105" s="21">
        <v>181204</v>
      </c>
      <c r="B105" t="s">
        <v>103</v>
      </c>
      <c r="C105" s="43">
        <v>229.16666670000001</v>
      </c>
      <c r="D105" s="27" t="s">
        <v>95</v>
      </c>
      <c r="E105" s="22">
        <v>0.3175</v>
      </c>
      <c r="F105" s="38" t="s">
        <v>91</v>
      </c>
      <c r="G105" s="23" t="s">
        <v>93</v>
      </c>
      <c r="H105">
        <f t="shared" si="19"/>
        <v>18415</v>
      </c>
      <c r="I105">
        <f t="shared" ref="I105:I106" si="22">(1450/(120*60)*E105)</f>
        <v>6.3940972222222225E-2</v>
      </c>
      <c r="J105" s="22">
        <v>40</v>
      </c>
      <c r="N105" s="24">
        <v>5.0000000000000001E-4</v>
      </c>
      <c r="P105" t="s">
        <v>94</v>
      </c>
      <c r="Q105">
        <v>1.53</v>
      </c>
      <c r="R105">
        <v>20</v>
      </c>
      <c r="S105" s="21">
        <v>1450</v>
      </c>
      <c r="T105">
        <v>6</v>
      </c>
      <c r="U105">
        <f t="shared" si="20"/>
        <v>4.8188976377952759</v>
      </c>
    </row>
    <row r="106" spans="1:21" ht="29.4" thickBot="1" x14ac:dyDescent="0.35">
      <c r="A106" s="21">
        <v>190131</v>
      </c>
      <c r="B106" t="s">
        <v>103</v>
      </c>
      <c r="C106" s="43">
        <v>229.16666670000001</v>
      </c>
      <c r="D106" s="27" t="s">
        <v>95</v>
      </c>
      <c r="E106" s="22">
        <v>0.3175</v>
      </c>
      <c r="F106" s="38" t="s">
        <v>91</v>
      </c>
      <c r="G106" s="23" t="s">
        <v>93</v>
      </c>
      <c r="H106">
        <f t="shared" si="19"/>
        <v>17724.4375</v>
      </c>
      <c r="I106">
        <f t="shared" si="22"/>
        <v>6.3940972222222225E-2</v>
      </c>
      <c r="J106" s="22">
        <v>38.5</v>
      </c>
      <c r="N106" s="24">
        <v>8.0000000000000004E-4</v>
      </c>
      <c r="P106" t="s">
        <v>94</v>
      </c>
      <c r="Q106">
        <v>1.53</v>
      </c>
      <c r="R106">
        <v>20</v>
      </c>
      <c r="S106" s="21">
        <v>1450</v>
      </c>
      <c r="T106">
        <v>6</v>
      </c>
      <c r="U106">
        <f t="shared" si="20"/>
        <v>4.8188976377952759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737AB-F6DA-4DE0-A120-895C23C54E78}">
  <dimension ref="A1:AG12"/>
  <sheetViews>
    <sheetView workbookViewId="0">
      <selection activeCell="A12" sqref="A12"/>
    </sheetView>
  </sheetViews>
  <sheetFormatPr defaultRowHeight="14.4" x14ac:dyDescent="0.3"/>
  <sheetData>
    <row r="1" spans="1:33" x14ac:dyDescent="0.3">
      <c r="A1" t="s">
        <v>44</v>
      </c>
      <c r="B1">
        <v>-1.9570117157299301E-4</v>
      </c>
      <c r="C1">
        <v>-1.00197295429684E-4</v>
      </c>
      <c r="D1" s="39">
        <v>1.6395845671210699E-5</v>
      </c>
      <c r="E1">
        <v>1.19467770475878E-4</v>
      </c>
      <c r="F1">
        <v>1.8715952607046101E-4</v>
      </c>
      <c r="G1">
        <v>1.8160407962886801E-4</v>
      </c>
      <c r="H1">
        <v>1.46820299770334E-4</v>
      </c>
      <c r="I1">
        <v>1.52585720520863E-4</v>
      </c>
      <c r="J1">
        <v>1.97659161862799E-4</v>
      </c>
      <c r="K1">
        <v>2.8556375557696798E-4</v>
      </c>
      <c r="L1">
        <v>4.6189000984043002E-4</v>
      </c>
      <c r="M1">
        <v>6.8492312042331904E-4</v>
      </c>
      <c r="N1">
        <v>9.16463561912249E-4</v>
      </c>
      <c r="O1">
        <v>1.0849774721407501E-3</v>
      </c>
      <c r="P1">
        <v>1.2125983896707701E-3</v>
      </c>
      <c r="Q1">
        <v>1.44080917134899E-3</v>
      </c>
      <c r="R1">
        <v>1.7834215614557301E-3</v>
      </c>
      <c r="S1">
        <v>2.19382925107472E-3</v>
      </c>
      <c r="T1">
        <v>2.6354604096094098E-3</v>
      </c>
      <c r="U1">
        <v>3.2321320954616598E-3</v>
      </c>
      <c r="V1">
        <v>3.6759274767559501E-3</v>
      </c>
      <c r="W1">
        <v>4.2616971579962403E-3</v>
      </c>
      <c r="X1">
        <v>4.7877415615121301E-3</v>
      </c>
      <c r="Y1">
        <v>5.27006510917407E-3</v>
      </c>
      <c r="Z1">
        <v>5.6112950291050904E-3</v>
      </c>
      <c r="AA1">
        <v>5.9414835743358202E-3</v>
      </c>
      <c r="AB1">
        <v>6.2839634346345298E-3</v>
      </c>
      <c r="AC1">
        <v>6.6407602252745203E-3</v>
      </c>
      <c r="AD1">
        <v>7.0314363226851003E-3</v>
      </c>
      <c r="AE1">
        <v>7.5381751429389699E-3</v>
      </c>
      <c r="AF1">
        <v>7.9097252299896708E-3</v>
      </c>
      <c r="AG1">
        <v>7.9376176731726002E-3</v>
      </c>
    </row>
    <row r="2" spans="1:33" x14ac:dyDescent="0.3">
      <c r="A2" t="s">
        <v>46</v>
      </c>
      <c r="B2" s="39">
        <v>-6.6936751033220705E-5</v>
      </c>
      <c r="C2" s="39">
        <v>4.6328796310126103E-6</v>
      </c>
      <c r="D2" s="39">
        <v>8.6613907328791302E-5</v>
      </c>
      <c r="E2">
        <v>1.4129370210810301E-4</v>
      </c>
      <c r="F2">
        <v>1.66835948248263E-4</v>
      </c>
      <c r="G2">
        <v>1.30115293149523E-4</v>
      </c>
      <c r="H2" s="39">
        <v>8.1808799833468202E-5</v>
      </c>
      <c r="I2" s="39">
        <v>7.3676543697470201E-5</v>
      </c>
      <c r="J2">
        <v>1.0304231158621901E-4</v>
      </c>
      <c r="K2">
        <v>1.7717541415267099E-4</v>
      </c>
      <c r="L2">
        <v>3.3506898502647E-4</v>
      </c>
      <c r="M2">
        <v>5.3396047850940104E-4</v>
      </c>
      <c r="N2">
        <v>7.2898757629170701E-4</v>
      </c>
      <c r="O2">
        <v>8.63271904120653E-4</v>
      </c>
      <c r="P2">
        <v>9.6306872308985696E-4</v>
      </c>
      <c r="Q2">
        <v>1.1453727420652801E-3</v>
      </c>
      <c r="R2">
        <v>1.4178679141336899E-3</v>
      </c>
      <c r="S2">
        <v>1.7169538374154801E-3</v>
      </c>
      <c r="T2">
        <v>2.02197049585397E-3</v>
      </c>
      <c r="U2">
        <v>2.46107048179989E-3</v>
      </c>
      <c r="V2">
        <v>2.7698151689305099E-3</v>
      </c>
      <c r="W2">
        <v>3.2359067673604701E-3</v>
      </c>
      <c r="X2">
        <v>3.6421384292350898E-3</v>
      </c>
      <c r="Y2">
        <v>3.9257778433853001E-3</v>
      </c>
      <c r="Z2">
        <v>4.2550853698379498E-3</v>
      </c>
      <c r="AA2">
        <v>4.7773337014693504E-3</v>
      </c>
      <c r="AB2">
        <v>5.8091206411982604E-3</v>
      </c>
      <c r="AC2">
        <v>6.3468870177329903E-3</v>
      </c>
      <c r="AD2">
        <v>7.1857990517675699E-3</v>
      </c>
      <c r="AE2">
        <v>8.2032605410630993E-3</v>
      </c>
      <c r="AF2">
        <v>7.5899780358921701E-3</v>
      </c>
      <c r="AG2">
        <v>1.0364881708092801E-2</v>
      </c>
    </row>
    <row r="3" spans="1:33" x14ac:dyDescent="0.3">
      <c r="A3" t="s">
        <v>48</v>
      </c>
      <c r="B3">
        <v>-2.03860974011398E-4</v>
      </c>
      <c r="C3">
        <v>-1.4686341250028299E-4</v>
      </c>
      <c r="D3" s="39">
        <v>-7.6177731401409001E-5</v>
      </c>
      <c r="E3" s="39">
        <v>-1.1828270740066501E-5</v>
      </c>
      <c r="F3" s="39">
        <v>3.1086878499140899E-5</v>
      </c>
      <c r="G3" s="39">
        <v>2.8633008095718101E-5</v>
      </c>
      <c r="H3" s="39">
        <v>5.7410006465827296E-6</v>
      </c>
      <c r="I3" s="39">
        <v>2.6961911934281602E-6</v>
      </c>
      <c r="J3" s="39">
        <v>1.84346567215431E-5</v>
      </c>
      <c r="K3" s="39">
        <v>5.9984590655767E-5</v>
      </c>
      <c r="L3">
        <v>1.45501241462836E-4</v>
      </c>
      <c r="M3">
        <v>2.3463763125441199E-4</v>
      </c>
      <c r="N3">
        <v>3.1821343540776298E-4</v>
      </c>
      <c r="O3">
        <v>3.9645888537646998E-4</v>
      </c>
      <c r="P3">
        <v>4.3652500690222998E-4</v>
      </c>
      <c r="Q3">
        <v>4.2216391862401299E-4</v>
      </c>
      <c r="R3">
        <v>4.69508658077506E-4</v>
      </c>
      <c r="S3">
        <v>6.1134132692380395E-4</v>
      </c>
      <c r="T3">
        <v>6.9738228706419899E-4</v>
      </c>
      <c r="U3">
        <v>8.1428478476635105E-4</v>
      </c>
      <c r="V3">
        <v>9.2206616658677999E-4</v>
      </c>
      <c r="W3">
        <v>1.0689432903509201E-3</v>
      </c>
      <c r="X3">
        <v>1.19927621173336E-3</v>
      </c>
      <c r="Y3">
        <v>1.3506063308697199E-3</v>
      </c>
      <c r="Z3">
        <v>1.4647095043001401E-3</v>
      </c>
      <c r="AA3">
        <v>1.6174646760826201E-3</v>
      </c>
      <c r="AB3">
        <v>1.92443063455819E-3</v>
      </c>
      <c r="AC3">
        <v>2.2995599520640501E-3</v>
      </c>
      <c r="AD3">
        <v>2.7157490139493199E-3</v>
      </c>
      <c r="AE3">
        <v>2.9573312737031102E-3</v>
      </c>
      <c r="AF3">
        <v>3.1924542779571499E-3</v>
      </c>
      <c r="AG3">
        <v>3.4700631615236701E-3</v>
      </c>
    </row>
    <row r="4" spans="1:33" x14ac:dyDescent="0.3">
      <c r="A4" t="s">
        <v>49</v>
      </c>
      <c r="B4" s="39">
        <v>-7.1110422654409303E-5</v>
      </c>
      <c r="C4" s="39">
        <v>-4.11215935545417E-5</v>
      </c>
      <c r="D4" s="39">
        <v>-5.0199767328622E-6</v>
      </c>
      <c r="E4" s="39">
        <v>2.40854970298834E-5</v>
      </c>
      <c r="F4" s="39">
        <v>4.1969476596219701E-5</v>
      </c>
      <c r="G4" s="39">
        <v>3.7143463755589899E-5</v>
      </c>
      <c r="H4" s="39">
        <v>2.9170750974913501E-5</v>
      </c>
      <c r="I4" s="39">
        <v>3.8140517696756297E-5</v>
      </c>
      <c r="J4" s="39">
        <v>5.0358471811702203E-5</v>
      </c>
      <c r="K4" s="39">
        <v>6.6614843870775906E-5</v>
      </c>
      <c r="L4">
        <v>1.07735577146334E-4</v>
      </c>
      <c r="M4">
        <v>1.5929392757652101E-4</v>
      </c>
      <c r="N4">
        <v>2.0255505002676099E-4</v>
      </c>
      <c r="O4">
        <v>2.0864566538516299E-4</v>
      </c>
      <c r="P4">
        <v>1.83938061065684E-4</v>
      </c>
      <c r="Q4">
        <v>1.8631985266558501E-4</v>
      </c>
      <c r="R4">
        <v>2.4019736912954601E-4</v>
      </c>
      <c r="S4">
        <v>3.1152050664086302E-4</v>
      </c>
      <c r="T4">
        <v>3.8898918037888399E-4</v>
      </c>
      <c r="U4">
        <v>5.2508634790557503E-4</v>
      </c>
      <c r="V4">
        <v>6.3936505254890699E-4</v>
      </c>
      <c r="W4">
        <v>8.2669984102348704E-4</v>
      </c>
      <c r="X4">
        <v>9.6960987901731604E-4</v>
      </c>
      <c r="Y4">
        <v>1.0835529827419E-3</v>
      </c>
      <c r="Z4">
        <v>1.2770724610209E-3</v>
      </c>
      <c r="AA4">
        <v>1.5251402388635101E-3</v>
      </c>
      <c r="AB4">
        <v>1.7945541759323399E-3</v>
      </c>
      <c r="AC4">
        <v>2.0191872620968099E-3</v>
      </c>
      <c r="AD4">
        <v>2.27005468517199E-3</v>
      </c>
      <c r="AE4">
        <v>2.7890434153521699E-3</v>
      </c>
      <c r="AF4">
        <v>2.47459796019883E-3</v>
      </c>
      <c r="AG4">
        <v>2.0892912932617899E-3</v>
      </c>
    </row>
    <row r="5" spans="1:33" x14ac:dyDescent="0.3">
      <c r="A5" t="s">
        <v>51</v>
      </c>
      <c r="B5" s="39">
        <v>-7.7268835309593406E-5</v>
      </c>
      <c r="C5" s="39">
        <v>-5.0070851479400497E-5</v>
      </c>
      <c r="D5" s="39">
        <v>-1.5687533966819902E-5</v>
      </c>
      <c r="E5" s="39">
        <v>1.5397549477153998E-5</v>
      </c>
      <c r="F5" s="39">
        <v>3.5356784948590798E-5</v>
      </c>
      <c r="G5" s="39">
        <v>2.9133916362205799E-5</v>
      </c>
      <c r="H5" s="39">
        <v>8.2906485347397206E-6</v>
      </c>
      <c r="I5" s="39">
        <v>-5.4885017623709702E-6</v>
      </c>
      <c r="J5" s="39">
        <v>-3.05607794932049E-6</v>
      </c>
      <c r="K5" s="39">
        <v>2.21022491385793E-5</v>
      </c>
      <c r="L5" s="39">
        <v>7.5024548835563306E-5</v>
      </c>
      <c r="M5">
        <v>1.2991800084904401E-4</v>
      </c>
      <c r="N5">
        <v>1.83289244396586E-4</v>
      </c>
      <c r="O5">
        <v>2.4083773610692E-4</v>
      </c>
      <c r="P5">
        <v>2.8775249614667703E-4</v>
      </c>
      <c r="Q5">
        <v>3.07116350365846E-4</v>
      </c>
      <c r="R5">
        <v>3.4877424120224198E-4</v>
      </c>
      <c r="S5">
        <v>4.3760181553170703E-4</v>
      </c>
      <c r="T5">
        <v>4.9491510624226104E-4</v>
      </c>
      <c r="U5">
        <v>5.6455714046070105E-4</v>
      </c>
      <c r="V5">
        <v>6.2060310675929797E-4</v>
      </c>
      <c r="W5">
        <v>6.8541072053886296E-4</v>
      </c>
      <c r="X5">
        <v>7.3277150922330502E-4</v>
      </c>
      <c r="Y5">
        <v>8.0022533196928301E-4</v>
      </c>
      <c r="Z5">
        <v>8.3777716497336803E-4</v>
      </c>
      <c r="AA5">
        <v>9.13740601047347E-4</v>
      </c>
      <c r="AB5">
        <v>1.02848374975408E-3</v>
      </c>
      <c r="AC5">
        <v>1.23311152838197E-3</v>
      </c>
      <c r="AD5">
        <v>1.46787120643728E-3</v>
      </c>
      <c r="AE5">
        <v>1.7329304956496801E-3</v>
      </c>
      <c r="AF5">
        <v>1.9591365434144799E-3</v>
      </c>
      <c r="AG5">
        <v>2.23249937696098E-3</v>
      </c>
    </row>
    <row r="6" spans="1:33" x14ac:dyDescent="0.3">
      <c r="A6" t="s">
        <v>52</v>
      </c>
      <c r="B6" s="39">
        <v>8.1546205384252101E-6</v>
      </c>
      <c r="C6" s="39">
        <v>2.0820090485187899E-5</v>
      </c>
      <c r="D6" s="39">
        <v>3.5982660552514802E-5</v>
      </c>
      <c r="E6" s="39">
        <v>4.8090244463971299E-5</v>
      </c>
      <c r="F6" s="39">
        <v>5.5061427320866402E-5</v>
      </c>
      <c r="G6" s="39">
        <v>5.1122192992901102E-5</v>
      </c>
      <c r="H6" s="39">
        <v>4.25126048364939E-5</v>
      </c>
      <c r="I6" s="39">
        <v>3.7146299524184602E-5</v>
      </c>
      <c r="J6" s="39">
        <v>3.6887263682289498E-5</v>
      </c>
      <c r="K6" s="39">
        <v>4.9300975252585001E-5</v>
      </c>
      <c r="L6" s="39">
        <v>8.5816082821473197E-5</v>
      </c>
      <c r="M6">
        <v>1.3349900721010001E-4</v>
      </c>
      <c r="N6">
        <v>1.73786545308496E-4</v>
      </c>
      <c r="O6">
        <v>1.8343534282832299E-4</v>
      </c>
      <c r="P6">
        <v>1.6624887189130199E-4</v>
      </c>
      <c r="Q6">
        <v>1.6445346706428699E-4</v>
      </c>
      <c r="R6">
        <v>1.95832101647305E-4</v>
      </c>
      <c r="S6">
        <v>2.31150676941287E-4</v>
      </c>
      <c r="T6">
        <v>2.6330974717251899E-4</v>
      </c>
      <c r="U6">
        <v>3.2792236949676302E-4</v>
      </c>
      <c r="V6">
        <v>3.7178313348151901E-4</v>
      </c>
      <c r="W6">
        <v>4.5377088017896198E-4</v>
      </c>
      <c r="X6">
        <v>5.1919456263315898E-4</v>
      </c>
      <c r="Y6">
        <v>5.5206044659357196E-4</v>
      </c>
      <c r="Z6">
        <v>6.0579761316508895E-4</v>
      </c>
      <c r="AA6">
        <v>7.3369233460192395E-4</v>
      </c>
      <c r="AB6">
        <v>9.4393336396579597E-4</v>
      </c>
      <c r="AC6">
        <v>1.2949778572265999E-3</v>
      </c>
      <c r="AD6">
        <v>1.46258665050456E-3</v>
      </c>
      <c r="AE6">
        <v>1.28810136536604E-3</v>
      </c>
      <c r="AF6">
        <v>3.6747044426925702E-4</v>
      </c>
      <c r="AG6">
        <v>-3.50430028490128E-4</v>
      </c>
    </row>
    <row r="7" spans="1:33" x14ac:dyDescent="0.3">
      <c r="A7" t="s">
        <v>67</v>
      </c>
      <c r="B7">
        <v>-1.76511080858996E-4</v>
      </c>
      <c r="C7">
        <v>-1.0737103114352701E-4</v>
      </c>
      <c r="D7" s="39">
        <v>-3.4705480471837501E-5</v>
      </c>
      <c r="E7" s="39">
        <v>-1.7976294569128901E-5</v>
      </c>
      <c r="F7" s="39">
        <v>-3.9131099409685597E-5</v>
      </c>
      <c r="G7">
        <v>-1.4712461690525401E-4</v>
      </c>
      <c r="H7">
        <v>-2.6208519736437398E-4</v>
      </c>
      <c r="I7">
        <v>-3.2505622316315403E-4</v>
      </c>
      <c r="J7">
        <v>-3.0985154379475297E-4</v>
      </c>
      <c r="K7">
        <v>-1.9594496524859799E-4</v>
      </c>
      <c r="L7" s="39">
        <v>6.3198265561636605E-5</v>
      </c>
      <c r="M7">
        <v>4.1301755809320599E-4</v>
      </c>
      <c r="N7">
        <v>8.4794942237807996E-4</v>
      </c>
      <c r="O7">
        <v>1.2991181185299299E-3</v>
      </c>
      <c r="P7">
        <v>1.58929673741156E-3</v>
      </c>
      <c r="Q7">
        <v>1.50745560707733E-3</v>
      </c>
      <c r="R7">
        <v>1.06536665613599E-3</v>
      </c>
      <c r="S7">
        <v>6.6511957953334605E-4</v>
      </c>
      <c r="T7">
        <v>7.3023683248380096E-4</v>
      </c>
      <c r="U7">
        <v>1.27532393564205E-3</v>
      </c>
      <c r="V7">
        <v>1.6941450940545801E-3</v>
      </c>
      <c r="W7">
        <v>1.5708150778633201E-3</v>
      </c>
      <c r="X7">
        <v>1.83109939228026E-3</v>
      </c>
      <c r="Y7">
        <v>1.89287862652799E-3</v>
      </c>
      <c r="Z7">
        <v>1.7998041981337201E-3</v>
      </c>
      <c r="AA7">
        <v>1.81283101473129E-3</v>
      </c>
      <c r="AB7">
        <v>1.71372451289676E-3</v>
      </c>
      <c r="AC7">
        <v>1.7166813309982801E-3</v>
      </c>
      <c r="AD7">
        <v>2.0015567354682798E-3</v>
      </c>
      <c r="AE7">
        <v>2.2790051696987301E-3</v>
      </c>
      <c r="AF7">
        <v>2.8167883972825998E-3</v>
      </c>
      <c r="AG7">
        <v>3.4967756498659E-3</v>
      </c>
    </row>
    <row r="8" spans="1:33" x14ac:dyDescent="0.3">
      <c r="A8" t="s">
        <v>68</v>
      </c>
      <c r="B8">
        <v>-1.6007342561282601E-4</v>
      </c>
      <c r="C8" s="39">
        <v>-8.8191006407069397E-5</v>
      </c>
      <c r="D8" s="39">
        <v>-1.60852566079187E-5</v>
      </c>
      <c r="E8" s="39">
        <v>-1.47522294501645E-5</v>
      </c>
      <c r="F8" s="39">
        <v>-5.4050186124490399E-5</v>
      </c>
      <c r="G8">
        <v>-1.90848598203209E-4</v>
      </c>
      <c r="H8">
        <v>-3.2002097314560502E-4</v>
      </c>
      <c r="I8">
        <v>-3.6416143683631799E-4</v>
      </c>
      <c r="J8">
        <v>-2.9170085199250101E-4</v>
      </c>
      <c r="K8">
        <v>-1.06455257686849E-4</v>
      </c>
      <c r="L8">
        <v>2.01017895641637E-4</v>
      </c>
      <c r="M8">
        <v>5.3783186750777396E-4</v>
      </c>
      <c r="N8">
        <v>9.0335656658594105E-4</v>
      </c>
      <c r="O8">
        <v>1.2376454745954401E-3</v>
      </c>
      <c r="P8">
        <v>1.40689558559108E-3</v>
      </c>
      <c r="Q8">
        <v>1.2780292625515499E-3</v>
      </c>
      <c r="R8">
        <v>9.0076391290765904E-4</v>
      </c>
      <c r="S8">
        <v>6.1622422226525803E-4</v>
      </c>
      <c r="T8">
        <v>7.5479391258356798E-4</v>
      </c>
      <c r="U8">
        <v>1.3357121060092001E-3</v>
      </c>
      <c r="V8">
        <v>1.8196387950600401E-3</v>
      </c>
      <c r="W8">
        <v>1.84281645366697E-3</v>
      </c>
      <c r="X8">
        <v>2.1718209038562998E-3</v>
      </c>
      <c r="Y8">
        <v>2.2560818481974E-3</v>
      </c>
      <c r="Z8">
        <v>2.0995732486055801E-3</v>
      </c>
      <c r="AA8">
        <v>2.1942799917842501E-3</v>
      </c>
      <c r="AB8">
        <v>2.1751610965166598E-3</v>
      </c>
      <c r="AC8">
        <v>2.4405757828533398E-3</v>
      </c>
      <c r="AD8">
        <v>2.56301097833754E-3</v>
      </c>
      <c r="AE8">
        <v>3.0685249730195898E-3</v>
      </c>
      <c r="AF8">
        <v>3.6023629351461801E-3</v>
      </c>
      <c r="AG8">
        <v>4.1354364555121698E-3</v>
      </c>
    </row>
    <row r="9" spans="1:33" x14ac:dyDescent="0.3">
      <c r="A9" t="s">
        <v>69</v>
      </c>
      <c r="B9">
        <v>1.2847275074186199E-4</v>
      </c>
      <c r="C9">
        <v>1.1349376092889E-4</v>
      </c>
      <c r="D9" s="39">
        <v>9.2212445775745206E-5</v>
      </c>
      <c r="E9" s="39">
        <v>5.6375063891913802E-5</v>
      </c>
      <c r="F9" s="39">
        <v>2.0426880955126299E-5</v>
      </c>
      <c r="G9" s="39">
        <v>-2.4483021007394001E-5</v>
      </c>
      <c r="H9" s="39">
        <v>-6.7889195055060103E-5</v>
      </c>
      <c r="I9">
        <v>-1.07898542780456E-4</v>
      </c>
      <c r="J9">
        <v>-1.01692554098043E-4</v>
      </c>
      <c r="K9" s="39">
        <v>-2.95132522185512E-5</v>
      </c>
      <c r="L9">
        <v>1.11385347020916E-4</v>
      </c>
      <c r="M9">
        <v>2.7865839693893603E-4</v>
      </c>
      <c r="N9">
        <v>4.3299870893970097E-4</v>
      </c>
      <c r="O9">
        <v>5.5361227788162796E-4</v>
      </c>
      <c r="P9">
        <v>6.3856325215662705E-4</v>
      </c>
      <c r="Q9">
        <v>6.2672430672460302E-4</v>
      </c>
      <c r="R9">
        <v>5.12887793283448E-4</v>
      </c>
      <c r="S9">
        <v>4.5453901406017398E-4</v>
      </c>
      <c r="T9">
        <v>5.2890450571403496E-4</v>
      </c>
      <c r="U9">
        <v>7.0467989946619504E-4</v>
      </c>
      <c r="V9">
        <v>8.1472091173896103E-4</v>
      </c>
      <c r="W9">
        <v>7.65644188822901E-4</v>
      </c>
      <c r="X9">
        <v>8.3198662786677805E-4</v>
      </c>
      <c r="Y9">
        <v>8.7887329510438099E-4</v>
      </c>
      <c r="Z9">
        <v>8.7622822384061298E-4</v>
      </c>
      <c r="AA9">
        <v>8.6893427866489804E-4</v>
      </c>
      <c r="AB9">
        <v>9.1668735096901905E-4</v>
      </c>
      <c r="AC9">
        <v>1.00256946962351E-3</v>
      </c>
      <c r="AD9">
        <v>1.2352033528072301E-3</v>
      </c>
      <c r="AE9">
        <v>1.56610196198841E-3</v>
      </c>
      <c r="AF9">
        <v>2.0860086033697399E-3</v>
      </c>
      <c r="AG9">
        <v>2.4644675924725698E-3</v>
      </c>
    </row>
    <row r="10" spans="1:33" x14ac:dyDescent="0.3">
      <c r="A10" t="s">
        <v>70</v>
      </c>
      <c r="B10">
        <v>1.43521359592619E-4</v>
      </c>
      <c r="C10">
        <v>1.25499753052597E-4</v>
      </c>
      <c r="D10" s="39">
        <v>9.9820475577530105E-5</v>
      </c>
      <c r="E10" s="39">
        <v>5.7747849047393503E-5</v>
      </c>
      <c r="F10" s="39">
        <v>1.6258286954484801E-5</v>
      </c>
      <c r="G10" s="39">
        <v>-3.2509665416974902E-5</v>
      </c>
      <c r="H10" s="39">
        <v>-7.6030584092539799E-5</v>
      </c>
      <c r="I10">
        <v>-1.13605927792934E-4</v>
      </c>
      <c r="J10" s="39">
        <v>-9.9596046520750102E-5</v>
      </c>
      <c r="K10" s="39">
        <v>-1.63277908805733E-5</v>
      </c>
      <c r="L10">
        <v>1.32815903002189E-4</v>
      </c>
      <c r="M10">
        <v>3.0424299000687501E-4</v>
      </c>
      <c r="N10">
        <v>4.6081699296368899E-4</v>
      </c>
      <c r="O10">
        <v>5.7804008865398795E-4</v>
      </c>
      <c r="P10">
        <v>6.5612583786575998E-4</v>
      </c>
      <c r="Q10">
        <v>6.4285169442854001E-4</v>
      </c>
      <c r="R10">
        <v>5.3424806490840002E-4</v>
      </c>
      <c r="S10">
        <v>4.83031912843112E-4</v>
      </c>
      <c r="T10">
        <v>5.5745841552720101E-4</v>
      </c>
      <c r="U10">
        <v>7.2570204422977701E-4</v>
      </c>
      <c r="V10">
        <v>8.1709167460561002E-4</v>
      </c>
      <c r="W10">
        <v>7.6194940789335803E-4</v>
      </c>
      <c r="X10">
        <v>8.2643960984111803E-4</v>
      </c>
      <c r="Y10">
        <v>8.9679405028007895E-4</v>
      </c>
      <c r="Z10">
        <v>9.09446287671655E-4</v>
      </c>
      <c r="AA10">
        <v>9.4743169776735105E-4</v>
      </c>
      <c r="AB10">
        <v>9.78943113874747E-4</v>
      </c>
      <c r="AC10">
        <v>1.1448283518326499E-3</v>
      </c>
      <c r="AD10">
        <v>1.35735748885932E-3</v>
      </c>
      <c r="AE10">
        <v>1.54898338098198E-3</v>
      </c>
      <c r="AF10">
        <v>1.86184529285798E-3</v>
      </c>
      <c r="AG10">
        <v>2.1358178370413801E-3</v>
      </c>
    </row>
    <row r="11" spans="1:33" x14ac:dyDescent="0.3">
      <c r="A11" t="s">
        <v>71</v>
      </c>
      <c r="B11" s="39">
        <v>7.2384193592125502E-5</v>
      </c>
      <c r="C11" s="39">
        <v>6.8254336904567396E-5</v>
      </c>
      <c r="D11" s="39">
        <v>6.2915618448387299E-5</v>
      </c>
      <c r="E11" s="39">
        <v>5.2843520038224501E-5</v>
      </c>
      <c r="F11" s="39">
        <v>4.0653730662683499E-5</v>
      </c>
      <c r="G11" s="39">
        <v>2.00387543630123E-5</v>
      </c>
      <c r="H11" s="39">
        <v>-7.8007012267055197E-6</v>
      </c>
      <c r="I11" s="39">
        <v>-4.0850687007557102E-5</v>
      </c>
      <c r="J11" s="39">
        <v>-4.3140321294587998E-5</v>
      </c>
      <c r="K11" s="39">
        <v>7.6860603242968093E-6</v>
      </c>
      <c r="L11">
        <v>1.13543446295888E-4</v>
      </c>
      <c r="M11">
        <v>2.20918680541533E-4</v>
      </c>
      <c r="N11">
        <v>2.8082364888840701E-4</v>
      </c>
      <c r="O11">
        <v>2.9113183538002999E-4</v>
      </c>
      <c r="P11">
        <v>2.8617144733430799E-4</v>
      </c>
      <c r="Q11">
        <v>2.7576150581684302E-4</v>
      </c>
      <c r="R11">
        <v>2.82625769471642E-4</v>
      </c>
      <c r="S11">
        <v>3.35129283180351E-4</v>
      </c>
      <c r="T11">
        <v>3.7158765534926898E-4</v>
      </c>
      <c r="U11">
        <v>3.8864265713535299E-4</v>
      </c>
      <c r="V11">
        <v>4.01766527208834E-4</v>
      </c>
      <c r="W11">
        <v>4.10414424750107E-4</v>
      </c>
      <c r="X11">
        <v>4.0201378100190302E-4</v>
      </c>
      <c r="Y11">
        <v>4.1470061333015798E-4</v>
      </c>
      <c r="Z11">
        <v>4.3028420033749498E-4</v>
      </c>
      <c r="AA11">
        <v>4.7370298104779497E-4</v>
      </c>
      <c r="AB11">
        <v>5.2913625616096899E-4</v>
      </c>
      <c r="AC11">
        <v>6.2357000591936303E-4</v>
      </c>
      <c r="AD11">
        <v>6.6102428394191498E-4</v>
      </c>
      <c r="AE11">
        <v>7.7618451955216298E-4</v>
      </c>
      <c r="AF11">
        <v>9.4419418400792498E-4</v>
      </c>
      <c r="AG11">
        <v>1.0551528675480199E-3</v>
      </c>
    </row>
    <row r="12" spans="1:33" x14ac:dyDescent="0.3">
      <c r="A12" t="s">
        <v>72</v>
      </c>
      <c r="B12" s="39">
        <v>9.4625246459192799E-5</v>
      </c>
      <c r="C12" s="39">
        <v>8.7510796672097806E-5</v>
      </c>
      <c r="D12" s="39">
        <v>7.8503582078475403E-5</v>
      </c>
      <c r="E12" s="39">
        <v>6.4230014500633794E-5</v>
      </c>
      <c r="F12" s="39">
        <v>4.8513343342953699E-5</v>
      </c>
      <c r="G12" s="39">
        <v>2.4783467417549601E-5</v>
      </c>
      <c r="H12" s="39">
        <v>-5.0016189839408E-6</v>
      </c>
      <c r="I12" s="39">
        <v>-3.7491980589055299E-5</v>
      </c>
      <c r="J12" s="39">
        <v>-3.1175544477999598E-5</v>
      </c>
      <c r="K12" s="39">
        <v>3.5847583810770998E-5</v>
      </c>
      <c r="L12">
        <v>1.6431260147142701E-4</v>
      </c>
      <c r="M12">
        <v>2.8935401916505899E-4</v>
      </c>
      <c r="N12">
        <v>3.4994163031653198E-4</v>
      </c>
      <c r="O12">
        <v>3.4362927602573002E-4</v>
      </c>
      <c r="P12">
        <v>3.1703232660820697E-4</v>
      </c>
      <c r="Q12">
        <v>3.0119956491022102E-4</v>
      </c>
      <c r="R12">
        <v>3.3330338603084403E-4</v>
      </c>
      <c r="S12">
        <v>4.2552558335924302E-4</v>
      </c>
      <c r="T12">
        <v>4.7850533484451198E-4</v>
      </c>
      <c r="U12">
        <v>4.9861652909098599E-4</v>
      </c>
      <c r="V12">
        <v>5.1978918614599705E-4</v>
      </c>
      <c r="W12">
        <v>5.3202797607194399E-4</v>
      </c>
      <c r="X12">
        <v>5.0605891397613098E-4</v>
      </c>
      <c r="Y12">
        <v>5.0656172902829204E-4</v>
      </c>
      <c r="Z12">
        <v>5.04623824671038E-4</v>
      </c>
      <c r="AA12">
        <v>5.3707821984549703E-4</v>
      </c>
      <c r="AB12">
        <v>5.6552047782107895E-4</v>
      </c>
      <c r="AC12">
        <v>6.0097775261543497E-4</v>
      </c>
      <c r="AD12">
        <v>6.7972339860778797E-4</v>
      </c>
      <c r="AE12">
        <v>8.1081548162200096E-4</v>
      </c>
      <c r="AF12">
        <v>9.3885418405134299E-4</v>
      </c>
      <c r="AG12">
        <v>1.0814045748660001E-3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6350-D10A-46EE-BA0A-059CD305791A}">
  <dimension ref="A1:G41"/>
  <sheetViews>
    <sheetView topLeftCell="A7" workbookViewId="0">
      <selection activeCell="A2" sqref="A2:A41"/>
    </sheetView>
  </sheetViews>
  <sheetFormatPr defaultRowHeight="14.4" x14ac:dyDescent="0.3"/>
  <sheetData>
    <row r="1" spans="1:7" ht="66.599999999999994" thickBot="1" x14ac:dyDescent="0.35">
      <c r="A1" s="18" t="s">
        <v>84</v>
      </c>
      <c r="B1" s="19" t="s">
        <v>85</v>
      </c>
      <c r="C1" s="19" t="s">
        <v>86</v>
      </c>
      <c r="D1" s="19" t="s">
        <v>87</v>
      </c>
      <c r="E1" s="19" t="s">
        <v>88</v>
      </c>
      <c r="F1" s="19" t="s">
        <v>89</v>
      </c>
      <c r="G1" s="20" t="s">
        <v>90</v>
      </c>
    </row>
    <row r="2" spans="1:7" ht="19.2" x14ac:dyDescent="0.3">
      <c r="A2" s="10" t="s">
        <v>39</v>
      </c>
      <c r="B2" s="11" t="s">
        <v>40</v>
      </c>
      <c r="C2" s="11">
        <v>4.5999999999999999E-3</v>
      </c>
      <c r="D2" s="11">
        <v>6</v>
      </c>
      <c r="E2" s="11">
        <v>17.100000000000001</v>
      </c>
      <c r="F2" s="11">
        <v>23.12</v>
      </c>
      <c r="G2" s="12">
        <v>0.78</v>
      </c>
    </row>
    <row r="3" spans="1:7" ht="19.2" x14ac:dyDescent="0.3">
      <c r="A3" s="13" t="s">
        <v>41</v>
      </c>
      <c r="B3" s="9" t="s">
        <v>40</v>
      </c>
      <c r="C3" s="9">
        <v>4.5999999999999999E-3</v>
      </c>
      <c r="D3" s="9" t="s">
        <v>42</v>
      </c>
      <c r="E3" s="9" t="s">
        <v>42</v>
      </c>
      <c r="F3" s="9">
        <v>14.69</v>
      </c>
      <c r="G3" s="14">
        <v>0.41</v>
      </c>
    </row>
    <row r="4" spans="1:7" ht="19.2" x14ac:dyDescent="0.3">
      <c r="A4" s="13" t="s">
        <v>43</v>
      </c>
      <c r="B4" s="9" t="s">
        <v>40</v>
      </c>
      <c r="C4" s="9">
        <v>4.5999999999999999E-3</v>
      </c>
      <c r="D4" s="9">
        <v>6</v>
      </c>
      <c r="E4" s="9">
        <v>16.8</v>
      </c>
      <c r="F4" s="9">
        <v>11.57</v>
      </c>
      <c r="G4" s="14">
        <v>0.26</v>
      </c>
    </row>
    <row r="5" spans="1:7" ht="28.8" x14ac:dyDescent="0.3">
      <c r="A5" s="13" t="s">
        <v>44</v>
      </c>
      <c r="B5" s="9" t="s">
        <v>45</v>
      </c>
      <c r="C5" s="9">
        <v>1.1999999999999999E-3</v>
      </c>
      <c r="D5" s="9">
        <v>1.8</v>
      </c>
      <c r="E5" s="9">
        <v>14.7</v>
      </c>
      <c r="F5" s="9">
        <v>13.5</v>
      </c>
      <c r="G5" s="14">
        <v>0.78</v>
      </c>
    </row>
    <row r="6" spans="1:7" ht="28.8" x14ac:dyDescent="0.3">
      <c r="A6" s="13" t="s">
        <v>46</v>
      </c>
      <c r="B6" s="9" t="s">
        <v>45</v>
      </c>
      <c r="C6" s="9">
        <v>1.1999999999999999E-3</v>
      </c>
      <c r="D6" s="9">
        <v>1.8</v>
      </c>
      <c r="E6" s="9">
        <v>14.7</v>
      </c>
      <c r="F6" s="9">
        <v>10.42</v>
      </c>
      <c r="G6" s="14">
        <v>0.31</v>
      </c>
    </row>
    <row r="7" spans="1:7" ht="28.8" x14ac:dyDescent="0.3">
      <c r="A7" s="13" t="s">
        <v>47</v>
      </c>
      <c r="B7" s="9" t="s">
        <v>45</v>
      </c>
      <c r="C7" s="9">
        <v>1.1999999999999999E-3</v>
      </c>
      <c r="D7" s="9">
        <v>1.8</v>
      </c>
      <c r="E7" s="9">
        <v>14.7</v>
      </c>
      <c r="F7" s="9">
        <v>11.09</v>
      </c>
      <c r="G7" s="14">
        <v>0.23</v>
      </c>
    </row>
    <row r="8" spans="1:7" ht="28.8" x14ac:dyDescent="0.3">
      <c r="A8" s="13" t="s">
        <v>48</v>
      </c>
      <c r="B8" s="9" t="s">
        <v>45</v>
      </c>
      <c r="C8" s="9">
        <v>3.2000000000000002E-3</v>
      </c>
      <c r="D8" s="9">
        <v>4.4000000000000004</v>
      </c>
      <c r="E8" s="9">
        <v>15.9</v>
      </c>
      <c r="F8" s="9">
        <v>15.59</v>
      </c>
      <c r="G8" s="14">
        <v>0.69</v>
      </c>
    </row>
    <row r="9" spans="1:7" ht="28.8" x14ac:dyDescent="0.3">
      <c r="A9" s="13" t="s">
        <v>49</v>
      </c>
      <c r="B9" s="9" t="s">
        <v>45</v>
      </c>
      <c r="C9" s="9">
        <v>3.2000000000000002E-3</v>
      </c>
      <c r="D9" s="9">
        <v>4.4000000000000004</v>
      </c>
      <c r="E9" s="9">
        <v>15.8</v>
      </c>
      <c r="F9" s="9">
        <v>9.61</v>
      </c>
      <c r="G9" s="14">
        <v>0.14000000000000001</v>
      </c>
    </row>
    <row r="10" spans="1:7" ht="28.8" x14ac:dyDescent="0.3">
      <c r="A10" s="13" t="s">
        <v>50</v>
      </c>
      <c r="B10" s="9" t="s">
        <v>45</v>
      </c>
      <c r="C10" s="9">
        <v>3.2000000000000002E-3</v>
      </c>
      <c r="D10" s="9">
        <v>4.4000000000000004</v>
      </c>
      <c r="E10" s="9">
        <v>15.9</v>
      </c>
      <c r="F10" s="9">
        <v>11.93</v>
      </c>
      <c r="G10" s="14">
        <v>0.47</v>
      </c>
    </row>
    <row r="11" spans="1:7" ht="28.8" x14ac:dyDescent="0.3">
      <c r="A11" s="13" t="s">
        <v>51</v>
      </c>
      <c r="B11" s="9" t="s">
        <v>45</v>
      </c>
      <c r="C11" s="9">
        <v>4.5999999999999999E-3</v>
      </c>
      <c r="D11" s="9">
        <v>5.9</v>
      </c>
      <c r="E11" s="9">
        <v>17</v>
      </c>
      <c r="F11" s="9">
        <v>16.489999999999998</v>
      </c>
      <c r="G11" s="14">
        <v>0.67</v>
      </c>
    </row>
    <row r="12" spans="1:7" ht="28.8" x14ac:dyDescent="0.3">
      <c r="A12" s="13" t="s">
        <v>52</v>
      </c>
      <c r="B12" s="9" t="s">
        <v>45</v>
      </c>
      <c r="C12" s="9">
        <v>4.5999999999999999E-3</v>
      </c>
      <c r="D12" s="9">
        <v>5.9</v>
      </c>
      <c r="E12" s="9">
        <v>17.100000000000001</v>
      </c>
      <c r="F12" s="9">
        <v>10.199999999999999</v>
      </c>
      <c r="G12" s="14">
        <v>0.41</v>
      </c>
    </row>
    <row r="13" spans="1:7" ht="28.8" x14ac:dyDescent="0.3">
      <c r="A13" s="13" t="s">
        <v>53</v>
      </c>
      <c r="B13" s="9" t="s">
        <v>45</v>
      </c>
      <c r="C13" s="9">
        <v>4.5999999999999999E-3</v>
      </c>
      <c r="D13" s="9">
        <v>5.9</v>
      </c>
      <c r="E13" s="9">
        <v>17</v>
      </c>
      <c r="F13" s="9">
        <v>9.57</v>
      </c>
      <c r="G13" s="14">
        <v>0.27</v>
      </c>
    </row>
    <row r="14" spans="1:7" ht="19.2" x14ac:dyDescent="0.3">
      <c r="A14" s="13" t="s">
        <v>54</v>
      </c>
      <c r="B14" s="9" t="s">
        <v>55</v>
      </c>
      <c r="C14" s="9">
        <v>1.1999999999999999E-3</v>
      </c>
      <c r="D14" s="9">
        <v>1.9</v>
      </c>
      <c r="E14" s="9">
        <v>14.2</v>
      </c>
      <c r="F14" s="9">
        <v>48.59</v>
      </c>
      <c r="G14" s="14">
        <v>2.16</v>
      </c>
    </row>
    <row r="15" spans="1:7" ht="19.2" x14ac:dyDescent="0.3">
      <c r="A15" s="13" t="s">
        <v>56</v>
      </c>
      <c r="B15" s="9" t="s">
        <v>55</v>
      </c>
      <c r="C15" s="9">
        <v>1.1999999999999999E-3</v>
      </c>
      <c r="D15" s="9">
        <v>1.9</v>
      </c>
      <c r="E15" s="9">
        <v>14.2</v>
      </c>
      <c r="F15" s="9">
        <v>33.64</v>
      </c>
      <c r="G15" s="14">
        <v>1.47</v>
      </c>
    </row>
    <row r="16" spans="1:7" ht="19.2" x14ac:dyDescent="0.3">
      <c r="A16" s="13" t="s">
        <v>57</v>
      </c>
      <c r="B16" s="9" t="s">
        <v>55</v>
      </c>
      <c r="C16" s="9">
        <v>3.2000000000000002E-3</v>
      </c>
      <c r="D16" s="9">
        <v>4.7</v>
      </c>
      <c r="E16" s="9">
        <v>14.9</v>
      </c>
      <c r="F16" s="9">
        <v>38.119999999999997</v>
      </c>
      <c r="G16" s="14">
        <v>1.61</v>
      </c>
    </row>
    <row r="17" spans="1:7" ht="19.2" x14ac:dyDescent="0.3">
      <c r="A17" s="13" t="s">
        <v>58</v>
      </c>
      <c r="B17" s="9" t="s">
        <v>55</v>
      </c>
      <c r="C17" s="9">
        <v>3.2000000000000002E-3</v>
      </c>
      <c r="D17" s="9">
        <v>4.7</v>
      </c>
      <c r="E17" s="9">
        <v>14.8</v>
      </c>
      <c r="F17" s="9">
        <v>29.08</v>
      </c>
      <c r="G17" s="14">
        <v>1.29</v>
      </c>
    </row>
    <row r="18" spans="1:7" ht="19.2" x14ac:dyDescent="0.3">
      <c r="A18" s="13" t="s">
        <v>59</v>
      </c>
      <c r="B18" s="9" t="s">
        <v>55</v>
      </c>
      <c r="C18" s="9">
        <v>4.5999999999999999E-3</v>
      </c>
      <c r="D18" s="9">
        <v>6.2</v>
      </c>
      <c r="E18" s="9">
        <v>16.3</v>
      </c>
      <c r="F18" s="9">
        <v>30.85</v>
      </c>
      <c r="G18" s="14">
        <v>0.72</v>
      </c>
    </row>
    <row r="19" spans="1:7" ht="19.2" x14ac:dyDescent="0.3">
      <c r="A19" s="13" t="s">
        <v>60</v>
      </c>
      <c r="B19" s="9" t="s">
        <v>55</v>
      </c>
      <c r="C19" s="9">
        <v>4.5999999999999999E-3</v>
      </c>
      <c r="D19" s="9">
        <v>6.2</v>
      </c>
      <c r="E19" s="9">
        <v>16.3</v>
      </c>
      <c r="F19" s="9">
        <v>26.28</v>
      </c>
      <c r="G19" s="14">
        <v>0.89</v>
      </c>
    </row>
    <row r="20" spans="1:7" ht="19.2" x14ac:dyDescent="0.3">
      <c r="A20" s="13" t="s">
        <v>61</v>
      </c>
      <c r="B20" s="9" t="s">
        <v>40</v>
      </c>
      <c r="C20" s="9">
        <v>1.1999999999999999E-3</v>
      </c>
      <c r="D20" s="9">
        <v>1.8</v>
      </c>
      <c r="E20" s="9">
        <v>14.5</v>
      </c>
      <c r="F20" s="9">
        <v>32.21</v>
      </c>
      <c r="G20" s="14">
        <v>0.8</v>
      </c>
    </row>
    <row r="21" spans="1:7" ht="19.2" x14ac:dyDescent="0.3">
      <c r="A21" s="13" t="s">
        <v>62</v>
      </c>
      <c r="B21" s="9" t="s">
        <v>40</v>
      </c>
      <c r="C21" s="9">
        <v>1.1999999999999999E-3</v>
      </c>
      <c r="D21" s="9">
        <v>1.8</v>
      </c>
      <c r="E21" s="9">
        <v>14.5</v>
      </c>
      <c r="F21" s="9">
        <v>25.51</v>
      </c>
      <c r="G21" s="14">
        <v>0.54</v>
      </c>
    </row>
    <row r="22" spans="1:7" ht="19.2" x14ac:dyDescent="0.3">
      <c r="A22" s="13" t="s">
        <v>63</v>
      </c>
      <c r="B22" s="9" t="s">
        <v>40</v>
      </c>
      <c r="C22" s="9">
        <v>3.2000000000000002E-3</v>
      </c>
      <c r="D22" s="9">
        <v>4.5999999999999996</v>
      </c>
      <c r="E22" s="9">
        <v>15.3</v>
      </c>
      <c r="F22" s="9">
        <v>28.24</v>
      </c>
      <c r="G22" s="14">
        <v>0.82</v>
      </c>
    </row>
    <row r="23" spans="1:7" ht="19.2" x14ac:dyDescent="0.3">
      <c r="A23" s="13" t="s">
        <v>64</v>
      </c>
      <c r="B23" s="9" t="s">
        <v>40</v>
      </c>
      <c r="C23" s="9">
        <v>3.2000000000000002E-3</v>
      </c>
      <c r="D23" s="9">
        <v>4.5999999999999996</v>
      </c>
      <c r="E23" s="9">
        <v>15.3</v>
      </c>
      <c r="F23" s="9">
        <v>25.4</v>
      </c>
      <c r="G23" s="14">
        <v>0.95</v>
      </c>
    </row>
    <row r="24" spans="1:7" ht="19.2" x14ac:dyDescent="0.3">
      <c r="A24" s="13" t="s">
        <v>65</v>
      </c>
      <c r="B24" s="9" t="s">
        <v>40</v>
      </c>
      <c r="C24" s="9">
        <v>4.5999999999999999E-3</v>
      </c>
      <c r="D24" s="9">
        <v>6</v>
      </c>
      <c r="E24" s="9">
        <v>16.7</v>
      </c>
      <c r="F24" s="9">
        <v>25.73</v>
      </c>
      <c r="G24" s="14">
        <v>0.69</v>
      </c>
    </row>
    <row r="25" spans="1:7" ht="19.2" x14ac:dyDescent="0.3">
      <c r="A25" s="13" t="s">
        <v>66</v>
      </c>
      <c r="B25" s="9" t="s">
        <v>40</v>
      </c>
      <c r="C25" s="9">
        <v>4.5999999999999999E-3</v>
      </c>
      <c r="D25" s="9">
        <v>6</v>
      </c>
      <c r="E25" s="9">
        <v>16.7</v>
      </c>
      <c r="F25" s="9">
        <v>22.94</v>
      </c>
      <c r="G25" s="14">
        <v>0.52</v>
      </c>
    </row>
    <row r="26" spans="1:7" ht="28.8" x14ac:dyDescent="0.3">
      <c r="A26" s="13" t="s">
        <v>67</v>
      </c>
      <c r="B26" s="9" t="s">
        <v>45</v>
      </c>
      <c r="C26" s="9">
        <v>1.1999999999999999E-3</v>
      </c>
      <c r="D26" s="9">
        <v>1.9</v>
      </c>
      <c r="E26" s="9">
        <v>14</v>
      </c>
      <c r="F26" s="9">
        <v>28.41</v>
      </c>
      <c r="G26" s="14">
        <v>0.83</v>
      </c>
    </row>
    <row r="27" spans="1:7" ht="28.8" x14ac:dyDescent="0.3">
      <c r="A27" s="13" t="s">
        <v>68</v>
      </c>
      <c r="B27" s="9" t="s">
        <v>45</v>
      </c>
      <c r="C27" s="9">
        <v>1.1999999999999999E-3</v>
      </c>
      <c r="D27" s="9">
        <v>1.8</v>
      </c>
      <c r="E27" s="9">
        <v>14.3</v>
      </c>
      <c r="F27" s="9">
        <v>24.05</v>
      </c>
      <c r="G27" s="14">
        <v>0.54</v>
      </c>
    </row>
    <row r="28" spans="1:7" ht="28.8" x14ac:dyDescent="0.3">
      <c r="A28" s="13" t="s">
        <v>69</v>
      </c>
      <c r="B28" s="9" t="s">
        <v>45</v>
      </c>
      <c r="C28" s="9">
        <v>3.2000000000000002E-3</v>
      </c>
      <c r="D28" s="9">
        <v>4.7</v>
      </c>
      <c r="E28" s="9">
        <v>15</v>
      </c>
      <c r="F28" s="9">
        <v>25.44</v>
      </c>
      <c r="G28" s="14">
        <v>0.63</v>
      </c>
    </row>
    <row r="29" spans="1:7" ht="28.8" x14ac:dyDescent="0.3">
      <c r="A29" s="13" t="s">
        <v>70</v>
      </c>
      <c r="B29" s="9" t="s">
        <v>45</v>
      </c>
      <c r="C29" s="9">
        <v>3.2000000000000002E-3</v>
      </c>
      <c r="D29" s="9">
        <v>4.7</v>
      </c>
      <c r="E29" s="9">
        <v>15.1</v>
      </c>
      <c r="F29" s="9">
        <v>26.41</v>
      </c>
      <c r="G29" s="14">
        <v>0.74</v>
      </c>
    </row>
    <row r="30" spans="1:7" ht="28.8" x14ac:dyDescent="0.3">
      <c r="A30" s="13" t="s">
        <v>71</v>
      </c>
      <c r="B30" s="9" t="s">
        <v>45</v>
      </c>
      <c r="C30" s="9">
        <v>4.5999999999999999E-3</v>
      </c>
      <c r="D30" s="9">
        <v>6</v>
      </c>
      <c r="E30" s="9">
        <v>16.7</v>
      </c>
      <c r="F30" s="9">
        <v>24.1</v>
      </c>
      <c r="G30" s="14">
        <v>0.31</v>
      </c>
    </row>
    <row r="31" spans="1:7" ht="28.8" x14ac:dyDescent="0.3">
      <c r="A31" s="13" t="s">
        <v>72</v>
      </c>
      <c r="B31" s="9" t="s">
        <v>45</v>
      </c>
      <c r="C31" s="9">
        <v>4.5999999999999999E-3</v>
      </c>
      <c r="D31" s="9">
        <v>6</v>
      </c>
      <c r="E31" s="9">
        <v>16.7</v>
      </c>
      <c r="F31" s="9">
        <v>25.31</v>
      </c>
      <c r="G31" s="14">
        <v>0.44</v>
      </c>
    </row>
    <row r="32" spans="1:7" ht="19.2" x14ac:dyDescent="0.3">
      <c r="A32" s="13" t="s">
        <v>73</v>
      </c>
      <c r="B32" s="9" t="s">
        <v>74</v>
      </c>
      <c r="C32" s="9">
        <v>1.1999999999999999E-3</v>
      </c>
      <c r="D32" s="9">
        <v>1.7</v>
      </c>
      <c r="E32" s="9">
        <v>15.3</v>
      </c>
      <c r="F32" s="9">
        <v>18.45</v>
      </c>
      <c r="G32" s="14">
        <v>0.52</v>
      </c>
    </row>
    <row r="33" spans="1:7" ht="19.2" x14ac:dyDescent="0.3">
      <c r="A33" s="13" t="s">
        <v>75</v>
      </c>
      <c r="B33" s="9" t="s">
        <v>74</v>
      </c>
      <c r="C33" s="9">
        <v>1.1999999999999999E-3</v>
      </c>
      <c r="D33" s="9" t="s">
        <v>42</v>
      </c>
      <c r="E33" s="9" t="s">
        <v>42</v>
      </c>
      <c r="F33" s="9">
        <v>16.66</v>
      </c>
      <c r="G33" s="14">
        <v>0.56999999999999995</v>
      </c>
    </row>
    <row r="34" spans="1:7" ht="19.2" x14ac:dyDescent="0.3">
      <c r="A34" s="13" t="s">
        <v>76</v>
      </c>
      <c r="B34" s="9" t="s">
        <v>74</v>
      </c>
      <c r="C34" s="9">
        <v>3.2000000000000002E-3</v>
      </c>
      <c r="D34" s="9">
        <v>4.5999999999999996</v>
      </c>
      <c r="E34" s="9">
        <v>15.2</v>
      </c>
      <c r="F34" s="9">
        <v>18.690000000000001</v>
      </c>
      <c r="G34" s="14">
        <v>0.5</v>
      </c>
    </row>
    <row r="35" spans="1:7" ht="19.2" x14ac:dyDescent="0.3">
      <c r="A35" s="13" t="s">
        <v>77</v>
      </c>
      <c r="B35" s="9" t="s">
        <v>74</v>
      </c>
      <c r="C35" s="9">
        <v>3.2000000000000002E-3</v>
      </c>
      <c r="D35" s="9">
        <v>4.5999999999999996</v>
      </c>
      <c r="E35" s="9">
        <v>15.3</v>
      </c>
      <c r="F35" s="9">
        <v>11.5</v>
      </c>
      <c r="G35" s="14">
        <v>0.69</v>
      </c>
    </row>
    <row r="36" spans="1:7" ht="19.2" x14ac:dyDescent="0.3">
      <c r="A36" s="13" t="s">
        <v>78</v>
      </c>
      <c r="B36" s="9" t="s">
        <v>74</v>
      </c>
      <c r="C36" s="9">
        <v>4.5999999999999999E-3</v>
      </c>
      <c r="D36" s="9">
        <v>6.1</v>
      </c>
      <c r="E36" s="9">
        <v>16.600000000000001</v>
      </c>
      <c r="F36" s="9">
        <v>13.15</v>
      </c>
      <c r="G36" s="14">
        <v>0.56000000000000005</v>
      </c>
    </row>
    <row r="37" spans="1:7" ht="19.2" x14ac:dyDescent="0.3">
      <c r="A37" s="13" t="s">
        <v>79</v>
      </c>
      <c r="B37" s="9" t="s">
        <v>74</v>
      </c>
      <c r="C37" s="9">
        <v>4.5999999999999999E-3</v>
      </c>
      <c r="D37" s="9" t="s">
        <v>42</v>
      </c>
      <c r="E37" s="9" t="s">
        <v>42</v>
      </c>
      <c r="F37" s="9">
        <v>24.6</v>
      </c>
      <c r="G37" s="14">
        <v>1.07</v>
      </c>
    </row>
    <row r="38" spans="1:7" ht="19.2" x14ac:dyDescent="0.3">
      <c r="A38" s="13" t="s">
        <v>80</v>
      </c>
      <c r="B38" s="9" t="s">
        <v>74</v>
      </c>
      <c r="C38" s="9">
        <v>1.1999999999999999E-3</v>
      </c>
      <c r="D38" s="9">
        <v>1.9</v>
      </c>
      <c r="E38" s="9">
        <v>13.9</v>
      </c>
      <c r="F38" s="9">
        <v>32.61</v>
      </c>
      <c r="G38" s="14">
        <v>1.25</v>
      </c>
    </row>
    <row r="39" spans="1:7" ht="19.2" x14ac:dyDescent="0.3">
      <c r="A39" s="13" t="s">
        <v>81</v>
      </c>
      <c r="B39" s="9" t="s">
        <v>74</v>
      </c>
      <c r="C39" s="9">
        <v>1.1999999999999999E-3</v>
      </c>
      <c r="D39" s="9">
        <v>1.9</v>
      </c>
      <c r="E39" s="9">
        <v>13.5</v>
      </c>
      <c r="F39" s="9">
        <v>24.87</v>
      </c>
      <c r="G39" s="14">
        <v>0.53</v>
      </c>
    </row>
    <row r="40" spans="1:7" ht="19.2" x14ac:dyDescent="0.3">
      <c r="A40" s="13" t="s">
        <v>82</v>
      </c>
      <c r="B40" s="9" t="s">
        <v>74</v>
      </c>
      <c r="C40" s="9">
        <v>3.2000000000000002E-3</v>
      </c>
      <c r="D40" s="9">
        <v>4.8</v>
      </c>
      <c r="E40" s="9">
        <v>14.8</v>
      </c>
      <c r="F40" s="9">
        <v>25.15</v>
      </c>
      <c r="G40" s="14">
        <v>0.73</v>
      </c>
    </row>
    <row r="41" spans="1:7" ht="19.8" thickBot="1" x14ac:dyDescent="0.35">
      <c r="A41" s="15" t="s">
        <v>83</v>
      </c>
      <c r="B41" s="16" t="s">
        <v>74</v>
      </c>
      <c r="C41" s="16">
        <v>3.2000000000000002E-3</v>
      </c>
      <c r="D41" s="16">
        <v>4.8</v>
      </c>
      <c r="E41" s="16">
        <v>14.6</v>
      </c>
      <c r="F41" s="16">
        <v>22.14</v>
      </c>
      <c r="G41" s="17"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all_data</vt:lpstr>
      <vt:lpstr>Fauria_eta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Stein</dc:creator>
  <cp:lastModifiedBy>Sam Stein</cp:lastModifiedBy>
  <dcterms:created xsi:type="dcterms:W3CDTF">2019-10-29T09:33:31Z</dcterms:created>
  <dcterms:modified xsi:type="dcterms:W3CDTF">2019-12-09T04:15:32Z</dcterms:modified>
</cp:coreProperties>
</file>