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435"/>
  </bookViews>
  <sheets>
    <sheet name="Question_2" sheetId="1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Question_2!$H$20:$H$37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2147483647</definedName>
    <definedName name="solver_lhs1" localSheetId="0" hidden="1">Question_2!$H$4:$H$17</definedName>
    <definedName name="solver_lhs10" localSheetId="0" hidden="1">Question_2!#REF!</definedName>
    <definedName name="solver_lhs11" localSheetId="0" hidden="1">Question_2!#REF!</definedName>
    <definedName name="solver_lhs12" localSheetId="0" hidden="1">Question_2!#REF!</definedName>
    <definedName name="solver_lhs13" localSheetId="0" hidden="1">Question_2!#REF!</definedName>
    <definedName name="solver_lhs14" localSheetId="0" hidden="1">Question_2!#REF!</definedName>
    <definedName name="solver_lhs2" localSheetId="0" hidden="1">Question_2!#REF!</definedName>
    <definedName name="solver_lhs3" localSheetId="0" hidden="1">Question_2!#REF!</definedName>
    <definedName name="solver_lhs4" localSheetId="0" hidden="1">Question_2!#REF!</definedName>
    <definedName name="solver_lhs5" localSheetId="0" hidden="1">Question_2!#REF!</definedName>
    <definedName name="solver_lhs6" localSheetId="0" hidden="1">Question_2!#REF!</definedName>
    <definedName name="solver_lhs7" localSheetId="0" hidden="1">Question_2!#REF!</definedName>
    <definedName name="solver_lhs8" localSheetId="0" hidden="1">Question_2!#REF!</definedName>
    <definedName name="solver_lhs9" localSheetId="0" hidden="1">Question_2!#REF!</definedName>
    <definedName name="solver_neg" localSheetId="0" hidden="1">1</definedName>
    <definedName name="solver_num" localSheetId="0" hidden="1">1</definedName>
    <definedName name="solver_nwt" localSheetId="0" hidden="1">1</definedName>
    <definedName name="solver_opt" localSheetId="0" hidden="1">Question_2!$K$25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0</definedName>
    <definedName name="solver_rhs10" localSheetId="0" hidden="1">Question_2!$L$12</definedName>
    <definedName name="solver_rhs11" localSheetId="0" hidden="1">Question_2!$L$13</definedName>
    <definedName name="solver_rhs12" localSheetId="0" hidden="1">Question_2!$L$14</definedName>
    <definedName name="solver_rhs13" localSheetId="0" hidden="1">Question_2!$L$15</definedName>
    <definedName name="solver_rhs14" localSheetId="0" hidden="1">Question_2!$L$16</definedName>
    <definedName name="solver_rhs2" localSheetId="0" hidden="1">Question_2!$L$4</definedName>
    <definedName name="solver_rhs3" localSheetId="0" hidden="1">Question_2!$L$5</definedName>
    <definedName name="solver_rhs4" localSheetId="0" hidden="1">Question_2!$L$6</definedName>
    <definedName name="solver_rhs5" localSheetId="0" hidden="1">Question_2!$L$7</definedName>
    <definedName name="solver_rhs6" localSheetId="0" hidden="1">Question_2!$L$8</definedName>
    <definedName name="solver_rhs7" localSheetId="0" hidden="1">Question_2!$L$9</definedName>
    <definedName name="solver_rhs8" localSheetId="0" hidden="1">Question_2!$L$10</definedName>
    <definedName name="solver_rhs9" localSheetId="0" hidden="1">Question_2!$L$11</definedName>
    <definedName name="solver_rlx" localSheetId="0" hidden="1">2</definedName>
    <definedName name="solver_scl" localSheetId="0" hidden="1">2</definedName>
    <definedName name="solver_sho" localSheetId="0" hidden="1">0</definedName>
    <definedName name="solver_tim" localSheetId="0" hidden="1">2147483647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52511"/>
</workbook>
</file>

<file path=xl/calcChain.xml><?xml version="1.0" encoding="utf-8"?>
<calcChain xmlns="http://schemas.openxmlformats.org/spreadsheetml/2006/main">
  <c r="F4" i="1" l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L20" i="1"/>
  <c r="C6" i="1" l="1"/>
  <c r="L22" i="1"/>
  <c r="L21" i="1"/>
  <c r="K25" i="1" s="1"/>
  <c r="E17" i="1"/>
  <c r="G17" i="1" s="1"/>
  <c r="H17" i="1" s="1"/>
  <c r="E16" i="1"/>
  <c r="G16" i="1" s="1"/>
  <c r="H16" i="1" s="1"/>
  <c r="E15" i="1"/>
  <c r="G15" i="1" s="1"/>
  <c r="H15" i="1" s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C8" i="1"/>
  <c r="E7" i="1"/>
  <c r="D7" i="1"/>
  <c r="C7" i="1"/>
  <c r="E6" i="1"/>
  <c r="D6" i="1"/>
  <c r="E5" i="1"/>
  <c r="D5" i="1"/>
  <c r="C5" i="1"/>
  <c r="E4" i="1"/>
  <c r="D4" i="1"/>
  <c r="C4" i="1"/>
  <c r="G7" i="1" l="1"/>
  <c r="H7" i="1" s="1"/>
  <c r="G13" i="1"/>
  <c r="H13" i="1" s="1"/>
  <c r="G11" i="1"/>
  <c r="H11" i="1" s="1"/>
  <c r="G5" i="1"/>
  <c r="H5" i="1" s="1"/>
  <c r="G4" i="1"/>
  <c r="H4" i="1" s="1"/>
  <c r="G10" i="1"/>
  <c r="H10" i="1" s="1"/>
  <c r="G12" i="1"/>
  <c r="H12" i="1" s="1"/>
  <c r="G9" i="1"/>
  <c r="H9" i="1" s="1"/>
  <c r="G14" i="1"/>
  <c r="H14" i="1" s="1"/>
  <c r="G8" i="1"/>
  <c r="H8" i="1" s="1"/>
  <c r="G6" i="1"/>
  <c r="H6" i="1" s="1"/>
</calcChain>
</file>

<file path=xl/sharedStrings.xml><?xml version="1.0" encoding="utf-8"?>
<sst xmlns="http://schemas.openxmlformats.org/spreadsheetml/2006/main" count="57" uniqueCount="50">
  <si>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</si>
  <si>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</si>
  <si>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</si>
  <si>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</si>
  <si>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</si>
  <si>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</si>
  <si>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</si>
  <si>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</si>
  <si>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</si>
  <si>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Year10</t>
  </si>
  <si>
    <t>Year11</t>
  </si>
  <si>
    <t>Year12</t>
  </si>
  <si>
    <t>Year13</t>
  </si>
  <si>
    <t>Year14</t>
  </si>
  <si>
    <t>Pensions Due at End of Year (in $000's)</t>
  </si>
  <si>
    <t>Bonds Available</t>
  </si>
  <si>
    <t>Bond 1</t>
  </si>
  <si>
    <t>Bond 2</t>
  </si>
  <si>
    <t>Bond 3</t>
  </si>
  <si>
    <t>Price ($000s)</t>
  </si>
  <si>
    <t>Annual Coupon</t>
  </si>
  <si>
    <t>Maturity Year</t>
  </si>
  <si>
    <t>Value at Maturity</t>
  </si>
  <si>
    <t>Savings Interest</t>
  </si>
  <si>
    <t>Earned</t>
  </si>
  <si>
    <t>Earned Bond 1</t>
  </si>
  <si>
    <t>Earned Bond 2</t>
  </si>
  <si>
    <t>Earned Bond 3</t>
  </si>
  <si>
    <t>Total</t>
  </si>
  <si>
    <t>Year</t>
  </si>
  <si>
    <t>Savings</t>
  </si>
  <si>
    <t>Investments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</si>
  <si>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</si>
  <si>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</si>
  <si>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</si>
  <si>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</si>
  <si>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</si>
  <si>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</si>
  <si>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</si>
  <si>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</si>
  <si>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</si>
  <si>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</si>
  <si>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</si>
  <si>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</si>
  <si>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</si>
  <si>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</si>
  <si>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Investment Variables</t>
  </si>
  <si>
    <t xml:space="preserve">Total Invested </t>
  </si>
  <si>
    <t>Initial Capital</t>
  </si>
  <si>
    <t>Present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</si>
</sst>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0" xfId="0" applyAlignment="1"/>
    <xf numFmtId="9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0" borderId="0" xfId="0" applyBorder="1" applyAlignment="1"/>
    <xf numFmtId="44" fontId="0" fillId="0" borderId="1" xfId="1" applyFont="1" applyBorder="1"/>
    <xf numFmtId="44" fontId="0" fillId="0" borderId="1" xfId="1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0" xfId="0" applyNumberFormat="1"/>
    <xf numFmtId="0" fontId="0" fillId="0" borderId="0" xfId="0" applyBorder="1" applyAlignment="1">
      <alignment horizontal="center"/>
    </xf>
    <xf numFmtId="0" fontId="0" fillId="0" borderId="1" xfId="1" applyNumberFormat="1" applyFont="1" applyBorder="1"/>
    <xf numFmtId="44" fontId="0" fillId="0" borderId="1" xfId="1" applyFont="1" applyBorder="1" applyAlignment="1">
      <alignment horizontal="center"/>
    </xf>
    <xf numFmtId="44" fontId="0" fillId="0" borderId="3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8</xdr:col>
      <xdr:colOff>0</xdr:colOff>
      <xdr:row>37</xdr:row>
      <xdr:rowOff>0</xdr:rowOff>
    </xdr:to>
    <xdr:sp macro="" textlink="">
      <xdr:nvSpPr>
        <xdr:cNvPr id="121" name="OpenSolver1"/>
        <xdr:cNvSpPr/>
      </xdr:nvSpPr>
      <xdr:spPr>
        <a:xfrm>
          <a:off x="6210300" y="3619500"/>
          <a:ext cx="847725" cy="34290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10</xdr:col>
      <xdr:colOff>0</xdr:colOff>
      <xdr:row>24</xdr:row>
      <xdr:rowOff>0</xdr:rowOff>
    </xdr:from>
    <xdr:to>
      <xdr:col>12</xdr:col>
      <xdr:colOff>0</xdr:colOff>
      <xdr:row>25</xdr:row>
      <xdr:rowOff>0</xdr:rowOff>
    </xdr:to>
    <xdr:sp macro="" textlink="">
      <xdr:nvSpPr>
        <xdr:cNvPr id="122" name="OpenSolver2"/>
        <xdr:cNvSpPr/>
      </xdr:nvSpPr>
      <xdr:spPr>
        <a:xfrm>
          <a:off x="9172575" y="4572000"/>
          <a:ext cx="24384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9</xdr:col>
      <xdr:colOff>717550</xdr:colOff>
      <xdr:row>23</xdr:row>
      <xdr:rowOff>114300</xdr:rowOff>
    </xdr:from>
    <xdr:to>
      <xdr:col>10</xdr:col>
      <xdr:colOff>215214</xdr:colOff>
      <xdr:row>24</xdr:row>
      <xdr:rowOff>50800</xdr:rowOff>
    </xdr:to>
    <xdr:sp macro="" textlink="">
      <xdr:nvSpPr>
        <xdr:cNvPr id="123" name="OpenSolver3"/>
        <xdr:cNvSpPr/>
      </xdr:nvSpPr>
      <xdr:spPr>
        <a:xfrm>
          <a:off x="9156700" y="44958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7</xdr:col>
      <xdr:colOff>0</xdr:colOff>
      <xdr:row>3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124" name="OpenSolverH4:H17"/>
        <xdr:cNvSpPr/>
      </xdr:nvSpPr>
      <xdr:spPr>
        <a:xfrm>
          <a:off x="6210300" y="571500"/>
          <a:ext cx="847725" cy="26670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0≤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7"/>
  <sheetViews>
    <sheetView tabSelected="1" workbookViewId="0">
      <selection activeCell="I15" sqref="I15"/>
    </sheetView>
  </sheetViews>
  <sheetFormatPr defaultRowHeight="15" x14ac:dyDescent="0.25"/>
  <cols>
    <col min="2" max="2" width="16.42578125" bestFit="1" customWidth="1"/>
    <col min="3" max="4" width="13.7109375" bestFit="1" customWidth="1"/>
    <col min="5" max="5" width="13.7109375" customWidth="1"/>
    <col min="6" max="6" width="13.7109375" bestFit="1" customWidth="1"/>
    <col min="7" max="8" width="12.7109375" bestFit="1" customWidth="1"/>
    <col min="9" max="9" width="20.7109375" bestFit="1" customWidth="1"/>
    <col min="10" max="10" width="11" customWidth="1"/>
    <col min="11" max="11" width="23.5703125" customWidth="1"/>
    <col min="12" max="12" width="13" customWidth="1"/>
    <col min="13" max="13" width="6.7109375" customWidth="1"/>
    <col min="14" max="14" width="7.28515625" customWidth="1"/>
  </cols>
  <sheetData>
    <row r="2" spans="2:13" x14ac:dyDescent="0.25">
      <c r="B2" s="14" t="s">
        <v>24</v>
      </c>
      <c r="C2" s="14"/>
      <c r="D2" s="14"/>
      <c r="E2" s="14"/>
      <c r="F2" s="14"/>
      <c r="G2" s="14"/>
      <c r="H2" s="14"/>
      <c r="I2" s="9"/>
      <c r="K2" s="14" t="s">
        <v>14</v>
      </c>
      <c r="L2" s="14"/>
      <c r="M2" s="9"/>
    </row>
    <row r="3" spans="2:13" x14ac:dyDescent="0.25">
      <c r="B3" s="5" t="s">
        <v>29</v>
      </c>
      <c r="C3" s="5" t="s">
        <v>25</v>
      </c>
      <c r="D3" s="5" t="s">
        <v>26</v>
      </c>
      <c r="E3" s="5" t="s">
        <v>27</v>
      </c>
      <c r="F3" s="8" t="s">
        <v>30</v>
      </c>
      <c r="G3" s="5" t="s">
        <v>24</v>
      </c>
      <c r="H3" s="8" t="s">
        <v>28</v>
      </c>
      <c r="K3" s="5" t="s">
        <v>0</v>
      </c>
      <c r="L3" s="10">
        <v>12</v>
      </c>
      <c r="M3" s="1"/>
    </row>
    <row r="4" spans="2:13" x14ac:dyDescent="0.25">
      <c r="B4" s="5">
        <v>1</v>
      </c>
      <c r="C4" s="10">
        <f>$H$20 * $C$22</f>
        <v>0.77006969999999997</v>
      </c>
      <c r="D4" s="10">
        <f t="shared" ref="D4:D13" si="0">$H$21 * $D$22</f>
        <v>1.6338951850000001</v>
      </c>
      <c r="E4" s="10">
        <f t="shared" ref="E4:E16" si="1">$H$22 * $E$22</f>
        <v>2.1627906750000001</v>
      </c>
      <c r="F4" s="10">
        <f>H24 * (1 + $C$26)</f>
        <v>9.0488787999999989</v>
      </c>
      <c r="G4" s="10">
        <f>C4+D4+E4+(F4-H24)</f>
        <v>4.9147893600000003</v>
      </c>
      <c r="H4" s="10">
        <f>G4 - L3 + H23 * (1 + $C$26)</f>
        <v>-3.9999998868722741E-8</v>
      </c>
      <c r="I4" s="15"/>
      <c r="K4" s="5" t="s">
        <v>1</v>
      </c>
      <c r="L4" s="10">
        <v>14</v>
      </c>
      <c r="M4" s="1"/>
    </row>
    <row r="5" spans="2:13" x14ac:dyDescent="0.25">
      <c r="B5" s="5">
        <v>2</v>
      </c>
      <c r="C5" s="10">
        <f>$H$20 * $C$22</f>
        <v>0.77006969999999997</v>
      </c>
      <c r="D5" s="10">
        <f t="shared" si="0"/>
        <v>1.6338951850000001</v>
      </c>
      <c r="E5" s="10">
        <f t="shared" si="1"/>
        <v>2.1627906750000001</v>
      </c>
      <c r="F5" s="10">
        <f t="shared" ref="F5:F17" si="2">H25 * (1 + $C$26)</f>
        <v>9.9935042480000007</v>
      </c>
      <c r="G5" s="10">
        <f t="shared" ref="G5:G17" si="3">C5+D5+E5+(F5-H25)</f>
        <v>4.9511211080000006</v>
      </c>
      <c r="H5" s="10">
        <f>G5 - L4 + H24 * (1 + $C$26)</f>
        <v>-9.2000000506686774E-8</v>
      </c>
      <c r="K5" s="5" t="s">
        <v>2</v>
      </c>
      <c r="L5" s="10">
        <v>15</v>
      </c>
      <c r="M5" s="1"/>
    </row>
    <row r="6" spans="2:13" x14ac:dyDescent="0.25">
      <c r="B6" s="5">
        <v>3</v>
      </c>
      <c r="C6" s="10">
        <f>$H$20 * $C$22</f>
        <v>0.77006969999999997</v>
      </c>
      <c r="D6" s="10">
        <f t="shared" si="0"/>
        <v>1.6338951850000001</v>
      </c>
      <c r="E6" s="10">
        <f t="shared" si="1"/>
        <v>2.1627906750000001</v>
      </c>
      <c r="F6" s="10">
        <f t="shared" si="2"/>
        <v>11.433244160000001</v>
      </c>
      <c r="G6" s="10">
        <f t="shared" si="3"/>
        <v>5.006495720000002</v>
      </c>
      <c r="H6" s="10">
        <f>G6 - L5 + H25 * (1 + $C$26)</f>
        <v>-3.1999997318621354E-8</v>
      </c>
      <c r="K6" s="5" t="s">
        <v>3</v>
      </c>
      <c r="L6" s="10">
        <v>16</v>
      </c>
      <c r="M6" s="1"/>
    </row>
    <row r="7" spans="2:13" x14ac:dyDescent="0.25">
      <c r="B7" s="5">
        <v>4</v>
      </c>
      <c r="C7" s="10">
        <f>$H$20 * $C$22</f>
        <v>0.77006969999999997</v>
      </c>
      <c r="D7" s="10">
        <f t="shared" si="0"/>
        <v>1.6338951850000001</v>
      </c>
      <c r="E7" s="10">
        <f t="shared" si="1"/>
        <v>2.1627906750000001</v>
      </c>
      <c r="F7" s="10">
        <f t="shared" si="2"/>
        <v>0</v>
      </c>
      <c r="G7" s="10">
        <f t="shared" si="3"/>
        <v>4.5667555600000007</v>
      </c>
      <c r="H7" s="10">
        <f>G7 - L6 + H26 * (1 + $C$26)</f>
        <v>-2.7999999829830813E-7</v>
      </c>
      <c r="K7" s="5" t="s">
        <v>4</v>
      </c>
      <c r="L7" s="10">
        <v>18</v>
      </c>
      <c r="M7" s="1"/>
    </row>
    <row r="8" spans="2:13" x14ac:dyDescent="0.25">
      <c r="B8" s="5">
        <v>5</v>
      </c>
      <c r="C8" s="10">
        <f>$H$20 * ($C$22 + $C$24)</f>
        <v>13.604564700000001</v>
      </c>
      <c r="D8" s="10">
        <f t="shared" si="0"/>
        <v>1.6338951850000001</v>
      </c>
      <c r="E8" s="10">
        <f t="shared" si="1"/>
        <v>2.1627906750000001</v>
      </c>
      <c r="F8" s="10">
        <f t="shared" si="2"/>
        <v>15.56747296</v>
      </c>
      <c r="G8" s="10">
        <f t="shared" si="3"/>
        <v>17.999999520000003</v>
      </c>
      <c r="H8" s="10">
        <f>G8 - L7 + H27 * (1 + $C$26)</f>
        <v>-4.7999999708281393E-7</v>
      </c>
      <c r="K8" s="5" t="s">
        <v>5</v>
      </c>
      <c r="L8" s="10">
        <v>20</v>
      </c>
      <c r="M8" s="1"/>
    </row>
    <row r="9" spans="2:13" x14ac:dyDescent="0.25">
      <c r="B9" s="5">
        <v>6</v>
      </c>
      <c r="C9" s="10">
        <v>0</v>
      </c>
      <c r="D9" s="10">
        <f t="shared" si="0"/>
        <v>1.6338951850000001</v>
      </c>
      <c r="E9" s="10">
        <f t="shared" si="1"/>
        <v>2.1627906750000001</v>
      </c>
      <c r="F9" s="10">
        <f t="shared" si="2"/>
        <v>16.531867040000002</v>
      </c>
      <c r="G9" s="10">
        <f t="shared" si="3"/>
        <v>4.4325269000000009</v>
      </c>
      <c r="H9" s="10">
        <f>G9 - L8 + H28 * (1 + $C$26)</f>
        <v>-1.3999999914915406E-7</v>
      </c>
      <c r="K9" s="5" t="s">
        <v>6</v>
      </c>
      <c r="L9" s="10">
        <v>21</v>
      </c>
      <c r="M9" s="1"/>
    </row>
    <row r="10" spans="2:13" x14ac:dyDescent="0.25">
      <c r="B10" s="5">
        <v>7</v>
      </c>
      <c r="C10" s="10">
        <v>0</v>
      </c>
      <c r="D10" s="10">
        <f t="shared" si="0"/>
        <v>1.6338951850000001</v>
      </c>
      <c r="E10" s="10">
        <f t="shared" si="1"/>
        <v>2.1627906750000001</v>
      </c>
      <c r="F10" s="10">
        <f t="shared" si="2"/>
        <v>17.457629279999999</v>
      </c>
      <c r="G10" s="10">
        <f t="shared" si="3"/>
        <v>4.4681331399999991</v>
      </c>
      <c r="H10" s="10">
        <f>G10 - L9 + H29 * (1 + $C$26)</f>
        <v>1.8000000068241206E-7</v>
      </c>
      <c r="K10" s="5" t="s">
        <v>7</v>
      </c>
      <c r="L10" s="10">
        <v>22</v>
      </c>
      <c r="M10" s="1"/>
    </row>
    <row r="11" spans="2:13" x14ac:dyDescent="0.25">
      <c r="B11" s="5">
        <v>8</v>
      </c>
      <c r="C11" s="10">
        <v>0</v>
      </c>
      <c r="D11" s="10">
        <f t="shared" si="0"/>
        <v>1.6338951850000001</v>
      </c>
      <c r="E11" s="10">
        <f t="shared" si="1"/>
        <v>2.1627906750000001</v>
      </c>
      <c r="F11" s="10">
        <f t="shared" si="2"/>
        <v>19.387801679999999</v>
      </c>
      <c r="G11" s="10">
        <f t="shared" si="3"/>
        <v>4.5423705400000003</v>
      </c>
      <c r="H11" s="10">
        <f>G11 - L10 + H30 * (1 + $C$26)</f>
        <v>-1.8000000068241206E-7</v>
      </c>
      <c r="K11" s="5" t="s">
        <v>8</v>
      </c>
      <c r="L11" s="10">
        <v>24</v>
      </c>
      <c r="M11" s="1"/>
    </row>
    <row r="12" spans="2:13" x14ac:dyDescent="0.25">
      <c r="B12" s="5">
        <v>9</v>
      </c>
      <c r="C12" s="10">
        <v>0</v>
      </c>
      <c r="D12" s="10">
        <f t="shared" si="0"/>
        <v>1.6338951850000001</v>
      </c>
      <c r="E12" s="10">
        <f t="shared" si="1"/>
        <v>2.1627906750000001</v>
      </c>
      <c r="F12" s="10">
        <f t="shared" si="2"/>
        <v>21.203314080000002</v>
      </c>
      <c r="G12" s="10">
        <f t="shared" si="3"/>
        <v>4.6121979400000015</v>
      </c>
      <c r="H12" s="10">
        <f>G12 - L11 + H31 * (1 + $C$26)</f>
        <v>-3.7999999946691787E-7</v>
      </c>
      <c r="K12" s="5" t="s">
        <v>9</v>
      </c>
      <c r="L12" s="10">
        <v>25</v>
      </c>
      <c r="M12" s="1"/>
    </row>
    <row r="13" spans="2:13" x14ac:dyDescent="0.25">
      <c r="B13" s="5">
        <v>10</v>
      </c>
      <c r="C13" s="10">
        <v>0</v>
      </c>
      <c r="D13" s="10">
        <f t="shared" si="0"/>
        <v>1.6338951850000001</v>
      </c>
      <c r="E13" s="10">
        <f t="shared" si="1"/>
        <v>2.1627906750000001</v>
      </c>
      <c r="F13" s="10">
        <f t="shared" si="2"/>
        <v>0</v>
      </c>
      <c r="G13" s="10">
        <f t="shared" si="3"/>
        <v>3.7966858600000002</v>
      </c>
      <c r="H13" s="10">
        <f>G13 - L12 + H32 * (1 + $C$26)</f>
        <v>-5.9999997858994902E-8</v>
      </c>
      <c r="K13" s="5" t="s">
        <v>10</v>
      </c>
      <c r="L13" s="10">
        <v>30</v>
      </c>
      <c r="M13" s="1"/>
    </row>
    <row r="14" spans="2:13" x14ac:dyDescent="0.25">
      <c r="B14" s="5">
        <v>11</v>
      </c>
      <c r="C14" s="10">
        <v>0</v>
      </c>
      <c r="D14" s="10">
        <f>$H$21 * ($D$22 + $D$24)</f>
        <v>26.770744185000002</v>
      </c>
      <c r="E14" s="10">
        <f t="shared" si="1"/>
        <v>2.1627906750000001</v>
      </c>
      <c r="F14" s="10">
        <f t="shared" si="2"/>
        <v>27.728085840000002</v>
      </c>
      <c r="G14" s="10">
        <f t="shared" si="3"/>
        <v>29.999999700000004</v>
      </c>
      <c r="H14" s="10">
        <f>G14 - L13 + H33 * (1 + $C$26)</f>
        <v>-2.9999999640040187E-7</v>
      </c>
      <c r="K14" s="5" t="s">
        <v>11</v>
      </c>
      <c r="L14" s="10">
        <v>31</v>
      </c>
      <c r="M14" s="1"/>
    </row>
    <row r="15" spans="2:13" x14ac:dyDescent="0.25">
      <c r="B15" s="5">
        <v>12</v>
      </c>
      <c r="C15" s="10">
        <v>0</v>
      </c>
      <c r="D15" s="10">
        <v>0</v>
      </c>
      <c r="E15" s="10">
        <f t="shared" si="1"/>
        <v>2.1627906750000001</v>
      </c>
      <c r="F15" s="10">
        <f t="shared" si="2"/>
        <v>28.837209440000002</v>
      </c>
      <c r="G15" s="10">
        <f t="shared" si="3"/>
        <v>3.2719141150000013</v>
      </c>
      <c r="H15" s="10">
        <f>G15 - L14 + H34 * (1 + $C$26)</f>
        <v>-4.4999996617889337E-8</v>
      </c>
      <c r="K15" s="5" t="s">
        <v>12</v>
      </c>
      <c r="L15" s="10">
        <v>31</v>
      </c>
      <c r="M15" s="1"/>
    </row>
    <row r="16" spans="2:13" x14ac:dyDescent="0.25">
      <c r="B16" s="5">
        <v>13</v>
      </c>
      <c r="C16" s="10">
        <v>0</v>
      </c>
      <c r="D16" s="10">
        <v>0</v>
      </c>
      <c r="E16" s="10">
        <f t="shared" si="1"/>
        <v>2.1627906750000001</v>
      </c>
      <c r="F16" s="10">
        <f t="shared" si="2"/>
        <v>0</v>
      </c>
      <c r="G16" s="10">
        <f t="shared" si="3"/>
        <v>2.1627906750000001</v>
      </c>
      <c r="H16" s="10">
        <f>G16 - L15 + H35 * (1 + $C$26)</f>
        <v>1.1500000240971531E-7</v>
      </c>
      <c r="I16" s="16"/>
      <c r="K16" s="5" t="s">
        <v>13</v>
      </c>
      <c r="L16" s="10">
        <v>31</v>
      </c>
      <c r="M16" s="1"/>
    </row>
    <row r="17" spans="2:12" x14ac:dyDescent="0.25">
      <c r="B17" s="5">
        <v>14</v>
      </c>
      <c r="C17" s="10">
        <v>0</v>
      </c>
      <c r="D17" s="10">
        <v>0</v>
      </c>
      <c r="E17" s="10">
        <f>$H$22 * ($E$22 + $E$24)</f>
        <v>30.999999675000002</v>
      </c>
      <c r="F17" s="10">
        <f t="shared" si="2"/>
        <v>0</v>
      </c>
      <c r="G17" s="10">
        <f t="shared" si="3"/>
        <v>30.999999675000002</v>
      </c>
      <c r="H17" s="10">
        <f>G17 - L16 + H36 * (1 + $C$26)</f>
        <v>-3.2499999846891114E-7</v>
      </c>
      <c r="I17" s="1"/>
    </row>
    <row r="18" spans="2:12" x14ac:dyDescent="0.25">
      <c r="K18" s="6"/>
    </row>
    <row r="19" spans="2:12" x14ac:dyDescent="0.25">
      <c r="B19" s="2" t="s">
        <v>15</v>
      </c>
      <c r="C19" s="2"/>
      <c r="D19" s="2"/>
      <c r="E19" s="2"/>
      <c r="G19" s="12" t="s">
        <v>46</v>
      </c>
      <c r="H19" s="13"/>
      <c r="K19" s="14" t="s">
        <v>31</v>
      </c>
      <c r="L19" s="14"/>
    </row>
    <row r="20" spans="2:12" x14ac:dyDescent="0.25">
      <c r="B20" s="2"/>
      <c r="C20" s="2" t="s">
        <v>16</v>
      </c>
      <c r="D20" s="2" t="s">
        <v>17</v>
      </c>
      <c r="E20" s="2" t="s">
        <v>18</v>
      </c>
      <c r="G20" s="2" t="s">
        <v>16</v>
      </c>
      <c r="H20" s="2">
        <v>12.834495</v>
      </c>
      <c r="K20" s="4" t="s">
        <v>16</v>
      </c>
      <c r="L20" s="10">
        <f>C21*H20</f>
        <v>12.577805100000001</v>
      </c>
    </row>
    <row r="21" spans="2:12" x14ac:dyDescent="0.25">
      <c r="B21" s="2" t="s">
        <v>19</v>
      </c>
      <c r="C21" s="10">
        <v>0.98</v>
      </c>
      <c r="D21" s="10">
        <v>0.97</v>
      </c>
      <c r="E21" s="10">
        <v>1.05</v>
      </c>
      <c r="G21" s="2" t="s">
        <v>17</v>
      </c>
      <c r="H21" s="2">
        <v>25.136849000000002</v>
      </c>
      <c r="K21" s="2" t="s">
        <v>17</v>
      </c>
      <c r="L21" s="10">
        <f>D21*H21</f>
        <v>24.382743530000003</v>
      </c>
    </row>
    <row r="22" spans="2:12" x14ac:dyDescent="0.25">
      <c r="B22" s="2" t="s">
        <v>20</v>
      </c>
      <c r="C22" s="10">
        <v>0.06</v>
      </c>
      <c r="D22" s="10">
        <v>6.5000000000000002E-2</v>
      </c>
      <c r="E22" s="10">
        <v>7.4999999999999997E-2</v>
      </c>
      <c r="G22" s="2" t="s">
        <v>18</v>
      </c>
      <c r="H22" s="2">
        <v>28.837209000000001</v>
      </c>
      <c r="K22" s="2" t="s">
        <v>18</v>
      </c>
      <c r="L22" s="10">
        <f>E21*H22</f>
        <v>30.279069450000001</v>
      </c>
    </row>
    <row r="23" spans="2:12" x14ac:dyDescent="0.25">
      <c r="B23" s="2" t="s">
        <v>21</v>
      </c>
      <c r="C23" s="17">
        <v>5</v>
      </c>
      <c r="D23" s="17">
        <v>11</v>
      </c>
      <c r="E23" s="17">
        <v>14</v>
      </c>
      <c r="G23" s="3" t="s">
        <v>48</v>
      </c>
      <c r="H23" s="11">
        <v>6.8127025000000003</v>
      </c>
      <c r="I23" s="8" t="s">
        <v>49</v>
      </c>
    </row>
    <row r="24" spans="2:12" x14ac:dyDescent="0.25">
      <c r="B24" s="2" t="s">
        <v>22</v>
      </c>
      <c r="C24" s="10">
        <v>1</v>
      </c>
      <c r="D24" s="10">
        <v>1</v>
      </c>
      <c r="E24" s="10">
        <v>1</v>
      </c>
      <c r="G24" s="3" t="s">
        <v>32</v>
      </c>
      <c r="H24" s="11">
        <v>8.7008449999999993</v>
      </c>
      <c r="I24" s="2">
        <f>H24/(1+$C$26)^B4</f>
        <v>8.3661971153846135</v>
      </c>
      <c r="K24" s="13" t="s">
        <v>47</v>
      </c>
      <c r="L24" s="14"/>
    </row>
    <row r="25" spans="2:12" x14ac:dyDescent="0.25">
      <c r="B25" s="1"/>
      <c r="C25" s="1"/>
      <c r="D25" s="1"/>
      <c r="E25" s="1"/>
      <c r="G25" s="3" t="s">
        <v>33</v>
      </c>
      <c r="H25" s="11">
        <v>9.6091387000000008</v>
      </c>
      <c r="I25" s="2">
        <f t="shared" ref="I25:I37" si="4">H25/(1+$C$26)^B5</f>
        <v>8.8841888868343197</v>
      </c>
      <c r="K25" s="19">
        <f>SUM(L20:L22) + SUM(I24:I37) + H23</f>
        <v>201.28164344056586</v>
      </c>
      <c r="L25" s="18"/>
    </row>
    <row r="26" spans="2:12" x14ac:dyDescent="0.25">
      <c r="B26" s="2" t="s">
        <v>23</v>
      </c>
      <c r="C26" s="7">
        <v>0.04</v>
      </c>
      <c r="D26" s="1"/>
      <c r="E26" s="1"/>
      <c r="G26" s="3" t="s">
        <v>34</v>
      </c>
      <c r="H26" s="11">
        <v>10.993504</v>
      </c>
      <c r="I26" s="2">
        <f t="shared" si="4"/>
        <v>9.7731850250341363</v>
      </c>
    </row>
    <row r="27" spans="2:12" x14ac:dyDescent="0.25">
      <c r="G27" s="3" t="s">
        <v>35</v>
      </c>
      <c r="H27" s="11">
        <v>0</v>
      </c>
      <c r="I27" s="2">
        <f t="shared" si="4"/>
        <v>0</v>
      </c>
      <c r="K27" s="15"/>
    </row>
    <row r="28" spans="2:12" x14ac:dyDescent="0.25">
      <c r="G28" s="3" t="s">
        <v>36</v>
      </c>
      <c r="H28" s="11">
        <v>14.968724</v>
      </c>
      <c r="I28" s="2">
        <f t="shared" si="4"/>
        <v>12.303200009199267</v>
      </c>
    </row>
    <row r="29" spans="2:12" x14ac:dyDescent="0.25">
      <c r="G29" s="3" t="s">
        <v>37</v>
      </c>
      <c r="H29" s="11">
        <v>15.896026000000001</v>
      </c>
      <c r="I29" s="2">
        <f t="shared" si="4"/>
        <v>12.562860249184066</v>
      </c>
    </row>
    <row r="30" spans="2:12" x14ac:dyDescent="0.25">
      <c r="G30" s="3" t="s">
        <v>38</v>
      </c>
      <c r="H30" s="11">
        <v>16.786182</v>
      </c>
      <c r="I30" s="2">
        <f t="shared" si="4"/>
        <v>12.756118717451837</v>
      </c>
    </row>
    <row r="31" spans="2:12" x14ac:dyDescent="0.25">
      <c r="G31" s="3" t="s">
        <v>39</v>
      </c>
      <c r="H31" s="11">
        <v>18.642116999999999</v>
      </c>
      <c r="I31" s="2">
        <f t="shared" si="4"/>
        <v>13.621612292400966</v>
      </c>
    </row>
    <row r="32" spans="2:12" x14ac:dyDescent="0.25">
      <c r="G32" s="3" t="s">
        <v>40</v>
      </c>
      <c r="H32" s="11">
        <v>20.387802000000001</v>
      </c>
      <c r="I32" s="2">
        <f t="shared" si="4"/>
        <v>14.324199252807553</v>
      </c>
    </row>
    <row r="33" spans="7:9" x14ac:dyDescent="0.25">
      <c r="G33" s="3" t="s">
        <v>41</v>
      </c>
      <c r="H33" s="11">
        <v>0</v>
      </c>
      <c r="I33" s="2">
        <f t="shared" si="4"/>
        <v>0</v>
      </c>
    </row>
    <row r="34" spans="7:9" x14ac:dyDescent="0.25">
      <c r="G34" s="3" t="s">
        <v>42</v>
      </c>
      <c r="H34" s="11">
        <v>26.661621</v>
      </c>
      <c r="I34" s="2">
        <f t="shared" si="4"/>
        <v>17.318880606166786</v>
      </c>
    </row>
    <row r="35" spans="7:9" x14ac:dyDescent="0.25">
      <c r="G35" s="3" t="s">
        <v>43</v>
      </c>
      <c r="H35" s="11">
        <v>27.728086000000001</v>
      </c>
      <c r="I35" s="2">
        <f t="shared" si="4"/>
        <v>17.318880706102309</v>
      </c>
    </row>
    <row r="36" spans="7:9" x14ac:dyDescent="0.25">
      <c r="G36" s="3" t="s">
        <v>44</v>
      </c>
      <c r="H36" s="11">
        <v>0</v>
      </c>
      <c r="I36" s="2">
        <f t="shared" si="4"/>
        <v>0</v>
      </c>
    </row>
    <row r="37" spans="7:9" x14ac:dyDescent="0.25">
      <c r="G37" s="3" t="s">
        <v>45</v>
      </c>
      <c r="H37" s="11">
        <v>0</v>
      </c>
      <c r="I37" s="2">
        <f t="shared" si="4"/>
        <v>0</v>
      </c>
    </row>
  </sheetData>
  <mergeCells count="6">
    <mergeCell ref="K25:L25"/>
    <mergeCell ref="G19:H19"/>
    <mergeCell ref="K19:L19"/>
    <mergeCell ref="B2:H2"/>
    <mergeCell ref="K2:L2"/>
    <mergeCell ref="K24:L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2023-10-02T06:09:26Z</dcterms:modified>
</cp:coreProperties>
</file>