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Sam\Desktop\NW Work\Winter Work\MSiA 410\hw03\"/>
    </mc:Choice>
  </mc:AlternateContent>
  <xr:revisionPtr revIDLastSave="0" documentId="13_ncr:1_{157D2529-B6F6-4E10-898C-26CEE5083BAE}" xr6:coauthVersionLast="47" xr6:coauthVersionMax="47" xr10:uidLastSave="{00000000-0000-0000-0000-000000000000}"/>
  <bookViews>
    <workbookView xWindow="-15077" yWindow="-231" windowWidth="21446" windowHeight="15745" firstSheet="2" activeTab="3" xr2:uid="{00000000-000D-0000-FFFF-FFFF00000000}"/>
  </bookViews>
  <sheets>
    <sheet name="FinGain Part 1 No Subsidies" sheetId="6" r:id="rId1"/>
    <sheet name="FinGain Part 1 Subsidies" sheetId="7" r:id="rId2"/>
    <sheet name="FinGain Part 2 No Subsidies" sheetId="1" r:id="rId3"/>
    <sheet name="FinGain Part 2 Subsidies" sheetId="5" r:id="rId4"/>
    <sheet name="Data" sheetId="3" r:id="rId5"/>
  </sheets>
  <definedNames>
    <definedName name="solver_adj" localSheetId="2" hidden="1">'FinGain Part 2 No Subsidies'!$AF$5</definedName>
    <definedName name="solver_adj" localSheetId="3" hidden="1">'FinGain Part 2 Subsidies'!$AF$27</definedName>
    <definedName name="solver_cvg" localSheetId="2" hidden="1">0.0001</definedName>
    <definedName name="solver_cvg" localSheetId="3" hidden="1">0.0001</definedName>
    <definedName name="solver_drv" localSheetId="2" hidden="1">1</definedName>
    <definedName name="solver_drv" localSheetId="3" hidden="1">1</definedName>
    <definedName name="solver_eng" localSheetId="2" hidden="1">1</definedName>
    <definedName name="solver_eng" localSheetId="3" hidden="1">1</definedName>
    <definedName name="solver_est" localSheetId="3" hidden="1">1</definedName>
    <definedName name="solver_itr" localSheetId="2" hidden="1">2147483647</definedName>
    <definedName name="solver_itr" localSheetId="3" hidden="1">2147483647</definedName>
    <definedName name="solver_lhs1" localSheetId="3" hidden="1">'FinGain Part 2 Subsidies'!$AF$27</definedName>
    <definedName name="solver_lhs2" localSheetId="3" hidden="1">'FinGain Part 2 Subsidies'!$AF$27</definedName>
    <definedName name="solver_lhs3" localSheetId="3" hidden="1">'FinGain Part 2 Subsidies'!$AF$15</definedName>
    <definedName name="solver_lin" localSheetId="2" hidden="1">2</definedName>
    <definedName name="solver_lin" localSheetId="3" hidden="1">2</definedName>
    <definedName name="solver_mip" localSheetId="2" hidden="1">2147483647</definedName>
    <definedName name="solver_mip" localSheetId="3" hidden="1">2147483647</definedName>
    <definedName name="solver_mni" localSheetId="2" hidden="1">30</definedName>
    <definedName name="solver_mni" localSheetId="3" hidden="1">30</definedName>
    <definedName name="solver_mrt" localSheetId="2" hidden="1">0.075</definedName>
    <definedName name="solver_mrt" localSheetId="3" hidden="1">0.075</definedName>
    <definedName name="solver_msl" localSheetId="2" hidden="1">2</definedName>
    <definedName name="solver_msl" localSheetId="3" hidden="1">2</definedName>
    <definedName name="solver_neg" localSheetId="2" hidden="1">1</definedName>
    <definedName name="solver_neg" localSheetId="3" hidden="1">1</definedName>
    <definedName name="solver_nod" localSheetId="2" hidden="1">2147483647</definedName>
    <definedName name="solver_nod" localSheetId="3" hidden="1">2147483647</definedName>
    <definedName name="solver_num" localSheetId="2" hidden="1">0</definedName>
    <definedName name="solver_num" localSheetId="3" hidden="1">2</definedName>
    <definedName name="solver_nwt" localSheetId="3" hidden="1">1</definedName>
    <definedName name="solver_opt" localSheetId="2" hidden="1">'FinGain Part 2 No Subsidies'!$AE$5</definedName>
    <definedName name="solver_opt" localSheetId="3" hidden="1">'FinGain Part 2 Subsidies'!$AE$27</definedName>
    <definedName name="solver_pre" localSheetId="2" hidden="1">0.000001</definedName>
    <definedName name="solver_pre" localSheetId="3" hidden="1">0.000001</definedName>
    <definedName name="solver_rbv" localSheetId="2" hidden="1">1</definedName>
    <definedName name="solver_rbv" localSheetId="3" hidden="1">1</definedName>
    <definedName name="solver_rel1" localSheetId="3" hidden="1">4</definedName>
    <definedName name="solver_rel2" localSheetId="3" hidden="1">3</definedName>
    <definedName name="solver_rel3" localSheetId="3" hidden="1">3</definedName>
    <definedName name="solver_rhs1" localSheetId="3" hidden="1">"integer"</definedName>
    <definedName name="solver_rhs2" localSheetId="3" hidden="1">0</definedName>
    <definedName name="solver_rhs3" localSheetId="3" hidden="1">0</definedName>
    <definedName name="solver_rlx" localSheetId="2" hidden="1">2</definedName>
    <definedName name="solver_rlx" localSheetId="3" hidden="1">2</definedName>
    <definedName name="solver_rsd" localSheetId="2" hidden="1">0</definedName>
    <definedName name="solver_rsd" localSheetId="3" hidden="1">0</definedName>
    <definedName name="solver_scl" localSheetId="2" hidden="1">1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2" hidden="1">100</definedName>
    <definedName name="solver_ssz" localSheetId="3" hidden="1">100</definedName>
    <definedName name="solver_tim" localSheetId="2" hidden="1">2147483647</definedName>
    <definedName name="solver_tim" localSheetId="3" hidden="1">2147483647</definedName>
    <definedName name="solver_tol" localSheetId="2" hidden="1">0.01</definedName>
    <definedName name="solver_tol" localSheetId="3" hidden="1">0.01</definedName>
    <definedName name="solver_typ" localSheetId="2" hidden="1">1</definedName>
    <definedName name="solver_typ" localSheetId="3" hidden="1">1</definedName>
    <definedName name="solver_val" localSheetId="2" hidden="1">0</definedName>
    <definedName name="solver_val" localSheetId="3" hidden="1">0</definedName>
    <definedName name="solver_ver" localSheetId="2" hidden="1">2</definedName>
    <definedName name="solver_ver" localSheetId="3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6" i="5" l="1"/>
  <c r="AL5" i="5"/>
  <c r="AF30" i="5"/>
  <c r="AI6" i="5"/>
  <c r="AI7" i="5" s="1"/>
  <c r="AI8" i="5" s="1"/>
  <c r="AI9" i="5" s="1"/>
  <c r="AI10" i="5" s="1"/>
  <c r="AI11" i="5" s="1"/>
  <c r="AI12" i="5" s="1"/>
  <c r="AI13" i="5" s="1"/>
  <c r="AI14" i="5" s="1"/>
  <c r="AI15" i="5" s="1"/>
  <c r="AI16" i="5" s="1"/>
  <c r="AI17" i="5" s="1"/>
  <c r="AI18" i="5" s="1"/>
  <c r="AI19" i="5" s="1"/>
  <c r="AI20" i="5" s="1"/>
  <c r="AI21" i="5" s="1"/>
  <c r="AI22" i="5" s="1"/>
  <c r="AI23" i="5" s="1"/>
  <c r="AI24" i="5" s="1"/>
  <c r="AI25" i="5" s="1"/>
  <c r="AI26" i="5" s="1"/>
  <c r="AI27" i="5" s="1"/>
  <c r="AI6" i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C13" i="7"/>
  <c r="B13" i="7"/>
  <c r="C10" i="7" l="1"/>
  <c r="D10" i="7" s="1"/>
  <c r="D8" i="7"/>
  <c r="C8" i="7"/>
  <c r="B8" i="7"/>
  <c r="B12" i="7" s="1"/>
  <c r="B14" i="7" s="1"/>
  <c r="XFD7" i="7"/>
  <c r="D5" i="7"/>
  <c r="E5" i="7" s="1"/>
  <c r="C10" i="6"/>
  <c r="C11" i="6" s="1"/>
  <c r="E8" i="6"/>
  <c r="D8" i="6"/>
  <c r="C8" i="6"/>
  <c r="B8" i="6"/>
  <c r="B12" i="6" s="1"/>
  <c r="B13" i="6" s="1"/>
  <c r="B14" i="6" s="1"/>
  <c r="XFD7" i="6"/>
  <c r="F5" i="6"/>
  <c r="F8" i="6" s="1"/>
  <c r="E5" i="6"/>
  <c r="D5" i="6"/>
  <c r="D10" i="6" l="1"/>
  <c r="E10" i="6" s="1"/>
  <c r="F10" i="6" s="1"/>
  <c r="F5" i="7"/>
  <c r="E8" i="7"/>
  <c r="E10" i="7"/>
  <c r="C11" i="7"/>
  <c r="C12" i="7" s="1"/>
  <c r="C14" i="7" s="1"/>
  <c r="D11" i="7"/>
  <c r="D12" i="7" s="1"/>
  <c r="D13" i="7" s="1"/>
  <c r="C12" i="6"/>
  <c r="C13" i="6" s="1"/>
  <c r="C14" i="6" s="1"/>
  <c r="G5" i="6"/>
  <c r="D14" i="7" l="1"/>
  <c r="F11" i="6"/>
  <c r="F12" i="6" s="1"/>
  <c r="F13" i="6" s="1"/>
  <c r="D11" i="6"/>
  <c r="D12" i="6" s="1"/>
  <c r="D13" i="6" s="1"/>
  <c r="D14" i="6" s="1"/>
  <c r="E11" i="6"/>
  <c r="E12" i="6" s="1"/>
  <c r="E13" i="6" s="1"/>
  <c r="G5" i="7"/>
  <c r="G8" i="7" s="1"/>
  <c r="F8" i="7"/>
  <c r="F10" i="7"/>
  <c r="E11" i="7"/>
  <c r="E12" i="7" s="1"/>
  <c r="E13" i="7" s="1"/>
  <c r="G10" i="6"/>
  <c r="G8" i="6"/>
  <c r="E14" i="7" l="1"/>
  <c r="E14" i="6"/>
  <c r="F14" i="6" s="1"/>
  <c r="G10" i="7"/>
  <c r="G11" i="7" s="1"/>
  <c r="G12" i="7" s="1"/>
  <c r="G13" i="7" s="1"/>
  <c r="F11" i="7"/>
  <c r="F12" i="7" s="1"/>
  <c r="F13" i="7" s="1"/>
  <c r="G11" i="6"/>
  <c r="G12" i="6" s="1"/>
  <c r="G13" i="6" s="1"/>
  <c r="F14" i="7" l="1"/>
  <c r="G14" i="7" s="1"/>
  <c r="G14" i="6"/>
  <c r="B6" i="5"/>
  <c r="H6" i="5" s="1"/>
  <c r="B7" i="5"/>
  <c r="H7" i="5" s="1"/>
  <c r="B8" i="5"/>
  <c r="H8" i="5" s="1"/>
  <c r="I8" i="5" s="1"/>
  <c r="B9" i="5"/>
  <c r="H9" i="5" s="1"/>
  <c r="N9" i="5" s="1"/>
  <c r="Z9" i="5" s="1"/>
  <c r="B10" i="5"/>
  <c r="H10" i="5" s="1"/>
  <c r="B11" i="5"/>
  <c r="H11" i="5" s="1"/>
  <c r="N11" i="5" s="1"/>
  <c r="Z11" i="5" s="1"/>
  <c r="B12" i="5"/>
  <c r="H12" i="5" s="1"/>
  <c r="B13" i="5"/>
  <c r="H13" i="5" s="1"/>
  <c r="B14" i="5"/>
  <c r="H14" i="5" s="1"/>
  <c r="B15" i="5"/>
  <c r="H15" i="5" s="1"/>
  <c r="B16" i="5"/>
  <c r="H16" i="5" s="1"/>
  <c r="I16" i="5" s="1"/>
  <c r="B17" i="5"/>
  <c r="H17" i="5" s="1"/>
  <c r="N17" i="5" s="1"/>
  <c r="Z17" i="5" s="1"/>
  <c r="B18" i="5"/>
  <c r="H18" i="5" s="1"/>
  <c r="B19" i="5"/>
  <c r="H19" i="5" s="1"/>
  <c r="I19" i="5" s="1"/>
  <c r="J19" i="5" s="1"/>
  <c r="B20" i="5"/>
  <c r="H20" i="5" s="1"/>
  <c r="B21" i="5"/>
  <c r="H21" i="5" s="1"/>
  <c r="N21" i="5" s="1"/>
  <c r="Z21" i="5" s="1"/>
  <c r="B22" i="5"/>
  <c r="H22" i="5" s="1"/>
  <c r="I22" i="5" s="1"/>
  <c r="B23" i="5"/>
  <c r="H23" i="5" s="1"/>
  <c r="B24" i="5"/>
  <c r="H24" i="5" s="1"/>
  <c r="I24" i="5" s="1"/>
  <c r="B25" i="5"/>
  <c r="H25" i="5" s="1"/>
  <c r="N25" i="5" s="1"/>
  <c r="Z25" i="5" s="1"/>
  <c r="B26" i="5"/>
  <c r="H26" i="5" s="1"/>
  <c r="N26" i="5" s="1"/>
  <c r="Z26" i="5" s="1"/>
  <c r="B27" i="5"/>
  <c r="H27" i="5" s="1"/>
  <c r="N27" i="5" s="1"/>
  <c r="Z27" i="5" s="1"/>
  <c r="B5" i="5"/>
  <c r="H5" i="5"/>
  <c r="I5" i="5" s="1"/>
  <c r="W27" i="5"/>
  <c r="V27" i="5"/>
  <c r="U27" i="5"/>
  <c r="U26" i="5"/>
  <c r="V25" i="5"/>
  <c r="W25" i="5" s="1"/>
  <c r="U25" i="5"/>
  <c r="V24" i="5"/>
  <c r="W24" i="5" s="1"/>
  <c r="U24" i="5"/>
  <c r="U23" i="5"/>
  <c r="U22" i="5"/>
  <c r="V22" i="5" s="1"/>
  <c r="U21" i="5"/>
  <c r="V21" i="5" s="1"/>
  <c r="U20" i="5"/>
  <c r="V20" i="5" s="1"/>
  <c r="W19" i="5"/>
  <c r="V19" i="5"/>
  <c r="U19" i="5"/>
  <c r="U18" i="5"/>
  <c r="V17" i="5"/>
  <c r="W17" i="5" s="1"/>
  <c r="U17" i="5"/>
  <c r="V16" i="5"/>
  <c r="U16" i="5"/>
  <c r="U15" i="5"/>
  <c r="U14" i="5"/>
  <c r="V14" i="5" s="1"/>
  <c r="U13" i="5"/>
  <c r="U12" i="5"/>
  <c r="V12" i="5" s="1"/>
  <c r="W11" i="5"/>
  <c r="V11" i="5"/>
  <c r="U11" i="5"/>
  <c r="U10" i="5"/>
  <c r="V9" i="5"/>
  <c r="W9" i="5" s="1"/>
  <c r="U9" i="5"/>
  <c r="V8" i="5"/>
  <c r="U8" i="5"/>
  <c r="U7" i="5"/>
  <c r="U6" i="5"/>
  <c r="V6" i="5" s="1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V5" i="5"/>
  <c r="W5" i="5" s="1"/>
  <c r="U5" i="5"/>
  <c r="W5" i="1"/>
  <c r="X5" i="1"/>
  <c r="W6" i="1"/>
  <c r="X6" i="1"/>
  <c r="W7" i="1"/>
  <c r="X7" i="1"/>
  <c r="W8" i="1"/>
  <c r="X8" i="1"/>
  <c r="W9" i="1"/>
  <c r="X9" i="1"/>
  <c r="W10" i="1"/>
  <c r="X10" i="1"/>
  <c r="W11" i="1"/>
  <c r="X11" i="1"/>
  <c r="W12" i="1"/>
  <c r="X12" i="1"/>
  <c r="W13" i="1"/>
  <c r="X13" i="1"/>
  <c r="W14" i="1"/>
  <c r="X14" i="1"/>
  <c r="W15" i="1"/>
  <c r="X15" i="1"/>
  <c r="W16" i="1"/>
  <c r="X16" i="1"/>
  <c r="W17" i="1"/>
  <c r="X17" i="1"/>
  <c r="W18" i="1"/>
  <c r="X18" i="1"/>
  <c r="W19" i="1"/>
  <c r="X19" i="1"/>
  <c r="W20" i="1"/>
  <c r="X20" i="1"/>
  <c r="W21" i="1"/>
  <c r="X21" i="1"/>
  <c r="W22" i="1"/>
  <c r="X22" i="1"/>
  <c r="W23" i="1"/>
  <c r="X23" i="1"/>
  <c r="W24" i="1"/>
  <c r="X24" i="1"/>
  <c r="W25" i="1"/>
  <c r="X25" i="1"/>
  <c r="W26" i="1"/>
  <c r="X26" i="1"/>
  <c r="W27" i="1"/>
  <c r="X27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5" i="1"/>
  <c r="U6" i="1"/>
  <c r="AA6" i="1" s="1"/>
  <c r="U7" i="1"/>
  <c r="U8" i="1"/>
  <c r="U9" i="1"/>
  <c r="U10" i="1"/>
  <c r="U11" i="1"/>
  <c r="U12" i="1"/>
  <c r="U13" i="1"/>
  <c r="AA13" i="1" s="1"/>
  <c r="U14" i="1"/>
  <c r="AA14" i="1" s="1"/>
  <c r="U15" i="1"/>
  <c r="U16" i="1"/>
  <c r="U17" i="1"/>
  <c r="U18" i="1"/>
  <c r="U19" i="1"/>
  <c r="U20" i="1"/>
  <c r="U21" i="1"/>
  <c r="AA21" i="1" s="1"/>
  <c r="U22" i="1"/>
  <c r="AA22" i="1" s="1"/>
  <c r="U23" i="1"/>
  <c r="U24" i="1"/>
  <c r="U25" i="1"/>
  <c r="U26" i="1"/>
  <c r="U27" i="1"/>
  <c r="U5" i="1"/>
  <c r="AA5" i="1"/>
  <c r="AA7" i="1"/>
  <c r="AA8" i="1"/>
  <c r="AA9" i="1"/>
  <c r="AA10" i="1"/>
  <c r="AA11" i="1"/>
  <c r="AA12" i="1"/>
  <c r="AA15" i="1"/>
  <c r="AA16" i="1"/>
  <c r="AA17" i="1"/>
  <c r="AA18" i="1"/>
  <c r="AA19" i="1"/>
  <c r="AA20" i="1"/>
  <c r="AA23" i="1"/>
  <c r="AA24" i="1"/>
  <c r="AA25" i="1"/>
  <c r="AA26" i="1"/>
  <c r="AA27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5" i="1"/>
  <c r="I14" i="5" l="1"/>
  <c r="J14" i="5" s="1"/>
  <c r="P14" i="5" s="1"/>
  <c r="AB14" i="5" s="1"/>
  <c r="N14" i="5"/>
  <c r="Z14" i="5" s="1"/>
  <c r="I6" i="5"/>
  <c r="O6" i="5" s="1"/>
  <c r="AA6" i="5" s="1"/>
  <c r="N6" i="5"/>
  <c r="Z6" i="5" s="1"/>
  <c r="I13" i="5"/>
  <c r="J13" i="5" s="1"/>
  <c r="K13" i="5" s="1"/>
  <c r="Q13" i="5" s="1"/>
  <c r="N13" i="5"/>
  <c r="Z13" i="5" s="1"/>
  <c r="N18" i="5"/>
  <c r="Z18" i="5" s="1"/>
  <c r="I18" i="5"/>
  <c r="O18" i="5" s="1"/>
  <c r="AA18" i="5" s="1"/>
  <c r="N10" i="5"/>
  <c r="Z10" i="5" s="1"/>
  <c r="I10" i="5"/>
  <c r="J10" i="5" s="1"/>
  <c r="I21" i="5"/>
  <c r="J21" i="5" s="1"/>
  <c r="K21" i="5" s="1"/>
  <c r="I26" i="5"/>
  <c r="O26" i="5" s="1"/>
  <c r="AA26" i="5" s="1"/>
  <c r="N19" i="5"/>
  <c r="Z19" i="5" s="1"/>
  <c r="I27" i="5"/>
  <c r="J27" i="5" s="1"/>
  <c r="K27" i="5" s="1"/>
  <c r="Q27" i="5" s="1"/>
  <c r="AC27" i="5" s="1"/>
  <c r="I11" i="5"/>
  <c r="J11" i="5" s="1"/>
  <c r="K11" i="5" s="1"/>
  <c r="N22" i="5"/>
  <c r="Z22" i="5" s="1"/>
  <c r="W20" i="5"/>
  <c r="W6" i="5"/>
  <c r="K19" i="5"/>
  <c r="Q19" i="5" s="1"/>
  <c r="AC19" i="5" s="1"/>
  <c r="J24" i="5"/>
  <c r="P24" i="5" s="1"/>
  <c r="AB24" i="5" s="1"/>
  <c r="X25" i="5"/>
  <c r="X9" i="5"/>
  <c r="J5" i="5"/>
  <c r="P5" i="5" s="1"/>
  <c r="AB5" i="5" s="1"/>
  <c r="J16" i="5"/>
  <c r="P16" i="5" s="1"/>
  <c r="AB16" i="5" s="1"/>
  <c r="J8" i="5"/>
  <c r="P8" i="5" s="1"/>
  <c r="AB8" i="5" s="1"/>
  <c r="W14" i="5"/>
  <c r="X24" i="5"/>
  <c r="X5" i="5"/>
  <c r="J22" i="5"/>
  <c r="P22" i="5" s="1"/>
  <c r="AB22" i="5" s="1"/>
  <c r="O22" i="5"/>
  <c r="AA22" i="5" s="1"/>
  <c r="W22" i="5"/>
  <c r="W12" i="5"/>
  <c r="X17" i="5"/>
  <c r="W21" i="5"/>
  <c r="X27" i="5"/>
  <c r="X11" i="5"/>
  <c r="X19" i="5"/>
  <c r="I23" i="5"/>
  <c r="O23" i="5" s="1"/>
  <c r="AA23" i="5" s="1"/>
  <c r="I12" i="5"/>
  <c r="N16" i="5"/>
  <c r="Z16" i="5" s="1"/>
  <c r="V18" i="5"/>
  <c r="O19" i="5"/>
  <c r="AA19" i="5" s="1"/>
  <c r="I20" i="5"/>
  <c r="O20" i="5" s="1"/>
  <c r="AA20" i="5" s="1"/>
  <c r="N24" i="5"/>
  <c r="Z24" i="5" s="1"/>
  <c r="V26" i="5"/>
  <c r="I7" i="5"/>
  <c r="O7" i="5" s="1"/>
  <c r="AA7" i="5" s="1"/>
  <c r="W8" i="5"/>
  <c r="I15" i="5"/>
  <c r="O15" i="5" s="1"/>
  <c r="AA15" i="5" s="1"/>
  <c r="N5" i="5"/>
  <c r="Z5" i="5" s="1"/>
  <c r="V10" i="5"/>
  <c r="O5" i="5"/>
  <c r="AA5" i="5" s="1"/>
  <c r="V7" i="5"/>
  <c r="O8" i="5"/>
  <c r="AA8" i="5" s="1"/>
  <c r="I9" i="5"/>
  <c r="V15" i="5"/>
  <c r="O16" i="5"/>
  <c r="AA16" i="5" s="1"/>
  <c r="I17" i="5"/>
  <c r="P19" i="5"/>
  <c r="AB19" i="5" s="1"/>
  <c r="V23" i="5"/>
  <c r="O24" i="5"/>
  <c r="AA24" i="5" s="1"/>
  <c r="I25" i="5"/>
  <c r="W16" i="5"/>
  <c r="N8" i="5"/>
  <c r="Z8" i="5" s="1"/>
  <c r="V13" i="5"/>
  <c r="N7" i="5"/>
  <c r="Z7" i="5" s="1"/>
  <c r="N15" i="5"/>
  <c r="Z15" i="5" s="1"/>
  <c r="N23" i="5"/>
  <c r="Z23" i="5" s="1"/>
  <c r="N12" i="5"/>
  <c r="Z12" i="5" s="1"/>
  <c r="N20" i="5"/>
  <c r="Z20" i="5" s="1"/>
  <c r="O27" i="5" l="1"/>
  <c r="AA27" i="5" s="1"/>
  <c r="J6" i="5"/>
  <c r="P6" i="5" s="1"/>
  <c r="AB6" i="5" s="1"/>
  <c r="O14" i="5"/>
  <c r="AA14" i="5" s="1"/>
  <c r="O10" i="5"/>
  <c r="AA10" i="5" s="1"/>
  <c r="J18" i="5"/>
  <c r="P18" i="5" s="1"/>
  <c r="AB18" i="5" s="1"/>
  <c r="P21" i="5"/>
  <c r="AB21" i="5" s="1"/>
  <c r="P11" i="5"/>
  <c r="AB11" i="5" s="1"/>
  <c r="O11" i="5"/>
  <c r="AA11" i="5" s="1"/>
  <c r="O13" i="5"/>
  <c r="AA13" i="5" s="1"/>
  <c r="O21" i="5"/>
  <c r="AA21" i="5" s="1"/>
  <c r="P13" i="5"/>
  <c r="AB13" i="5" s="1"/>
  <c r="P27" i="5"/>
  <c r="AB27" i="5" s="1"/>
  <c r="J26" i="5"/>
  <c r="P26" i="5" s="1"/>
  <c r="AB26" i="5" s="1"/>
  <c r="L11" i="5"/>
  <c r="R11" i="5" s="1"/>
  <c r="AD11" i="5" s="1"/>
  <c r="X12" i="5"/>
  <c r="L21" i="5"/>
  <c r="R21" i="5" s="1"/>
  <c r="J17" i="5"/>
  <c r="O17" i="5"/>
  <c r="AA17" i="5" s="1"/>
  <c r="W10" i="5"/>
  <c r="K22" i="5"/>
  <c r="K16" i="5"/>
  <c r="K5" i="5"/>
  <c r="L19" i="5"/>
  <c r="R19" i="5" s="1"/>
  <c r="AD19" i="5" s="1"/>
  <c r="AE19" i="5" s="1"/>
  <c r="J12" i="5"/>
  <c r="L27" i="5"/>
  <c r="R27" i="5" s="1"/>
  <c r="AD27" i="5" s="1"/>
  <c r="K14" i="5"/>
  <c r="Q14" i="5" s="1"/>
  <c r="AC14" i="5" s="1"/>
  <c r="L13" i="5"/>
  <c r="R13" i="5" s="1"/>
  <c r="X14" i="5"/>
  <c r="K10" i="5"/>
  <c r="Q10" i="5" s="1"/>
  <c r="O9" i="5"/>
  <c r="AA9" i="5" s="1"/>
  <c r="J9" i="5"/>
  <c r="P9" i="5" s="1"/>
  <c r="AB9" i="5" s="1"/>
  <c r="J23" i="5"/>
  <c r="P23" i="5" s="1"/>
  <c r="AB23" i="5" s="1"/>
  <c r="K8" i="5"/>
  <c r="O12" i="5"/>
  <c r="AA12" i="5" s="1"/>
  <c r="Q21" i="5"/>
  <c r="AC21" i="5" s="1"/>
  <c r="W23" i="5"/>
  <c r="W7" i="5"/>
  <c r="X20" i="5"/>
  <c r="W26" i="5"/>
  <c r="X22" i="5"/>
  <c r="X16" i="5"/>
  <c r="W15" i="5"/>
  <c r="J15" i="5"/>
  <c r="P15" i="5" s="1"/>
  <c r="AB15" i="5" s="1"/>
  <c r="X21" i="5"/>
  <c r="J20" i="5"/>
  <c r="K24" i="5"/>
  <c r="X6" i="5"/>
  <c r="J25" i="5"/>
  <c r="O25" i="5"/>
  <c r="AA25" i="5" s="1"/>
  <c r="X8" i="5"/>
  <c r="W13" i="5"/>
  <c r="J7" i="5"/>
  <c r="W18" i="5"/>
  <c r="Q11" i="5"/>
  <c r="AC11" i="5" s="1"/>
  <c r="P10" i="5"/>
  <c r="AB10" i="5" s="1"/>
  <c r="AE11" i="5" l="1"/>
  <c r="AE27" i="5"/>
  <c r="K18" i="5"/>
  <c r="K6" i="5"/>
  <c r="Q6" i="5" s="1"/>
  <c r="AC6" i="5" s="1"/>
  <c r="K26" i="5"/>
  <c r="Q26" i="5" s="1"/>
  <c r="AC26" i="5" s="1"/>
  <c r="X18" i="5"/>
  <c r="K25" i="5"/>
  <c r="Q25" i="5" s="1"/>
  <c r="AC25" i="5" s="1"/>
  <c r="X26" i="5"/>
  <c r="K9" i="5"/>
  <c r="Q9" i="5" s="1"/>
  <c r="AC9" i="5" s="1"/>
  <c r="K12" i="5"/>
  <c r="Q12" i="5" s="1"/>
  <c r="AC12" i="5" s="1"/>
  <c r="AC10" i="5"/>
  <c r="X10" i="5"/>
  <c r="K20" i="5"/>
  <c r="Q20" i="5" s="1"/>
  <c r="AC20" i="5" s="1"/>
  <c r="P12" i="5"/>
  <c r="AB12" i="5" s="1"/>
  <c r="L5" i="5"/>
  <c r="R5" i="5" s="1"/>
  <c r="AD5" i="5" s="1"/>
  <c r="AC13" i="5"/>
  <c r="X13" i="5"/>
  <c r="AD13" i="5" s="1"/>
  <c r="P20" i="5"/>
  <c r="AB20" i="5" s="1"/>
  <c r="L10" i="5"/>
  <c r="R10" i="5" s="1"/>
  <c r="Q5" i="5"/>
  <c r="AC5" i="5" s="1"/>
  <c r="K15" i="5"/>
  <c r="Q15" i="5" s="1"/>
  <c r="AC15" i="5" s="1"/>
  <c r="X7" i="5"/>
  <c r="L22" i="5"/>
  <c r="R22" i="5" s="1"/>
  <c r="AD22" i="5" s="1"/>
  <c r="K7" i="5"/>
  <c r="Q7" i="5" s="1"/>
  <c r="AC7" i="5" s="1"/>
  <c r="X23" i="5"/>
  <c r="P7" i="5"/>
  <c r="AB7" i="5" s="1"/>
  <c r="P25" i="5"/>
  <c r="AB25" i="5" s="1"/>
  <c r="X15" i="5"/>
  <c r="L8" i="5"/>
  <c r="R8" i="5" s="1"/>
  <c r="AD8" i="5" s="1"/>
  <c r="L16" i="5"/>
  <c r="R16" i="5" s="1"/>
  <c r="AD16" i="5" s="1"/>
  <c r="K17" i="5"/>
  <c r="Q17" i="5" s="1"/>
  <c r="AC17" i="5" s="1"/>
  <c r="L24" i="5"/>
  <c r="R24" i="5" s="1"/>
  <c r="AD24" i="5" s="1"/>
  <c r="AD21" i="5"/>
  <c r="AE21" i="5" s="1"/>
  <c r="Q8" i="5"/>
  <c r="AC8" i="5" s="1"/>
  <c r="L18" i="5"/>
  <c r="R18" i="5" s="1"/>
  <c r="Q16" i="5"/>
  <c r="AC16" i="5" s="1"/>
  <c r="P17" i="5"/>
  <c r="AB17" i="5" s="1"/>
  <c r="Q24" i="5"/>
  <c r="AC24" i="5" s="1"/>
  <c r="K23" i="5"/>
  <c r="Q23" i="5" s="1"/>
  <c r="AC23" i="5" s="1"/>
  <c r="L14" i="5"/>
  <c r="R14" i="5" s="1"/>
  <c r="AD14" i="5" s="1"/>
  <c r="AE14" i="5" s="1"/>
  <c r="Q18" i="5"/>
  <c r="AC18" i="5" s="1"/>
  <c r="Q22" i="5"/>
  <c r="AC22" i="5" s="1"/>
  <c r="AE22" i="5" l="1"/>
  <c r="AE24" i="5"/>
  <c r="AE18" i="5"/>
  <c r="AE16" i="5"/>
  <c r="AE5" i="5"/>
  <c r="AE8" i="5"/>
  <c r="AE13" i="5"/>
  <c r="L6" i="5"/>
  <c r="R6" i="5" s="1"/>
  <c r="AD6" i="5" s="1"/>
  <c r="AE6" i="5" s="1"/>
  <c r="L26" i="5"/>
  <c r="R26" i="5" s="1"/>
  <c r="AD26" i="5" s="1"/>
  <c r="AE26" i="5" s="1"/>
  <c r="AD18" i="5"/>
  <c r="L9" i="5"/>
  <c r="R9" i="5" s="1"/>
  <c r="AD9" i="5" s="1"/>
  <c r="AE9" i="5" s="1"/>
  <c r="L15" i="5"/>
  <c r="R15" i="5" s="1"/>
  <c r="AD15" i="5" s="1"/>
  <c r="AE15" i="5" s="1"/>
  <c r="L20" i="5"/>
  <c r="R20" i="5" s="1"/>
  <c r="AD20" i="5" s="1"/>
  <c r="AE20" i="5" s="1"/>
  <c r="L12" i="5"/>
  <c r="R12" i="5" s="1"/>
  <c r="AD12" i="5" s="1"/>
  <c r="AE12" i="5" s="1"/>
  <c r="L17" i="5"/>
  <c r="R17" i="5" s="1"/>
  <c r="AD17" i="5" s="1"/>
  <c r="AE17" i="5" s="1"/>
  <c r="L7" i="5"/>
  <c r="R7" i="5" s="1"/>
  <c r="AD7" i="5" s="1"/>
  <c r="AE7" i="5" s="1"/>
  <c r="AD10" i="5"/>
  <c r="AE10" i="5" s="1"/>
  <c r="L23" i="5"/>
  <c r="R23" i="5" s="1"/>
  <c r="AD23" i="5" s="1"/>
  <c r="AE23" i="5" s="1"/>
  <c r="L25" i="5"/>
  <c r="R25" i="5" s="1"/>
  <c r="AD25" i="5" s="1"/>
  <c r="AE25" i="5" s="1"/>
  <c r="AG5" i="5" l="1"/>
  <c r="AB7" i="1" l="1"/>
  <c r="AB9" i="1"/>
  <c r="AB12" i="1"/>
  <c r="AC12" i="1"/>
  <c r="AD12" i="1"/>
  <c r="AB13" i="1"/>
  <c r="AB14" i="1"/>
  <c r="AC14" i="1"/>
  <c r="AB15" i="1"/>
  <c r="AC15" i="1"/>
  <c r="AD15" i="1"/>
  <c r="AB17" i="1"/>
  <c r="AB18" i="1"/>
  <c r="AB19" i="1"/>
  <c r="AB20" i="1"/>
  <c r="AB22" i="1"/>
  <c r="AB24" i="1"/>
  <c r="AB6" i="1" l="1"/>
  <c r="AD19" i="1"/>
  <c r="AC19" i="1"/>
  <c r="AE19" i="1" s="1"/>
  <c r="AD14" i="1"/>
  <c r="AE14" i="1" s="1"/>
  <c r="AE12" i="1"/>
  <c r="AB26" i="1"/>
  <c r="AC25" i="1"/>
  <c r="AB25" i="1"/>
  <c r="AD17" i="1"/>
  <c r="AC17" i="1"/>
  <c r="AE17" i="1" s="1"/>
  <c r="AD7" i="1"/>
  <c r="AC7" i="1"/>
  <c r="AE15" i="1"/>
  <c r="AC23" i="1"/>
  <c r="AB23" i="1"/>
  <c r="AB11" i="1"/>
  <c r="AB21" i="1"/>
  <c r="AB16" i="1"/>
  <c r="AB5" i="1"/>
  <c r="AC9" i="1"/>
  <c r="AB27" i="1"/>
  <c r="AC24" i="1"/>
  <c r="AC22" i="1"/>
  <c r="AB10" i="1"/>
  <c r="AB8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J17" i="1"/>
  <c r="K17" i="1"/>
  <c r="L17" i="1"/>
  <c r="J22" i="1"/>
  <c r="H6" i="1"/>
  <c r="H7" i="1"/>
  <c r="I7" i="1"/>
  <c r="H8" i="1"/>
  <c r="I8" i="1" s="1"/>
  <c r="H9" i="1"/>
  <c r="I9" i="1" s="1"/>
  <c r="H10" i="1"/>
  <c r="I10" i="1"/>
  <c r="J10" i="1" s="1"/>
  <c r="H11" i="1"/>
  <c r="I11" i="1"/>
  <c r="H12" i="1"/>
  <c r="I12" i="1" s="1"/>
  <c r="H13" i="1"/>
  <c r="I13" i="1" s="1"/>
  <c r="H14" i="1"/>
  <c r="I14" i="1"/>
  <c r="J14" i="1" s="1"/>
  <c r="H15" i="1"/>
  <c r="I15" i="1"/>
  <c r="H16" i="1"/>
  <c r="H17" i="1"/>
  <c r="I17" i="1"/>
  <c r="H18" i="1"/>
  <c r="I18" i="1"/>
  <c r="H19" i="1"/>
  <c r="I19" i="1"/>
  <c r="H20" i="1"/>
  <c r="H21" i="1"/>
  <c r="I21" i="1"/>
  <c r="J21" i="1" s="1"/>
  <c r="H22" i="1"/>
  <c r="I22" i="1"/>
  <c r="H23" i="1"/>
  <c r="I23" i="1"/>
  <c r="J23" i="1" s="1"/>
  <c r="H24" i="1"/>
  <c r="H25" i="1"/>
  <c r="I25" i="1"/>
  <c r="H26" i="1"/>
  <c r="H27" i="1"/>
  <c r="I27" i="1"/>
  <c r="H5" i="1"/>
  <c r="AE7" i="1" l="1"/>
  <c r="AD25" i="1"/>
  <c r="AD21" i="1"/>
  <c r="AC21" i="1"/>
  <c r="AE25" i="1"/>
  <c r="AD20" i="1"/>
  <c r="AC20" i="1"/>
  <c r="AE20" i="1" s="1"/>
  <c r="AC13" i="1"/>
  <c r="AD13" i="1"/>
  <c r="AD26" i="1"/>
  <c r="AC26" i="1"/>
  <c r="AE26" i="1" s="1"/>
  <c r="AD11" i="1"/>
  <c r="AC11" i="1"/>
  <c r="AE11" i="1" s="1"/>
  <c r="AD6" i="1"/>
  <c r="AC6" i="1"/>
  <c r="AE6" i="1" s="1"/>
  <c r="AD18" i="1"/>
  <c r="AC18" i="1"/>
  <c r="AD23" i="1"/>
  <c r="AD16" i="1"/>
  <c r="AC16" i="1"/>
  <c r="AE23" i="1"/>
  <c r="AD5" i="1"/>
  <c r="AC5" i="1"/>
  <c r="AE5" i="1" s="1"/>
  <c r="P9" i="1"/>
  <c r="J9" i="1"/>
  <c r="J13" i="1"/>
  <c r="J12" i="1"/>
  <c r="K14" i="1"/>
  <c r="Q21" i="1"/>
  <c r="K21" i="1"/>
  <c r="K23" i="1"/>
  <c r="J8" i="1"/>
  <c r="K10" i="1"/>
  <c r="O5" i="1"/>
  <c r="N5" i="1"/>
  <c r="O19" i="1"/>
  <c r="N19" i="1"/>
  <c r="Q17" i="1"/>
  <c r="P22" i="1"/>
  <c r="N14" i="1"/>
  <c r="O14" i="1"/>
  <c r="N10" i="1"/>
  <c r="O10" i="1"/>
  <c r="N24" i="1"/>
  <c r="I5" i="1"/>
  <c r="O15" i="1"/>
  <c r="N15" i="1"/>
  <c r="O7" i="1"/>
  <c r="N7" i="1"/>
  <c r="P14" i="1"/>
  <c r="O27" i="1"/>
  <c r="N27" i="1"/>
  <c r="P18" i="1"/>
  <c r="I26" i="1"/>
  <c r="N26" i="1"/>
  <c r="O22" i="1"/>
  <c r="N22" i="1"/>
  <c r="N18" i="1"/>
  <c r="O18" i="1"/>
  <c r="AC8" i="1"/>
  <c r="P15" i="1"/>
  <c r="AC27" i="1"/>
  <c r="R17" i="1"/>
  <c r="O23" i="1"/>
  <c r="N23" i="1"/>
  <c r="I6" i="1"/>
  <c r="N6" i="1"/>
  <c r="P17" i="1"/>
  <c r="N9" i="1"/>
  <c r="O9" i="1"/>
  <c r="AC10" i="1"/>
  <c r="N25" i="1"/>
  <c r="O25" i="1"/>
  <c r="O21" i="1"/>
  <c r="N21" i="1"/>
  <c r="N17" i="1"/>
  <c r="O17" i="1"/>
  <c r="J19" i="1"/>
  <c r="J7" i="1"/>
  <c r="AD22" i="1"/>
  <c r="AE22" i="1" s="1"/>
  <c r="N20" i="1"/>
  <c r="Q22" i="1"/>
  <c r="J15" i="1"/>
  <c r="P23" i="1"/>
  <c r="N11" i="1"/>
  <c r="O11" i="1"/>
  <c r="P10" i="1"/>
  <c r="J11" i="1"/>
  <c r="P21" i="1"/>
  <c r="O13" i="1"/>
  <c r="N13" i="1"/>
  <c r="J27" i="1"/>
  <c r="I24" i="1"/>
  <c r="I20" i="1"/>
  <c r="O20" i="1" s="1"/>
  <c r="I16" i="1"/>
  <c r="N16" i="1"/>
  <c r="O16" i="1"/>
  <c r="N12" i="1"/>
  <c r="O12" i="1"/>
  <c r="O8" i="1"/>
  <c r="N8" i="1"/>
  <c r="J25" i="1"/>
  <c r="P25" i="1" s="1"/>
  <c r="K22" i="1"/>
  <c r="J18" i="1"/>
  <c r="AD24" i="1"/>
  <c r="AE24" i="1" s="1"/>
  <c r="AD9" i="1"/>
  <c r="AE9" i="1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E16" i="1" l="1"/>
  <c r="AE21" i="1"/>
  <c r="AE13" i="1"/>
  <c r="AE18" i="1"/>
  <c r="AD10" i="1"/>
  <c r="AE10" i="1" s="1"/>
  <c r="L10" i="1"/>
  <c r="R10" i="1" s="1"/>
  <c r="J5" i="1"/>
  <c r="K8" i="1"/>
  <c r="K12" i="1"/>
  <c r="J24" i="1"/>
  <c r="J6" i="1"/>
  <c r="K19" i="1"/>
  <c r="K15" i="1"/>
  <c r="P8" i="1"/>
  <c r="P12" i="1"/>
  <c r="K27" i="1"/>
  <c r="K7" i="1"/>
  <c r="Q7" i="1" s="1"/>
  <c r="AD8" i="1"/>
  <c r="AE8" i="1" s="1"/>
  <c r="L14" i="1"/>
  <c r="R14" i="1" s="1"/>
  <c r="Q14" i="1"/>
  <c r="P7" i="1"/>
  <c r="K18" i="1"/>
  <c r="Q18" i="1"/>
  <c r="K11" i="1"/>
  <c r="P19" i="1"/>
  <c r="O24" i="1"/>
  <c r="L23" i="1"/>
  <c r="R23" i="1" s="1"/>
  <c r="K13" i="1"/>
  <c r="J26" i="1"/>
  <c r="Q10" i="1"/>
  <c r="L22" i="1"/>
  <c r="R22" i="1" s="1"/>
  <c r="J16" i="1"/>
  <c r="AD27" i="1"/>
  <c r="AE27" i="1" s="1"/>
  <c r="P11" i="1"/>
  <c r="Q23" i="1"/>
  <c r="P13" i="1"/>
  <c r="K25" i="1"/>
  <c r="Q25" i="1"/>
  <c r="J20" i="1"/>
  <c r="P27" i="1"/>
  <c r="O6" i="1"/>
  <c r="O26" i="1"/>
  <c r="L21" i="1"/>
  <c r="R21" i="1" s="1"/>
  <c r="K9" i="1"/>
  <c r="AG5" i="1" l="1"/>
  <c r="K20" i="1"/>
  <c r="Q20" i="1"/>
  <c r="L19" i="1"/>
  <c r="R19" i="1"/>
  <c r="L8" i="1"/>
  <c r="R8" i="1" s="1"/>
  <c r="R9" i="1"/>
  <c r="L9" i="1"/>
  <c r="L18" i="1"/>
  <c r="R18" i="1"/>
  <c r="L27" i="1"/>
  <c r="R27" i="1" s="1"/>
  <c r="K6" i="1"/>
  <c r="Q6" i="1"/>
  <c r="K5" i="1"/>
  <c r="Q5" i="1" s="1"/>
  <c r="L13" i="1"/>
  <c r="R13" i="1"/>
  <c r="P20" i="1"/>
  <c r="Q19" i="1"/>
  <c r="Q27" i="1"/>
  <c r="P6" i="1"/>
  <c r="P5" i="1"/>
  <c r="Q16" i="1"/>
  <c r="K16" i="1"/>
  <c r="P16" i="1"/>
  <c r="L25" i="1"/>
  <c r="R25" i="1"/>
  <c r="K24" i="1"/>
  <c r="R7" i="1"/>
  <c r="L7" i="1"/>
  <c r="Q8" i="1"/>
  <c r="Q9" i="1"/>
  <c r="P24" i="1"/>
  <c r="Q13" i="1"/>
  <c r="K26" i="1"/>
  <c r="Q26" i="1"/>
  <c r="R15" i="1"/>
  <c r="L15" i="1"/>
  <c r="R12" i="1"/>
  <c r="L12" i="1"/>
  <c r="L11" i="1"/>
  <c r="R11" i="1"/>
  <c r="P26" i="1"/>
  <c r="Q11" i="1"/>
  <c r="Q15" i="1"/>
  <c r="Q12" i="1"/>
  <c r="R24" i="1" l="1"/>
  <c r="L24" i="1"/>
  <c r="L26" i="1"/>
  <c r="R26" i="1"/>
  <c r="Q24" i="1"/>
  <c r="L6" i="1"/>
  <c r="R6" i="1"/>
  <c r="L5" i="1"/>
  <c r="R5" i="1"/>
  <c r="R16" i="1"/>
  <c r="L16" i="1"/>
  <c r="L20" i="1"/>
  <c r="R20" i="1"/>
</calcChain>
</file>

<file path=xl/sharedStrings.xml><?xml version="1.0" encoding="utf-8"?>
<sst xmlns="http://schemas.openxmlformats.org/spreadsheetml/2006/main" count="109" uniqueCount="35">
  <si>
    <t>discount rate</t>
  </si>
  <si>
    <t>Predicted Attrition in…</t>
  </si>
  <si>
    <t>p(open at end of year)</t>
  </si>
  <si>
    <t>average p(open)</t>
  </si>
  <si>
    <t>projected return</t>
  </si>
  <si>
    <t>present value</t>
  </si>
  <si>
    <t>ID</t>
  </si>
  <si>
    <t>Y1</t>
  </si>
  <si>
    <t>Y2</t>
  </si>
  <si>
    <t>Y3</t>
  </si>
  <si>
    <t>Y4</t>
  </si>
  <si>
    <t>Y5</t>
  </si>
  <si>
    <t>Y0</t>
  </si>
  <si>
    <t>Total</t>
  </si>
  <si>
    <t>Subsidy</t>
  </si>
  <si>
    <t>New Agency ID</t>
  </si>
  <si>
    <t>Predicted Return in Year 1</t>
  </si>
  <si>
    <t>T Revenue</t>
  </si>
  <si>
    <t>Fill in only yellow cells</t>
    <phoneticPr fontId="0"/>
  </si>
  <si>
    <t>Annual discount rate</t>
  </si>
  <si>
    <t>LTV for AUTOPAY</t>
  </si>
  <si>
    <t>Year</t>
  </si>
  <si>
    <t>Revenue</t>
  </si>
  <si>
    <t>Cost of service</t>
  </si>
  <si>
    <t>Cost of marketing</t>
  </si>
  <si>
    <t>Customer Profit</t>
  </si>
  <si>
    <t>Churn / Attrition rate</t>
    <phoneticPr fontId="0"/>
  </si>
  <si>
    <t>N/A</t>
  </si>
  <si>
    <t>Prob. of being active at end of period</t>
  </si>
  <si>
    <t>Average prob. of being active in period</t>
  </si>
  <si>
    <t>Profit expected on average</t>
  </si>
  <si>
    <t>Present value of Expected Profits</t>
  </si>
  <si>
    <t>Cumulative LTV…</t>
  </si>
  <si>
    <t>ROI</t>
  </si>
  <si>
    <t>Total Subs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</si>
</sst>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(&quot;$&quot;* #,##0_);_(&quot;$&quot;* \(#,##0\);_(&quot;$&quot;* &quot;-&quot;??_);_(@_)"/>
    <numFmt numFmtId="166" formatCode="&quot;$&quot;#,##0.00"/>
    <numFmt numFmtId="167" formatCode="0.0%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Verdana"/>
      <family val="2"/>
    </font>
    <font>
      <sz val="12"/>
      <name val="Verdana"/>
      <family val="2"/>
    </font>
    <font>
      <b/>
      <sz val="14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4"/>
      <color indexed="10"/>
      <name val="Arial"/>
      <family val="2"/>
    </font>
    <font>
      <b/>
      <sz val="12"/>
      <name val="Verdana"/>
      <family val="2"/>
    </font>
    <font>
      <b/>
      <sz val="12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AF8F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13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medium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theme="0" tint="-0.14996795556505021"/>
      </right>
      <top style="medium">
        <color indexed="64"/>
      </top>
      <bottom style="medium">
        <color indexed="64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80">
    <xf numFmtId="0" fontId="0" fillId="0" borderId="0" xfId="0"/>
    <xf numFmtId="0" fontId="2" fillId="0" borderId="0" xfId="0" applyFont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164" fontId="0" fillId="3" borderId="7" xfId="0" applyNumberFormat="1" applyFill="1" applyBorder="1" applyAlignment="1">
      <alignment horizontal="center"/>
    </xf>
    <xf numFmtId="164" fontId="0" fillId="3" borderId="8" xfId="0" applyNumberFormat="1" applyFill="1" applyBorder="1" applyAlignment="1">
      <alignment horizontal="center"/>
    </xf>
    <xf numFmtId="164" fontId="0" fillId="3" borderId="9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165" fontId="0" fillId="2" borderId="8" xfId="1" applyNumberFormat="1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165" fontId="0" fillId="3" borderId="8" xfId="1" applyNumberFormat="1" applyFont="1" applyFill="1" applyBorder="1" applyAlignment="1">
      <alignment horizontal="center"/>
    </xf>
    <xf numFmtId="165" fontId="0" fillId="0" borderId="0" xfId="0" applyNumberFormat="1"/>
    <xf numFmtId="0" fontId="0" fillId="4" borderId="0" xfId="0" applyFill="1"/>
    <xf numFmtId="0" fontId="0" fillId="0" borderId="0" xfId="0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44" fontId="0" fillId="2" borderId="10" xfId="1" applyFont="1" applyFill="1" applyBorder="1"/>
    <xf numFmtId="10" fontId="0" fillId="5" borderId="7" xfId="2" applyNumberFormat="1" applyFont="1" applyFill="1" applyBorder="1" applyAlignment="1">
      <alignment horizontal="center"/>
    </xf>
    <xf numFmtId="10" fontId="0" fillId="5" borderId="8" xfId="2" applyNumberFormat="1" applyFont="1" applyFill="1" applyBorder="1" applyAlignment="1">
      <alignment horizontal="center"/>
    </xf>
    <xf numFmtId="10" fontId="0" fillId="5" borderId="9" xfId="2" applyNumberFormat="1" applyFont="1" applyFill="1" applyBorder="1" applyAlignment="1">
      <alignment horizontal="center"/>
    </xf>
    <xf numFmtId="10" fontId="3" fillId="5" borderId="8" xfId="2" applyNumberFormat="1" applyFont="1" applyFill="1" applyBorder="1" applyAlignment="1">
      <alignment horizontal="center"/>
    </xf>
    <xf numFmtId="44" fontId="0" fillId="2" borderId="4" xfId="1" applyFont="1" applyFill="1" applyBorder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9" fontId="2" fillId="2" borderId="2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5" fillId="6" borderId="11" xfId="3" applyFont="1" applyFill="1" applyBorder="1" applyAlignment="1" applyProtection="1">
      <alignment vertical="top"/>
      <protection locked="0"/>
    </xf>
    <xf numFmtId="0" fontId="4" fillId="0" borderId="0" xfId="3"/>
    <xf numFmtId="0" fontId="6" fillId="0" borderId="12" xfId="3" applyFont="1" applyBorder="1" applyProtection="1">
      <protection locked="0"/>
    </xf>
    <xf numFmtId="9" fontId="7" fillId="6" borderId="12" xfId="4" applyFont="1" applyFill="1" applyBorder="1" applyProtection="1">
      <protection locked="0"/>
    </xf>
    <xf numFmtId="9" fontId="7" fillId="0" borderId="0" xfId="3" applyNumberFormat="1" applyFont="1" applyProtection="1">
      <protection locked="0"/>
    </xf>
    <xf numFmtId="0" fontId="8" fillId="0" borderId="0" xfId="3" applyFont="1" applyProtection="1">
      <protection locked="0"/>
    </xf>
    <xf numFmtId="0" fontId="4" fillId="0" borderId="0" xfId="3" applyProtection="1">
      <protection locked="0"/>
    </xf>
    <xf numFmtId="0" fontId="6" fillId="3" borderId="6" xfId="3" applyFont="1" applyFill="1" applyBorder="1" applyProtection="1">
      <protection locked="0"/>
    </xf>
    <xf numFmtId="0" fontId="7" fillId="0" borderId="5" xfId="3" applyFont="1" applyBorder="1" applyProtection="1">
      <protection locked="0"/>
    </xf>
    <xf numFmtId="9" fontId="7" fillId="0" borderId="5" xfId="3" applyNumberFormat="1" applyFont="1" applyBorder="1" applyProtection="1">
      <protection locked="0"/>
    </xf>
    <xf numFmtId="0" fontId="6" fillId="0" borderId="13" xfId="3" applyFont="1" applyBorder="1" applyProtection="1">
      <protection locked="0"/>
    </xf>
    <xf numFmtId="0" fontId="9" fillId="0" borderId="14" xfId="3" applyFont="1" applyBorder="1" applyAlignment="1" applyProtection="1">
      <alignment horizontal="center" wrapText="1"/>
      <protection locked="0"/>
    </xf>
    <xf numFmtId="0" fontId="9" fillId="0" borderId="15" xfId="3" applyFont="1" applyBorder="1" applyAlignment="1" applyProtection="1">
      <alignment horizontal="center"/>
      <protection locked="0"/>
    </xf>
    <xf numFmtId="0" fontId="6" fillId="0" borderId="12" xfId="3" applyFont="1" applyBorder="1" applyAlignment="1" applyProtection="1">
      <alignment horizontal="left"/>
      <protection locked="0"/>
    </xf>
    <xf numFmtId="166" fontId="7" fillId="7" borderId="16" xfId="3" applyNumberFormat="1" applyFont="1" applyFill="1" applyBorder="1" applyProtection="1">
      <protection locked="0"/>
    </xf>
    <xf numFmtId="166" fontId="7" fillId="7" borderId="17" xfId="3" applyNumberFormat="1" applyFont="1" applyFill="1" applyBorder="1" applyProtection="1">
      <protection locked="0"/>
    </xf>
    <xf numFmtId="166" fontId="7" fillId="0" borderId="16" xfId="3" applyNumberFormat="1" applyFont="1" applyBorder="1"/>
    <xf numFmtId="166" fontId="7" fillId="0" borderId="17" xfId="3" applyNumberFormat="1" applyFont="1" applyBorder="1"/>
    <xf numFmtId="0" fontId="6" fillId="0" borderId="18" xfId="3" applyFont="1" applyBorder="1" applyAlignment="1" applyProtection="1">
      <alignment horizontal="left"/>
      <protection locked="0"/>
    </xf>
    <xf numFmtId="167" fontId="7" fillId="0" borderId="19" xfId="5" applyNumberFormat="1" applyFont="1" applyFill="1" applyBorder="1" applyAlignment="1" applyProtection="1">
      <alignment horizontal="center"/>
      <protection locked="0"/>
    </xf>
    <xf numFmtId="167" fontId="5" fillId="6" borderId="20" xfId="5" applyNumberFormat="1" applyFont="1" applyFill="1" applyBorder="1" applyAlignment="1" applyProtection="1">
      <protection locked="0"/>
    </xf>
    <xf numFmtId="10" fontId="7" fillId="0" borderId="16" xfId="3" applyNumberFormat="1" applyFont="1" applyBorder="1"/>
    <xf numFmtId="10" fontId="7" fillId="0" borderId="17" xfId="4" applyNumberFormat="1" applyFont="1" applyFill="1" applyBorder="1" applyAlignment="1" applyProtection="1"/>
    <xf numFmtId="0" fontId="6" fillId="0" borderId="21" xfId="3" applyFont="1" applyBorder="1" applyAlignment="1" applyProtection="1">
      <alignment horizontal="left"/>
      <protection locked="0"/>
    </xf>
    <xf numFmtId="166" fontId="7" fillId="0" borderId="22" xfId="3" applyNumberFormat="1" applyFont="1" applyBorder="1"/>
    <xf numFmtId="166" fontId="7" fillId="0" borderId="23" xfId="3" applyNumberFormat="1" applyFont="1" applyBorder="1"/>
    <xf numFmtId="0" fontId="10" fillId="0" borderId="24" xfId="3" applyFont="1" applyBorder="1" applyAlignment="1" applyProtection="1">
      <alignment horizontal="left"/>
      <protection locked="0"/>
    </xf>
    <xf numFmtId="166" fontId="9" fillId="0" borderId="25" xfId="3" applyNumberFormat="1" applyFont="1" applyBorder="1"/>
    <xf numFmtId="166" fontId="9" fillId="0" borderId="26" xfId="3" applyNumberFormat="1" applyFont="1" applyBorder="1"/>
    <xf numFmtId="0" fontId="11" fillId="0" borderId="0" xfId="3" applyFont="1" applyProtection="1">
      <protection locked="0"/>
    </xf>
    <xf numFmtId="166" fontId="5" fillId="0" borderId="0" xfId="3" applyNumberFormat="1" applyFont="1" applyProtection="1">
      <protection locked="0"/>
    </xf>
    <xf numFmtId="0" fontId="5" fillId="0" borderId="0" xfId="3" applyFont="1" applyProtection="1">
      <protection locked="0"/>
    </xf>
    <xf numFmtId="166" fontId="4" fillId="0" borderId="0" xfId="3" applyNumberFormat="1"/>
    <xf numFmtId="166" fontId="12" fillId="0" borderId="26" xfId="3" applyNumberFormat="1" applyFont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/>
  </cellXfs>
  <cellStyles count="6">
    <cellStyle name="Comma 2" xfId="5" xr:uid="{F56DC752-B40A-4EFD-BB98-EBFCD3E9650C}"/>
    <cellStyle name="Currency" xfId="1" builtinId="4"/>
    <cellStyle name="Normal" xfId="0" builtinId="0"/>
    <cellStyle name="Normal 2" xfId="3" xr:uid="{D846AD46-9584-494B-A9AC-8968BB688164}"/>
    <cellStyle name="Percent" xfId="2" builtinId="5"/>
    <cellStyle name="Percent 2" xfId="4" xr:uid="{4EE4AC22-A761-448A-9657-81776B63877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9BDCB-7DCD-4536-84F1-EBB60A1D5A66}">
  <sheetPr>
    <pageSetUpPr fitToPage="1"/>
  </sheetPr>
  <dimension ref="A1:XFD16"/>
  <sheetViews>
    <sheetView topLeftCell="A5" zoomScaleNormal="100" workbookViewId="0">
      <selection activeCell="B3" sqref="B3"/>
    </sheetView>
  </sheetViews>
  <sheetFormatPr defaultColWidth="11.42578125" defaultRowHeight="12.45" x14ac:dyDescent="0.3"/>
  <cols>
    <col min="1" max="1" width="44.7109375" style="44" bestFit="1" customWidth="1"/>
    <col min="2" max="2" width="8.85546875" style="44" bestFit="1" customWidth="1"/>
    <col min="3" max="9" width="14" style="44" bestFit="1" customWidth="1"/>
    <col min="10" max="10" width="15.140625" style="44" bestFit="1" customWidth="1"/>
    <col min="11" max="11" width="12.28515625" style="44" bestFit="1" customWidth="1"/>
    <col min="12" max="16383" width="11.42578125" style="44"/>
    <col min="16384" max="16384" width="5.92578125" style="44" bestFit="1" customWidth="1"/>
  </cols>
  <sheetData>
    <row r="1" spans="1:12 16384:16384" ht="21" customHeight="1" x14ac:dyDescent="0.3">
      <c r="A1" s="43" t="s">
        <v>18</v>
      </c>
    </row>
    <row r="2" spans="1:12 16384:16384" s="49" customFormat="1" ht="20.05" customHeight="1" x14ac:dyDescent="0.45">
      <c r="A2" s="45" t="s">
        <v>19</v>
      </c>
      <c r="B2" s="46">
        <v>0.08</v>
      </c>
      <c r="C2" s="47"/>
      <c r="D2" s="48"/>
      <c r="E2" s="48"/>
      <c r="F2" s="48"/>
      <c r="G2" s="48"/>
      <c r="H2"/>
      <c r="I2"/>
      <c r="J2"/>
      <c r="K2"/>
      <c r="L2"/>
    </row>
    <row r="3" spans="1:12 16384:16384" s="49" customFormat="1" ht="20.05" customHeight="1" thickBot="1" x14ac:dyDescent="0.5">
      <c r="A3" s="50" t="s">
        <v>20</v>
      </c>
      <c r="B3" s="51"/>
      <c r="C3" s="52"/>
      <c r="D3" s="48"/>
      <c r="E3" s="48"/>
      <c r="F3" s="48"/>
      <c r="G3" s="48"/>
      <c r="H3"/>
      <c r="I3"/>
      <c r="J3"/>
      <c r="K3"/>
      <c r="L3"/>
    </row>
    <row r="4" spans="1:12 16384:16384" s="49" customFormat="1" ht="18" x14ac:dyDescent="0.45">
      <c r="A4" s="53" t="s">
        <v>21</v>
      </c>
      <c r="B4" s="54">
        <v>0</v>
      </c>
      <c r="C4" s="55">
        <v>1</v>
      </c>
      <c r="D4" s="55">
        <v>2</v>
      </c>
      <c r="E4" s="55">
        <v>3</v>
      </c>
      <c r="F4" s="55">
        <v>4</v>
      </c>
      <c r="G4" s="55">
        <v>5</v>
      </c>
      <c r="H4"/>
      <c r="I4"/>
      <c r="J4"/>
      <c r="K4"/>
      <c r="L4"/>
    </row>
    <row r="5" spans="1:12 16384:16384" s="49" customFormat="1" ht="19" customHeight="1" x14ac:dyDescent="0.45">
      <c r="A5" s="56" t="s">
        <v>22</v>
      </c>
      <c r="B5" s="57">
        <v>0</v>
      </c>
      <c r="C5" s="58">
        <v>1200000</v>
      </c>
      <c r="D5" s="58">
        <f>C5 * 1.05</f>
        <v>1260000</v>
      </c>
      <c r="E5" s="58">
        <f t="shared" ref="E5:I5" si="0">D5 * 1.05</f>
        <v>1323000</v>
      </c>
      <c r="F5" s="58">
        <f t="shared" si="0"/>
        <v>1389150</v>
      </c>
      <c r="G5" s="58">
        <f t="shared" si="0"/>
        <v>1458607.5</v>
      </c>
      <c r="H5"/>
      <c r="I5"/>
      <c r="J5"/>
      <c r="K5"/>
      <c r="L5"/>
    </row>
    <row r="6" spans="1:12 16384:16384" s="49" customFormat="1" ht="19" customHeight="1" x14ac:dyDescent="0.45">
      <c r="A6" s="56" t="s">
        <v>23</v>
      </c>
      <c r="B6" s="57">
        <v>0</v>
      </c>
      <c r="C6" s="58">
        <v>0</v>
      </c>
      <c r="D6" s="58">
        <v>0</v>
      </c>
      <c r="E6" s="58">
        <v>0</v>
      </c>
      <c r="F6" s="58">
        <v>0</v>
      </c>
      <c r="G6" s="58">
        <v>0</v>
      </c>
      <c r="H6"/>
      <c r="I6"/>
      <c r="J6"/>
      <c r="K6"/>
      <c r="L6"/>
    </row>
    <row r="7" spans="1:12 16384:16384" s="49" customFormat="1" ht="19" customHeight="1" x14ac:dyDescent="0.45">
      <c r="A7" s="56" t="s">
        <v>24</v>
      </c>
      <c r="B7" s="57">
        <v>0</v>
      </c>
      <c r="C7" s="58">
        <v>0</v>
      </c>
      <c r="D7" s="58">
        <v>0</v>
      </c>
      <c r="E7" s="58">
        <v>0</v>
      </c>
      <c r="F7" s="58">
        <v>0</v>
      </c>
      <c r="G7" s="58">
        <v>0</v>
      </c>
      <c r="H7"/>
      <c r="I7"/>
      <c r="J7"/>
      <c r="K7"/>
      <c r="L7"/>
      <c r="XFD7" s="58">
        <f>XFC7*1.03</f>
        <v>0</v>
      </c>
    </row>
    <row r="8" spans="1:12 16384:16384" s="49" customFormat="1" ht="19" customHeight="1" x14ac:dyDescent="0.45">
      <c r="A8" s="56" t="s">
        <v>25</v>
      </c>
      <c r="B8" s="59">
        <f t="shared" ref="B8:J8" si="1">B5-B6-B7</f>
        <v>0</v>
      </c>
      <c r="C8" s="60">
        <f t="shared" si="1"/>
        <v>1200000</v>
      </c>
      <c r="D8" s="60">
        <f t="shared" si="1"/>
        <v>1260000</v>
      </c>
      <c r="E8" s="60">
        <f t="shared" si="1"/>
        <v>1323000</v>
      </c>
      <c r="F8" s="60">
        <f t="shared" si="1"/>
        <v>1389150</v>
      </c>
      <c r="G8" s="60">
        <f t="shared" si="1"/>
        <v>1458607.5</v>
      </c>
      <c r="H8"/>
      <c r="I8"/>
      <c r="J8"/>
      <c r="K8"/>
      <c r="L8"/>
    </row>
    <row r="9" spans="1:12 16384:16384" s="49" customFormat="1" ht="19" customHeight="1" x14ac:dyDescent="0.45">
      <c r="A9" s="61" t="s">
        <v>26</v>
      </c>
      <c r="B9" s="62" t="s">
        <v>27</v>
      </c>
      <c r="C9" s="63">
        <v>0.14599999999999999</v>
      </c>
      <c r="D9" s="63">
        <v>0.113</v>
      </c>
      <c r="E9" s="63">
        <v>0.107</v>
      </c>
      <c r="F9" s="63">
        <v>8.4000000000000005E-2</v>
      </c>
      <c r="G9" s="63">
        <v>7.9000000000000001E-2</v>
      </c>
      <c r="H9"/>
      <c r="I9"/>
      <c r="J9"/>
      <c r="K9"/>
      <c r="L9"/>
    </row>
    <row r="10" spans="1:12 16384:16384" s="49" customFormat="1" ht="19" customHeight="1" x14ac:dyDescent="0.45">
      <c r="A10" s="56" t="s">
        <v>28</v>
      </c>
      <c r="B10" s="64">
        <v>1</v>
      </c>
      <c r="C10" s="65">
        <f>B10*(1-C9)</f>
        <v>0.85399999999999998</v>
      </c>
      <c r="D10" s="65">
        <f t="shared" ref="D10:J10" si="2">C10*(1-D9)</f>
        <v>0.757498</v>
      </c>
      <c r="E10" s="65">
        <f t="shared" si="2"/>
        <v>0.67644571399999998</v>
      </c>
      <c r="F10" s="65">
        <f t="shared" si="2"/>
        <v>0.619624274024</v>
      </c>
      <c r="G10" s="65">
        <f t="shared" si="2"/>
        <v>0.57067395637610407</v>
      </c>
      <c r="H10"/>
      <c r="I10"/>
      <c r="J10"/>
      <c r="K10"/>
      <c r="L10"/>
    </row>
    <row r="11" spans="1:12 16384:16384" s="49" customFormat="1" ht="19" customHeight="1" x14ac:dyDescent="0.45">
      <c r="A11" s="56" t="s">
        <v>29</v>
      </c>
      <c r="B11" s="64">
        <v>1</v>
      </c>
      <c r="C11" s="65">
        <f>(B10+C10)/2</f>
        <v>0.92700000000000005</v>
      </c>
      <c r="D11" s="65">
        <f t="shared" ref="D11:J11" si="3">(C10+D10)/2</f>
        <v>0.80574900000000005</v>
      </c>
      <c r="E11" s="65">
        <f t="shared" si="3"/>
        <v>0.71697185699999999</v>
      </c>
      <c r="F11" s="65">
        <f t="shared" si="3"/>
        <v>0.64803499401200004</v>
      </c>
      <c r="G11" s="65">
        <f t="shared" si="3"/>
        <v>0.59514911520005209</v>
      </c>
      <c r="H11"/>
      <c r="I11"/>
      <c r="J11"/>
      <c r="K11"/>
      <c r="L11"/>
    </row>
    <row r="12" spans="1:12 16384:16384" s="49" customFormat="1" ht="19" customHeight="1" x14ac:dyDescent="0.45">
      <c r="A12" s="56" t="s">
        <v>30</v>
      </c>
      <c r="B12" s="59">
        <f t="shared" ref="B12:J12" si="4">B11*B8</f>
        <v>0</v>
      </c>
      <c r="C12" s="60">
        <f t="shared" si="4"/>
        <v>1112400</v>
      </c>
      <c r="D12" s="60">
        <f t="shared" si="4"/>
        <v>1015243.7400000001</v>
      </c>
      <c r="E12" s="60">
        <f t="shared" si="4"/>
        <v>948553.76681099995</v>
      </c>
      <c r="F12" s="60">
        <f t="shared" si="4"/>
        <v>900217.81193176983</v>
      </c>
      <c r="G12" s="60">
        <f t="shared" si="4"/>
        <v>868088.96304915997</v>
      </c>
      <c r="H12"/>
      <c r="I12"/>
      <c r="J12"/>
      <c r="K12"/>
      <c r="L12"/>
    </row>
    <row r="13" spans="1:12 16384:16384" s="49" customFormat="1" ht="19" customHeight="1" thickBot="1" x14ac:dyDescent="0.5">
      <c r="A13" s="66" t="s">
        <v>31</v>
      </c>
      <c r="B13" s="67">
        <f>B12/(1+$B$2)^B4</f>
        <v>0</v>
      </c>
      <c r="C13" s="68">
        <f>C12/(1+$B$2)^AVERAGE(C4,B4)</f>
        <v>1070407.3990775661</v>
      </c>
      <c r="D13" s="68">
        <f>D12/(1+$B$2)^AVERAGE(D4,C4)</f>
        <v>904554.39287358406</v>
      </c>
      <c r="E13" s="68">
        <f>E12/(1+$B$2)^AVERAGE(E4,D4)</f>
        <v>782532.82551606686</v>
      </c>
      <c r="F13" s="68">
        <f>F12/(1+$B$2)^AVERAGE(F4,E4)</f>
        <v>687645.26607153472</v>
      </c>
      <c r="G13" s="68">
        <f>G12/(1+$B$2)^AVERAGE(G4,F4)</f>
        <v>613984.39731670136</v>
      </c>
      <c r="H13"/>
      <c r="I13"/>
      <c r="J13"/>
      <c r="K13"/>
      <c r="L13"/>
    </row>
    <row r="14" spans="1:12 16384:16384" s="49" customFormat="1" ht="19" customHeight="1" thickBot="1" x14ac:dyDescent="0.5">
      <c r="A14" s="69" t="s">
        <v>32</v>
      </c>
      <c r="B14" s="70">
        <f>B13</f>
        <v>0</v>
      </c>
      <c r="C14" s="71">
        <f>B14+C13</f>
        <v>1070407.3990775661</v>
      </c>
      <c r="D14" s="71">
        <f t="shared" ref="D14:J14" si="5">C14+D13</f>
        <v>1974961.7919511502</v>
      </c>
      <c r="E14" s="71">
        <f t="shared" si="5"/>
        <v>2757494.6174672171</v>
      </c>
      <c r="F14" s="71">
        <f t="shared" si="5"/>
        <v>3445139.8835387519</v>
      </c>
      <c r="G14" s="76">
        <f t="shared" si="5"/>
        <v>4059124.2808554531</v>
      </c>
      <c r="H14"/>
      <c r="I14"/>
      <c r="J14"/>
      <c r="K14"/>
      <c r="L14"/>
    </row>
    <row r="15" spans="1:12 16384:16384" s="49" customFormat="1" ht="19" customHeight="1" x14ac:dyDescent="0.45">
      <c r="A15" s="72"/>
      <c r="B15" s="72"/>
      <c r="C15" s="73"/>
      <c r="D15" s="74"/>
      <c r="E15" s="74"/>
      <c r="F15" s="74"/>
      <c r="G15" s="74"/>
      <c r="H15"/>
      <c r="I15"/>
      <c r="J15"/>
      <c r="K15"/>
      <c r="L15"/>
    </row>
    <row r="16" spans="1:12 16384:16384" ht="15.9" x14ac:dyDescent="0.45">
      <c r="A16" s="72"/>
      <c r="C16" s="75"/>
      <c r="H16"/>
      <c r="I16"/>
      <c r="J16"/>
      <c r="K16"/>
      <c r="L16"/>
    </row>
  </sheetData>
  <pageMargins left="0.75" right="0.75" top="1" bottom="1" header="0.5" footer="0.5"/>
  <pageSetup scale="50"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E21E0-7FBC-4A9F-942A-28AE07B8395F}">
  <sheetPr>
    <pageSetUpPr fitToPage="1"/>
  </sheetPr>
  <dimension ref="A1:XFD16"/>
  <sheetViews>
    <sheetView topLeftCell="A4" zoomScaleNormal="100" workbookViewId="0">
      <selection activeCell="C22" sqref="C22"/>
    </sheetView>
  </sheetViews>
  <sheetFormatPr defaultColWidth="11.42578125" defaultRowHeight="12.45" x14ac:dyDescent="0.3"/>
  <cols>
    <col min="1" max="1" width="44.7109375" style="44" bestFit="1" customWidth="1"/>
    <col min="2" max="2" width="11.7109375" style="44" bestFit="1" customWidth="1"/>
    <col min="3" max="9" width="14" style="44" bestFit="1" customWidth="1"/>
    <col min="10" max="10" width="15.140625" style="44" bestFit="1" customWidth="1"/>
    <col min="11" max="11" width="12.28515625" style="44" bestFit="1" customWidth="1"/>
    <col min="12" max="16383" width="11.42578125" style="44"/>
    <col min="16384" max="16384" width="5.92578125" style="44" bestFit="1" customWidth="1"/>
  </cols>
  <sheetData>
    <row r="1" spans="1:12 16384:16384" ht="21" customHeight="1" x14ac:dyDescent="0.3">
      <c r="A1" s="43" t="s">
        <v>18</v>
      </c>
    </row>
    <row r="2" spans="1:12 16384:16384" s="49" customFormat="1" ht="20.05" customHeight="1" x14ac:dyDescent="0.45">
      <c r="A2" s="45" t="s">
        <v>19</v>
      </c>
      <c r="B2" s="46">
        <v>0.08</v>
      </c>
      <c r="C2" s="47"/>
      <c r="D2" s="48"/>
      <c r="E2" s="48"/>
      <c r="F2" s="48"/>
      <c r="G2" s="48"/>
      <c r="H2"/>
      <c r="I2"/>
      <c r="J2"/>
      <c r="K2"/>
      <c r="L2"/>
    </row>
    <row r="3" spans="1:12 16384:16384" s="49" customFormat="1" ht="20.05" customHeight="1" thickBot="1" x14ac:dyDescent="0.5">
      <c r="A3" s="50" t="s">
        <v>20</v>
      </c>
      <c r="B3" s="51"/>
      <c r="C3" s="52"/>
      <c r="D3" s="48"/>
      <c r="E3" s="48"/>
      <c r="F3" s="48"/>
      <c r="G3" s="48"/>
      <c r="H3"/>
      <c r="I3"/>
      <c r="J3"/>
      <c r="K3"/>
      <c r="L3"/>
    </row>
    <row r="4" spans="1:12 16384:16384" s="49" customFormat="1" ht="18" x14ac:dyDescent="0.45">
      <c r="A4" s="53" t="s">
        <v>21</v>
      </c>
      <c r="B4" s="54">
        <v>0</v>
      </c>
      <c r="C4" s="55">
        <v>1</v>
      </c>
      <c r="D4" s="55">
        <v>2</v>
      </c>
      <c r="E4" s="55">
        <v>3</v>
      </c>
      <c r="F4" s="55">
        <v>4</v>
      </c>
      <c r="G4" s="55">
        <v>5</v>
      </c>
      <c r="H4"/>
      <c r="I4"/>
      <c r="J4"/>
      <c r="K4"/>
      <c r="L4"/>
    </row>
    <row r="5" spans="1:12 16384:16384" s="49" customFormat="1" ht="19" customHeight="1" x14ac:dyDescent="0.45">
      <c r="A5" s="56" t="s">
        <v>22</v>
      </c>
      <c r="B5" s="57">
        <v>0</v>
      </c>
      <c r="C5" s="58">
        <v>1200000</v>
      </c>
      <c r="D5" s="58">
        <f>C5 * 1.05</f>
        <v>1260000</v>
      </c>
      <c r="E5" s="58">
        <f t="shared" ref="E5:I5" si="0">D5 * 1.05</f>
        <v>1323000</v>
      </c>
      <c r="F5" s="58">
        <f t="shared" si="0"/>
        <v>1389150</v>
      </c>
      <c r="G5" s="58">
        <f t="shared" si="0"/>
        <v>1458607.5</v>
      </c>
      <c r="H5"/>
      <c r="I5"/>
      <c r="J5"/>
      <c r="K5"/>
      <c r="L5"/>
    </row>
    <row r="6" spans="1:12 16384:16384" s="49" customFormat="1" ht="19" customHeight="1" x14ac:dyDescent="0.45">
      <c r="A6" s="56" t="s">
        <v>23</v>
      </c>
      <c r="B6" s="57">
        <v>30000</v>
      </c>
      <c r="C6" s="58">
        <v>0</v>
      </c>
      <c r="D6" s="58">
        <v>0</v>
      </c>
      <c r="E6" s="58">
        <v>0</v>
      </c>
      <c r="F6" s="58">
        <v>0</v>
      </c>
      <c r="G6" s="58">
        <v>0</v>
      </c>
      <c r="H6"/>
      <c r="I6"/>
      <c r="J6"/>
      <c r="K6"/>
      <c r="L6"/>
    </row>
    <row r="7" spans="1:12 16384:16384" s="49" customFormat="1" ht="19" customHeight="1" x14ac:dyDescent="0.45">
      <c r="A7" s="56" t="s">
        <v>24</v>
      </c>
      <c r="B7" s="57">
        <v>0</v>
      </c>
      <c r="C7" s="58">
        <v>0</v>
      </c>
      <c r="D7" s="58">
        <v>0</v>
      </c>
      <c r="E7" s="58">
        <v>0</v>
      </c>
      <c r="F7" s="58">
        <v>0</v>
      </c>
      <c r="G7" s="58">
        <v>0</v>
      </c>
      <c r="H7"/>
      <c r="I7"/>
      <c r="J7"/>
      <c r="K7"/>
      <c r="L7"/>
      <c r="XFD7" s="58">
        <f>XFC7*1.03</f>
        <v>0</v>
      </c>
    </row>
    <row r="8" spans="1:12 16384:16384" s="49" customFormat="1" ht="19" customHeight="1" x14ac:dyDescent="0.45">
      <c r="A8" s="56" t="s">
        <v>25</v>
      </c>
      <c r="B8" s="59">
        <f t="shared" ref="B8:J8" si="1">B5-B6-B7</f>
        <v>-30000</v>
      </c>
      <c r="C8" s="60">
        <f t="shared" si="1"/>
        <v>1200000</v>
      </c>
      <c r="D8" s="60">
        <f t="shared" si="1"/>
        <v>1260000</v>
      </c>
      <c r="E8" s="60">
        <f t="shared" si="1"/>
        <v>1323000</v>
      </c>
      <c r="F8" s="60">
        <f t="shared" si="1"/>
        <v>1389150</v>
      </c>
      <c r="G8" s="60">
        <f t="shared" si="1"/>
        <v>1458607.5</v>
      </c>
      <c r="H8"/>
      <c r="I8"/>
      <c r="J8"/>
      <c r="K8"/>
      <c r="L8"/>
    </row>
    <row r="9" spans="1:12 16384:16384" s="49" customFormat="1" ht="19" customHeight="1" x14ac:dyDescent="0.45">
      <c r="A9" s="61" t="s">
        <v>26</v>
      </c>
      <c r="B9" s="62" t="s">
        <v>27</v>
      </c>
      <c r="C9" s="63">
        <v>9.9000000000000005E-2</v>
      </c>
      <c r="D9" s="63">
        <v>0.111</v>
      </c>
      <c r="E9" s="63">
        <v>0.106</v>
      </c>
      <c r="F9" s="63">
        <v>8.6999999999999994E-2</v>
      </c>
      <c r="G9" s="63">
        <v>0.08</v>
      </c>
      <c r="H9"/>
      <c r="I9"/>
      <c r="J9"/>
      <c r="K9"/>
      <c r="L9"/>
    </row>
    <row r="10" spans="1:12 16384:16384" s="49" customFormat="1" ht="19" customHeight="1" x14ac:dyDescent="0.45">
      <c r="A10" s="56" t="s">
        <v>28</v>
      </c>
      <c r="B10" s="64">
        <v>1</v>
      </c>
      <c r="C10" s="65">
        <f>B10*(1-C9)</f>
        <v>0.90100000000000002</v>
      </c>
      <c r="D10" s="65">
        <f t="shared" ref="D10:G10" si="2">C10*(1-D9)</f>
        <v>0.80098900000000006</v>
      </c>
      <c r="E10" s="65">
        <f t="shared" si="2"/>
        <v>0.71608416600000002</v>
      </c>
      <c r="F10" s="65">
        <f t="shared" si="2"/>
        <v>0.65378484355800004</v>
      </c>
      <c r="G10" s="65">
        <f t="shared" si="2"/>
        <v>0.60148205607336003</v>
      </c>
      <c r="H10"/>
      <c r="I10"/>
      <c r="J10"/>
      <c r="K10"/>
      <c r="L10"/>
    </row>
    <row r="11" spans="1:12 16384:16384" s="49" customFormat="1" ht="19" customHeight="1" x14ac:dyDescent="0.45">
      <c r="A11" s="56" t="s">
        <v>29</v>
      </c>
      <c r="B11" s="64">
        <v>1</v>
      </c>
      <c r="C11" s="65">
        <f>(B10+C10)/2</f>
        <v>0.95050000000000001</v>
      </c>
      <c r="D11" s="65">
        <f t="shared" ref="D11:G11" si="3">(C10+D10)/2</f>
        <v>0.8509945000000001</v>
      </c>
      <c r="E11" s="65">
        <f t="shared" si="3"/>
        <v>0.75853658300000004</v>
      </c>
      <c r="F11" s="65">
        <f t="shared" si="3"/>
        <v>0.68493450477900009</v>
      </c>
      <c r="G11" s="65">
        <f t="shared" si="3"/>
        <v>0.62763344981568003</v>
      </c>
      <c r="H11"/>
      <c r="I11"/>
      <c r="J11"/>
      <c r="K11"/>
      <c r="L11"/>
    </row>
    <row r="12" spans="1:12 16384:16384" s="49" customFormat="1" ht="19" customHeight="1" x14ac:dyDescent="0.45">
      <c r="A12" s="56" t="s">
        <v>30</v>
      </c>
      <c r="B12" s="59">
        <f t="shared" ref="B12:J12" si="4">B11*B8</f>
        <v>-30000</v>
      </c>
      <c r="C12" s="60">
        <f t="shared" si="4"/>
        <v>1140600</v>
      </c>
      <c r="D12" s="60">
        <f t="shared" si="4"/>
        <v>1072253.07</v>
      </c>
      <c r="E12" s="60">
        <f t="shared" si="4"/>
        <v>1003543.899309</v>
      </c>
      <c r="F12" s="60">
        <f t="shared" si="4"/>
        <v>951476.76731374802</v>
      </c>
      <c r="G12" s="60">
        <f t="shared" si="4"/>
        <v>915470.85715202452</v>
      </c>
      <c r="H12"/>
      <c r="I12"/>
      <c r="J12"/>
      <c r="K12"/>
      <c r="L12"/>
    </row>
    <row r="13" spans="1:12 16384:16384" s="49" customFormat="1" ht="19" customHeight="1" thickBot="1" x14ac:dyDescent="0.5">
      <c r="A13" s="66" t="s">
        <v>31</v>
      </c>
      <c r="B13" s="67">
        <f>B12/(1+$B$2)^B4</f>
        <v>-30000</v>
      </c>
      <c r="C13" s="68">
        <f>C12/(1+$B$2)^AVERAGE(C4,B4)</f>
        <v>1097542.8617294785</v>
      </c>
      <c r="D13" s="68">
        <f>D12/(1+$B$2)^AVERAGE(D4,C4)</f>
        <v>955348.14599367685</v>
      </c>
      <c r="E13" s="68">
        <f>E12/(1+$B$2)^AVERAGE(E4,D4)</f>
        <v>827898.29162331065</v>
      </c>
      <c r="F13" s="68">
        <f>F12/(1+$B$2)^AVERAGE(F4,E4)</f>
        <v>726800.21006953332</v>
      </c>
      <c r="G13" s="68">
        <f>G12/(1+$B$2)^AVERAGE(G4,F4)</f>
        <v>647496.79631355801</v>
      </c>
      <c r="H13"/>
      <c r="I13"/>
      <c r="J13"/>
      <c r="K13"/>
      <c r="L13"/>
    </row>
    <row r="14" spans="1:12 16384:16384" s="49" customFormat="1" ht="19" customHeight="1" thickBot="1" x14ac:dyDescent="0.5">
      <c r="A14" s="69" t="s">
        <v>32</v>
      </c>
      <c r="B14" s="70">
        <f>B13</f>
        <v>-30000</v>
      </c>
      <c r="C14" s="71">
        <f>B14+C13</f>
        <v>1067542.8617294785</v>
      </c>
      <c r="D14" s="71">
        <f t="shared" ref="D14:G14" si="5">C14+D13</f>
        <v>2022891.0077231554</v>
      </c>
      <c r="E14" s="71">
        <f t="shared" si="5"/>
        <v>2850789.2993464661</v>
      </c>
      <c r="F14" s="71">
        <f t="shared" si="5"/>
        <v>3577589.5094159995</v>
      </c>
      <c r="G14" s="76">
        <f t="shared" si="5"/>
        <v>4225086.3057295578</v>
      </c>
      <c r="H14"/>
      <c r="I14"/>
      <c r="J14"/>
      <c r="K14"/>
      <c r="L14"/>
    </row>
    <row r="15" spans="1:12 16384:16384" s="49" customFormat="1" ht="19" customHeight="1" x14ac:dyDescent="0.45">
      <c r="A15" s="72"/>
      <c r="B15" s="72"/>
      <c r="C15" s="73"/>
      <c r="D15" s="74"/>
      <c r="E15" s="74"/>
      <c r="F15" s="74"/>
      <c r="G15" s="74"/>
      <c r="H15"/>
      <c r="I15"/>
      <c r="J15"/>
      <c r="K15"/>
      <c r="L15"/>
    </row>
    <row r="16" spans="1:12 16384:16384" ht="15.9" x14ac:dyDescent="0.45">
      <c r="A16" s="72"/>
      <c r="C16" s="75"/>
      <c r="H16"/>
      <c r="I16"/>
      <c r="J16"/>
      <c r="K16"/>
      <c r="L16"/>
    </row>
  </sheetData>
  <pageMargins left="0.75" right="0.75" top="1" bottom="1" header="0.5" footer="0.5"/>
  <pageSetup scale="50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27"/>
  <sheetViews>
    <sheetView topLeftCell="AA1" zoomScale="92" zoomScaleNormal="100" workbookViewId="0">
      <selection activeCell="AL9" sqref="AL9"/>
    </sheetView>
  </sheetViews>
  <sheetFormatPr defaultColWidth="11" defaultRowHeight="15.9" x14ac:dyDescent="0.45"/>
  <cols>
    <col min="1" max="1" width="12.140625" customWidth="1"/>
    <col min="20" max="20" width="12.140625" bestFit="1" customWidth="1"/>
    <col min="31" max="31" width="11.35546875" customWidth="1"/>
    <col min="32" max="32" width="9.28515625" customWidth="1"/>
    <col min="33" max="33" width="13.28515625" customWidth="1"/>
  </cols>
  <sheetData>
    <row r="1" spans="1:36" x14ac:dyDescent="0.45">
      <c r="A1" s="1" t="s">
        <v>0</v>
      </c>
      <c r="B1">
        <v>0.08</v>
      </c>
    </row>
    <row r="2" spans="1:36" x14ac:dyDescent="0.45">
      <c r="AE2" t="s">
        <v>13</v>
      </c>
      <c r="AF2" t="s">
        <v>14</v>
      </c>
      <c r="AG2" t="s">
        <v>17</v>
      </c>
    </row>
    <row r="3" spans="1:36" x14ac:dyDescent="0.45">
      <c r="B3" s="34" t="s">
        <v>1</v>
      </c>
      <c r="C3" s="35"/>
      <c r="D3" s="35"/>
      <c r="E3" s="35"/>
      <c r="F3" s="36"/>
      <c r="G3" s="2"/>
      <c r="H3" s="37" t="s">
        <v>2</v>
      </c>
      <c r="I3" s="37"/>
      <c r="J3" s="37"/>
      <c r="K3" s="37"/>
      <c r="L3" s="38"/>
      <c r="M3" s="34" t="s">
        <v>3</v>
      </c>
      <c r="N3" s="35"/>
      <c r="O3" s="35"/>
      <c r="P3" s="35"/>
      <c r="Q3" s="35"/>
      <c r="R3" s="36"/>
      <c r="S3" s="3"/>
      <c r="T3" s="39" t="s">
        <v>4</v>
      </c>
      <c r="U3" s="37"/>
      <c r="V3" s="37"/>
      <c r="W3" s="37"/>
      <c r="X3" s="38"/>
      <c r="Y3" s="34" t="s">
        <v>5</v>
      </c>
      <c r="Z3" s="35"/>
      <c r="AA3" s="35"/>
      <c r="AB3" s="35"/>
      <c r="AC3" s="35"/>
      <c r="AD3" s="36"/>
    </row>
    <row r="4" spans="1:36" x14ac:dyDescent="0.45">
      <c r="A4" s="1" t="s">
        <v>6</v>
      </c>
      <c r="B4" s="4" t="s">
        <v>7</v>
      </c>
      <c r="C4" s="5" t="s">
        <v>8</v>
      </c>
      <c r="D4" s="5" t="s">
        <v>9</v>
      </c>
      <c r="E4" s="5" t="s">
        <v>10</v>
      </c>
      <c r="F4" s="6" t="s">
        <v>11</v>
      </c>
      <c r="G4" s="7" t="s">
        <v>12</v>
      </c>
      <c r="H4" s="8" t="s">
        <v>7</v>
      </c>
      <c r="I4" s="8" t="s">
        <v>8</v>
      </c>
      <c r="J4" s="8" t="s">
        <v>9</v>
      </c>
      <c r="K4" s="8" t="s">
        <v>10</v>
      </c>
      <c r="L4" s="9" t="s">
        <v>11</v>
      </c>
      <c r="M4" s="10" t="s">
        <v>12</v>
      </c>
      <c r="N4" s="11" t="s">
        <v>7</v>
      </c>
      <c r="O4" s="11" t="s">
        <v>8</v>
      </c>
      <c r="P4" s="11" t="s">
        <v>9</v>
      </c>
      <c r="Q4" s="11" t="s">
        <v>10</v>
      </c>
      <c r="R4" s="12" t="s">
        <v>11</v>
      </c>
      <c r="S4" s="7" t="s">
        <v>12</v>
      </c>
      <c r="T4" s="8" t="s">
        <v>7</v>
      </c>
      <c r="U4" s="8" t="s">
        <v>8</v>
      </c>
      <c r="V4" s="8" t="s">
        <v>9</v>
      </c>
      <c r="W4" s="8" t="s">
        <v>10</v>
      </c>
      <c r="X4" s="9" t="s">
        <v>11</v>
      </c>
      <c r="Y4" s="10">
        <v>0</v>
      </c>
      <c r="Z4" s="11">
        <v>1</v>
      </c>
      <c r="AA4" s="11">
        <v>2</v>
      </c>
      <c r="AB4" s="11">
        <v>3</v>
      </c>
      <c r="AC4" s="11">
        <v>4</v>
      </c>
      <c r="AD4" s="12">
        <v>5</v>
      </c>
      <c r="AI4" s="77" t="s">
        <v>6</v>
      </c>
    </row>
    <row r="5" spans="1:36" x14ac:dyDescent="0.45">
      <c r="A5">
        <v>1001</v>
      </c>
      <c r="B5" s="13">
        <v>9.5000000000000001E-2</v>
      </c>
      <c r="C5" s="14">
        <v>5.5E-2</v>
      </c>
      <c r="D5" s="14">
        <v>0.04</v>
      </c>
      <c r="E5" s="14">
        <v>6.5000000000000002E-2</v>
      </c>
      <c r="F5" s="15">
        <v>0.06</v>
      </c>
      <c r="G5" s="7">
        <v>1</v>
      </c>
      <c r="H5" s="16">
        <f>G5*(1-B5)</f>
        <v>0.90500000000000003</v>
      </c>
      <c r="I5" s="16">
        <f>H5*(1-C5)</f>
        <v>0.85522500000000001</v>
      </c>
      <c r="J5" s="16">
        <f t="shared" ref="J5:L20" si="0">I5*(1-D5)</f>
        <v>0.82101599999999997</v>
      </c>
      <c r="K5" s="16">
        <f t="shared" si="0"/>
        <v>0.76764995999999996</v>
      </c>
      <c r="L5" s="16">
        <f t="shared" si="0"/>
        <v>0.72159096239999998</v>
      </c>
      <c r="M5" s="10">
        <v>1</v>
      </c>
      <c r="N5" s="13">
        <f>(G5+H5)/2</f>
        <v>0.95250000000000001</v>
      </c>
      <c r="O5" s="14">
        <f t="shared" ref="O5:R20" si="1">(H5+I5)/2</f>
        <v>0.88011250000000008</v>
      </c>
      <c r="P5" s="14">
        <f t="shared" si="1"/>
        <v>0.83812050000000005</v>
      </c>
      <c r="Q5" s="14">
        <f t="shared" si="1"/>
        <v>0.79433297999999997</v>
      </c>
      <c r="R5" s="15">
        <f t="shared" si="1"/>
        <v>0.74462046120000003</v>
      </c>
      <c r="S5" s="17">
        <v>0</v>
      </c>
      <c r="T5" s="18">
        <v>147510</v>
      </c>
      <c r="U5" s="18">
        <f>(T5*1.15)</f>
        <v>169636.5</v>
      </c>
      <c r="V5" s="18">
        <f>(U5*1.07)</f>
        <v>181511.05500000002</v>
      </c>
      <c r="W5" s="18">
        <f t="shared" ref="W5:X5" si="2">(V5*1.07)</f>
        <v>194216.82885000005</v>
      </c>
      <c r="X5" s="18">
        <f t="shared" si="2"/>
        <v>207812.00686950007</v>
      </c>
      <c r="Y5" s="19">
        <v>0</v>
      </c>
      <c r="Z5" s="20">
        <f>(T5*N5)/((1+$B$1)^AVERAGE(Y$4,Z$4))</f>
        <v>135199.33940545667</v>
      </c>
      <c r="AA5" s="20">
        <f t="shared" ref="AA5:AD20" si="3">(U5*O5)/((1+$B$1)^AVERAGE(Z$4,AA$4))</f>
        <v>133021.50567984619</v>
      </c>
      <c r="AB5" s="20">
        <f t="shared" si="3"/>
        <v>125501.85809655616</v>
      </c>
      <c r="AC5" s="20">
        <f t="shared" si="3"/>
        <v>117843.68349025608</v>
      </c>
      <c r="AD5" s="20">
        <f t="shared" si="3"/>
        <v>109445.69983098088</v>
      </c>
      <c r="AE5" s="21">
        <f>SUM(Z5:AD5)-AF5</f>
        <v>621012.08650309592</v>
      </c>
      <c r="AF5">
        <v>0</v>
      </c>
      <c r="AG5" s="21">
        <f>SUM(AE5:AE27)</f>
        <v>19883759.698798146</v>
      </c>
      <c r="AI5" s="78">
        <v>1001</v>
      </c>
      <c r="AJ5">
        <v>621012.08650309592</v>
      </c>
    </row>
    <row r="6" spans="1:36" x14ac:dyDescent="0.45">
      <c r="A6">
        <f>A5+1</f>
        <v>1002</v>
      </c>
      <c r="B6" s="13">
        <v>5.5E-2</v>
      </c>
      <c r="C6" s="14">
        <v>2.5000000000000001E-2</v>
      </c>
      <c r="D6" s="14">
        <v>0.06</v>
      </c>
      <c r="E6" s="14">
        <v>0.09</v>
      </c>
      <c r="F6" s="15">
        <v>0.11</v>
      </c>
      <c r="G6" s="7">
        <v>1</v>
      </c>
      <c r="H6" s="16">
        <f t="shared" ref="H6:I6" si="4">G6*(1-B6)</f>
        <v>0.94499999999999995</v>
      </c>
      <c r="I6" s="16">
        <f t="shared" si="4"/>
        <v>0.92137499999999994</v>
      </c>
      <c r="J6" s="16">
        <f t="shared" si="0"/>
        <v>0.86609249999999993</v>
      </c>
      <c r="K6" s="16">
        <f t="shared" si="0"/>
        <v>0.788144175</v>
      </c>
      <c r="L6" s="16">
        <f t="shared" si="0"/>
        <v>0.70144831575</v>
      </c>
      <c r="M6" s="10">
        <v>1</v>
      </c>
      <c r="N6" s="13">
        <f t="shared" ref="N6:N27" si="5">(G6+H6)/2</f>
        <v>0.97249999999999992</v>
      </c>
      <c r="O6" s="14">
        <f t="shared" si="1"/>
        <v>0.93318749999999995</v>
      </c>
      <c r="P6" s="14">
        <f t="shared" si="1"/>
        <v>0.89373374999999999</v>
      </c>
      <c r="Q6" s="14">
        <f t="shared" si="1"/>
        <v>0.82711833749999997</v>
      </c>
      <c r="R6" s="15">
        <f t="shared" si="1"/>
        <v>0.744796245375</v>
      </c>
      <c r="S6" s="17">
        <v>0</v>
      </c>
      <c r="T6" s="18">
        <v>72980</v>
      </c>
      <c r="U6" s="18">
        <f t="shared" ref="U6:U27" si="6">(T6*1.15)</f>
        <v>83927</v>
      </c>
      <c r="V6" s="18">
        <f t="shared" ref="V6:X27" si="7">(U6*1.07)</f>
        <v>89801.89</v>
      </c>
      <c r="W6" s="18">
        <f t="shared" si="7"/>
        <v>96088.022300000011</v>
      </c>
      <c r="X6" s="18">
        <f t="shared" si="7"/>
        <v>102814.18386100001</v>
      </c>
      <c r="Y6" s="19">
        <v>0</v>
      </c>
      <c r="Z6" s="20">
        <f t="shared" ref="Z6:Z27" si="8">(T6*N6)/((1+$B$1)^AVERAGE(Y$4,Z$4))</f>
        <v>68293.849204514598</v>
      </c>
      <c r="AA6" s="20">
        <f t="shared" si="3"/>
        <v>69780.644925467655</v>
      </c>
      <c r="AB6" s="20">
        <f t="shared" si="3"/>
        <v>66211.625020102481</v>
      </c>
      <c r="AC6" s="20">
        <f t="shared" si="3"/>
        <v>60709.095155769588</v>
      </c>
      <c r="AD6" s="20">
        <f t="shared" si="3"/>
        <v>54160.61801992276</v>
      </c>
      <c r="AE6" s="21">
        <f t="shared" ref="AE6:AE27" si="9">SUM(Z6:AD6)-AF6</f>
        <v>319155.8323257771</v>
      </c>
      <c r="AF6">
        <v>0</v>
      </c>
      <c r="AI6" s="78">
        <f>AI5+1</f>
        <v>1002</v>
      </c>
      <c r="AJ6">
        <v>319155.8323257771</v>
      </c>
    </row>
    <row r="7" spans="1:36" x14ac:dyDescent="0.45">
      <c r="A7">
        <f t="shared" ref="A7:A27" si="10">A6+1</f>
        <v>1003</v>
      </c>
      <c r="B7" s="13">
        <v>0.12</v>
      </c>
      <c r="C7" s="14">
        <v>5.6000000000000001E-2</v>
      </c>
      <c r="D7" s="14">
        <v>1.95E-2</v>
      </c>
      <c r="E7" s="14">
        <v>5.5E-2</v>
      </c>
      <c r="F7" s="15">
        <v>5.5E-2</v>
      </c>
      <c r="G7" s="7">
        <v>1</v>
      </c>
      <c r="H7" s="16">
        <f t="shared" ref="H7:I7" si="11">G7*(1-B7)</f>
        <v>0.88</v>
      </c>
      <c r="I7" s="16">
        <f t="shared" si="11"/>
        <v>0.83072000000000001</v>
      </c>
      <c r="J7" s="16">
        <f t="shared" si="0"/>
        <v>0.81452096000000007</v>
      </c>
      <c r="K7" s="16">
        <f t="shared" si="0"/>
        <v>0.76972230720000001</v>
      </c>
      <c r="L7" s="16">
        <f t="shared" si="0"/>
        <v>0.72738758030399997</v>
      </c>
      <c r="M7" s="10">
        <v>1</v>
      </c>
      <c r="N7" s="13">
        <f t="shared" si="5"/>
        <v>0.94</v>
      </c>
      <c r="O7" s="14">
        <f t="shared" si="1"/>
        <v>0.85536000000000001</v>
      </c>
      <c r="P7" s="14">
        <f t="shared" si="1"/>
        <v>0.8226204800000001</v>
      </c>
      <c r="Q7" s="14">
        <f t="shared" si="1"/>
        <v>0.7921216336000001</v>
      </c>
      <c r="R7" s="15">
        <f t="shared" si="1"/>
        <v>0.74855494375200005</v>
      </c>
      <c r="S7" s="17">
        <v>0</v>
      </c>
      <c r="T7" s="18">
        <v>278000</v>
      </c>
      <c r="U7" s="18">
        <f t="shared" si="6"/>
        <v>319700</v>
      </c>
      <c r="V7" s="18">
        <f t="shared" si="7"/>
        <v>342079</v>
      </c>
      <c r="W7" s="18">
        <f t="shared" si="7"/>
        <v>366024.53</v>
      </c>
      <c r="X7" s="18">
        <f t="shared" si="7"/>
        <v>391646.24710000004</v>
      </c>
      <c r="Y7" s="19">
        <v>0</v>
      </c>
      <c r="Z7" s="20">
        <f t="shared" si="8"/>
        <v>251455.28724105496</v>
      </c>
      <c r="AA7" s="20">
        <f t="shared" si="3"/>
        <v>243644.12299909882</v>
      </c>
      <c r="AB7" s="20">
        <f t="shared" si="3"/>
        <v>232148.85327625379</v>
      </c>
      <c r="AC7" s="20">
        <f t="shared" si="3"/>
        <v>221472.04810277798</v>
      </c>
      <c r="AD7" s="20">
        <f t="shared" si="3"/>
        <v>207353.20503622587</v>
      </c>
      <c r="AE7" s="21">
        <f t="shared" si="9"/>
        <v>1156073.5166554116</v>
      </c>
      <c r="AF7">
        <v>0</v>
      </c>
      <c r="AI7" s="78">
        <f t="shared" ref="AI7:AI27" si="12">AI6+1</f>
        <v>1003</v>
      </c>
      <c r="AJ7">
        <v>1156073.5166554116</v>
      </c>
    </row>
    <row r="8" spans="1:36" x14ac:dyDescent="0.45">
      <c r="A8">
        <f t="shared" si="10"/>
        <v>1004</v>
      </c>
      <c r="B8" s="13">
        <v>7.4999999999999997E-2</v>
      </c>
      <c r="C8" s="14">
        <v>0.05</v>
      </c>
      <c r="D8" s="14">
        <v>0.03</v>
      </c>
      <c r="E8" s="14">
        <v>1.4999999999999999E-2</v>
      </c>
      <c r="F8" s="15">
        <v>0.03</v>
      </c>
      <c r="G8" s="7">
        <v>1</v>
      </c>
      <c r="H8" s="16">
        <f t="shared" ref="H8:I8" si="13">G8*(1-B8)</f>
        <v>0.92500000000000004</v>
      </c>
      <c r="I8" s="16">
        <f t="shared" si="13"/>
        <v>0.87875000000000003</v>
      </c>
      <c r="J8" s="16">
        <f t="shared" si="0"/>
        <v>0.85238749999999996</v>
      </c>
      <c r="K8" s="16">
        <f t="shared" si="0"/>
        <v>0.83960168749999997</v>
      </c>
      <c r="L8" s="16">
        <f t="shared" si="0"/>
        <v>0.8144136368749999</v>
      </c>
      <c r="M8" s="10">
        <v>1</v>
      </c>
      <c r="N8" s="13">
        <f t="shared" si="5"/>
        <v>0.96250000000000002</v>
      </c>
      <c r="O8" s="14">
        <f t="shared" si="1"/>
        <v>0.90187499999999998</v>
      </c>
      <c r="P8" s="14">
        <f t="shared" si="1"/>
        <v>0.86556875</v>
      </c>
      <c r="Q8" s="14">
        <f t="shared" si="1"/>
        <v>0.84599459374999997</v>
      </c>
      <c r="R8" s="15">
        <f t="shared" si="1"/>
        <v>0.82700766218749999</v>
      </c>
      <c r="S8" s="17">
        <v>0</v>
      </c>
      <c r="T8" s="18">
        <v>202170</v>
      </c>
      <c r="U8" s="18">
        <f t="shared" si="6"/>
        <v>232495.49999999997</v>
      </c>
      <c r="V8" s="18">
        <f t="shared" si="7"/>
        <v>248770.185</v>
      </c>
      <c r="W8" s="18">
        <f t="shared" si="7"/>
        <v>266184.09795000002</v>
      </c>
      <c r="X8" s="18">
        <f t="shared" si="7"/>
        <v>284816.98480650003</v>
      </c>
      <c r="Y8" s="19">
        <v>0</v>
      </c>
      <c r="Z8" s="20">
        <f t="shared" si="8"/>
        <v>187242.99170831521</v>
      </c>
      <c r="AA8" s="20">
        <f t="shared" si="3"/>
        <v>186820.81685327299</v>
      </c>
      <c r="AB8" s="20">
        <f t="shared" si="3"/>
        <v>177639.89546664932</v>
      </c>
      <c r="AC8" s="20">
        <f t="shared" si="3"/>
        <v>172015.09132219313</v>
      </c>
      <c r="AD8" s="20">
        <f t="shared" si="3"/>
        <v>166597.51461567319</v>
      </c>
      <c r="AE8" s="21">
        <f t="shared" si="9"/>
        <v>890316.30996610387</v>
      </c>
      <c r="AF8">
        <v>0</v>
      </c>
      <c r="AI8" s="78">
        <f t="shared" si="12"/>
        <v>1004</v>
      </c>
      <c r="AJ8">
        <v>890316.30996610387</v>
      </c>
    </row>
    <row r="9" spans="1:36" x14ac:dyDescent="0.45">
      <c r="A9">
        <f t="shared" si="10"/>
        <v>1005</v>
      </c>
      <c r="B9" s="13">
        <v>0.09</v>
      </c>
      <c r="C9" s="14">
        <v>5.3999999999999999E-2</v>
      </c>
      <c r="D9" s="14">
        <v>3.15E-2</v>
      </c>
      <c r="E9" s="14">
        <v>5.5E-2</v>
      </c>
      <c r="F9" s="15">
        <v>0.04</v>
      </c>
      <c r="G9" s="7">
        <v>1</v>
      </c>
      <c r="H9" s="16">
        <f t="shared" ref="H9:I9" si="14">G9*(1-B9)</f>
        <v>0.91</v>
      </c>
      <c r="I9" s="16">
        <f t="shared" si="14"/>
        <v>0.86085999999999996</v>
      </c>
      <c r="J9" s="16">
        <f t="shared" si="0"/>
        <v>0.83374291</v>
      </c>
      <c r="K9" s="16">
        <f t="shared" si="0"/>
        <v>0.78788704994999992</v>
      </c>
      <c r="L9" s="16">
        <f t="shared" si="0"/>
        <v>0.75637156795199989</v>
      </c>
      <c r="M9" s="10">
        <v>1</v>
      </c>
      <c r="N9" s="13">
        <f t="shared" si="5"/>
        <v>0.95500000000000007</v>
      </c>
      <c r="O9" s="14">
        <f t="shared" si="1"/>
        <v>0.88542999999999994</v>
      </c>
      <c r="P9" s="14">
        <f t="shared" si="1"/>
        <v>0.84730145499999998</v>
      </c>
      <c r="Q9" s="14">
        <f t="shared" si="1"/>
        <v>0.81081497997499996</v>
      </c>
      <c r="R9" s="15">
        <f t="shared" si="1"/>
        <v>0.77212930895099996</v>
      </c>
      <c r="S9" s="17">
        <v>0</v>
      </c>
      <c r="T9" s="18">
        <v>262570</v>
      </c>
      <c r="U9" s="18">
        <f t="shared" si="6"/>
        <v>301955.5</v>
      </c>
      <c r="V9" s="18">
        <f t="shared" si="7"/>
        <v>323092.38500000001</v>
      </c>
      <c r="W9" s="18">
        <f t="shared" si="7"/>
        <v>345708.85195000004</v>
      </c>
      <c r="X9" s="18">
        <f t="shared" si="7"/>
        <v>369908.47158650006</v>
      </c>
      <c r="Y9" s="19">
        <v>0</v>
      </c>
      <c r="Z9" s="20">
        <f t="shared" si="8"/>
        <v>241288.48578828271</v>
      </c>
      <c r="AA9" s="20">
        <f t="shared" si="3"/>
        <v>238210.85278965192</v>
      </c>
      <c r="AB9" s="20">
        <f t="shared" si="3"/>
        <v>225842.29875863341</v>
      </c>
      <c r="AC9" s="20">
        <f t="shared" si="3"/>
        <v>214115.99897910218</v>
      </c>
      <c r="AD9" s="20">
        <f t="shared" si="3"/>
        <v>202012.11512935811</v>
      </c>
      <c r="AE9" s="21">
        <f t="shared" si="9"/>
        <v>1121469.7514450285</v>
      </c>
      <c r="AF9">
        <v>0</v>
      </c>
      <c r="AI9" s="78">
        <f t="shared" si="12"/>
        <v>1005</v>
      </c>
      <c r="AJ9">
        <v>1121469.7514450285</v>
      </c>
    </row>
    <row r="10" spans="1:36" x14ac:dyDescent="0.45">
      <c r="A10">
        <f t="shared" si="10"/>
        <v>1006</v>
      </c>
      <c r="B10" s="13">
        <v>0.105</v>
      </c>
      <c r="C10" s="14">
        <v>5.3999999999999999E-2</v>
      </c>
      <c r="D10" s="14">
        <v>2.75E-2</v>
      </c>
      <c r="E10" s="14">
        <v>4.4999999999999998E-2</v>
      </c>
      <c r="F10" s="15">
        <v>3.5000000000000003E-2</v>
      </c>
      <c r="G10" s="7">
        <v>1</v>
      </c>
      <c r="H10" s="16">
        <f t="shared" ref="H10:I10" si="15">G10*(1-B10)</f>
        <v>0.89500000000000002</v>
      </c>
      <c r="I10" s="16">
        <f t="shared" si="15"/>
        <v>0.84666999999999992</v>
      </c>
      <c r="J10" s="16">
        <f t="shared" si="0"/>
        <v>0.8233865749999999</v>
      </c>
      <c r="K10" s="16">
        <f t="shared" si="0"/>
        <v>0.78633417912499992</v>
      </c>
      <c r="L10" s="16">
        <f t="shared" si="0"/>
        <v>0.75881248285562486</v>
      </c>
      <c r="M10" s="10">
        <v>1</v>
      </c>
      <c r="N10" s="13">
        <f t="shared" si="5"/>
        <v>0.94750000000000001</v>
      </c>
      <c r="O10" s="14">
        <f t="shared" si="1"/>
        <v>0.87083500000000003</v>
      </c>
      <c r="P10" s="14">
        <f t="shared" si="1"/>
        <v>0.83502828749999991</v>
      </c>
      <c r="Q10" s="14">
        <f t="shared" si="1"/>
        <v>0.80486037706249991</v>
      </c>
      <c r="R10" s="15">
        <f t="shared" si="1"/>
        <v>0.77257333099031245</v>
      </c>
      <c r="S10" s="17">
        <v>0</v>
      </c>
      <c r="T10" s="18">
        <v>257220</v>
      </c>
      <c r="U10" s="18">
        <f t="shared" si="6"/>
        <v>295803</v>
      </c>
      <c r="V10" s="18">
        <f t="shared" si="7"/>
        <v>316509.21000000002</v>
      </c>
      <c r="W10" s="18">
        <f t="shared" si="7"/>
        <v>338664.85470000003</v>
      </c>
      <c r="X10" s="18">
        <f t="shared" si="7"/>
        <v>362371.39452900004</v>
      </c>
      <c r="Y10" s="19">
        <v>0</v>
      </c>
      <c r="Z10" s="20">
        <f t="shared" si="8"/>
        <v>234515.78223050895</v>
      </c>
      <c r="AA10" s="20">
        <f t="shared" si="3"/>
        <v>229510.63608082777</v>
      </c>
      <c r="AB10" s="20">
        <f t="shared" si="3"/>
        <v>218035.97244394635</v>
      </c>
      <c r="AC10" s="20">
        <f t="shared" si="3"/>
        <v>208212.85211498625</v>
      </c>
      <c r="AD10" s="20">
        <f t="shared" si="3"/>
        <v>198009.81588742917</v>
      </c>
      <c r="AE10" s="21">
        <f t="shared" si="9"/>
        <v>1088285.0587576986</v>
      </c>
      <c r="AF10">
        <v>0</v>
      </c>
      <c r="AI10" s="78">
        <f t="shared" si="12"/>
        <v>1006</v>
      </c>
      <c r="AJ10">
        <v>1088285.0587576986</v>
      </c>
    </row>
    <row r="11" spans="1:36" x14ac:dyDescent="0.45">
      <c r="A11">
        <f t="shared" si="10"/>
        <v>1007</v>
      </c>
      <c r="B11" s="13">
        <v>5.5E-2</v>
      </c>
      <c r="C11" s="14">
        <v>4.1000000000000002E-2</v>
      </c>
      <c r="D11" s="14">
        <v>2.35E-2</v>
      </c>
      <c r="E11" s="14">
        <v>4.4999999999999998E-2</v>
      </c>
      <c r="F11" s="15">
        <v>0.04</v>
      </c>
      <c r="G11" s="7">
        <v>1</v>
      </c>
      <c r="H11" s="16">
        <f t="shared" ref="H11:I11" si="16">G11*(1-B11)</f>
        <v>0.94499999999999995</v>
      </c>
      <c r="I11" s="16">
        <f t="shared" si="16"/>
        <v>0.90625499999999992</v>
      </c>
      <c r="J11" s="16">
        <f t="shared" si="0"/>
        <v>0.88495800749999998</v>
      </c>
      <c r="K11" s="16">
        <f t="shared" si="0"/>
        <v>0.8451348971624999</v>
      </c>
      <c r="L11" s="16">
        <f t="shared" si="0"/>
        <v>0.8113295012759999</v>
      </c>
      <c r="M11" s="10">
        <v>1</v>
      </c>
      <c r="N11" s="13">
        <f t="shared" si="5"/>
        <v>0.97249999999999992</v>
      </c>
      <c r="O11" s="14">
        <f t="shared" si="1"/>
        <v>0.92562749999999994</v>
      </c>
      <c r="P11" s="14">
        <f t="shared" si="1"/>
        <v>0.89560650374999995</v>
      </c>
      <c r="Q11" s="14">
        <f t="shared" si="1"/>
        <v>0.86504645233124999</v>
      </c>
      <c r="R11" s="15">
        <f t="shared" si="1"/>
        <v>0.82823219921924984</v>
      </c>
      <c r="S11" s="17">
        <v>0</v>
      </c>
      <c r="T11" s="18">
        <v>266630</v>
      </c>
      <c r="U11" s="18">
        <f t="shared" si="6"/>
        <v>306624.5</v>
      </c>
      <c r="V11" s="18">
        <f t="shared" si="7"/>
        <v>328088.21500000003</v>
      </c>
      <c r="W11" s="18">
        <f t="shared" si="7"/>
        <v>351054.39005000005</v>
      </c>
      <c r="X11" s="18">
        <f t="shared" si="7"/>
        <v>375628.19735350006</v>
      </c>
      <c r="Y11" s="19">
        <v>0</v>
      </c>
      <c r="Z11" s="20">
        <f t="shared" si="8"/>
        <v>249509.30410249013</v>
      </c>
      <c r="AA11" s="20">
        <f t="shared" si="3"/>
        <v>252875.91582461848</v>
      </c>
      <c r="AB11" s="20">
        <f t="shared" si="3"/>
        <v>242408.85526811745</v>
      </c>
      <c r="AC11" s="20">
        <f t="shared" si="3"/>
        <v>231969.39700796158</v>
      </c>
      <c r="AD11" s="20">
        <f t="shared" si="3"/>
        <v>220040.89207723201</v>
      </c>
      <c r="AE11" s="21">
        <f t="shared" si="9"/>
        <v>1196804.3642804197</v>
      </c>
      <c r="AF11">
        <v>0</v>
      </c>
      <c r="AI11" s="78">
        <f t="shared" si="12"/>
        <v>1007</v>
      </c>
      <c r="AJ11">
        <v>1196804.3642804197</v>
      </c>
    </row>
    <row r="12" spans="1:36" x14ac:dyDescent="0.45">
      <c r="A12">
        <f t="shared" si="10"/>
        <v>1008</v>
      </c>
      <c r="B12" s="13">
        <v>0.11</v>
      </c>
      <c r="C12" s="14">
        <v>5.8500000000000003E-2</v>
      </c>
      <c r="D12" s="14">
        <v>2.5499999999999998E-2</v>
      </c>
      <c r="E12" s="14">
        <v>8.5000000000000006E-2</v>
      </c>
      <c r="F12" s="15">
        <v>0.04</v>
      </c>
      <c r="G12" s="7">
        <v>1</v>
      </c>
      <c r="H12" s="16">
        <f t="shared" ref="H12:I12" si="17">G12*(1-B12)</f>
        <v>0.89</v>
      </c>
      <c r="I12" s="16">
        <f t="shared" si="17"/>
        <v>0.83793499999999999</v>
      </c>
      <c r="J12" s="16">
        <f t="shared" si="0"/>
        <v>0.81656765750000004</v>
      </c>
      <c r="K12" s="16">
        <f t="shared" si="0"/>
        <v>0.74715940661250002</v>
      </c>
      <c r="L12" s="16">
        <f t="shared" si="0"/>
        <v>0.71727303034799994</v>
      </c>
      <c r="M12" s="10">
        <v>1</v>
      </c>
      <c r="N12" s="13">
        <f t="shared" si="5"/>
        <v>0.94500000000000006</v>
      </c>
      <c r="O12" s="14">
        <f t="shared" si="1"/>
        <v>0.8639675</v>
      </c>
      <c r="P12" s="14">
        <f t="shared" si="1"/>
        <v>0.82725132875000007</v>
      </c>
      <c r="Q12" s="14">
        <f t="shared" si="1"/>
        <v>0.78186353205625003</v>
      </c>
      <c r="R12" s="15">
        <f t="shared" si="1"/>
        <v>0.73221621848024998</v>
      </c>
      <c r="S12" s="17">
        <v>0</v>
      </c>
      <c r="T12" s="18">
        <v>185060</v>
      </c>
      <c r="U12" s="18">
        <f t="shared" si="6"/>
        <v>212818.99999999997</v>
      </c>
      <c r="V12" s="18">
        <f t="shared" si="7"/>
        <v>227716.33</v>
      </c>
      <c r="W12" s="18">
        <f t="shared" si="7"/>
        <v>243656.4731</v>
      </c>
      <c r="X12" s="18">
        <f t="shared" si="7"/>
        <v>260712.42621700003</v>
      </c>
      <c r="Y12" s="19">
        <v>0</v>
      </c>
      <c r="Z12" s="20">
        <f t="shared" si="8"/>
        <v>168279.99428556563</v>
      </c>
      <c r="AA12" s="20">
        <f t="shared" si="3"/>
        <v>163821.98006795175</v>
      </c>
      <c r="AB12" s="20">
        <f t="shared" si="3"/>
        <v>155407.60249999323</v>
      </c>
      <c r="AC12" s="20">
        <f t="shared" si="3"/>
        <v>145521.03215586438</v>
      </c>
      <c r="AD12" s="20">
        <f t="shared" si="3"/>
        <v>135018.77884300845</v>
      </c>
      <c r="AE12" s="21">
        <f t="shared" si="9"/>
        <v>768049.38785238343</v>
      </c>
      <c r="AF12">
        <v>0</v>
      </c>
      <c r="AI12" s="78">
        <f t="shared" si="12"/>
        <v>1008</v>
      </c>
      <c r="AJ12">
        <v>768049.38785238343</v>
      </c>
    </row>
    <row r="13" spans="1:36" x14ac:dyDescent="0.45">
      <c r="A13">
        <f t="shared" si="10"/>
        <v>1009</v>
      </c>
      <c r="B13" s="13">
        <v>8.5000000000000006E-2</v>
      </c>
      <c r="C13" s="14">
        <v>5.0999999999999997E-2</v>
      </c>
      <c r="D13" s="14">
        <v>1.6500000000000001E-2</v>
      </c>
      <c r="E13" s="14">
        <v>7.0000000000000007E-2</v>
      </c>
      <c r="F13" s="15">
        <v>2.5000000000000001E-2</v>
      </c>
      <c r="G13" s="7">
        <v>1</v>
      </c>
      <c r="H13" s="16">
        <f t="shared" ref="H13:I13" si="18">G13*(1-B13)</f>
        <v>0.91500000000000004</v>
      </c>
      <c r="I13" s="16">
        <f t="shared" si="18"/>
        <v>0.86833499999999997</v>
      </c>
      <c r="J13" s="16">
        <f t="shared" si="0"/>
        <v>0.85400747249999998</v>
      </c>
      <c r="K13" s="16">
        <f t="shared" si="0"/>
        <v>0.79422694942499994</v>
      </c>
      <c r="L13" s="16">
        <f t="shared" si="0"/>
        <v>0.77437127568937492</v>
      </c>
      <c r="M13" s="10">
        <v>1</v>
      </c>
      <c r="N13" s="13">
        <f t="shared" si="5"/>
        <v>0.95750000000000002</v>
      </c>
      <c r="O13" s="14">
        <f t="shared" si="1"/>
        <v>0.89166750000000006</v>
      </c>
      <c r="P13" s="14">
        <f t="shared" si="1"/>
        <v>0.86117123624999992</v>
      </c>
      <c r="Q13" s="14">
        <f t="shared" si="1"/>
        <v>0.8241172109624999</v>
      </c>
      <c r="R13" s="15">
        <f t="shared" si="1"/>
        <v>0.78429911255718743</v>
      </c>
      <c r="S13" s="17">
        <v>0</v>
      </c>
      <c r="T13" s="18">
        <v>236730</v>
      </c>
      <c r="U13" s="18">
        <f t="shared" si="6"/>
        <v>272239.5</v>
      </c>
      <c r="V13" s="18">
        <f t="shared" si="7"/>
        <v>291296.26500000001</v>
      </c>
      <c r="W13" s="18">
        <f t="shared" si="7"/>
        <v>311687.00355000002</v>
      </c>
      <c r="X13" s="18">
        <f t="shared" si="7"/>
        <v>333505.09379850002</v>
      </c>
      <c r="Y13" s="19">
        <v>0</v>
      </c>
      <c r="Z13" s="20">
        <f t="shared" si="8"/>
        <v>218112.32288864424</v>
      </c>
      <c r="AA13" s="20">
        <f t="shared" si="3"/>
        <v>216281.03676598659</v>
      </c>
      <c r="AB13" s="20">
        <f t="shared" si="3"/>
        <v>206949.81526584251</v>
      </c>
      <c r="AC13" s="20">
        <f t="shared" si="3"/>
        <v>196211.53425839599</v>
      </c>
      <c r="AD13" s="20">
        <f t="shared" si="3"/>
        <v>185002.37144384306</v>
      </c>
      <c r="AE13" s="21">
        <f t="shared" si="9"/>
        <v>1022557.0806227124</v>
      </c>
      <c r="AF13">
        <v>0</v>
      </c>
      <c r="AI13" s="78">
        <f t="shared" si="12"/>
        <v>1009</v>
      </c>
      <c r="AJ13">
        <v>1022557.0806227124</v>
      </c>
    </row>
    <row r="14" spans="1:36" x14ac:dyDescent="0.45">
      <c r="A14">
        <f t="shared" si="10"/>
        <v>1010</v>
      </c>
      <c r="B14" s="13">
        <v>5.5E-2</v>
      </c>
      <c r="C14" s="14">
        <v>2.5000000000000001E-2</v>
      </c>
      <c r="D14" s="14">
        <v>9.4999999999999998E-3</v>
      </c>
      <c r="E14" s="14">
        <v>0.03</v>
      </c>
      <c r="F14" s="15">
        <v>1.4999999999999999E-2</v>
      </c>
      <c r="G14" s="7">
        <v>1</v>
      </c>
      <c r="H14" s="16">
        <f t="shared" ref="H14:I14" si="19">G14*(1-B14)</f>
        <v>0.94499999999999995</v>
      </c>
      <c r="I14" s="16">
        <f t="shared" si="19"/>
        <v>0.92137499999999994</v>
      </c>
      <c r="J14" s="16">
        <f t="shared" si="0"/>
        <v>0.91262193749999998</v>
      </c>
      <c r="K14" s="16">
        <f t="shared" si="0"/>
        <v>0.88524327937499991</v>
      </c>
      <c r="L14" s="16">
        <f t="shared" si="0"/>
        <v>0.87196463018437487</v>
      </c>
      <c r="M14" s="10">
        <v>1</v>
      </c>
      <c r="N14" s="13">
        <f t="shared" si="5"/>
        <v>0.97249999999999992</v>
      </c>
      <c r="O14" s="14">
        <f t="shared" si="1"/>
        <v>0.93318749999999995</v>
      </c>
      <c r="P14" s="14">
        <f t="shared" si="1"/>
        <v>0.91699846874999991</v>
      </c>
      <c r="Q14" s="14">
        <f t="shared" si="1"/>
        <v>0.8989326084375</v>
      </c>
      <c r="R14" s="15">
        <f t="shared" si="1"/>
        <v>0.87860395477968734</v>
      </c>
      <c r="S14" s="17">
        <v>0</v>
      </c>
      <c r="T14" s="18">
        <v>183190</v>
      </c>
      <c r="U14" s="18">
        <f t="shared" si="6"/>
        <v>210668.49999999997</v>
      </c>
      <c r="V14" s="18">
        <f t="shared" si="7"/>
        <v>225415.29499999998</v>
      </c>
      <c r="W14" s="18">
        <f t="shared" si="7"/>
        <v>241194.36564999999</v>
      </c>
      <c r="X14" s="18">
        <f t="shared" si="7"/>
        <v>258077.9712455</v>
      </c>
      <c r="Y14" s="19">
        <v>0</v>
      </c>
      <c r="Z14" s="20">
        <f t="shared" si="8"/>
        <v>171427.10654665704</v>
      </c>
      <c r="AA14" s="20">
        <f t="shared" si="3"/>
        <v>175159.17160724057</v>
      </c>
      <c r="AB14" s="20">
        <f t="shared" si="3"/>
        <v>170526.78429611088</v>
      </c>
      <c r="AC14" s="20">
        <f t="shared" si="3"/>
        <v>165619.37780192177</v>
      </c>
      <c r="AD14" s="20">
        <f t="shared" si="3"/>
        <v>160375.19230960702</v>
      </c>
      <c r="AE14" s="21">
        <f t="shared" si="9"/>
        <v>843107.63256153732</v>
      </c>
      <c r="AF14">
        <v>0</v>
      </c>
      <c r="AI14" s="78">
        <f t="shared" si="12"/>
        <v>1010</v>
      </c>
      <c r="AJ14">
        <v>843107.63256153732</v>
      </c>
    </row>
    <row r="15" spans="1:36" x14ac:dyDescent="0.45">
      <c r="A15">
        <f t="shared" si="10"/>
        <v>1011</v>
      </c>
      <c r="B15" s="13">
        <v>0.1</v>
      </c>
      <c r="C15" s="14">
        <v>5.3499999999999999E-2</v>
      </c>
      <c r="D15" s="14">
        <v>3.2000000000000001E-2</v>
      </c>
      <c r="E15" s="14">
        <v>5.5E-2</v>
      </c>
      <c r="F15" s="15">
        <v>3.5000000000000003E-2</v>
      </c>
      <c r="G15" s="7">
        <v>1</v>
      </c>
      <c r="H15" s="16">
        <f t="shared" ref="H15:I15" si="20">G15*(1-B15)</f>
        <v>0.9</v>
      </c>
      <c r="I15" s="16">
        <f t="shared" si="20"/>
        <v>0.85185</v>
      </c>
      <c r="J15" s="16">
        <f t="shared" si="0"/>
        <v>0.82459079999999996</v>
      </c>
      <c r="K15" s="16">
        <f t="shared" si="0"/>
        <v>0.77923830599999988</v>
      </c>
      <c r="L15" s="16">
        <f t="shared" si="0"/>
        <v>0.7519649652899999</v>
      </c>
      <c r="M15" s="10">
        <v>1</v>
      </c>
      <c r="N15" s="13">
        <f t="shared" si="5"/>
        <v>0.95</v>
      </c>
      <c r="O15" s="14">
        <f t="shared" si="1"/>
        <v>0.87592500000000006</v>
      </c>
      <c r="P15" s="14">
        <f t="shared" si="1"/>
        <v>0.83822039999999998</v>
      </c>
      <c r="Q15" s="14">
        <f t="shared" si="1"/>
        <v>0.80191455299999992</v>
      </c>
      <c r="R15" s="15">
        <f t="shared" si="1"/>
        <v>0.76560163564499994</v>
      </c>
      <c r="S15" s="17">
        <v>0</v>
      </c>
      <c r="T15" s="18">
        <v>162240</v>
      </c>
      <c r="U15" s="18">
        <f t="shared" si="6"/>
        <v>186576</v>
      </c>
      <c r="V15" s="18">
        <f t="shared" si="7"/>
        <v>199636.32</v>
      </c>
      <c r="W15" s="18">
        <f t="shared" si="7"/>
        <v>213610.86240000001</v>
      </c>
      <c r="X15" s="18">
        <f t="shared" si="7"/>
        <v>228563.62276800003</v>
      </c>
      <c r="Y15" s="19">
        <v>0</v>
      </c>
      <c r="Z15" s="20">
        <f t="shared" si="8"/>
        <v>148309.73714943105</v>
      </c>
      <c r="AA15" s="20">
        <f t="shared" si="3"/>
        <v>145608.61353753187</v>
      </c>
      <c r="AB15" s="20">
        <f t="shared" si="3"/>
        <v>138050.63007749125</v>
      </c>
      <c r="AC15" s="20">
        <f t="shared" si="3"/>
        <v>130848.36014407662</v>
      </c>
      <c r="AD15" s="20">
        <f t="shared" si="3"/>
        <v>123766.48697599604</v>
      </c>
      <c r="AE15" s="21">
        <f t="shared" si="9"/>
        <v>686583.82788452692</v>
      </c>
      <c r="AF15">
        <v>0</v>
      </c>
      <c r="AI15" s="78">
        <f t="shared" si="12"/>
        <v>1011</v>
      </c>
      <c r="AJ15">
        <v>686583.82788452692</v>
      </c>
    </row>
    <row r="16" spans="1:36" x14ac:dyDescent="0.45">
      <c r="A16">
        <f t="shared" si="10"/>
        <v>1012</v>
      </c>
      <c r="B16" s="13">
        <v>0.08</v>
      </c>
      <c r="C16" s="14">
        <v>6.0499999999999998E-2</v>
      </c>
      <c r="D16" s="14">
        <v>2.6499999999999999E-2</v>
      </c>
      <c r="E16" s="14">
        <v>6.5000000000000002E-2</v>
      </c>
      <c r="F16" s="15">
        <v>4.4999999999999998E-2</v>
      </c>
      <c r="G16" s="7">
        <v>1</v>
      </c>
      <c r="H16" s="16">
        <f t="shared" ref="H16:I16" si="21">G16*(1-B16)</f>
        <v>0.92</v>
      </c>
      <c r="I16" s="16">
        <f t="shared" si="21"/>
        <v>0.86434</v>
      </c>
      <c r="J16" s="16">
        <f t="shared" si="0"/>
        <v>0.84143498999999999</v>
      </c>
      <c r="K16" s="16">
        <f t="shared" si="0"/>
        <v>0.78674171565000006</v>
      </c>
      <c r="L16" s="16">
        <f t="shared" si="0"/>
        <v>0.75133833844575004</v>
      </c>
      <c r="M16" s="10">
        <v>1</v>
      </c>
      <c r="N16" s="13">
        <f t="shared" si="5"/>
        <v>0.96</v>
      </c>
      <c r="O16" s="14">
        <f t="shared" si="1"/>
        <v>0.89217000000000002</v>
      </c>
      <c r="P16" s="14">
        <f t="shared" si="1"/>
        <v>0.85288749500000005</v>
      </c>
      <c r="Q16" s="14">
        <f t="shared" si="1"/>
        <v>0.81408835282500003</v>
      </c>
      <c r="R16" s="15">
        <f t="shared" si="1"/>
        <v>0.769040027047875</v>
      </c>
      <c r="S16" s="17">
        <v>0</v>
      </c>
      <c r="T16" s="18">
        <v>247300</v>
      </c>
      <c r="U16" s="18">
        <f t="shared" si="6"/>
        <v>284395</v>
      </c>
      <c r="V16" s="18">
        <f t="shared" si="7"/>
        <v>304302.65000000002</v>
      </c>
      <c r="W16" s="18">
        <f t="shared" si="7"/>
        <v>325603.83550000004</v>
      </c>
      <c r="X16" s="18">
        <f t="shared" si="7"/>
        <v>348396.10398500005</v>
      </c>
      <c r="Y16" s="19">
        <v>0</v>
      </c>
      <c r="Z16" s="20">
        <f t="shared" si="8"/>
        <v>228445.95451295111</v>
      </c>
      <c r="AA16" s="20">
        <f t="shared" si="3"/>
        <v>226065.31763454142</v>
      </c>
      <c r="AB16" s="20">
        <f t="shared" si="3"/>
        <v>214110.56254866163</v>
      </c>
      <c r="AC16" s="20">
        <f t="shared" si="3"/>
        <v>202478.03115906651</v>
      </c>
      <c r="AD16" s="20">
        <f t="shared" si="3"/>
        <v>189502.67057320665</v>
      </c>
      <c r="AE16" s="21">
        <f t="shared" si="9"/>
        <v>1060602.5364284273</v>
      </c>
      <c r="AF16">
        <v>0</v>
      </c>
      <c r="AI16" s="78">
        <f t="shared" si="12"/>
        <v>1012</v>
      </c>
      <c r="AJ16">
        <v>1060602.5364284273</v>
      </c>
    </row>
    <row r="17" spans="1:36" x14ac:dyDescent="0.45">
      <c r="A17">
        <f t="shared" si="10"/>
        <v>1013</v>
      </c>
      <c r="B17" s="13">
        <v>0.115</v>
      </c>
      <c r="C17" s="14">
        <v>6.8500000000000005E-2</v>
      </c>
      <c r="D17" s="14">
        <v>0.105</v>
      </c>
      <c r="E17" s="14">
        <v>0.08</v>
      </c>
      <c r="F17" s="15">
        <v>0.04</v>
      </c>
      <c r="G17" s="7">
        <v>1</v>
      </c>
      <c r="H17" s="16">
        <f t="shared" ref="H17:I17" si="22">G17*(1-B17)</f>
        <v>0.88500000000000001</v>
      </c>
      <c r="I17" s="16">
        <f t="shared" si="22"/>
        <v>0.82437749999999999</v>
      </c>
      <c r="J17" s="16">
        <f t="shared" si="0"/>
        <v>0.73781786250000003</v>
      </c>
      <c r="K17" s="16">
        <f t="shared" si="0"/>
        <v>0.67879243350000007</v>
      </c>
      <c r="L17" s="16">
        <f t="shared" si="0"/>
        <v>0.65164073616000007</v>
      </c>
      <c r="M17" s="10">
        <v>1</v>
      </c>
      <c r="N17" s="13">
        <f t="shared" si="5"/>
        <v>0.9425</v>
      </c>
      <c r="O17" s="14">
        <f t="shared" si="1"/>
        <v>0.85468875</v>
      </c>
      <c r="P17" s="14">
        <f t="shared" si="1"/>
        <v>0.78109768125000001</v>
      </c>
      <c r="Q17" s="14">
        <f t="shared" si="1"/>
        <v>0.708305148</v>
      </c>
      <c r="R17" s="15">
        <f t="shared" si="1"/>
        <v>0.66521658483000001</v>
      </c>
      <c r="S17" s="17">
        <v>0</v>
      </c>
      <c r="T17" s="18">
        <v>198360</v>
      </c>
      <c r="U17" s="18">
        <f t="shared" si="6"/>
        <v>228113.99999999997</v>
      </c>
      <c r="V17" s="18">
        <f t="shared" si="7"/>
        <v>244081.97999999998</v>
      </c>
      <c r="W17" s="18">
        <f t="shared" si="7"/>
        <v>261167.71859999999</v>
      </c>
      <c r="X17" s="18">
        <f t="shared" si="7"/>
        <v>279449.45890199998</v>
      </c>
      <c r="Y17" s="19">
        <v>0</v>
      </c>
      <c r="Z17" s="20">
        <f t="shared" si="8"/>
        <v>179896.85905193005</v>
      </c>
      <c r="AA17" s="20">
        <f t="shared" si="3"/>
        <v>173709.78959703638</v>
      </c>
      <c r="AB17" s="20">
        <f t="shared" si="3"/>
        <v>157282.96134140386</v>
      </c>
      <c r="AC17" s="20">
        <f t="shared" si="3"/>
        <v>141304.74622442253</v>
      </c>
      <c r="AD17" s="20">
        <f t="shared" si="3"/>
        <v>131479.92316710562</v>
      </c>
      <c r="AE17" s="21">
        <f t="shared" si="9"/>
        <v>783674.27938189858</v>
      </c>
      <c r="AF17">
        <v>0</v>
      </c>
      <c r="AI17" s="78">
        <f t="shared" si="12"/>
        <v>1013</v>
      </c>
      <c r="AJ17">
        <v>783674.27938189858</v>
      </c>
    </row>
    <row r="18" spans="1:36" x14ac:dyDescent="0.45">
      <c r="A18">
        <f t="shared" si="10"/>
        <v>1014</v>
      </c>
      <c r="B18" s="13">
        <v>0.09</v>
      </c>
      <c r="C18" s="14">
        <v>5.0999999999999997E-2</v>
      </c>
      <c r="D18" s="14">
        <v>1.95E-2</v>
      </c>
      <c r="E18" s="14">
        <v>6.5000000000000002E-2</v>
      </c>
      <c r="F18" s="15">
        <v>3.5000000000000003E-2</v>
      </c>
      <c r="G18" s="7">
        <v>1</v>
      </c>
      <c r="H18" s="16">
        <f t="shared" ref="H18:I18" si="23">G18*(1-B18)</f>
        <v>0.91</v>
      </c>
      <c r="I18" s="16">
        <f t="shared" si="23"/>
        <v>0.86358999999999997</v>
      </c>
      <c r="J18" s="16">
        <f t="shared" si="0"/>
        <v>0.84674999500000003</v>
      </c>
      <c r="K18" s="16">
        <f t="shared" si="0"/>
        <v>0.79171124532500003</v>
      </c>
      <c r="L18" s="16">
        <f t="shared" si="0"/>
        <v>0.76400135173862505</v>
      </c>
      <c r="M18" s="10">
        <v>1</v>
      </c>
      <c r="N18" s="13">
        <f t="shared" si="5"/>
        <v>0.95500000000000007</v>
      </c>
      <c r="O18" s="14">
        <f t="shared" si="1"/>
        <v>0.886795</v>
      </c>
      <c r="P18" s="14">
        <f t="shared" si="1"/>
        <v>0.8551699975</v>
      </c>
      <c r="Q18" s="14">
        <f t="shared" si="1"/>
        <v>0.81923062016250003</v>
      </c>
      <c r="R18" s="15">
        <f t="shared" si="1"/>
        <v>0.77785629853181248</v>
      </c>
      <c r="S18" s="17">
        <v>0</v>
      </c>
      <c r="T18" s="18">
        <v>210430</v>
      </c>
      <c r="U18" s="18">
        <f t="shared" si="6"/>
        <v>241994.49999999997</v>
      </c>
      <c r="V18" s="18">
        <f t="shared" si="7"/>
        <v>258934.11499999999</v>
      </c>
      <c r="W18" s="18">
        <f t="shared" si="7"/>
        <v>277059.50305</v>
      </c>
      <c r="X18" s="18">
        <f t="shared" si="7"/>
        <v>296453.66826350003</v>
      </c>
      <c r="Y18" s="19">
        <v>0</v>
      </c>
      <c r="Z18" s="20">
        <f t="shared" si="8"/>
        <v>193374.47562337026</v>
      </c>
      <c r="AA18" s="20">
        <f t="shared" si="3"/>
        <v>191202.29380161973</v>
      </c>
      <c r="AB18" s="20">
        <f t="shared" si="3"/>
        <v>182676.35623142702</v>
      </c>
      <c r="AC18" s="20">
        <f t="shared" si="3"/>
        <v>173378.83608471981</v>
      </c>
      <c r="AD18" s="20">
        <f t="shared" si="3"/>
        <v>163098.25013986143</v>
      </c>
      <c r="AE18" s="21">
        <f t="shared" si="9"/>
        <v>903730.21188099822</v>
      </c>
      <c r="AF18">
        <v>0</v>
      </c>
      <c r="AI18" s="78">
        <f t="shared" si="12"/>
        <v>1014</v>
      </c>
      <c r="AJ18">
        <v>903730.21188099822</v>
      </c>
    </row>
    <row r="19" spans="1:36" x14ac:dyDescent="0.45">
      <c r="A19">
        <f t="shared" si="10"/>
        <v>1015</v>
      </c>
      <c r="B19" s="13">
        <v>6.5000000000000002E-2</v>
      </c>
      <c r="C19" s="14">
        <v>2.6499999999999999E-2</v>
      </c>
      <c r="D19" s="14">
        <v>1.2E-2</v>
      </c>
      <c r="E19" s="14">
        <v>0.06</v>
      </c>
      <c r="F19" s="15">
        <v>2.5000000000000001E-2</v>
      </c>
      <c r="G19" s="7">
        <v>1</v>
      </c>
      <c r="H19" s="16">
        <f t="shared" ref="H19:I19" si="24">G19*(1-B19)</f>
        <v>0.93500000000000005</v>
      </c>
      <c r="I19" s="16">
        <f t="shared" si="24"/>
        <v>0.91022250000000005</v>
      </c>
      <c r="J19" s="16">
        <f t="shared" si="0"/>
        <v>0.89929983000000002</v>
      </c>
      <c r="K19" s="16">
        <f t="shared" si="0"/>
        <v>0.84534184020000003</v>
      </c>
      <c r="L19" s="16">
        <f t="shared" si="0"/>
        <v>0.82420829419499997</v>
      </c>
      <c r="M19" s="10">
        <v>1</v>
      </c>
      <c r="N19" s="13">
        <f t="shared" si="5"/>
        <v>0.96750000000000003</v>
      </c>
      <c r="O19" s="14">
        <f t="shared" si="1"/>
        <v>0.9226112500000001</v>
      </c>
      <c r="P19" s="14">
        <f t="shared" si="1"/>
        <v>0.90476116500000003</v>
      </c>
      <c r="Q19" s="14">
        <f t="shared" si="1"/>
        <v>0.87232083510000002</v>
      </c>
      <c r="R19" s="15">
        <f t="shared" si="1"/>
        <v>0.83477506719750005</v>
      </c>
      <c r="S19" s="17">
        <v>0</v>
      </c>
      <c r="T19" s="18">
        <v>140630</v>
      </c>
      <c r="U19" s="18">
        <f t="shared" si="6"/>
        <v>161724.5</v>
      </c>
      <c r="V19" s="18">
        <f t="shared" si="7"/>
        <v>173045.215</v>
      </c>
      <c r="W19" s="18">
        <f t="shared" si="7"/>
        <v>185158.38005000001</v>
      </c>
      <c r="X19" s="18">
        <f t="shared" si="7"/>
        <v>198119.46665350001</v>
      </c>
      <c r="Y19" s="19">
        <v>0</v>
      </c>
      <c r="Z19" s="20">
        <f t="shared" si="8"/>
        <v>130923.33897427101</v>
      </c>
      <c r="AA19" s="20">
        <f t="shared" si="3"/>
        <v>132940.99649632481</v>
      </c>
      <c r="AB19" s="20">
        <f t="shared" si="3"/>
        <v>129161.82036956504</v>
      </c>
      <c r="AC19" s="20">
        <f t="shared" si="3"/>
        <v>123377.64431145453</v>
      </c>
      <c r="AD19" s="20">
        <f t="shared" si="3"/>
        <v>116974.10196196566</v>
      </c>
      <c r="AE19" s="21">
        <f t="shared" si="9"/>
        <v>633377.90211358108</v>
      </c>
      <c r="AF19">
        <v>0</v>
      </c>
      <c r="AI19" s="78">
        <f t="shared" si="12"/>
        <v>1015</v>
      </c>
      <c r="AJ19">
        <v>633377.90211358108</v>
      </c>
    </row>
    <row r="20" spans="1:36" x14ac:dyDescent="0.45">
      <c r="A20">
        <f t="shared" si="10"/>
        <v>1016</v>
      </c>
      <c r="B20" s="13">
        <v>7.4999999999999997E-2</v>
      </c>
      <c r="C20" s="14">
        <v>5.7000000000000002E-2</v>
      </c>
      <c r="D20" s="14">
        <v>2.9499999999999998E-2</v>
      </c>
      <c r="E20" s="14">
        <v>0.06</v>
      </c>
      <c r="F20" s="15">
        <v>5.5E-2</v>
      </c>
      <c r="G20" s="7">
        <v>1</v>
      </c>
      <c r="H20" s="16">
        <f t="shared" ref="H20:I20" si="25">G20*(1-B20)</f>
        <v>0.92500000000000004</v>
      </c>
      <c r="I20" s="16">
        <f t="shared" si="25"/>
        <v>0.87227500000000002</v>
      </c>
      <c r="J20" s="16">
        <f t="shared" si="0"/>
        <v>0.84654288750000006</v>
      </c>
      <c r="K20" s="16">
        <f t="shared" si="0"/>
        <v>0.79575031424999998</v>
      </c>
      <c r="L20" s="16">
        <f t="shared" si="0"/>
        <v>0.75198404696624999</v>
      </c>
      <c r="M20" s="10">
        <v>1</v>
      </c>
      <c r="N20" s="13">
        <f t="shared" si="5"/>
        <v>0.96250000000000002</v>
      </c>
      <c r="O20" s="14">
        <f t="shared" si="1"/>
        <v>0.89863749999999998</v>
      </c>
      <c r="P20" s="14">
        <f t="shared" si="1"/>
        <v>0.8594089437500001</v>
      </c>
      <c r="Q20" s="14">
        <f t="shared" si="1"/>
        <v>0.82114660087500002</v>
      </c>
      <c r="R20" s="15">
        <f t="shared" si="1"/>
        <v>0.77386718060812498</v>
      </c>
      <c r="S20" s="17">
        <v>0</v>
      </c>
      <c r="T20" s="18">
        <v>133730</v>
      </c>
      <c r="U20" s="18">
        <f t="shared" si="6"/>
        <v>153789.5</v>
      </c>
      <c r="V20" s="18">
        <f t="shared" si="7"/>
        <v>164554.76500000001</v>
      </c>
      <c r="W20" s="18">
        <f t="shared" si="7"/>
        <v>176073.59855000002</v>
      </c>
      <c r="X20" s="18">
        <f t="shared" si="7"/>
        <v>188398.75044850004</v>
      </c>
      <c r="Y20" s="19">
        <v>0</v>
      </c>
      <c r="Z20" s="20">
        <f t="shared" si="8"/>
        <v>123856.18677921053</v>
      </c>
      <c r="AA20" s="20">
        <f t="shared" si="3"/>
        <v>123133.32001329795</v>
      </c>
      <c r="AB20" s="20">
        <f t="shared" si="3"/>
        <v>116667.7823964709</v>
      </c>
      <c r="AC20" s="20">
        <f t="shared" si="3"/>
        <v>110441.37261128765</v>
      </c>
      <c r="AD20" s="20">
        <f t="shared" si="3"/>
        <v>103118.72797507751</v>
      </c>
      <c r="AE20" s="21">
        <f t="shared" si="9"/>
        <v>577217.38977534452</v>
      </c>
      <c r="AF20">
        <v>0</v>
      </c>
      <c r="AI20" s="78">
        <f t="shared" si="12"/>
        <v>1016</v>
      </c>
      <c r="AJ20">
        <v>577217.38977534452</v>
      </c>
    </row>
    <row r="21" spans="1:36" x14ac:dyDescent="0.45">
      <c r="A21">
        <f t="shared" si="10"/>
        <v>1017</v>
      </c>
      <c r="B21" s="13">
        <v>0.105</v>
      </c>
      <c r="C21" s="14">
        <v>5.6500000000000002E-2</v>
      </c>
      <c r="D21" s="14">
        <v>2.3E-2</v>
      </c>
      <c r="E21" s="14">
        <v>0.09</v>
      </c>
      <c r="F21" s="15">
        <v>2.5000000000000001E-2</v>
      </c>
      <c r="G21" s="7">
        <v>1</v>
      </c>
      <c r="H21" s="16">
        <f t="shared" ref="H21:I21" si="26">G21*(1-B21)</f>
        <v>0.89500000000000002</v>
      </c>
      <c r="I21" s="16">
        <f t="shared" si="26"/>
        <v>0.84443250000000003</v>
      </c>
      <c r="J21" s="16">
        <f t="shared" ref="J21:J27" si="27">I21*(1-D21)</f>
        <v>0.82501055249999999</v>
      </c>
      <c r="K21" s="16">
        <f t="shared" ref="K21:K27" si="28">J21*(1-E21)</f>
        <v>0.75075960277499998</v>
      </c>
      <c r="L21" s="16">
        <f t="shared" ref="L21:L27" si="29">K21*(1-F21)</f>
        <v>0.73199061270562493</v>
      </c>
      <c r="M21" s="10">
        <v>1</v>
      </c>
      <c r="N21" s="13">
        <f t="shared" si="5"/>
        <v>0.94750000000000001</v>
      </c>
      <c r="O21" s="14">
        <f t="shared" ref="O21:O27" si="30">(H21+I21)/2</f>
        <v>0.86971624999999997</v>
      </c>
      <c r="P21" s="14">
        <f t="shared" ref="P21:P27" si="31">(I21+J21)/2</f>
        <v>0.83472152625000007</v>
      </c>
      <c r="Q21" s="14">
        <f t="shared" ref="Q21:Q27" si="32">(J21+K21)/2</f>
        <v>0.78788507763749993</v>
      </c>
      <c r="R21" s="15">
        <f t="shared" ref="R21:R27" si="33">(K21+L21)/2</f>
        <v>0.74137510774031246</v>
      </c>
      <c r="S21" s="17">
        <v>0</v>
      </c>
      <c r="T21" s="18">
        <v>279900</v>
      </c>
      <c r="U21" s="18">
        <f t="shared" si="6"/>
        <v>321885</v>
      </c>
      <c r="V21" s="18">
        <f t="shared" si="7"/>
        <v>344416.95</v>
      </c>
      <c r="W21" s="18">
        <f t="shared" si="7"/>
        <v>368526.13650000002</v>
      </c>
      <c r="X21" s="18">
        <f t="shared" si="7"/>
        <v>394322.96605500003</v>
      </c>
      <c r="Y21" s="19">
        <v>0</v>
      </c>
      <c r="Z21" s="20">
        <f t="shared" si="8"/>
        <v>255193.87079666997</v>
      </c>
      <c r="AA21" s="20">
        <f t="shared" ref="AA21:AA27" si="34">(U21*O21)/((1+$B$1)^AVERAGE(Z$4,AA$4))</f>
        <v>249426.55602668229</v>
      </c>
      <c r="AB21" s="20">
        <f t="shared" ref="AB21:AB27" si="35">(V21*P21)/((1+$B$1)^AVERAGE(AA$4,AB$4))</f>
        <v>237173.81602508022</v>
      </c>
      <c r="AC21" s="20">
        <f t="shared" ref="AC21:AC27" si="36">(W21*Q21)/((1+$B$1)^AVERAGE(AB$4,AC$4))</f>
        <v>221793.09694393666</v>
      </c>
      <c r="AD21" s="20">
        <f t="shared" ref="AD21:AD27" si="37">(X21*R21)/((1+$B$1)^AVERAGE(AC$4,AD$4))</f>
        <v>206767.92637495857</v>
      </c>
      <c r="AE21" s="21">
        <f t="shared" si="9"/>
        <v>1170355.2661673275</v>
      </c>
      <c r="AF21">
        <v>0</v>
      </c>
      <c r="AI21" s="78">
        <f t="shared" si="12"/>
        <v>1017</v>
      </c>
      <c r="AJ21">
        <v>1170355.2661673275</v>
      </c>
    </row>
    <row r="22" spans="1:36" x14ac:dyDescent="0.45">
      <c r="A22">
        <f t="shared" si="10"/>
        <v>1018</v>
      </c>
      <c r="B22" s="13">
        <v>0.115</v>
      </c>
      <c r="C22" s="14">
        <v>6.0999999999999999E-2</v>
      </c>
      <c r="D22" s="14">
        <v>2.1000000000000001E-2</v>
      </c>
      <c r="E22" s="14">
        <v>0.1</v>
      </c>
      <c r="F22" s="15">
        <v>0.04</v>
      </c>
      <c r="G22" s="7">
        <v>1</v>
      </c>
      <c r="H22" s="16">
        <f t="shared" ref="H22:I22" si="38">G22*(1-B22)</f>
        <v>0.88500000000000001</v>
      </c>
      <c r="I22" s="16">
        <f t="shared" si="38"/>
        <v>0.83101500000000006</v>
      </c>
      <c r="J22" s="16">
        <f t="shared" si="27"/>
        <v>0.81356368500000009</v>
      </c>
      <c r="K22" s="16">
        <f t="shared" si="28"/>
        <v>0.73220731650000015</v>
      </c>
      <c r="L22" s="16">
        <f t="shared" si="29"/>
        <v>0.70291902384000016</v>
      </c>
      <c r="M22" s="10">
        <v>1</v>
      </c>
      <c r="N22" s="13">
        <f t="shared" si="5"/>
        <v>0.9425</v>
      </c>
      <c r="O22" s="14">
        <f t="shared" si="30"/>
        <v>0.85800750000000003</v>
      </c>
      <c r="P22" s="14">
        <f t="shared" si="31"/>
        <v>0.82228934250000008</v>
      </c>
      <c r="Q22" s="14">
        <f t="shared" si="32"/>
        <v>0.77288550075000018</v>
      </c>
      <c r="R22" s="15">
        <f t="shared" si="33"/>
        <v>0.71756317017000015</v>
      </c>
      <c r="S22" s="17">
        <v>0</v>
      </c>
      <c r="T22" s="18">
        <v>129550</v>
      </c>
      <c r="U22" s="18">
        <f t="shared" si="6"/>
        <v>148982.5</v>
      </c>
      <c r="V22" s="18">
        <f t="shared" si="7"/>
        <v>159411.27500000002</v>
      </c>
      <c r="W22" s="18">
        <f t="shared" si="7"/>
        <v>170570.06425000002</v>
      </c>
      <c r="X22" s="18">
        <f t="shared" si="7"/>
        <v>182509.96874750004</v>
      </c>
      <c r="Y22" s="19">
        <v>0</v>
      </c>
      <c r="Z22" s="20">
        <f t="shared" si="8"/>
        <v>117491.6217492314</v>
      </c>
      <c r="AA22" s="20">
        <f t="shared" si="34"/>
        <v>113891.34153178525</v>
      </c>
      <c r="AB22" s="20">
        <f t="shared" si="35"/>
        <v>108139.48778261962</v>
      </c>
      <c r="AC22" s="20">
        <f t="shared" si="36"/>
        <v>100701.24244856283</v>
      </c>
      <c r="AD22" s="20">
        <f t="shared" si="37"/>
        <v>92627.476168037712</v>
      </c>
      <c r="AE22" s="21">
        <f t="shared" si="9"/>
        <v>532851.16968023684</v>
      </c>
      <c r="AF22">
        <v>0</v>
      </c>
      <c r="AI22" s="78">
        <f t="shared" si="12"/>
        <v>1018</v>
      </c>
      <c r="AJ22">
        <v>532851.16968023684</v>
      </c>
    </row>
    <row r="23" spans="1:36" x14ac:dyDescent="0.45">
      <c r="A23">
        <f t="shared" si="10"/>
        <v>1019</v>
      </c>
      <c r="B23" s="13">
        <v>0.05</v>
      </c>
      <c r="C23" s="14">
        <v>0.04</v>
      </c>
      <c r="D23" s="14">
        <v>1.7500000000000002E-2</v>
      </c>
      <c r="E23" s="14">
        <v>1.4999999999999999E-2</v>
      </c>
      <c r="F23" s="15">
        <v>0.01</v>
      </c>
      <c r="G23" s="7">
        <v>1</v>
      </c>
      <c r="H23" s="16">
        <f t="shared" ref="H23:I23" si="39">G23*(1-B23)</f>
        <v>0.95</v>
      </c>
      <c r="I23" s="16">
        <f t="shared" si="39"/>
        <v>0.91199999999999992</v>
      </c>
      <c r="J23" s="16">
        <f t="shared" si="27"/>
        <v>0.89603999999999995</v>
      </c>
      <c r="K23" s="16">
        <f t="shared" si="28"/>
        <v>0.88259939999999992</v>
      </c>
      <c r="L23" s="16">
        <f t="shared" si="29"/>
        <v>0.87377340599999986</v>
      </c>
      <c r="M23" s="10">
        <v>1</v>
      </c>
      <c r="N23" s="13">
        <f t="shared" si="5"/>
        <v>0.97499999999999998</v>
      </c>
      <c r="O23" s="14">
        <f t="shared" si="30"/>
        <v>0.93099999999999994</v>
      </c>
      <c r="P23" s="14">
        <f t="shared" si="31"/>
        <v>0.90401999999999993</v>
      </c>
      <c r="Q23" s="14">
        <f t="shared" si="32"/>
        <v>0.88931969999999994</v>
      </c>
      <c r="R23" s="15">
        <f t="shared" si="33"/>
        <v>0.87818640299999995</v>
      </c>
      <c r="S23" s="17">
        <v>0</v>
      </c>
      <c r="T23" s="18">
        <v>236230</v>
      </c>
      <c r="U23" s="18">
        <f t="shared" si="6"/>
        <v>271664.5</v>
      </c>
      <c r="V23" s="18">
        <f t="shared" si="7"/>
        <v>290681.01500000001</v>
      </c>
      <c r="W23" s="18">
        <f t="shared" si="7"/>
        <v>311028.68605000002</v>
      </c>
      <c r="X23" s="18">
        <f t="shared" si="7"/>
        <v>332800.69407350005</v>
      </c>
      <c r="Y23" s="19">
        <v>0</v>
      </c>
      <c r="Z23" s="20">
        <f t="shared" si="8"/>
        <v>221629.61289733107</v>
      </c>
      <c r="AA23" s="20">
        <f t="shared" si="34"/>
        <v>225344.48722557217</v>
      </c>
      <c r="AB23" s="20">
        <f t="shared" si="35"/>
        <v>216788.03951901387</v>
      </c>
      <c r="AC23" s="20">
        <f t="shared" si="36"/>
        <v>211288.18588436893</v>
      </c>
      <c r="AD23" s="20">
        <f t="shared" si="37"/>
        <v>206711.21148919352</v>
      </c>
      <c r="AE23" s="21">
        <f t="shared" si="9"/>
        <v>1081761.5370154795</v>
      </c>
      <c r="AF23">
        <v>0</v>
      </c>
      <c r="AI23" s="78">
        <f t="shared" si="12"/>
        <v>1019</v>
      </c>
      <c r="AJ23">
        <v>1081761.5370154795</v>
      </c>
    </row>
    <row r="24" spans="1:36" x14ac:dyDescent="0.45">
      <c r="A24">
        <f t="shared" si="10"/>
        <v>1020</v>
      </c>
      <c r="B24" s="13">
        <v>0.05</v>
      </c>
      <c r="C24" s="14">
        <v>3.95E-2</v>
      </c>
      <c r="D24" s="14">
        <v>2.35E-2</v>
      </c>
      <c r="E24" s="14">
        <v>4.4999999999999998E-2</v>
      </c>
      <c r="F24" s="15">
        <v>3.5000000000000003E-2</v>
      </c>
      <c r="G24" s="7">
        <v>1</v>
      </c>
      <c r="H24" s="16">
        <f t="shared" ref="H24:I24" si="40">G24*(1-B24)</f>
        <v>0.95</v>
      </c>
      <c r="I24" s="16">
        <f t="shared" si="40"/>
        <v>0.91247499999999993</v>
      </c>
      <c r="J24" s="16">
        <f t="shared" si="27"/>
        <v>0.89103183749999992</v>
      </c>
      <c r="K24" s="16">
        <f t="shared" si="28"/>
        <v>0.85093540481249985</v>
      </c>
      <c r="L24" s="16">
        <f t="shared" si="29"/>
        <v>0.82115266564406231</v>
      </c>
      <c r="M24" s="10">
        <v>1</v>
      </c>
      <c r="N24" s="13">
        <f t="shared" si="5"/>
        <v>0.97499999999999998</v>
      </c>
      <c r="O24" s="14">
        <f t="shared" si="30"/>
        <v>0.93123749999999994</v>
      </c>
      <c r="P24" s="14">
        <f t="shared" si="31"/>
        <v>0.90175341874999992</v>
      </c>
      <c r="Q24" s="14">
        <f t="shared" si="32"/>
        <v>0.87098362115624983</v>
      </c>
      <c r="R24" s="15">
        <f t="shared" si="33"/>
        <v>0.83604403522828108</v>
      </c>
      <c r="S24" s="17">
        <v>0</v>
      </c>
      <c r="T24" s="18">
        <v>210370</v>
      </c>
      <c r="U24" s="18">
        <f t="shared" si="6"/>
        <v>241925.49999999997</v>
      </c>
      <c r="V24" s="18">
        <f t="shared" si="7"/>
        <v>258860.28499999997</v>
      </c>
      <c r="W24" s="18">
        <f t="shared" si="7"/>
        <v>276980.50494999997</v>
      </c>
      <c r="X24" s="18">
        <f t="shared" si="7"/>
        <v>296369.1402965</v>
      </c>
      <c r="Y24" s="19">
        <v>0</v>
      </c>
      <c r="Z24" s="20">
        <f t="shared" si="8"/>
        <v>197367.91121031003</v>
      </c>
      <c r="AA24" s="20">
        <f t="shared" si="34"/>
        <v>200727.31267622765</v>
      </c>
      <c r="AB24" s="20">
        <f t="shared" si="35"/>
        <v>192572.30723280768</v>
      </c>
      <c r="AC24" s="20">
        <f t="shared" si="36"/>
        <v>184279.08477113131</v>
      </c>
      <c r="AD24" s="20">
        <f t="shared" si="37"/>
        <v>175248.87285672672</v>
      </c>
      <c r="AE24" s="21">
        <f t="shared" si="9"/>
        <v>950195.48874720349</v>
      </c>
      <c r="AF24">
        <v>0</v>
      </c>
      <c r="AI24" s="78">
        <f t="shared" si="12"/>
        <v>1020</v>
      </c>
      <c r="AJ24">
        <v>950195.48874720349</v>
      </c>
    </row>
    <row r="25" spans="1:36" x14ac:dyDescent="0.45">
      <c r="A25">
        <f t="shared" si="10"/>
        <v>1021</v>
      </c>
      <c r="B25" s="13">
        <v>0.08</v>
      </c>
      <c r="C25" s="14">
        <v>3.3500000000000002E-2</v>
      </c>
      <c r="D25" s="14">
        <v>4.4999999999999998E-2</v>
      </c>
      <c r="E25" s="14">
        <v>0.04</v>
      </c>
      <c r="F25" s="15">
        <v>8.5000000000000006E-2</v>
      </c>
      <c r="G25" s="7">
        <v>1</v>
      </c>
      <c r="H25" s="16">
        <f t="shared" ref="H25:I25" si="41">G25*(1-B25)</f>
        <v>0.92</v>
      </c>
      <c r="I25" s="16">
        <f t="shared" si="41"/>
        <v>0.88918000000000008</v>
      </c>
      <c r="J25" s="16">
        <f t="shared" si="27"/>
        <v>0.84916690000000006</v>
      </c>
      <c r="K25" s="16">
        <f t="shared" si="28"/>
        <v>0.81520022400000003</v>
      </c>
      <c r="L25" s="16">
        <f t="shared" si="29"/>
        <v>0.7459082049600001</v>
      </c>
      <c r="M25" s="10">
        <v>1</v>
      </c>
      <c r="N25" s="13">
        <f t="shared" si="5"/>
        <v>0.96</v>
      </c>
      <c r="O25" s="14">
        <f t="shared" si="30"/>
        <v>0.90459000000000001</v>
      </c>
      <c r="P25" s="14">
        <f t="shared" si="31"/>
        <v>0.86917345000000013</v>
      </c>
      <c r="Q25" s="14">
        <f t="shared" si="32"/>
        <v>0.83218356199999999</v>
      </c>
      <c r="R25" s="15">
        <f t="shared" si="33"/>
        <v>0.78055421448000006</v>
      </c>
      <c r="S25" s="17">
        <v>0</v>
      </c>
      <c r="T25" s="18">
        <v>239940</v>
      </c>
      <c r="U25" s="18">
        <f t="shared" si="6"/>
        <v>275931</v>
      </c>
      <c r="V25" s="18">
        <f t="shared" si="7"/>
        <v>295246.17000000004</v>
      </c>
      <c r="W25" s="18">
        <f t="shared" si="7"/>
        <v>315913.40190000006</v>
      </c>
      <c r="X25" s="18">
        <f t="shared" si="7"/>
        <v>338027.3400330001</v>
      </c>
      <c r="Y25" s="19">
        <v>0</v>
      </c>
      <c r="Z25" s="20">
        <f t="shared" si="8"/>
        <v>221647.07774297407</v>
      </c>
      <c r="AA25" s="20">
        <f t="shared" si="34"/>
        <v>222390.71138488085</v>
      </c>
      <c r="AB25" s="20">
        <f t="shared" si="35"/>
        <v>211705.10744249163</v>
      </c>
      <c r="AC25" s="20">
        <f t="shared" si="36"/>
        <v>200818.648062241</v>
      </c>
      <c r="AD25" s="20">
        <f t="shared" si="37"/>
        <v>186615.62395099094</v>
      </c>
      <c r="AE25" s="21">
        <f t="shared" si="9"/>
        <v>1043177.1685835785</v>
      </c>
      <c r="AF25">
        <v>0</v>
      </c>
      <c r="AI25" s="78">
        <f t="shared" si="12"/>
        <v>1021</v>
      </c>
      <c r="AJ25">
        <v>1043177.1685835785</v>
      </c>
    </row>
    <row r="26" spans="1:36" x14ac:dyDescent="0.45">
      <c r="A26">
        <f t="shared" si="10"/>
        <v>1022</v>
      </c>
      <c r="B26" s="13">
        <v>6.5000000000000002E-2</v>
      </c>
      <c r="C26" s="14">
        <v>3.15E-2</v>
      </c>
      <c r="D26" s="14">
        <v>1.35E-2</v>
      </c>
      <c r="E26" s="14">
        <v>0.05</v>
      </c>
      <c r="F26" s="15">
        <v>2.5000000000000001E-2</v>
      </c>
      <c r="G26" s="7">
        <v>1</v>
      </c>
      <c r="H26" s="16">
        <f t="shared" ref="H26:I26" si="42">G26*(1-B26)</f>
        <v>0.93500000000000005</v>
      </c>
      <c r="I26" s="16">
        <f t="shared" si="42"/>
        <v>0.90554750000000006</v>
      </c>
      <c r="J26" s="16">
        <f t="shared" si="27"/>
        <v>0.89332260875000014</v>
      </c>
      <c r="K26" s="16">
        <f t="shared" si="28"/>
        <v>0.84865647831250013</v>
      </c>
      <c r="L26" s="16">
        <f t="shared" si="29"/>
        <v>0.82744006635468759</v>
      </c>
      <c r="M26" s="10">
        <v>1</v>
      </c>
      <c r="N26" s="13">
        <f t="shared" si="5"/>
        <v>0.96750000000000003</v>
      </c>
      <c r="O26" s="14">
        <f t="shared" si="30"/>
        <v>0.92027375</v>
      </c>
      <c r="P26" s="14">
        <f t="shared" si="31"/>
        <v>0.89943505437500004</v>
      </c>
      <c r="Q26" s="14">
        <f t="shared" si="32"/>
        <v>0.87098954353125013</v>
      </c>
      <c r="R26" s="15">
        <f t="shared" si="33"/>
        <v>0.8380482723335938</v>
      </c>
      <c r="S26" s="17">
        <v>0</v>
      </c>
      <c r="T26" s="18">
        <v>82960</v>
      </c>
      <c r="U26" s="18">
        <f t="shared" si="6"/>
        <v>95403.999999999985</v>
      </c>
      <c r="V26" s="18">
        <f t="shared" si="7"/>
        <v>102082.27999999998</v>
      </c>
      <c r="W26" s="18">
        <f t="shared" si="7"/>
        <v>109228.03959999999</v>
      </c>
      <c r="X26" s="18">
        <f t="shared" si="7"/>
        <v>116874.00237199999</v>
      </c>
      <c r="Y26" s="19">
        <v>0</v>
      </c>
      <c r="Z26" s="20">
        <f t="shared" si="8"/>
        <v>77233.877560303808</v>
      </c>
      <c r="AA26" s="20">
        <f t="shared" si="34"/>
        <v>78225.434633822253</v>
      </c>
      <c r="AB26" s="20">
        <f t="shared" si="35"/>
        <v>75746.188160815989</v>
      </c>
      <c r="AC26" s="20">
        <f t="shared" si="36"/>
        <v>72671.468479820134</v>
      </c>
      <c r="AD26" s="20">
        <f t="shared" si="37"/>
        <v>69275.561123803855</v>
      </c>
      <c r="AE26" s="21">
        <f t="shared" si="9"/>
        <v>373152.52995856601</v>
      </c>
      <c r="AF26">
        <v>0</v>
      </c>
      <c r="AI26" s="78">
        <f t="shared" si="12"/>
        <v>1022</v>
      </c>
      <c r="AJ26">
        <v>373152.52995856601</v>
      </c>
    </row>
    <row r="27" spans="1:36" x14ac:dyDescent="0.45">
      <c r="A27">
        <f t="shared" si="10"/>
        <v>1023</v>
      </c>
      <c r="B27" s="13">
        <v>0.125</v>
      </c>
      <c r="C27" s="14">
        <v>6.4500000000000002E-2</v>
      </c>
      <c r="D27" s="14">
        <v>3.2500000000000001E-2</v>
      </c>
      <c r="E27" s="14">
        <v>0.09</v>
      </c>
      <c r="F27" s="15">
        <v>0.05</v>
      </c>
      <c r="G27" s="7">
        <v>1</v>
      </c>
      <c r="H27" s="16">
        <f t="shared" ref="H27:I27" si="43">G27*(1-B27)</f>
        <v>0.875</v>
      </c>
      <c r="I27" s="16">
        <f t="shared" si="43"/>
        <v>0.81856249999999997</v>
      </c>
      <c r="J27" s="16">
        <f t="shared" si="27"/>
        <v>0.79195921874999997</v>
      </c>
      <c r="K27" s="16">
        <f t="shared" si="28"/>
        <v>0.7206828890625</v>
      </c>
      <c r="L27" s="16">
        <f t="shared" si="29"/>
        <v>0.68464874460937497</v>
      </c>
      <c r="M27" s="10">
        <v>1</v>
      </c>
      <c r="N27" s="13">
        <f t="shared" si="5"/>
        <v>0.9375</v>
      </c>
      <c r="O27" s="14">
        <f t="shared" si="30"/>
        <v>0.84678125000000004</v>
      </c>
      <c r="P27" s="14">
        <f t="shared" si="31"/>
        <v>0.80526085937499992</v>
      </c>
      <c r="Q27" s="14">
        <f t="shared" si="32"/>
        <v>0.75632105390624993</v>
      </c>
      <c r="R27" s="15">
        <f t="shared" si="33"/>
        <v>0.70266581683593743</v>
      </c>
      <c r="S27" s="17">
        <v>0</v>
      </c>
      <c r="T27" s="18">
        <v>261920</v>
      </c>
      <c r="U27" s="18">
        <f t="shared" si="6"/>
        <v>301208</v>
      </c>
      <c r="V27" s="18">
        <f t="shared" si="7"/>
        <v>322292.56</v>
      </c>
      <c r="W27" s="18">
        <f t="shared" si="7"/>
        <v>344853.0392</v>
      </c>
      <c r="X27" s="18">
        <f t="shared" si="7"/>
        <v>368992.75194400002</v>
      </c>
      <c r="Y27" s="19">
        <v>0</v>
      </c>
      <c r="Z27" s="20">
        <f t="shared" si="8"/>
        <v>236280.59766585432</v>
      </c>
      <c r="AA27" s="20">
        <f t="shared" si="34"/>
        <v>227249.0635245186</v>
      </c>
      <c r="AB27" s="20">
        <f t="shared" si="35"/>
        <v>214105.33134752599</v>
      </c>
      <c r="AC27" s="20">
        <f t="shared" si="36"/>
        <v>199231.08665843256</v>
      </c>
      <c r="AD27" s="20">
        <f t="shared" si="37"/>
        <v>183383.29101447828</v>
      </c>
      <c r="AE27" s="21">
        <f t="shared" si="9"/>
        <v>1060249.3702108099</v>
      </c>
      <c r="AF27">
        <v>0</v>
      </c>
      <c r="AI27" s="78">
        <f t="shared" si="12"/>
        <v>1023</v>
      </c>
      <c r="AJ27">
        <v>1060249.3702108099</v>
      </c>
    </row>
  </sheetData>
  <mergeCells count="5">
    <mergeCell ref="B3:F3"/>
    <mergeCell ref="H3:L3"/>
    <mergeCell ref="M3:R3"/>
    <mergeCell ref="T3:X3"/>
    <mergeCell ref="Y3:AD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3A19C-05FC-439A-8232-3263B7AC7AB7}">
  <dimension ref="A1:AL30"/>
  <sheetViews>
    <sheetView tabSelected="1" topLeftCell="W1" zoomScale="92" zoomScaleNormal="100" workbookViewId="0">
      <selection activeCell="AG8" sqref="AG8"/>
    </sheetView>
  </sheetViews>
  <sheetFormatPr defaultColWidth="11" defaultRowHeight="15.9" x14ac:dyDescent="0.45"/>
  <cols>
    <col min="1" max="1" width="12.140625" customWidth="1"/>
    <col min="20" max="20" width="12.140625" bestFit="1" customWidth="1"/>
    <col min="31" max="31" width="11.35546875" customWidth="1"/>
    <col min="32" max="32" width="10.92578125" customWidth="1"/>
    <col min="33" max="33" width="13.28515625" customWidth="1"/>
  </cols>
  <sheetData>
    <row r="1" spans="1:38" x14ac:dyDescent="0.45">
      <c r="A1" s="1" t="s">
        <v>0</v>
      </c>
      <c r="B1">
        <v>0.08</v>
      </c>
    </row>
    <row r="2" spans="1:38" x14ac:dyDescent="0.45">
      <c r="AE2" t="s">
        <v>13</v>
      </c>
      <c r="AF2" t="s">
        <v>14</v>
      </c>
      <c r="AG2" t="s">
        <v>17</v>
      </c>
    </row>
    <row r="3" spans="1:38" x14ac:dyDescent="0.45">
      <c r="B3" s="34" t="s">
        <v>1</v>
      </c>
      <c r="C3" s="35"/>
      <c r="D3" s="35"/>
      <c r="E3" s="35"/>
      <c r="F3" s="36"/>
      <c r="G3" s="2"/>
      <c r="H3" s="37" t="s">
        <v>2</v>
      </c>
      <c r="I3" s="37"/>
      <c r="J3" s="37"/>
      <c r="K3" s="37"/>
      <c r="L3" s="38"/>
      <c r="M3" s="34" t="s">
        <v>3</v>
      </c>
      <c r="N3" s="35"/>
      <c r="O3" s="35"/>
      <c r="P3" s="35"/>
      <c r="Q3" s="35"/>
      <c r="R3" s="36"/>
      <c r="S3" s="3"/>
      <c r="T3" s="39" t="s">
        <v>4</v>
      </c>
      <c r="U3" s="37"/>
      <c r="V3" s="37"/>
      <c r="W3" s="37"/>
      <c r="X3" s="38"/>
      <c r="Y3" s="34" t="s">
        <v>5</v>
      </c>
      <c r="Z3" s="35"/>
      <c r="AA3" s="35"/>
      <c r="AB3" s="35"/>
      <c r="AC3" s="35"/>
      <c r="AD3" s="36"/>
    </row>
    <row r="4" spans="1:38" x14ac:dyDescent="0.45">
      <c r="A4" s="1" t="s">
        <v>6</v>
      </c>
      <c r="B4" s="4" t="s">
        <v>7</v>
      </c>
      <c r="C4" s="5" t="s">
        <v>8</v>
      </c>
      <c r="D4" s="5" t="s">
        <v>9</v>
      </c>
      <c r="E4" s="5" t="s">
        <v>10</v>
      </c>
      <c r="F4" s="6" t="s">
        <v>11</v>
      </c>
      <c r="G4" s="7" t="s">
        <v>12</v>
      </c>
      <c r="H4" s="8" t="s">
        <v>7</v>
      </c>
      <c r="I4" s="8" t="s">
        <v>8</v>
      </c>
      <c r="J4" s="8" t="s">
        <v>9</v>
      </c>
      <c r="K4" s="8" t="s">
        <v>10</v>
      </c>
      <c r="L4" s="9" t="s">
        <v>11</v>
      </c>
      <c r="M4" s="10" t="s">
        <v>12</v>
      </c>
      <c r="N4" s="11" t="s">
        <v>7</v>
      </c>
      <c r="O4" s="11" t="s">
        <v>8</v>
      </c>
      <c r="P4" s="11" t="s">
        <v>9</v>
      </c>
      <c r="Q4" s="11" t="s">
        <v>10</v>
      </c>
      <c r="R4" s="12" t="s">
        <v>11</v>
      </c>
      <c r="S4" s="7" t="s">
        <v>12</v>
      </c>
      <c r="T4" s="8" t="s">
        <v>7</v>
      </c>
      <c r="U4" s="8" t="s">
        <v>8</v>
      </c>
      <c r="V4" s="8" t="s">
        <v>9</v>
      </c>
      <c r="W4" s="8" t="s">
        <v>10</v>
      </c>
      <c r="X4" s="9" t="s">
        <v>11</v>
      </c>
      <c r="Y4" s="10">
        <v>0</v>
      </c>
      <c r="Z4" s="11">
        <v>1</v>
      </c>
      <c r="AA4" s="11">
        <v>2</v>
      </c>
      <c r="AB4" s="11">
        <v>3</v>
      </c>
      <c r="AC4" s="11">
        <v>4</v>
      </c>
      <c r="AD4" s="12">
        <v>5</v>
      </c>
      <c r="AI4" s="77" t="s">
        <v>6</v>
      </c>
      <c r="AL4" s="77" t="s">
        <v>33</v>
      </c>
    </row>
    <row r="5" spans="1:38" x14ac:dyDescent="0.45">
      <c r="A5">
        <v>1001</v>
      </c>
      <c r="B5" s="13">
        <f>'FinGain Part 2 No Subsidies'!B5 * 0.96^'FinGain Part 2 Subsidies'!AF5</f>
        <v>4.031062196980198E-2</v>
      </c>
      <c r="C5" s="14">
        <v>5.5E-2</v>
      </c>
      <c r="D5" s="14">
        <v>0.04</v>
      </c>
      <c r="E5" s="14">
        <v>6.5000000000000002E-2</v>
      </c>
      <c r="F5" s="15">
        <v>0.06</v>
      </c>
      <c r="G5" s="7">
        <v>1</v>
      </c>
      <c r="H5" s="16">
        <f>G5*(1-B5)</f>
        <v>0.95968937803019805</v>
      </c>
      <c r="I5" s="16">
        <f>H5*(1-C5)</f>
        <v>0.9069064622385371</v>
      </c>
      <c r="J5" s="16">
        <f t="shared" ref="J5:L20" si="0">I5*(1-D5)</f>
        <v>0.87063020374899558</v>
      </c>
      <c r="K5" s="16">
        <f t="shared" si="0"/>
        <v>0.81403924050531096</v>
      </c>
      <c r="L5" s="16">
        <f t="shared" si="0"/>
        <v>0.76519688607499226</v>
      </c>
      <c r="M5" s="10">
        <v>1</v>
      </c>
      <c r="N5" s="13">
        <f>(G5+H5)/2</f>
        <v>0.97984468901509902</v>
      </c>
      <c r="O5" s="14">
        <f t="shared" ref="O5:R20" si="1">(H5+I5)/2</f>
        <v>0.93329792013436763</v>
      </c>
      <c r="P5" s="14">
        <f t="shared" si="1"/>
        <v>0.88876833299376634</v>
      </c>
      <c r="Q5" s="14">
        <f t="shared" si="1"/>
        <v>0.84233472212715332</v>
      </c>
      <c r="R5" s="15">
        <f t="shared" si="1"/>
        <v>0.78961806329015161</v>
      </c>
      <c r="S5" s="17">
        <v>0</v>
      </c>
      <c r="T5" s="18">
        <v>147510</v>
      </c>
      <c r="U5" s="18">
        <f>(T5*1.15)</f>
        <v>169636.5</v>
      </c>
      <c r="V5" s="18">
        <f>(U5*1.07)</f>
        <v>181511.05500000002</v>
      </c>
      <c r="W5" s="18">
        <f t="shared" ref="W5:X5" si="2">(V5*1.07)</f>
        <v>194216.82885000005</v>
      </c>
      <c r="X5" s="18">
        <f t="shared" si="2"/>
        <v>207812.00686950007</v>
      </c>
      <c r="Y5" s="19">
        <v>0</v>
      </c>
      <c r="Z5" s="20">
        <f>(T5*N5)/((1+$B$1)^AVERAGE(Y$4,Z$4))</f>
        <v>139080.68732261052</v>
      </c>
      <c r="AA5" s="20">
        <f t="shared" ref="AA5:AD20" si="3">(U5*O5)/((1+$B$1)^AVERAGE(Z$4,AA$4))</f>
        <v>141060.02878511825</v>
      </c>
      <c r="AB5" s="20">
        <f t="shared" si="3"/>
        <v>133085.96700366645</v>
      </c>
      <c r="AC5" s="20">
        <f t="shared" si="3"/>
        <v>124965.00697629986</v>
      </c>
      <c r="AD5" s="20">
        <f t="shared" si="3"/>
        <v>116059.53104847933</v>
      </c>
      <c r="AE5" s="21">
        <f>SUM(Z5:AD5)-AF5*1000</f>
        <v>633251.22113617451</v>
      </c>
      <c r="AF5">
        <v>21</v>
      </c>
      <c r="AG5" s="21">
        <f>SUM(AE5:AE27)</f>
        <v>20447470.054852195</v>
      </c>
      <c r="AI5" s="78">
        <v>1001</v>
      </c>
      <c r="AJ5" s="21">
        <v>633251.22113617451</v>
      </c>
      <c r="AL5" s="79">
        <f>(AG5-'FinGain Part 2 No Subsidies'!AG5)/AF30</f>
        <v>1.0030433381744643</v>
      </c>
    </row>
    <row r="6" spans="1:38" x14ac:dyDescent="0.45">
      <c r="A6">
        <f>A5+1</f>
        <v>1002</v>
      </c>
      <c r="B6" s="13">
        <f>'FinGain Part 2 No Subsidies'!B6 * 0.96^'FinGain Part 2 Subsidies'!AF6</f>
        <v>5.5E-2</v>
      </c>
      <c r="C6" s="14">
        <v>2.5000000000000001E-2</v>
      </c>
      <c r="D6" s="14">
        <v>0.06</v>
      </c>
      <c r="E6" s="14">
        <v>0.09</v>
      </c>
      <c r="F6" s="15">
        <v>0.11</v>
      </c>
      <c r="G6" s="7">
        <v>1</v>
      </c>
      <c r="H6" s="16">
        <f t="shared" ref="H6:L21" si="4">G6*(1-B6)</f>
        <v>0.94499999999999995</v>
      </c>
      <c r="I6" s="16">
        <f t="shared" si="4"/>
        <v>0.92137499999999994</v>
      </c>
      <c r="J6" s="16">
        <f t="shared" si="0"/>
        <v>0.86609249999999993</v>
      </c>
      <c r="K6" s="16">
        <f t="shared" si="0"/>
        <v>0.788144175</v>
      </c>
      <c r="L6" s="16">
        <f t="shared" si="0"/>
        <v>0.70144831575</v>
      </c>
      <c r="M6" s="10">
        <v>1</v>
      </c>
      <c r="N6" s="13">
        <f t="shared" ref="N6:R27" si="5">(G6+H6)/2</f>
        <v>0.97249999999999992</v>
      </c>
      <c r="O6" s="14">
        <f t="shared" si="1"/>
        <v>0.93318749999999995</v>
      </c>
      <c r="P6" s="14">
        <f t="shared" si="1"/>
        <v>0.89373374999999999</v>
      </c>
      <c r="Q6" s="14">
        <f t="shared" si="1"/>
        <v>0.82711833749999997</v>
      </c>
      <c r="R6" s="15">
        <f t="shared" si="1"/>
        <v>0.744796245375</v>
      </c>
      <c r="S6" s="17">
        <v>0</v>
      </c>
      <c r="T6" s="18">
        <v>72980</v>
      </c>
      <c r="U6" s="18">
        <f t="shared" ref="U6:U27" si="6">(T6*1.15)</f>
        <v>83927</v>
      </c>
      <c r="V6" s="18">
        <f t="shared" ref="V6:X21" si="7">(U6*1.07)</f>
        <v>89801.89</v>
      </c>
      <c r="W6" s="18">
        <f t="shared" si="7"/>
        <v>96088.022300000011</v>
      </c>
      <c r="X6" s="18">
        <f t="shared" si="7"/>
        <v>102814.18386100001</v>
      </c>
      <c r="Y6" s="19">
        <v>0</v>
      </c>
      <c r="Z6" s="20">
        <f t="shared" ref="Z6:AD21" si="8">(T6*N6)/((1+$B$1)^AVERAGE(Y$4,Z$4))</f>
        <v>68293.849204514598</v>
      </c>
      <c r="AA6" s="20">
        <f t="shared" si="3"/>
        <v>69780.644925467655</v>
      </c>
      <c r="AB6" s="20">
        <f t="shared" si="3"/>
        <v>66211.625020102481</v>
      </c>
      <c r="AC6" s="20">
        <f t="shared" si="3"/>
        <v>60709.095155769588</v>
      </c>
      <c r="AD6" s="20">
        <f t="shared" si="3"/>
        <v>54160.61801992276</v>
      </c>
      <c r="AE6" s="21">
        <f t="shared" ref="AE6:AE27" si="9">SUM(Z6:AD6)-AF6*1000</f>
        <v>319155.8323257771</v>
      </c>
      <c r="AF6">
        <v>0</v>
      </c>
      <c r="AI6" s="78">
        <f>AI5+1</f>
        <v>1002</v>
      </c>
      <c r="AJ6" s="21">
        <v>319155.8323257771</v>
      </c>
      <c r="AL6" s="21">
        <f>AG5-'FinGain Part 2 No Subsidies'!AG5</f>
        <v>563710.35605404899</v>
      </c>
    </row>
    <row r="7" spans="1:38" x14ac:dyDescent="0.45">
      <c r="A7">
        <f t="shared" ref="A7:A27" si="10">A6+1</f>
        <v>1003</v>
      </c>
      <c r="B7" s="13">
        <f>'FinGain Part 2 No Subsidies'!B7 * 0.96^'FinGain Part 2 Subsidies'!AF7</f>
        <v>2.0741696095493728E-2</v>
      </c>
      <c r="C7" s="14">
        <v>5.6000000000000001E-2</v>
      </c>
      <c r="D7" s="14">
        <v>1.95E-2</v>
      </c>
      <c r="E7" s="14">
        <v>5.5E-2</v>
      </c>
      <c r="F7" s="15">
        <v>5.5E-2</v>
      </c>
      <c r="G7" s="7">
        <v>1</v>
      </c>
      <c r="H7" s="16">
        <f t="shared" si="4"/>
        <v>0.9792583039045063</v>
      </c>
      <c r="I7" s="16">
        <f t="shared" si="4"/>
        <v>0.92441983888585388</v>
      </c>
      <c r="J7" s="16">
        <f t="shared" si="0"/>
        <v>0.90639365202757982</v>
      </c>
      <c r="K7" s="16">
        <f t="shared" si="0"/>
        <v>0.85654200116606294</v>
      </c>
      <c r="L7" s="16">
        <f t="shared" si="0"/>
        <v>0.80943219110192943</v>
      </c>
      <c r="M7" s="10">
        <v>1</v>
      </c>
      <c r="N7" s="13">
        <f t="shared" si="5"/>
        <v>0.98962915195225309</v>
      </c>
      <c r="O7" s="14">
        <f t="shared" si="1"/>
        <v>0.95183907139518009</v>
      </c>
      <c r="P7" s="14">
        <f t="shared" si="1"/>
        <v>0.91540674545671685</v>
      </c>
      <c r="Q7" s="14">
        <f t="shared" si="1"/>
        <v>0.88146782659682144</v>
      </c>
      <c r="R7" s="15">
        <f t="shared" si="1"/>
        <v>0.83298709613399624</v>
      </c>
      <c r="S7" s="17">
        <v>0</v>
      </c>
      <c r="T7" s="18">
        <v>278000</v>
      </c>
      <c r="U7" s="18">
        <f t="shared" si="6"/>
        <v>319700</v>
      </c>
      <c r="V7" s="18">
        <f t="shared" si="7"/>
        <v>342079</v>
      </c>
      <c r="W7" s="18">
        <f t="shared" si="7"/>
        <v>366024.53</v>
      </c>
      <c r="X7" s="18">
        <f t="shared" si="7"/>
        <v>391646.24710000004</v>
      </c>
      <c r="Y7" s="19">
        <v>0</v>
      </c>
      <c r="Z7" s="20">
        <f t="shared" si="8"/>
        <v>264731.36453859089</v>
      </c>
      <c r="AA7" s="20">
        <f t="shared" si="3"/>
        <v>271125.60300499818</v>
      </c>
      <c r="AB7" s="20">
        <f t="shared" si="3"/>
        <v>258333.7412644095</v>
      </c>
      <c r="AC7" s="20">
        <f t="shared" si="3"/>
        <v>246452.66157657225</v>
      </c>
      <c r="AD7" s="20">
        <f t="shared" si="3"/>
        <v>230741.3044010658</v>
      </c>
      <c r="AE7" s="21">
        <f t="shared" si="9"/>
        <v>1228384.6747856366</v>
      </c>
      <c r="AF7">
        <v>43</v>
      </c>
      <c r="AI7" s="78">
        <f t="shared" ref="AI7:AI27" si="11">AI6+1</f>
        <v>1003</v>
      </c>
      <c r="AJ7" s="21">
        <v>1228384.6747856366</v>
      </c>
    </row>
    <row r="8" spans="1:38" x14ac:dyDescent="0.45">
      <c r="A8">
        <f t="shared" si="10"/>
        <v>1004</v>
      </c>
      <c r="B8" s="13">
        <f>'FinGain Part 2 No Subsidies'!B8 * 0.96^'FinGain Part 2 Subsidies'!AF8</f>
        <v>2.8155993504532677E-2</v>
      </c>
      <c r="C8" s="14">
        <v>0.05</v>
      </c>
      <c r="D8" s="14">
        <v>0.03</v>
      </c>
      <c r="E8" s="14">
        <v>1.4999999999999999E-2</v>
      </c>
      <c r="F8" s="15">
        <v>0.03</v>
      </c>
      <c r="G8" s="7">
        <v>1</v>
      </c>
      <c r="H8" s="16">
        <f t="shared" si="4"/>
        <v>0.97184400649546732</v>
      </c>
      <c r="I8" s="16">
        <f t="shared" si="4"/>
        <v>0.92325180617069391</v>
      </c>
      <c r="J8" s="16">
        <f t="shared" si="0"/>
        <v>0.89555425198557304</v>
      </c>
      <c r="K8" s="16">
        <f t="shared" si="0"/>
        <v>0.88212093820578941</v>
      </c>
      <c r="L8" s="16">
        <f t="shared" si="0"/>
        <v>0.85565731005961565</v>
      </c>
      <c r="M8" s="10">
        <v>1</v>
      </c>
      <c r="N8" s="13">
        <f t="shared" si="5"/>
        <v>0.9859220032477336</v>
      </c>
      <c r="O8" s="14">
        <f t="shared" si="1"/>
        <v>0.94754790633308061</v>
      </c>
      <c r="P8" s="14">
        <f t="shared" si="1"/>
        <v>0.90940302907813342</v>
      </c>
      <c r="Q8" s="14">
        <f t="shared" si="1"/>
        <v>0.88883759509568128</v>
      </c>
      <c r="R8" s="15">
        <f t="shared" si="1"/>
        <v>0.86888912413270258</v>
      </c>
      <c r="S8" s="17">
        <v>0</v>
      </c>
      <c r="T8" s="18">
        <v>202170</v>
      </c>
      <c r="U8" s="18">
        <f t="shared" si="6"/>
        <v>232495.49999999997</v>
      </c>
      <c r="V8" s="18">
        <f t="shared" si="7"/>
        <v>248770.185</v>
      </c>
      <c r="W8" s="18">
        <f t="shared" si="7"/>
        <v>266184.09795000002</v>
      </c>
      <c r="X8" s="18">
        <f t="shared" si="7"/>
        <v>284816.98480650003</v>
      </c>
      <c r="Y8" s="19">
        <v>0</v>
      </c>
      <c r="Z8" s="20">
        <f t="shared" si="8"/>
        <v>191799.46543289447</v>
      </c>
      <c r="AA8" s="20">
        <f t="shared" si="3"/>
        <v>196281.8282675035</v>
      </c>
      <c r="AB8" s="20">
        <f t="shared" si="3"/>
        <v>186635.96510675075</v>
      </c>
      <c r="AC8" s="20">
        <f t="shared" si="3"/>
        <v>180726.30867918255</v>
      </c>
      <c r="AD8" s="20">
        <f t="shared" si="3"/>
        <v>175034.37413652212</v>
      </c>
      <c r="AE8" s="21">
        <f t="shared" si="9"/>
        <v>906477.94162285328</v>
      </c>
      <c r="AF8">
        <v>24</v>
      </c>
      <c r="AI8" s="78">
        <f t="shared" si="11"/>
        <v>1004</v>
      </c>
      <c r="AJ8" s="21">
        <v>906477.94162285328</v>
      </c>
    </row>
    <row r="9" spans="1:38" x14ac:dyDescent="0.45">
      <c r="A9">
        <f t="shared" si="10"/>
        <v>1005</v>
      </c>
      <c r="B9" s="13">
        <f>'FinGain Part 2 No Subsidies'!B9 * 0.96^'FinGain Part 2 Subsidies'!AF9</f>
        <v>2.2462828056693647E-2</v>
      </c>
      <c r="C9" s="14">
        <v>5.3999999999999999E-2</v>
      </c>
      <c r="D9" s="14">
        <v>3.15E-2</v>
      </c>
      <c r="E9" s="14">
        <v>5.5E-2</v>
      </c>
      <c r="F9" s="15">
        <v>0.04</v>
      </c>
      <c r="G9" s="7">
        <v>1</v>
      </c>
      <c r="H9" s="16">
        <f t="shared" si="4"/>
        <v>0.97753717194330636</v>
      </c>
      <c r="I9" s="16">
        <f t="shared" si="4"/>
        <v>0.92475016465836779</v>
      </c>
      <c r="J9" s="16">
        <f t="shared" si="0"/>
        <v>0.89562053447162926</v>
      </c>
      <c r="K9" s="16">
        <f t="shared" si="0"/>
        <v>0.84636140507568958</v>
      </c>
      <c r="L9" s="16">
        <f t="shared" si="0"/>
        <v>0.81250694887266195</v>
      </c>
      <c r="M9" s="10">
        <v>1</v>
      </c>
      <c r="N9" s="13">
        <f t="shared" si="5"/>
        <v>0.98876858597165318</v>
      </c>
      <c r="O9" s="14">
        <f t="shared" si="1"/>
        <v>0.95114366830083708</v>
      </c>
      <c r="P9" s="14">
        <f t="shared" si="1"/>
        <v>0.91018534956499852</v>
      </c>
      <c r="Q9" s="14">
        <f t="shared" si="1"/>
        <v>0.87099096977365942</v>
      </c>
      <c r="R9" s="15">
        <f t="shared" si="1"/>
        <v>0.82943417697417576</v>
      </c>
      <c r="S9" s="17">
        <v>0</v>
      </c>
      <c r="T9" s="18">
        <v>262570</v>
      </c>
      <c r="U9" s="18">
        <f t="shared" si="6"/>
        <v>301955.5</v>
      </c>
      <c r="V9" s="18">
        <f t="shared" si="7"/>
        <v>323092.38500000001</v>
      </c>
      <c r="W9" s="18">
        <f t="shared" si="7"/>
        <v>345708.85195000004</v>
      </c>
      <c r="X9" s="18">
        <f t="shared" si="7"/>
        <v>369908.47158650006</v>
      </c>
      <c r="Y9" s="19">
        <v>0</v>
      </c>
      <c r="Z9" s="20">
        <f t="shared" si="8"/>
        <v>249820.39256976085</v>
      </c>
      <c r="AA9" s="20">
        <f t="shared" si="3"/>
        <v>255890.06962879081</v>
      </c>
      <c r="AB9" s="20">
        <f t="shared" si="3"/>
        <v>242603.56267438439</v>
      </c>
      <c r="AC9" s="20">
        <f t="shared" si="3"/>
        <v>230006.97594488726</v>
      </c>
      <c r="AD9" s="20">
        <f t="shared" si="3"/>
        <v>217004.78211191023</v>
      </c>
      <c r="AE9" s="21">
        <f t="shared" si="9"/>
        <v>1161325.7829297336</v>
      </c>
      <c r="AF9">
        <v>34</v>
      </c>
      <c r="AI9" s="78">
        <f t="shared" si="11"/>
        <v>1005</v>
      </c>
      <c r="AJ9" s="21">
        <v>1161325.7829297336</v>
      </c>
    </row>
    <row r="10" spans="1:38" x14ac:dyDescent="0.45">
      <c r="A10">
        <f t="shared" si="10"/>
        <v>1006</v>
      </c>
      <c r="B10" s="13">
        <f>'FinGain Part 2 No Subsidies'!B10 * 0.96^'FinGain Part 2 Subsidies'!AF10</f>
        <v>2.3185951417494726E-2</v>
      </c>
      <c r="C10" s="14">
        <v>5.3999999999999999E-2</v>
      </c>
      <c r="D10" s="14">
        <v>2.75E-2</v>
      </c>
      <c r="E10" s="14">
        <v>4.4999999999999998E-2</v>
      </c>
      <c r="F10" s="15">
        <v>3.5000000000000003E-2</v>
      </c>
      <c r="G10" s="7">
        <v>1</v>
      </c>
      <c r="H10" s="16">
        <f t="shared" si="4"/>
        <v>0.97681404858250531</v>
      </c>
      <c r="I10" s="16">
        <f t="shared" si="4"/>
        <v>0.92406608995904993</v>
      </c>
      <c r="J10" s="16">
        <f t="shared" si="0"/>
        <v>0.89865427248517604</v>
      </c>
      <c r="K10" s="16">
        <f t="shared" si="0"/>
        <v>0.85821483022334311</v>
      </c>
      <c r="L10" s="16">
        <f t="shared" si="0"/>
        <v>0.82817731116552606</v>
      </c>
      <c r="M10" s="10">
        <v>1</v>
      </c>
      <c r="N10" s="13">
        <f t="shared" si="5"/>
        <v>0.9884070242912526</v>
      </c>
      <c r="O10" s="14">
        <f t="shared" si="1"/>
        <v>0.95044006927077762</v>
      </c>
      <c r="P10" s="14">
        <f t="shared" si="1"/>
        <v>0.91136018122211304</v>
      </c>
      <c r="Q10" s="14">
        <f t="shared" si="1"/>
        <v>0.87843455135425952</v>
      </c>
      <c r="R10" s="15">
        <f t="shared" si="1"/>
        <v>0.84319607069443459</v>
      </c>
      <c r="S10" s="17">
        <v>0</v>
      </c>
      <c r="T10" s="18">
        <v>257220</v>
      </c>
      <c r="U10" s="18">
        <f t="shared" si="6"/>
        <v>295803</v>
      </c>
      <c r="V10" s="18">
        <f t="shared" si="7"/>
        <v>316509.21000000002</v>
      </c>
      <c r="W10" s="18">
        <f t="shared" si="7"/>
        <v>338664.85470000003</v>
      </c>
      <c r="X10" s="18">
        <f t="shared" si="7"/>
        <v>362371.39452900004</v>
      </c>
      <c r="Y10" s="19">
        <v>0</v>
      </c>
      <c r="Z10" s="20">
        <f t="shared" si="8"/>
        <v>244640.68228368627</v>
      </c>
      <c r="AA10" s="20">
        <f t="shared" si="3"/>
        <v>250490.74147805516</v>
      </c>
      <c r="AB10" s="20">
        <f t="shared" si="3"/>
        <v>237967.15193250816</v>
      </c>
      <c r="AC10" s="20">
        <f t="shared" si="3"/>
        <v>227246.07714117333</v>
      </c>
      <c r="AD10" s="20">
        <f t="shared" si="3"/>
        <v>216110.35744812983</v>
      </c>
      <c r="AE10" s="21">
        <f t="shared" si="9"/>
        <v>1139455.0102835528</v>
      </c>
      <c r="AF10">
        <v>37</v>
      </c>
      <c r="AI10" s="78">
        <f t="shared" si="11"/>
        <v>1006</v>
      </c>
      <c r="AJ10" s="21">
        <v>1139455.0102835528</v>
      </c>
    </row>
    <row r="11" spans="1:38" x14ac:dyDescent="0.45">
      <c r="A11">
        <f t="shared" si="10"/>
        <v>1007</v>
      </c>
      <c r="B11" s="13">
        <f>'FinGain Part 2 No Subsidies'!B11 * 0.96^'FinGain Part 2 Subsidies'!AF11</f>
        <v>2.1508050593740238E-2</v>
      </c>
      <c r="C11" s="14">
        <v>4.1000000000000002E-2</v>
      </c>
      <c r="D11" s="14">
        <v>2.35E-2</v>
      </c>
      <c r="E11" s="14">
        <v>4.4999999999999998E-2</v>
      </c>
      <c r="F11" s="15">
        <v>0.04</v>
      </c>
      <c r="G11" s="7">
        <v>1</v>
      </c>
      <c r="H11" s="16">
        <f t="shared" si="4"/>
        <v>0.97849194940625972</v>
      </c>
      <c r="I11" s="16">
        <f t="shared" si="4"/>
        <v>0.93837377948060308</v>
      </c>
      <c r="J11" s="16">
        <f t="shared" si="0"/>
        <v>0.91632199566280892</v>
      </c>
      <c r="K11" s="16">
        <f t="shared" si="0"/>
        <v>0.87508750585798245</v>
      </c>
      <c r="L11" s="16">
        <f t="shared" si="0"/>
        <v>0.84008400562366314</v>
      </c>
      <c r="M11" s="10">
        <v>1</v>
      </c>
      <c r="N11" s="13">
        <f t="shared" si="5"/>
        <v>0.98924597470312992</v>
      </c>
      <c r="O11" s="14">
        <f t="shared" si="1"/>
        <v>0.95843286444343145</v>
      </c>
      <c r="P11" s="14">
        <f t="shared" si="1"/>
        <v>0.92734788757170605</v>
      </c>
      <c r="Q11" s="14">
        <f t="shared" si="1"/>
        <v>0.89570475076039568</v>
      </c>
      <c r="R11" s="15">
        <f t="shared" si="1"/>
        <v>0.85758575574082285</v>
      </c>
      <c r="S11" s="17">
        <v>0</v>
      </c>
      <c r="T11" s="18">
        <v>266630</v>
      </c>
      <c r="U11" s="18">
        <f t="shared" si="6"/>
        <v>306624.5</v>
      </c>
      <c r="V11" s="18">
        <f t="shared" si="7"/>
        <v>328088.21500000003</v>
      </c>
      <c r="W11" s="18">
        <f t="shared" si="7"/>
        <v>351054.39005000005</v>
      </c>
      <c r="X11" s="18">
        <f t="shared" si="7"/>
        <v>375628.19735350006</v>
      </c>
      <c r="Y11" s="19">
        <v>0</v>
      </c>
      <c r="Z11" s="20">
        <f t="shared" si="8"/>
        <v>253805.73237467097</v>
      </c>
      <c r="AA11" s="20">
        <f t="shared" si="3"/>
        <v>261838.14585515796</v>
      </c>
      <c r="AB11" s="20">
        <f t="shared" si="3"/>
        <v>251000.11994141809</v>
      </c>
      <c r="AC11" s="20">
        <f t="shared" si="3"/>
        <v>240190.67458297877</v>
      </c>
      <c r="AD11" s="20">
        <f t="shared" si="3"/>
        <v>227839.40892882881</v>
      </c>
      <c r="AE11" s="21">
        <f t="shared" si="9"/>
        <v>1211674.0816830546</v>
      </c>
      <c r="AF11">
        <v>23</v>
      </c>
      <c r="AI11" s="78">
        <f t="shared" si="11"/>
        <v>1007</v>
      </c>
      <c r="AJ11" s="21">
        <v>1211674.0816830546</v>
      </c>
    </row>
    <row r="12" spans="1:38" x14ac:dyDescent="0.45">
      <c r="A12">
        <f t="shared" si="10"/>
        <v>1008</v>
      </c>
      <c r="B12" s="13">
        <f>'FinGain Part 2 No Subsidies'!B12 * 0.96^'FinGain Part 2 Subsidies'!AF12</f>
        <v>3.2324340755377629E-2</v>
      </c>
      <c r="C12" s="14">
        <v>5.8500000000000003E-2</v>
      </c>
      <c r="D12" s="14">
        <v>2.5499999999999998E-2</v>
      </c>
      <c r="E12" s="14">
        <v>8.5000000000000006E-2</v>
      </c>
      <c r="F12" s="15">
        <v>0.04</v>
      </c>
      <c r="G12" s="7">
        <v>1</v>
      </c>
      <c r="H12" s="16">
        <f t="shared" si="4"/>
        <v>0.9676756592446224</v>
      </c>
      <c r="I12" s="16">
        <f t="shared" si="4"/>
        <v>0.91106663317881198</v>
      </c>
      <c r="J12" s="16">
        <f t="shared" si="0"/>
        <v>0.88783443403275231</v>
      </c>
      <c r="K12" s="16">
        <f t="shared" si="0"/>
        <v>0.81236850713996844</v>
      </c>
      <c r="L12" s="16">
        <f t="shared" si="0"/>
        <v>0.77987376685436971</v>
      </c>
      <c r="M12" s="10">
        <v>1</v>
      </c>
      <c r="N12" s="13">
        <f t="shared" si="5"/>
        <v>0.98383782962231114</v>
      </c>
      <c r="O12" s="14">
        <f t="shared" si="1"/>
        <v>0.93937114621171713</v>
      </c>
      <c r="P12" s="14">
        <f t="shared" si="1"/>
        <v>0.89945053360578209</v>
      </c>
      <c r="Q12" s="14">
        <f t="shared" si="1"/>
        <v>0.85010147058636032</v>
      </c>
      <c r="R12" s="15">
        <f t="shared" si="1"/>
        <v>0.79612113699716902</v>
      </c>
      <c r="S12" s="17">
        <v>0</v>
      </c>
      <c r="T12" s="18">
        <v>185060</v>
      </c>
      <c r="U12" s="18">
        <f t="shared" si="6"/>
        <v>212818.99999999997</v>
      </c>
      <c r="V12" s="18">
        <f t="shared" si="7"/>
        <v>227716.33</v>
      </c>
      <c r="W12" s="18">
        <f t="shared" si="7"/>
        <v>243656.4731</v>
      </c>
      <c r="X12" s="18">
        <f t="shared" si="7"/>
        <v>260712.42621700003</v>
      </c>
      <c r="Y12" s="19">
        <v>0</v>
      </c>
      <c r="Z12" s="20">
        <f t="shared" si="8"/>
        <v>175196.00459975214</v>
      </c>
      <c r="AA12" s="20">
        <f t="shared" si="3"/>
        <v>178119.71074271301</v>
      </c>
      <c r="AB12" s="20">
        <f t="shared" si="3"/>
        <v>168970.95977618784</v>
      </c>
      <c r="AC12" s="20">
        <f t="shared" si="3"/>
        <v>158221.52890492577</v>
      </c>
      <c r="AD12" s="20">
        <f t="shared" si="3"/>
        <v>146802.68070484503</v>
      </c>
      <c r="AE12" s="21">
        <f t="shared" si="9"/>
        <v>797310.88472842379</v>
      </c>
      <c r="AF12">
        <v>30</v>
      </c>
      <c r="AI12" s="78">
        <f t="shared" si="11"/>
        <v>1008</v>
      </c>
      <c r="AJ12" s="21">
        <v>797310.88472842379</v>
      </c>
    </row>
    <row r="13" spans="1:38" x14ac:dyDescent="0.45">
      <c r="A13">
        <f t="shared" si="10"/>
        <v>1009</v>
      </c>
      <c r="B13" s="13">
        <f>'FinGain Part 2 No Subsidies'!B13 * 0.96^'FinGain Part 2 Subsidies'!AF13</f>
        <v>2.4977899674609991E-2</v>
      </c>
      <c r="C13" s="14">
        <v>5.0999999999999997E-2</v>
      </c>
      <c r="D13" s="14">
        <v>1.6500000000000001E-2</v>
      </c>
      <c r="E13" s="14">
        <v>7.0000000000000007E-2</v>
      </c>
      <c r="F13" s="15">
        <v>2.5000000000000001E-2</v>
      </c>
      <c r="G13" s="7">
        <v>1</v>
      </c>
      <c r="H13" s="16">
        <f t="shared" si="4"/>
        <v>0.97502210032539005</v>
      </c>
      <c r="I13" s="16">
        <f t="shared" si="4"/>
        <v>0.92529597320879509</v>
      </c>
      <c r="J13" s="16">
        <f t="shared" si="0"/>
        <v>0.91002858965084998</v>
      </c>
      <c r="K13" s="16">
        <f t="shared" si="0"/>
        <v>0.8463265883752904</v>
      </c>
      <c r="L13" s="16">
        <f t="shared" si="0"/>
        <v>0.82516842366590815</v>
      </c>
      <c r="M13" s="10">
        <v>1</v>
      </c>
      <c r="N13" s="13">
        <f t="shared" si="5"/>
        <v>0.98751105016269503</v>
      </c>
      <c r="O13" s="14">
        <f t="shared" si="1"/>
        <v>0.95015903676709257</v>
      </c>
      <c r="P13" s="14">
        <f t="shared" si="1"/>
        <v>0.91766228142982254</v>
      </c>
      <c r="Q13" s="14">
        <f t="shared" si="1"/>
        <v>0.87817758901307019</v>
      </c>
      <c r="R13" s="15">
        <f t="shared" si="1"/>
        <v>0.83574750602059922</v>
      </c>
      <c r="S13" s="17">
        <v>0</v>
      </c>
      <c r="T13" s="18">
        <v>236730</v>
      </c>
      <c r="U13" s="18">
        <f t="shared" si="6"/>
        <v>272239.5</v>
      </c>
      <c r="V13" s="18">
        <f t="shared" si="7"/>
        <v>291296.26500000001</v>
      </c>
      <c r="W13" s="18">
        <f t="shared" si="7"/>
        <v>311687.00355000002</v>
      </c>
      <c r="X13" s="18">
        <f t="shared" si="7"/>
        <v>333505.09379850002</v>
      </c>
      <c r="Y13" s="19">
        <v>0</v>
      </c>
      <c r="Z13" s="20">
        <f t="shared" si="8"/>
        <v>224948.64650568136</v>
      </c>
      <c r="AA13" s="20">
        <f t="shared" si="3"/>
        <v>230468.62374658484</v>
      </c>
      <c r="AB13" s="20">
        <f t="shared" si="3"/>
        <v>220525.29348901991</v>
      </c>
      <c r="AC13" s="20">
        <f t="shared" si="3"/>
        <v>209082.60354173605</v>
      </c>
      <c r="AD13" s="20">
        <f t="shared" si="3"/>
        <v>197138.14291841947</v>
      </c>
      <c r="AE13" s="21">
        <f t="shared" si="9"/>
        <v>1052163.3102014416</v>
      </c>
      <c r="AF13">
        <v>30</v>
      </c>
      <c r="AI13" s="78">
        <f t="shared" si="11"/>
        <v>1009</v>
      </c>
      <c r="AJ13" s="21">
        <v>1052163.3102014416</v>
      </c>
    </row>
    <row r="14" spans="1:38" x14ac:dyDescent="0.45">
      <c r="A14">
        <f t="shared" si="10"/>
        <v>1010</v>
      </c>
      <c r="B14" s="13">
        <f>'FinGain Part 2 No Subsidies'!B14 * 0.96^'FinGain Part 2 Subsidies'!AF14</f>
        <v>3.1057032179531246E-2</v>
      </c>
      <c r="C14" s="14">
        <v>2.5000000000000001E-2</v>
      </c>
      <c r="D14" s="14">
        <v>9.4999999999999998E-3</v>
      </c>
      <c r="E14" s="14">
        <v>0.03</v>
      </c>
      <c r="F14" s="15">
        <v>1.4999999999999999E-2</v>
      </c>
      <c r="G14" s="7">
        <v>1</v>
      </c>
      <c r="H14" s="16">
        <f t="shared" si="4"/>
        <v>0.96894296782046874</v>
      </c>
      <c r="I14" s="16">
        <f t="shared" si="4"/>
        <v>0.94471939362495705</v>
      </c>
      <c r="J14" s="16">
        <f t="shared" si="0"/>
        <v>0.93574455938552004</v>
      </c>
      <c r="K14" s="16">
        <f t="shared" si="0"/>
        <v>0.90767222260395442</v>
      </c>
      <c r="L14" s="16">
        <f t="shared" si="0"/>
        <v>0.89405713926489505</v>
      </c>
      <c r="M14" s="10">
        <v>1</v>
      </c>
      <c r="N14" s="13">
        <f t="shared" si="5"/>
        <v>0.98447148391023442</v>
      </c>
      <c r="O14" s="14">
        <f t="shared" si="1"/>
        <v>0.95683118072271289</v>
      </c>
      <c r="P14" s="14">
        <f t="shared" si="1"/>
        <v>0.94023197650523849</v>
      </c>
      <c r="Q14" s="14">
        <f t="shared" si="1"/>
        <v>0.92170839099473723</v>
      </c>
      <c r="R14" s="15">
        <f t="shared" si="1"/>
        <v>0.90086468093442473</v>
      </c>
      <c r="S14" s="17">
        <v>0</v>
      </c>
      <c r="T14" s="18">
        <v>183190</v>
      </c>
      <c r="U14" s="18">
        <f t="shared" si="6"/>
        <v>210668.49999999997</v>
      </c>
      <c r="V14" s="18">
        <f t="shared" si="7"/>
        <v>225415.29499999998</v>
      </c>
      <c r="W14" s="18">
        <f t="shared" si="7"/>
        <v>241194.36564999999</v>
      </c>
      <c r="X14" s="18">
        <f t="shared" si="7"/>
        <v>258077.9712455</v>
      </c>
      <c r="Y14" s="19">
        <v>0</v>
      </c>
      <c r="Z14" s="20">
        <f t="shared" si="8"/>
        <v>173537.37579889494</v>
      </c>
      <c r="AA14" s="20">
        <f t="shared" si="3"/>
        <v>179597.08738422696</v>
      </c>
      <c r="AB14" s="20">
        <f t="shared" si="3"/>
        <v>174847.33171296783</v>
      </c>
      <c r="AC14" s="20">
        <f t="shared" si="3"/>
        <v>169815.58884230006</v>
      </c>
      <c r="AD14" s="20">
        <f t="shared" si="3"/>
        <v>164438.53418121597</v>
      </c>
      <c r="AE14" s="21">
        <f t="shared" si="9"/>
        <v>848235.91791960574</v>
      </c>
      <c r="AF14">
        <v>14</v>
      </c>
      <c r="AI14" s="78">
        <f t="shared" si="11"/>
        <v>1010</v>
      </c>
      <c r="AJ14" s="21">
        <v>848235.91791960574</v>
      </c>
    </row>
    <row r="15" spans="1:38" x14ac:dyDescent="0.45">
      <c r="A15">
        <f t="shared" si="10"/>
        <v>1011</v>
      </c>
      <c r="B15" s="13">
        <f>'FinGain Part 2 No Subsidies'!B15 * 0.96^'FinGain Part 2 Subsidies'!AF15</f>
        <v>3.6039671685801827E-2</v>
      </c>
      <c r="C15" s="14">
        <v>5.3499999999999999E-2</v>
      </c>
      <c r="D15" s="14">
        <v>3.2000000000000001E-2</v>
      </c>
      <c r="E15" s="14">
        <v>5.5E-2</v>
      </c>
      <c r="F15" s="15">
        <v>3.5000000000000003E-2</v>
      </c>
      <c r="G15" s="7">
        <v>1</v>
      </c>
      <c r="H15" s="16">
        <f t="shared" si="4"/>
        <v>0.9639603283141982</v>
      </c>
      <c r="I15" s="16">
        <f t="shared" si="4"/>
        <v>0.91238845074938857</v>
      </c>
      <c r="J15" s="16">
        <f t="shared" si="0"/>
        <v>0.88319202032540811</v>
      </c>
      <c r="K15" s="16">
        <f t="shared" si="0"/>
        <v>0.8346164592075106</v>
      </c>
      <c r="L15" s="16">
        <f t="shared" si="0"/>
        <v>0.80540488313524772</v>
      </c>
      <c r="M15" s="10">
        <v>1</v>
      </c>
      <c r="N15" s="13">
        <f t="shared" si="5"/>
        <v>0.9819801641570991</v>
      </c>
      <c r="O15" s="14">
        <f t="shared" si="1"/>
        <v>0.93817438953179333</v>
      </c>
      <c r="P15" s="14">
        <f t="shared" si="1"/>
        <v>0.89779023553739834</v>
      </c>
      <c r="Q15" s="14">
        <f t="shared" si="1"/>
        <v>0.85890423976645935</v>
      </c>
      <c r="R15" s="15">
        <f t="shared" si="1"/>
        <v>0.82001067117137916</v>
      </c>
      <c r="S15" s="17">
        <v>0</v>
      </c>
      <c r="T15" s="18">
        <v>162240</v>
      </c>
      <c r="U15" s="18">
        <f t="shared" si="6"/>
        <v>186576</v>
      </c>
      <c r="V15" s="18">
        <f t="shared" si="7"/>
        <v>199636.32</v>
      </c>
      <c r="W15" s="18">
        <f t="shared" si="7"/>
        <v>213610.86240000001</v>
      </c>
      <c r="X15" s="18">
        <f t="shared" si="7"/>
        <v>228563.62276800003</v>
      </c>
      <c r="Y15" s="19">
        <v>0</v>
      </c>
      <c r="Z15" s="20">
        <f t="shared" si="8"/>
        <v>153302.33687588898</v>
      </c>
      <c r="AA15" s="20">
        <f t="shared" si="3"/>
        <v>155956.58545668269</v>
      </c>
      <c r="AB15" s="20">
        <f t="shared" si="3"/>
        <v>147861.47854831154</v>
      </c>
      <c r="AC15" s="20">
        <f t="shared" si="3"/>
        <v>140147.36467095395</v>
      </c>
      <c r="AD15" s="20">
        <f t="shared" si="3"/>
        <v>132562.20379964006</v>
      </c>
      <c r="AE15" s="21">
        <f t="shared" si="9"/>
        <v>704829.96935147722</v>
      </c>
      <c r="AF15">
        <v>25</v>
      </c>
      <c r="AI15" s="78">
        <f t="shared" si="11"/>
        <v>1011</v>
      </c>
      <c r="AJ15" s="21">
        <v>704829.96935147722</v>
      </c>
    </row>
    <row r="16" spans="1:38" x14ac:dyDescent="0.45">
      <c r="A16">
        <f t="shared" si="10"/>
        <v>1012</v>
      </c>
      <c r="B16" s="13">
        <f>'FinGain Part 2 No Subsidies'!B16 * 0.96^'FinGain Part 2 Subsidies'!AF16</f>
        <v>2.3508611458456459E-2</v>
      </c>
      <c r="C16" s="14">
        <v>6.0499999999999998E-2</v>
      </c>
      <c r="D16" s="14">
        <v>2.6499999999999999E-2</v>
      </c>
      <c r="E16" s="14">
        <v>6.5000000000000002E-2</v>
      </c>
      <c r="F16" s="15">
        <v>4.4999999999999998E-2</v>
      </c>
      <c r="G16" s="7">
        <v>1</v>
      </c>
      <c r="H16" s="16">
        <f t="shared" si="4"/>
        <v>0.97649138854154349</v>
      </c>
      <c r="I16" s="16">
        <f t="shared" si="4"/>
        <v>0.91741365953478016</v>
      </c>
      <c r="J16" s="16">
        <f t="shared" si="0"/>
        <v>0.89310219755710851</v>
      </c>
      <c r="K16" s="16">
        <f t="shared" si="0"/>
        <v>0.83505055471589651</v>
      </c>
      <c r="L16" s="16">
        <f t="shared" si="0"/>
        <v>0.7974732797536811</v>
      </c>
      <c r="M16" s="10">
        <v>1</v>
      </c>
      <c r="N16" s="13">
        <f t="shared" si="5"/>
        <v>0.9882456942707718</v>
      </c>
      <c r="O16" s="14">
        <f t="shared" si="1"/>
        <v>0.94695252403816177</v>
      </c>
      <c r="P16" s="14">
        <f t="shared" si="1"/>
        <v>0.90525792854594433</v>
      </c>
      <c r="Q16" s="14">
        <f t="shared" si="1"/>
        <v>0.86407637613650246</v>
      </c>
      <c r="R16" s="15">
        <f t="shared" si="1"/>
        <v>0.8162619172347888</v>
      </c>
      <c r="S16" s="17">
        <v>0</v>
      </c>
      <c r="T16" s="18">
        <v>247300</v>
      </c>
      <c r="U16" s="18">
        <f t="shared" si="6"/>
        <v>284395</v>
      </c>
      <c r="V16" s="18">
        <f t="shared" si="7"/>
        <v>304302.65000000002</v>
      </c>
      <c r="W16" s="18">
        <f t="shared" si="7"/>
        <v>325603.83550000004</v>
      </c>
      <c r="X16" s="18">
        <f t="shared" si="7"/>
        <v>348396.10398500005</v>
      </c>
      <c r="Y16" s="19">
        <v>0</v>
      </c>
      <c r="Z16" s="20">
        <f t="shared" si="8"/>
        <v>235167.42804270887</v>
      </c>
      <c r="AA16" s="20">
        <f t="shared" si="3"/>
        <v>239946.56078047652</v>
      </c>
      <c r="AB16" s="20">
        <f t="shared" si="3"/>
        <v>227257.7397006017</v>
      </c>
      <c r="AC16" s="20">
        <f t="shared" si="3"/>
        <v>214910.92803877691</v>
      </c>
      <c r="AD16" s="20">
        <f t="shared" si="3"/>
        <v>201138.83252213179</v>
      </c>
      <c r="AE16" s="21">
        <f t="shared" si="9"/>
        <v>1088421.4890846957</v>
      </c>
      <c r="AF16">
        <v>30</v>
      </c>
      <c r="AI16" s="78">
        <f t="shared" si="11"/>
        <v>1012</v>
      </c>
      <c r="AJ16" s="21">
        <v>1088421.4890846957</v>
      </c>
    </row>
    <row r="17" spans="1:36" x14ac:dyDescent="0.45">
      <c r="A17">
        <f t="shared" si="10"/>
        <v>1013</v>
      </c>
      <c r="B17" s="13">
        <f>'FinGain Part 2 No Subsidies'!B17 * 0.96^'FinGain Part 2 Subsidies'!AF17</f>
        <v>3.1144208460163119E-2</v>
      </c>
      <c r="C17" s="14">
        <v>6.8500000000000005E-2</v>
      </c>
      <c r="D17" s="14">
        <v>0.105</v>
      </c>
      <c r="E17" s="14">
        <v>0.08</v>
      </c>
      <c r="F17" s="15">
        <v>0.04</v>
      </c>
      <c r="G17" s="7">
        <v>1</v>
      </c>
      <c r="H17" s="16">
        <f t="shared" si="4"/>
        <v>0.96885579153983692</v>
      </c>
      <c r="I17" s="16">
        <f t="shared" si="4"/>
        <v>0.90248916981935812</v>
      </c>
      <c r="J17" s="16">
        <f t="shared" si="0"/>
        <v>0.80772780698832558</v>
      </c>
      <c r="K17" s="16">
        <f t="shared" si="0"/>
        <v>0.74310958242925962</v>
      </c>
      <c r="L17" s="16">
        <f t="shared" si="0"/>
        <v>0.7133851991320892</v>
      </c>
      <c r="M17" s="10">
        <v>1</v>
      </c>
      <c r="N17" s="13">
        <f t="shared" si="5"/>
        <v>0.9844278957699184</v>
      </c>
      <c r="O17" s="14">
        <f t="shared" si="1"/>
        <v>0.93567248067959752</v>
      </c>
      <c r="P17" s="14">
        <f t="shared" si="1"/>
        <v>0.85510848840384179</v>
      </c>
      <c r="Q17" s="14">
        <f t="shared" si="1"/>
        <v>0.77541869470879266</v>
      </c>
      <c r="R17" s="15">
        <f t="shared" si="1"/>
        <v>0.72824739078067435</v>
      </c>
      <c r="S17" s="17">
        <v>0</v>
      </c>
      <c r="T17" s="18">
        <v>198360</v>
      </c>
      <c r="U17" s="18">
        <f t="shared" si="6"/>
        <v>228113.99999999997</v>
      </c>
      <c r="V17" s="18">
        <f t="shared" si="7"/>
        <v>244081.97999999998</v>
      </c>
      <c r="W17" s="18">
        <f t="shared" si="7"/>
        <v>261167.71859999999</v>
      </c>
      <c r="X17" s="18">
        <f t="shared" si="7"/>
        <v>279449.45890199998</v>
      </c>
      <c r="Y17" s="19">
        <v>0</v>
      </c>
      <c r="Z17" s="20">
        <f t="shared" si="8"/>
        <v>187899.72033115025</v>
      </c>
      <c r="AA17" s="20">
        <f t="shared" si="3"/>
        <v>190169.19287938441</v>
      </c>
      <c r="AB17" s="20">
        <f t="shared" si="3"/>
        <v>172185.88475271798</v>
      </c>
      <c r="AC17" s="20">
        <f t="shared" si="3"/>
        <v>154693.69689446181</v>
      </c>
      <c r="AD17" s="20">
        <f t="shared" si="3"/>
        <v>143937.94918831988</v>
      </c>
      <c r="AE17" s="21">
        <f t="shared" si="9"/>
        <v>816886.44404603436</v>
      </c>
      <c r="AF17">
        <v>32</v>
      </c>
      <c r="AI17" s="78">
        <f t="shared" si="11"/>
        <v>1013</v>
      </c>
      <c r="AJ17" s="21">
        <v>816886.44404603436</v>
      </c>
    </row>
    <row r="18" spans="1:36" x14ac:dyDescent="0.45">
      <c r="A18">
        <f t="shared" si="10"/>
        <v>1014</v>
      </c>
      <c r="B18" s="13">
        <f>'FinGain Part 2 No Subsidies'!B18 * 0.96^'FinGain Part 2 Subsidies'!AF18</f>
        <v>2.7549154052878666E-2</v>
      </c>
      <c r="C18" s="14">
        <v>5.0999999999999997E-2</v>
      </c>
      <c r="D18" s="14">
        <v>1.95E-2</v>
      </c>
      <c r="E18" s="14">
        <v>6.5000000000000002E-2</v>
      </c>
      <c r="F18" s="15">
        <v>3.5000000000000003E-2</v>
      </c>
      <c r="G18" s="7">
        <v>1</v>
      </c>
      <c r="H18" s="16">
        <f t="shared" si="4"/>
        <v>0.97245084594712128</v>
      </c>
      <c r="I18" s="16">
        <f t="shared" si="4"/>
        <v>0.9228558528038181</v>
      </c>
      <c r="J18" s="16">
        <f t="shared" si="0"/>
        <v>0.90486016367414368</v>
      </c>
      <c r="K18" s="16">
        <f t="shared" si="0"/>
        <v>0.84604425303532438</v>
      </c>
      <c r="L18" s="16">
        <f t="shared" si="0"/>
        <v>0.81643270417908798</v>
      </c>
      <c r="M18" s="10">
        <v>1</v>
      </c>
      <c r="N18" s="13">
        <f t="shared" si="5"/>
        <v>0.98622542297356064</v>
      </c>
      <c r="O18" s="14">
        <f t="shared" si="1"/>
        <v>0.94765334937546974</v>
      </c>
      <c r="P18" s="14">
        <f t="shared" si="1"/>
        <v>0.91385800823898089</v>
      </c>
      <c r="Q18" s="14">
        <f t="shared" si="1"/>
        <v>0.87545220835473403</v>
      </c>
      <c r="R18" s="15">
        <f t="shared" si="1"/>
        <v>0.83123847860720623</v>
      </c>
      <c r="S18" s="17">
        <v>0</v>
      </c>
      <c r="T18" s="18">
        <v>210430</v>
      </c>
      <c r="U18" s="18">
        <f t="shared" si="6"/>
        <v>241994.49999999997</v>
      </c>
      <c r="V18" s="18">
        <f t="shared" si="7"/>
        <v>258934.11499999999</v>
      </c>
      <c r="W18" s="18">
        <f t="shared" si="7"/>
        <v>277059.50305</v>
      </c>
      <c r="X18" s="18">
        <f t="shared" si="7"/>
        <v>296453.66826350003</v>
      </c>
      <c r="Y18" s="19">
        <v>0</v>
      </c>
      <c r="Z18" s="20">
        <f t="shared" si="8"/>
        <v>199697.19792036526</v>
      </c>
      <c r="AA18" s="20">
        <f t="shared" si="3"/>
        <v>204323.99159825841</v>
      </c>
      <c r="AB18" s="20">
        <f t="shared" si="3"/>
        <v>195212.94192504275</v>
      </c>
      <c r="AC18" s="20">
        <f t="shared" si="3"/>
        <v>185277.3580438605</v>
      </c>
      <c r="AD18" s="20">
        <f t="shared" si="3"/>
        <v>174291.2432098939</v>
      </c>
      <c r="AE18" s="21">
        <f t="shared" si="9"/>
        <v>929802.73269742087</v>
      </c>
      <c r="AF18">
        <v>29</v>
      </c>
      <c r="AI18" s="78">
        <f t="shared" si="11"/>
        <v>1014</v>
      </c>
      <c r="AJ18" s="21">
        <v>929802.73269742087</v>
      </c>
    </row>
    <row r="19" spans="1:36" x14ac:dyDescent="0.45">
      <c r="A19">
        <f t="shared" si="10"/>
        <v>1015</v>
      </c>
      <c r="B19" s="13">
        <f>'FinGain Part 2 No Subsidies'!B19 * 0.96^'FinGain Part 2 Subsidies'!AF19</f>
        <v>3.9826134226434877E-2</v>
      </c>
      <c r="C19" s="14">
        <v>2.6499999999999999E-2</v>
      </c>
      <c r="D19" s="14">
        <v>1.2E-2</v>
      </c>
      <c r="E19" s="14">
        <v>0.06</v>
      </c>
      <c r="F19" s="15">
        <v>2.5000000000000001E-2</v>
      </c>
      <c r="G19" s="7">
        <v>1</v>
      </c>
      <c r="H19" s="16">
        <f t="shared" si="4"/>
        <v>0.96017386577356512</v>
      </c>
      <c r="I19" s="16">
        <f t="shared" si="4"/>
        <v>0.93472925833056564</v>
      </c>
      <c r="J19" s="16">
        <f t="shared" si="0"/>
        <v>0.92351250723059886</v>
      </c>
      <c r="K19" s="16">
        <f t="shared" si="0"/>
        <v>0.86810175679676282</v>
      </c>
      <c r="L19" s="16">
        <f t="shared" si="0"/>
        <v>0.84639921287684372</v>
      </c>
      <c r="M19" s="10">
        <v>1</v>
      </c>
      <c r="N19" s="13">
        <f t="shared" si="5"/>
        <v>0.9800869328867825</v>
      </c>
      <c r="O19" s="14">
        <f t="shared" si="1"/>
        <v>0.94745156205206538</v>
      </c>
      <c r="P19" s="14">
        <f t="shared" si="1"/>
        <v>0.92912088278058225</v>
      </c>
      <c r="Q19" s="14">
        <f t="shared" si="1"/>
        <v>0.8958071320136809</v>
      </c>
      <c r="R19" s="15">
        <f t="shared" si="1"/>
        <v>0.85725048483680322</v>
      </c>
      <c r="S19" s="17">
        <v>0</v>
      </c>
      <c r="T19" s="18">
        <v>140630</v>
      </c>
      <c r="U19" s="18">
        <f t="shared" si="6"/>
        <v>161724.5</v>
      </c>
      <c r="V19" s="18">
        <f t="shared" si="7"/>
        <v>173045.215</v>
      </c>
      <c r="W19" s="18">
        <f t="shared" si="7"/>
        <v>185158.38005000001</v>
      </c>
      <c r="X19" s="18">
        <f t="shared" si="7"/>
        <v>198119.46665350001</v>
      </c>
      <c r="Y19" s="19">
        <v>0</v>
      </c>
      <c r="Z19" s="20">
        <f t="shared" si="8"/>
        <v>132626.61885125565</v>
      </c>
      <c r="AA19" s="20">
        <f t="shared" si="3"/>
        <v>136520.28933226329</v>
      </c>
      <c r="AB19" s="20">
        <f t="shared" si="3"/>
        <v>132639.36296748242</v>
      </c>
      <c r="AC19" s="20">
        <f t="shared" si="3"/>
        <v>126699.45421236919</v>
      </c>
      <c r="AD19" s="20">
        <f t="shared" si="3"/>
        <v>120123.50339701788</v>
      </c>
      <c r="AE19" s="21">
        <f t="shared" si="9"/>
        <v>636609.22876038833</v>
      </c>
      <c r="AF19">
        <v>12</v>
      </c>
      <c r="AI19" s="78">
        <f t="shared" si="11"/>
        <v>1015</v>
      </c>
      <c r="AJ19" s="21">
        <v>636609.22876038833</v>
      </c>
    </row>
    <row r="20" spans="1:36" x14ac:dyDescent="0.45">
      <c r="A20">
        <f t="shared" si="10"/>
        <v>1016</v>
      </c>
      <c r="B20" s="13">
        <f>'FinGain Part 2 No Subsidies'!B20 * 0.96^'FinGain Part 2 Subsidies'!AF20</f>
        <v>4.4115102527743248E-2</v>
      </c>
      <c r="C20" s="14">
        <v>5.7000000000000002E-2</v>
      </c>
      <c r="D20" s="14">
        <v>2.9499999999999998E-2</v>
      </c>
      <c r="E20" s="14">
        <v>0.06</v>
      </c>
      <c r="F20" s="15">
        <v>5.5E-2</v>
      </c>
      <c r="G20" s="7">
        <v>1</v>
      </c>
      <c r="H20" s="16">
        <f t="shared" si="4"/>
        <v>0.9558848974722568</v>
      </c>
      <c r="I20" s="16">
        <f t="shared" si="4"/>
        <v>0.90139945831633816</v>
      </c>
      <c r="J20" s="16">
        <f t="shared" si="0"/>
        <v>0.87480817429600621</v>
      </c>
      <c r="K20" s="16">
        <f t="shared" si="0"/>
        <v>0.82231968383824583</v>
      </c>
      <c r="L20" s="16">
        <f t="shared" si="0"/>
        <v>0.77709210122714223</v>
      </c>
      <c r="M20" s="10">
        <v>1</v>
      </c>
      <c r="N20" s="13">
        <f t="shared" si="5"/>
        <v>0.97794244873612834</v>
      </c>
      <c r="O20" s="14">
        <f t="shared" si="1"/>
        <v>0.92864217789429748</v>
      </c>
      <c r="P20" s="14">
        <f t="shared" si="1"/>
        <v>0.88810381630617219</v>
      </c>
      <c r="Q20" s="14">
        <f t="shared" si="1"/>
        <v>0.84856392906712608</v>
      </c>
      <c r="R20" s="15">
        <f t="shared" si="1"/>
        <v>0.79970589253269408</v>
      </c>
      <c r="S20" s="17">
        <v>0</v>
      </c>
      <c r="T20" s="18">
        <v>133730</v>
      </c>
      <c r="U20" s="18">
        <f t="shared" si="6"/>
        <v>153789.5</v>
      </c>
      <c r="V20" s="18">
        <f t="shared" si="7"/>
        <v>164554.76500000001</v>
      </c>
      <c r="W20" s="18">
        <f t="shared" si="7"/>
        <v>176073.59855000002</v>
      </c>
      <c r="X20" s="18">
        <f t="shared" si="7"/>
        <v>188398.75044850004</v>
      </c>
      <c r="Y20" s="19">
        <v>0</v>
      </c>
      <c r="Z20" s="20">
        <f t="shared" si="8"/>
        <v>125843.34814543421</v>
      </c>
      <c r="AA20" s="20">
        <f t="shared" si="3"/>
        <v>127244.62808251882</v>
      </c>
      <c r="AB20" s="20">
        <f t="shared" si="3"/>
        <v>120563.21212363905</v>
      </c>
      <c r="AC20" s="20">
        <f t="shared" si="3"/>
        <v>114128.90825430919</v>
      </c>
      <c r="AD20" s="20">
        <f t="shared" si="3"/>
        <v>106561.76726262327</v>
      </c>
      <c r="AE20" s="21">
        <f t="shared" si="9"/>
        <v>581341.86386852455</v>
      </c>
      <c r="AF20">
        <v>13</v>
      </c>
      <c r="AI20" s="78">
        <f t="shared" si="11"/>
        <v>1016</v>
      </c>
      <c r="AJ20" s="21">
        <v>581341.86386852455</v>
      </c>
    </row>
    <row r="21" spans="1:36" x14ac:dyDescent="0.45">
      <c r="A21">
        <f t="shared" si="10"/>
        <v>1017</v>
      </c>
      <c r="B21" s="13">
        <f>'FinGain Part 2 No Subsidies'!B21 * 0.96^'FinGain Part 2 Subsidies'!AF21</f>
        <v>2.1368172826363139E-2</v>
      </c>
      <c r="C21" s="14">
        <v>5.6500000000000002E-2</v>
      </c>
      <c r="D21" s="14">
        <v>2.3E-2</v>
      </c>
      <c r="E21" s="14">
        <v>0.09</v>
      </c>
      <c r="F21" s="15">
        <v>2.5000000000000001E-2</v>
      </c>
      <c r="G21" s="7">
        <v>1</v>
      </c>
      <c r="H21" s="16">
        <f t="shared" si="4"/>
        <v>0.97863182717363684</v>
      </c>
      <c r="I21" s="16">
        <f t="shared" si="4"/>
        <v>0.92333912893832637</v>
      </c>
      <c r="J21" s="16">
        <f t="shared" si="4"/>
        <v>0.90210232897274489</v>
      </c>
      <c r="K21" s="16">
        <f t="shared" si="4"/>
        <v>0.82091311936519784</v>
      </c>
      <c r="L21" s="16">
        <f t="shared" si="4"/>
        <v>0.80039029138106788</v>
      </c>
      <c r="M21" s="10">
        <v>1</v>
      </c>
      <c r="N21" s="13">
        <f t="shared" si="5"/>
        <v>0.98931591358681836</v>
      </c>
      <c r="O21" s="14">
        <f t="shared" si="5"/>
        <v>0.95098547805598166</v>
      </c>
      <c r="P21" s="14">
        <f t="shared" si="5"/>
        <v>0.91272072895553569</v>
      </c>
      <c r="Q21" s="14">
        <f t="shared" si="5"/>
        <v>0.86150772416897137</v>
      </c>
      <c r="R21" s="15">
        <f t="shared" si="5"/>
        <v>0.8106517053731328</v>
      </c>
      <c r="S21" s="17">
        <v>0</v>
      </c>
      <c r="T21" s="18">
        <v>279900</v>
      </c>
      <c r="U21" s="18">
        <f t="shared" si="6"/>
        <v>321885</v>
      </c>
      <c r="V21" s="18">
        <f t="shared" si="7"/>
        <v>344416.95</v>
      </c>
      <c r="W21" s="18">
        <f t="shared" si="7"/>
        <v>368526.13650000002</v>
      </c>
      <c r="X21" s="18">
        <f t="shared" si="7"/>
        <v>394322.96605500003</v>
      </c>
      <c r="Y21" s="19">
        <v>0</v>
      </c>
      <c r="Z21" s="20">
        <f t="shared" si="8"/>
        <v>266456.31390919682</v>
      </c>
      <c r="AA21" s="20">
        <f t="shared" si="8"/>
        <v>272733.81706147443</v>
      </c>
      <c r="AB21" s="20">
        <f t="shared" si="8"/>
        <v>259336.13959147292</v>
      </c>
      <c r="AC21" s="20">
        <f t="shared" si="8"/>
        <v>242518.19409692107</v>
      </c>
      <c r="AD21" s="20">
        <f t="shared" si="8"/>
        <v>226089.02077008909</v>
      </c>
      <c r="AE21" s="21">
        <f t="shared" si="9"/>
        <v>1228133.4854291542</v>
      </c>
      <c r="AF21">
        <v>39</v>
      </c>
      <c r="AI21" s="78">
        <f t="shared" si="11"/>
        <v>1017</v>
      </c>
      <c r="AJ21" s="21">
        <v>1228133.4854291542</v>
      </c>
    </row>
    <row r="22" spans="1:36" x14ac:dyDescent="0.45">
      <c r="A22">
        <f t="shared" si="10"/>
        <v>1018</v>
      </c>
      <c r="B22" s="13">
        <f>'FinGain Part 2 No Subsidies'!B22 * 0.96^'FinGain Part 2 Subsidies'!AF22</f>
        <v>4.6845185952275145E-2</v>
      </c>
      <c r="C22" s="14">
        <v>6.0999999999999999E-2</v>
      </c>
      <c r="D22" s="14">
        <v>2.1000000000000001E-2</v>
      </c>
      <c r="E22" s="14">
        <v>0.1</v>
      </c>
      <c r="F22" s="15">
        <v>0.04</v>
      </c>
      <c r="G22" s="7">
        <v>1</v>
      </c>
      <c r="H22" s="16">
        <f t="shared" ref="H22:L27" si="12">G22*(1-B22)</f>
        <v>0.95315481404772484</v>
      </c>
      <c r="I22" s="16">
        <f t="shared" si="12"/>
        <v>0.89501237039081372</v>
      </c>
      <c r="J22" s="16">
        <f t="shared" si="12"/>
        <v>0.87621711061260665</v>
      </c>
      <c r="K22" s="16">
        <f t="shared" si="12"/>
        <v>0.78859539955134605</v>
      </c>
      <c r="L22" s="16">
        <f t="shared" si="12"/>
        <v>0.75705158356929214</v>
      </c>
      <c r="M22" s="10">
        <v>1</v>
      </c>
      <c r="N22" s="13">
        <f t="shared" si="5"/>
        <v>0.97657740702386242</v>
      </c>
      <c r="O22" s="14">
        <f t="shared" si="5"/>
        <v>0.92408359221926928</v>
      </c>
      <c r="P22" s="14">
        <f t="shared" si="5"/>
        <v>0.88561474050171018</v>
      </c>
      <c r="Q22" s="14">
        <f t="shared" si="5"/>
        <v>0.83240625508197641</v>
      </c>
      <c r="R22" s="15">
        <f t="shared" si="5"/>
        <v>0.77282349156031915</v>
      </c>
      <c r="S22" s="17">
        <v>0</v>
      </c>
      <c r="T22" s="18">
        <v>129550</v>
      </c>
      <c r="U22" s="18">
        <f t="shared" si="6"/>
        <v>148982.5</v>
      </c>
      <c r="V22" s="18">
        <f t="shared" ref="V22:X27" si="13">(U22*1.07)</f>
        <v>159411.27500000002</v>
      </c>
      <c r="W22" s="18">
        <f t="shared" si="13"/>
        <v>170570.06425000002</v>
      </c>
      <c r="X22" s="18">
        <f t="shared" si="13"/>
        <v>182509.96874750004</v>
      </c>
      <c r="Y22" s="19">
        <v>0</v>
      </c>
      <c r="Z22" s="20">
        <f t="shared" ref="Z22:AD27" si="14">(T22*N22)/((1+$B$1)^AVERAGE(Y$4,Z$4))</f>
        <v>121739.69582481998</v>
      </c>
      <c r="AA22" s="20">
        <f t="shared" si="14"/>
        <v>122662.23780720306</v>
      </c>
      <c r="AB22" s="20">
        <f t="shared" si="14"/>
        <v>116467.42753520791</v>
      </c>
      <c r="AC22" s="20">
        <f t="shared" si="14"/>
        <v>108456.35482534999</v>
      </c>
      <c r="AD22" s="20">
        <f t="shared" si="14"/>
        <v>99760.819008650898</v>
      </c>
      <c r="AE22" s="21">
        <f t="shared" si="9"/>
        <v>547086.53500123182</v>
      </c>
      <c r="AF22">
        <v>22</v>
      </c>
      <c r="AI22" s="78">
        <f t="shared" si="11"/>
        <v>1018</v>
      </c>
      <c r="AJ22" s="21">
        <v>547086.53500123182</v>
      </c>
    </row>
    <row r="23" spans="1:36" x14ac:dyDescent="0.45">
      <c r="A23">
        <f t="shared" si="10"/>
        <v>1019</v>
      </c>
      <c r="B23" s="13">
        <f>'FinGain Part 2 No Subsidies'!B23 * 0.96^'FinGain Part 2 Subsidies'!AF23</f>
        <v>2.3980166768631059E-2</v>
      </c>
      <c r="C23" s="14">
        <v>0.04</v>
      </c>
      <c r="D23" s="14">
        <v>1.7500000000000002E-2</v>
      </c>
      <c r="E23" s="14">
        <v>1.4999999999999999E-2</v>
      </c>
      <c r="F23" s="15">
        <v>0.01</v>
      </c>
      <c r="G23" s="7">
        <v>1</v>
      </c>
      <c r="H23" s="16">
        <f t="shared" si="12"/>
        <v>0.97601983323136898</v>
      </c>
      <c r="I23" s="16">
        <f t="shared" si="12"/>
        <v>0.93697903990211417</v>
      </c>
      <c r="J23" s="16">
        <f t="shared" si="12"/>
        <v>0.92058190670382722</v>
      </c>
      <c r="K23" s="16">
        <f t="shared" si="12"/>
        <v>0.90677317810326985</v>
      </c>
      <c r="L23" s="16">
        <f t="shared" si="12"/>
        <v>0.89770544632223714</v>
      </c>
      <c r="M23" s="10">
        <v>1</v>
      </c>
      <c r="N23" s="13">
        <f t="shared" si="5"/>
        <v>0.98800991661568449</v>
      </c>
      <c r="O23" s="14">
        <f t="shared" si="5"/>
        <v>0.95649943656674163</v>
      </c>
      <c r="P23" s="14">
        <f t="shared" si="5"/>
        <v>0.92878047330297075</v>
      </c>
      <c r="Q23" s="14">
        <f t="shared" si="5"/>
        <v>0.91367754240354859</v>
      </c>
      <c r="R23" s="15">
        <f t="shared" si="5"/>
        <v>0.90223931221275344</v>
      </c>
      <c r="S23" s="17">
        <v>0</v>
      </c>
      <c r="T23" s="18">
        <v>236230</v>
      </c>
      <c r="U23" s="18">
        <f t="shared" si="6"/>
        <v>271664.5</v>
      </c>
      <c r="V23" s="18">
        <f t="shared" si="13"/>
        <v>290681.01500000001</v>
      </c>
      <c r="W23" s="18">
        <f t="shared" si="13"/>
        <v>311028.68605000002</v>
      </c>
      <c r="X23" s="18">
        <f t="shared" si="13"/>
        <v>332800.69407350005</v>
      </c>
      <c r="Y23" s="19">
        <v>0</v>
      </c>
      <c r="Z23" s="20">
        <f t="shared" si="14"/>
        <v>224586.92857257283</v>
      </c>
      <c r="AA23" s="20">
        <f t="shared" si="14"/>
        <v>231516.51457001193</v>
      </c>
      <c r="AB23" s="20">
        <f t="shared" si="14"/>
        <v>222725.71176621408</v>
      </c>
      <c r="AC23" s="20">
        <f t="shared" si="14"/>
        <v>217075.22100065293</v>
      </c>
      <c r="AD23" s="20">
        <f t="shared" si="14"/>
        <v>212372.88648919674</v>
      </c>
      <c r="AE23" s="21">
        <f t="shared" si="9"/>
        <v>1090277.2623986485</v>
      </c>
      <c r="AF23">
        <v>18</v>
      </c>
      <c r="AI23" s="78">
        <f t="shared" si="11"/>
        <v>1019</v>
      </c>
      <c r="AJ23" s="21">
        <v>1090277.2623986485</v>
      </c>
    </row>
    <row r="24" spans="1:36" x14ac:dyDescent="0.45">
      <c r="A24">
        <f t="shared" si="10"/>
        <v>1020</v>
      </c>
      <c r="B24" s="13">
        <f>'FinGain Part 2 No Subsidies'!B24 * 0.96^'FinGain Part 2 Subsidies'!AF24</f>
        <v>2.7104318993045454E-2</v>
      </c>
      <c r="C24" s="14">
        <v>3.95E-2</v>
      </c>
      <c r="D24" s="14">
        <v>2.35E-2</v>
      </c>
      <c r="E24" s="14">
        <v>4.4999999999999998E-2</v>
      </c>
      <c r="F24" s="15">
        <v>3.5000000000000003E-2</v>
      </c>
      <c r="G24" s="7">
        <v>1</v>
      </c>
      <c r="H24" s="16">
        <f t="shared" si="12"/>
        <v>0.97289568100695456</v>
      </c>
      <c r="I24" s="16">
        <f t="shared" si="12"/>
        <v>0.93446630160717992</v>
      </c>
      <c r="J24" s="16">
        <f t="shared" si="12"/>
        <v>0.91250634351941118</v>
      </c>
      <c r="K24" s="16">
        <f t="shared" si="12"/>
        <v>0.87144355806103768</v>
      </c>
      <c r="L24" s="16">
        <f t="shared" si="12"/>
        <v>0.84094303352890132</v>
      </c>
      <c r="M24" s="10">
        <v>1</v>
      </c>
      <c r="N24" s="13">
        <f t="shared" si="5"/>
        <v>0.98644784050347734</v>
      </c>
      <c r="O24" s="14">
        <f t="shared" si="5"/>
        <v>0.95368099130706718</v>
      </c>
      <c r="P24" s="14">
        <f t="shared" si="5"/>
        <v>0.92348632256329555</v>
      </c>
      <c r="Q24" s="14">
        <f t="shared" si="5"/>
        <v>0.89197495079022437</v>
      </c>
      <c r="R24" s="15">
        <f t="shared" si="5"/>
        <v>0.8561932957949695</v>
      </c>
      <c r="S24" s="17">
        <v>0</v>
      </c>
      <c r="T24" s="18">
        <v>210370</v>
      </c>
      <c r="U24" s="18">
        <f t="shared" si="6"/>
        <v>241925.49999999997</v>
      </c>
      <c r="V24" s="18">
        <f t="shared" si="13"/>
        <v>258860.28499999997</v>
      </c>
      <c r="W24" s="18">
        <f t="shared" si="13"/>
        <v>276980.50494999997</v>
      </c>
      <c r="X24" s="18">
        <f t="shared" si="13"/>
        <v>296369.1402965</v>
      </c>
      <c r="Y24" s="19">
        <v>0</v>
      </c>
      <c r="Z24" s="20">
        <f t="shared" si="14"/>
        <v>199685.28184419734</v>
      </c>
      <c r="AA24" s="20">
        <f t="shared" si="14"/>
        <v>205564.98480298361</v>
      </c>
      <c r="AB24" s="20">
        <f t="shared" si="14"/>
        <v>197213.43788246624</v>
      </c>
      <c r="AC24" s="20">
        <f t="shared" si="14"/>
        <v>188720.34281447175</v>
      </c>
      <c r="AD24" s="20">
        <f t="shared" si="14"/>
        <v>179472.49631962777</v>
      </c>
      <c r="AE24" s="21">
        <f t="shared" si="9"/>
        <v>955656.54366374679</v>
      </c>
      <c r="AF24">
        <v>15</v>
      </c>
      <c r="AI24" s="78">
        <f t="shared" si="11"/>
        <v>1020</v>
      </c>
      <c r="AJ24" s="21">
        <v>955656.54366374679</v>
      </c>
    </row>
    <row r="25" spans="1:36" x14ac:dyDescent="0.45">
      <c r="A25">
        <f t="shared" si="10"/>
        <v>1021</v>
      </c>
      <c r="B25" s="13">
        <f>'FinGain Part 2 No Subsidies'!B25 * 0.96^'FinGain Part 2 Subsidies'!AF25</f>
        <v>2.4488136935892149E-2</v>
      </c>
      <c r="C25" s="14">
        <v>3.3500000000000002E-2</v>
      </c>
      <c r="D25" s="14">
        <v>4.4999999999999998E-2</v>
      </c>
      <c r="E25" s="14">
        <v>0.04</v>
      </c>
      <c r="F25" s="15">
        <v>8.5000000000000006E-2</v>
      </c>
      <c r="G25" s="7">
        <v>1</v>
      </c>
      <c r="H25" s="16">
        <f t="shared" si="12"/>
        <v>0.97551186306410786</v>
      </c>
      <c r="I25" s="16">
        <f t="shared" si="12"/>
        <v>0.94283221565146025</v>
      </c>
      <c r="J25" s="16">
        <f t="shared" si="12"/>
        <v>0.90040476594714447</v>
      </c>
      <c r="K25" s="16">
        <f t="shared" si="12"/>
        <v>0.86438857530925861</v>
      </c>
      <c r="L25" s="16">
        <f t="shared" si="12"/>
        <v>0.79091554640797168</v>
      </c>
      <c r="M25" s="10">
        <v>1</v>
      </c>
      <c r="N25" s="13">
        <f t="shared" si="5"/>
        <v>0.98775593153205388</v>
      </c>
      <c r="O25" s="14">
        <f t="shared" si="5"/>
        <v>0.95917203935778406</v>
      </c>
      <c r="P25" s="14">
        <f t="shared" si="5"/>
        <v>0.92161849079930236</v>
      </c>
      <c r="Q25" s="14">
        <f t="shared" si="5"/>
        <v>0.8823966706282016</v>
      </c>
      <c r="R25" s="15">
        <f t="shared" si="5"/>
        <v>0.82765206085861509</v>
      </c>
      <c r="S25" s="17">
        <v>0</v>
      </c>
      <c r="T25" s="18">
        <v>239940</v>
      </c>
      <c r="U25" s="18">
        <f t="shared" si="6"/>
        <v>275931</v>
      </c>
      <c r="V25" s="18">
        <f t="shared" si="13"/>
        <v>295246.17000000004</v>
      </c>
      <c r="W25" s="18">
        <f t="shared" si="13"/>
        <v>315913.40190000006</v>
      </c>
      <c r="X25" s="18">
        <f t="shared" si="13"/>
        <v>338027.3400330001</v>
      </c>
      <c r="Y25" s="19">
        <v>0</v>
      </c>
      <c r="Z25" s="20">
        <f t="shared" si="14"/>
        <v>228055.43307017593</v>
      </c>
      <c r="AA25" s="20">
        <f t="shared" si="14"/>
        <v>235809.54042523631</v>
      </c>
      <c r="AB25" s="20">
        <f t="shared" si="14"/>
        <v>224479.178023274</v>
      </c>
      <c r="AC25" s="20">
        <f t="shared" si="14"/>
        <v>212935.84077088273</v>
      </c>
      <c r="AD25" s="20">
        <f t="shared" si="14"/>
        <v>197875.82064924136</v>
      </c>
      <c r="AE25" s="21">
        <f t="shared" si="9"/>
        <v>1070155.8129388103</v>
      </c>
      <c r="AF25">
        <v>29</v>
      </c>
      <c r="AI25" s="78">
        <f t="shared" si="11"/>
        <v>1021</v>
      </c>
      <c r="AJ25" s="21">
        <v>1070155.8129388103</v>
      </c>
    </row>
    <row r="26" spans="1:36" x14ac:dyDescent="0.45">
      <c r="A26">
        <f t="shared" si="10"/>
        <v>1022</v>
      </c>
      <c r="B26" s="13">
        <f>'FinGain Part 2 No Subsidies'!B26 * 0.96^'FinGain Part 2 Subsidies'!AF26</f>
        <v>6.5000000000000002E-2</v>
      </c>
      <c r="C26" s="14">
        <v>3.15E-2</v>
      </c>
      <c r="D26" s="14">
        <v>1.35E-2</v>
      </c>
      <c r="E26" s="14">
        <v>0.05</v>
      </c>
      <c r="F26" s="15">
        <v>2.5000000000000001E-2</v>
      </c>
      <c r="G26" s="7">
        <v>1</v>
      </c>
      <c r="H26" s="16">
        <f t="shared" si="12"/>
        <v>0.93500000000000005</v>
      </c>
      <c r="I26" s="16">
        <f t="shared" si="12"/>
        <v>0.90554750000000006</v>
      </c>
      <c r="J26" s="16">
        <f t="shared" si="12"/>
        <v>0.89332260875000014</v>
      </c>
      <c r="K26" s="16">
        <f t="shared" si="12"/>
        <v>0.84865647831250013</v>
      </c>
      <c r="L26" s="16">
        <f t="shared" si="12"/>
        <v>0.82744006635468759</v>
      </c>
      <c r="M26" s="10">
        <v>1</v>
      </c>
      <c r="N26" s="13">
        <f t="shared" si="5"/>
        <v>0.96750000000000003</v>
      </c>
      <c r="O26" s="14">
        <f t="shared" si="5"/>
        <v>0.92027375</v>
      </c>
      <c r="P26" s="14">
        <f t="shared" si="5"/>
        <v>0.89943505437500004</v>
      </c>
      <c r="Q26" s="14">
        <f t="shared" si="5"/>
        <v>0.87098954353125013</v>
      </c>
      <c r="R26" s="15">
        <f t="shared" si="5"/>
        <v>0.8380482723335938</v>
      </c>
      <c r="S26" s="17">
        <v>0</v>
      </c>
      <c r="T26" s="18">
        <v>82960</v>
      </c>
      <c r="U26" s="18">
        <f t="shared" si="6"/>
        <v>95403.999999999985</v>
      </c>
      <c r="V26" s="18">
        <f t="shared" si="13"/>
        <v>102082.27999999998</v>
      </c>
      <c r="W26" s="18">
        <f t="shared" si="13"/>
        <v>109228.03959999999</v>
      </c>
      <c r="X26" s="18">
        <f t="shared" si="13"/>
        <v>116874.00237199999</v>
      </c>
      <c r="Y26" s="19">
        <v>0</v>
      </c>
      <c r="Z26" s="20">
        <f t="shared" si="14"/>
        <v>77233.877560303808</v>
      </c>
      <c r="AA26" s="20">
        <f t="shared" si="14"/>
        <v>78225.434633822253</v>
      </c>
      <c r="AB26" s="20">
        <f t="shared" si="14"/>
        <v>75746.188160815989</v>
      </c>
      <c r="AC26" s="20">
        <f t="shared" si="14"/>
        <v>72671.468479820134</v>
      </c>
      <c r="AD26" s="20">
        <f t="shared" si="14"/>
        <v>69275.561123803855</v>
      </c>
      <c r="AE26" s="21">
        <f t="shared" si="9"/>
        <v>373152.52995856601</v>
      </c>
      <c r="AF26">
        <v>0</v>
      </c>
      <c r="AI26" s="78">
        <f t="shared" si="11"/>
        <v>1022</v>
      </c>
      <c r="AJ26" s="21">
        <v>373152.52995856601</v>
      </c>
    </row>
    <row r="27" spans="1:36" x14ac:dyDescent="0.45">
      <c r="A27">
        <f t="shared" si="10"/>
        <v>1023</v>
      </c>
      <c r="B27" s="13">
        <f>'FinGain Part 2 No Subsidies'!B27 * 0.96^'FinGain Part 2 Subsidies'!AF27</f>
        <v>2.250618065917288E-2</v>
      </c>
      <c r="C27" s="14">
        <v>6.4500000000000002E-2</v>
      </c>
      <c r="D27" s="14">
        <v>3.2500000000000001E-2</v>
      </c>
      <c r="E27" s="14">
        <v>0.09</v>
      </c>
      <c r="F27" s="15">
        <v>0.05</v>
      </c>
      <c r="G27" s="7">
        <v>1</v>
      </c>
      <c r="H27" s="16">
        <f t="shared" si="12"/>
        <v>0.97749381934082713</v>
      </c>
      <c r="I27" s="16">
        <f t="shared" si="12"/>
        <v>0.91444546799334381</v>
      </c>
      <c r="J27" s="16">
        <f t="shared" si="12"/>
        <v>0.88472599028356014</v>
      </c>
      <c r="K27" s="16">
        <f t="shared" si="12"/>
        <v>0.80510065115803975</v>
      </c>
      <c r="L27" s="16">
        <f t="shared" si="12"/>
        <v>0.76484561860013778</v>
      </c>
      <c r="M27" s="10">
        <v>1</v>
      </c>
      <c r="N27" s="13">
        <f t="shared" si="5"/>
        <v>0.98874690967041357</v>
      </c>
      <c r="O27" s="14">
        <f t="shared" si="5"/>
        <v>0.94596964366708547</v>
      </c>
      <c r="P27" s="14">
        <f t="shared" si="5"/>
        <v>0.89958572913845192</v>
      </c>
      <c r="Q27" s="14">
        <f t="shared" si="5"/>
        <v>0.84491332072079994</v>
      </c>
      <c r="R27" s="15">
        <f t="shared" si="5"/>
        <v>0.78497313487908871</v>
      </c>
      <c r="S27" s="17">
        <v>0</v>
      </c>
      <c r="T27" s="18">
        <v>261920</v>
      </c>
      <c r="U27" s="18">
        <f t="shared" si="6"/>
        <v>301208</v>
      </c>
      <c r="V27" s="18">
        <f t="shared" si="13"/>
        <v>322292.56</v>
      </c>
      <c r="W27" s="18">
        <f t="shared" si="13"/>
        <v>344853.0392</v>
      </c>
      <c r="X27" s="18">
        <f t="shared" si="13"/>
        <v>368992.75194400002</v>
      </c>
      <c r="Y27" s="19">
        <v>0</v>
      </c>
      <c r="Z27" s="20">
        <f t="shared" si="14"/>
        <v>249196.49147433793</v>
      </c>
      <c r="AA27" s="20">
        <f t="shared" si="14"/>
        <v>253868.06290995193</v>
      </c>
      <c r="AB27" s="20">
        <f t="shared" si="14"/>
        <v>239184.72923443033</v>
      </c>
      <c r="AC27" s="20">
        <f t="shared" si="14"/>
        <v>222568.17809048522</v>
      </c>
      <c r="AD27" s="20">
        <f t="shared" si="14"/>
        <v>204864.03832803745</v>
      </c>
      <c r="AE27" s="21">
        <f t="shared" si="9"/>
        <v>1127681.5000372429</v>
      </c>
      <c r="AF27">
        <v>42</v>
      </c>
      <c r="AI27" s="78">
        <f t="shared" si="11"/>
        <v>1023</v>
      </c>
      <c r="AJ27" s="21">
        <v>1127681.5000372429</v>
      </c>
    </row>
    <row r="29" spans="1:36" x14ac:dyDescent="0.45">
      <c r="AF29" t="s">
        <v>34</v>
      </c>
    </row>
    <row r="30" spans="1:36" x14ac:dyDescent="0.45">
      <c r="AF30" s="21">
        <f>SUM(AF5:AF27)*1000</f>
        <v>562000</v>
      </c>
    </row>
  </sheetData>
  <mergeCells count="5">
    <mergeCell ref="B3:F3"/>
    <mergeCell ref="H3:L3"/>
    <mergeCell ref="M3:R3"/>
    <mergeCell ref="T3:X3"/>
    <mergeCell ref="Y3:AD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8"/>
  <sheetViews>
    <sheetView zoomScale="101" workbookViewId="0">
      <selection activeCell="I4" sqref="I4"/>
    </sheetView>
  </sheetViews>
  <sheetFormatPr defaultColWidth="11" defaultRowHeight="15.9" x14ac:dyDescent="0.45"/>
  <cols>
    <col min="1" max="1" width="12.140625" customWidth="1"/>
    <col min="2" max="2" width="18.5" customWidth="1"/>
  </cols>
  <sheetData>
    <row r="1" spans="1:7" ht="27" customHeight="1" x14ac:dyDescent="0.45">
      <c r="A1" t="s">
        <v>0</v>
      </c>
      <c r="B1" s="22">
        <v>0.08</v>
      </c>
    </row>
    <row r="4" spans="1:7" x14ac:dyDescent="0.45">
      <c r="C4" s="40" t="s">
        <v>1</v>
      </c>
      <c r="D4" s="41"/>
      <c r="E4" s="41"/>
      <c r="F4" s="41"/>
      <c r="G4" s="42"/>
    </row>
    <row r="5" spans="1:7" ht="31.75" x14ac:dyDescent="0.45">
      <c r="A5" s="23" t="s">
        <v>15</v>
      </c>
      <c r="B5" s="24" t="s">
        <v>16</v>
      </c>
      <c r="C5" s="25" t="s">
        <v>7</v>
      </c>
      <c r="D5" s="26" t="s">
        <v>8</v>
      </c>
      <c r="E5" s="26" t="s">
        <v>9</v>
      </c>
      <c r="F5" s="26" t="s">
        <v>10</v>
      </c>
      <c r="G5" s="27" t="s">
        <v>11</v>
      </c>
    </row>
    <row r="6" spans="1:7" x14ac:dyDescent="0.45">
      <c r="A6">
        <v>1001</v>
      </c>
      <c r="B6" s="28">
        <v>147510</v>
      </c>
      <c r="C6" s="29">
        <v>9.5000000000000001E-2</v>
      </c>
      <c r="D6" s="30">
        <v>5.5E-2</v>
      </c>
      <c r="E6" s="30">
        <v>0.04</v>
      </c>
      <c r="F6" s="30">
        <v>6.5000000000000002E-2</v>
      </c>
      <c r="G6" s="31">
        <v>0.06</v>
      </c>
    </row>
    <row r="7" spans="1:7" x14ac:dyDescent="0.45">
      <c r="A7">
        <f>A6+1</f>
        <v>1002</v>
      </c>
      <c r="B7" s="28">
        <v>72980</v>
      </c>
      <c r="C7" s="29">
        <v>5.5E-2</v>
      </c>
      <c r="D7" s="30">
        <v>2.5000000000000001E-2</v>
      </c>
      <c r="E7" s="30">
        <v>0.06</v>
      </c>
      <c r="F7" s="30">
        <v>0.09</v>
      </c>
      <c r="G7" s="31">
        <v>0.11</v>
      </c>
    </row>
    <row r="8" spans="1:7" x14ac:dyDescent="0.45">
      <c r="A8">
        <f t="shared" ref="A8:A28" si="0">A7+1</f>
        <v>1003</v>
      </c>
      <c r="B8" s="28">
        <v>278000</v>
      </c>
      <c r="C8" s="29">
        <v>0.12</v>
      </c>
      <c r="D8" s="30">
        <v>5.6000000000000001E-2</v>
      </c>
      <c r="E8" s="30">
        <v>1.95E-2</v>
      </c>
      <c r="F8" s="30">
        <v>5.5E-2</v>
      </c>
      <c r="G8" s="31">
        <v>5.5E-2</v>
      </c>
    </row>
    <row r="9" spans="1:7" x14ac:dyDescent="0.45">
      <c r="A9">
        <f t="shared" si="0"/>
        <v>1004</v>
      </c>
      <c r="B9" s="28">
        <v>202170</v>
      </c>
      <c r="C9" s="29">
        <v>7.4999999999999997E-2</v>
      </c>
      <c r="D9" s="32">
        <v>0.05</v>
      </c>
      <c r="E9" s="30">
        <v>0.03</v>
      </c>
      <c r="F9" s="30">
        <v>1.4999999999999999E-2</v>
      </c>
      <c r="G9" s="31">
        <v>0.03</v>
      </c>
    </row>
    <row r="10" spans="1:7" x14ac:dyDescent="0.45">
      <c r="A10">
        <f t="shared" si="0"/>
        <v>1005</v>
      </c>
      <c r="B10" s="28">
        <v>262570</v>
      </c>
      <c r="C10" s="29">
        <v>0.09</v>
      </c>
      <c r="D10" s="30">
        <v>5.3999999999999999E-2</v>
      </c>
      <c r="E10" s="30">
        <v>3.15E-2</v>
      </c>
      <c r="F10" s="30">
        <v>5.5E-2</v>
      </c>
      <c r="G10" s="31">
        <v>0.04</v>
      </c>
    </row>
    <row r="11" spans="1:7" x14ac:dyDescent="0.45">
      <c r="A11">
        <f t="shared" si="0"/>
        <v>1006</v>
      </c>
      <c r="B11" s="28">
        <v>257220</v>
      </c>
      <c r="C11" s="29">
        <v>0.105</v>
      </c>
      <c r="D11" s="30">
        <v>5.3999999999999999E-2</v>
      </c>
      <c r="E11" s="30">
        <v>2.75E-2</v>
      </c>
      <c r="F11" s="30">
        <v>4.4999999999999998E-2</v>
      </c>
      <c r="G11" s="31">
        <v>3.5000000000000003E-2</v>
      </c>
    </row>
    <row r="12" spans="1:7" x14ac:dyDescent="0.45">
      <c r="A12">
        <f t="shared" si="0"/>
        <v>1007</v>
      </c>
      <c r="B12" s="28">
        <v>266630</v>
      </c>
      <c r="C12" s="29">
        <v>5.5E-2</v>
      </c>
      <c r="D12" s="30">
        <v>4.1000000000000002E-2</v>
      </c>
      <c r="E12" s="30">
        <v>2.35E-2</v>
      </c>
      <c r="F12" s="30">
        <v>4.4999999999999998E-2</v>
      </c>
      <c r="G12" s="31">
        <v>0.04</v>
      </c>
    </row>
    <row r="13" spans="1:7" x14ac:dyDescent="0.45">
      <c r="A13">
        <f t="shared" si="0"/>
        <v>1008</v>
      </c>
      <c r="B13" s="28">
        <v>185060</v>
      </c>
      <c r="C13" s="29">
        <v>0.11</v>
      </c>
      <c r="D13" s="30">
        <v>5.8500000000000003E-2</v>
      </c>
      <c r="E13" s="30">
        <v>2.5499999999999998E-2</v>
      </c>
      <c r="F13" s="30">
        <v>8.5000000000000006E-2</v>
      </c>
      <c r="G13" s="31">
        <v>0.04</v>
      </c>
    </row>
    <row r="14" spans="1:7" x14ac:dyDescent="0.45">
      <c r="A14">
        <f t="shared" si="0"/>
        <v>1009</v>
      </c>
      <c r="B14" s="28">
        <v>236730</v>
      </c>
      <c r="C14" s="29">
        <v>8.5000000000000006E-2</v>
      </c>
      <c r="D14" s="30">
        <v>5.0999999999999997E-2</v>
      </c>
      <c r="E14" s="30">
        <v>1.6500000000000001E-2</v>
      </c>
      <c r="F14" s="30">
        <v>7.0000000000000007E-2</v>
      </c>
      <c r="G14" s="31">
        <v>2.5000000000000001E-2</v>
      </c>
    </row>
    <row r="15" spans="1:7" x14ac:dyDescent="0.45">
      <c r="A15">
        <f t="shared" si="0"/>
        <v>1010</v>
      </c>
      <c r="B15" s="28">
        <v>183190</v>
      </c>
      <c r="C15" s="29">
        <v>5.5E-2</v>
      </c>
      <c r="D15" s="30">
        <v>2.5000000000000001E-2</v>
      </c>
      <c r="E15" s="30">
        <v>9.4999999999999998E-3</v>
      </c>
      <c r="F15" s="30">
        <v>0.03</v>
      </c>
      <c r="G15" s="31">
        <v>1.4999999999999999E-2</v>
      </c>
    </row>
    <row r="16" spans="1:7" x14ac:dyDescent="0.45">
      <c r="A16">
        <f t="shared" si="0"/>
        <v>1011</v>
      </c>
      <c r="B16" s="28">
        <v>162240</v>
      </c>
      <c r="C16" s="29">
        <v>0.1</v>
      </c>
      <c r="D16" s="30">
        <v>5.3499999999999999E-2</v>
      </c>
      <c r="E16" s="30">
        <v>3.2000000000000001E-2</v>
      </c>
      <c r="F16" s="30">
        <v>5.5E-2</v>
      </c>
      <c r="G16" s="31">
        <v>3.5000000000000003E-2</v>
      </c>
    </row>
    <row r="17" spans="1:7" x14ac:dyDescent="0.45">
      <c r="A17">
        <f t="shared" si="0"/>
        <v>1012</v>
      </c>
      <c r="B17" s="28">
        <v>247300</v>
      </c>
      <c r="C17" s="29">
        <v>0.08</v>
      </c>
      <c r="D17" s="30">
        <v>6.0499999999999998E-2</v>
      </c>
      <c r="E17" s="30">
        <v>2.6499999999999999E-2</v>
      </c>
      <c r="F17" s="30">
        <v>6.5000000000000002E-2</v>
      </c>
      <c r="G17" s="31">
        <v>4.4999999999999998E-2</v>
      </c>
    </row>
    <row r="18" spans="1:7" x14ac:dyDescent="0.45">
      <c r="A18">
        <f t="shared" si="0"/>
        <v>1013</v>
      </c>
      <c r="B18" s="28">
        <v>198360</v>
      </c>
      <c r="C18" s="29">
        <v>0.115</v>
      </c>
      <c r="D18" s="30">
        <v>6.8500000000000005E-2</v>
      </c>
      <c r="E18" s="30">
        <v>0.105</v>
      </c>
      <c r="F18" s="30">
        <v>0.08</v>
      </c>
      <c r="G18" s="31">
        <v>0.04</v>
      </c>
    </row>
    <row r="19" spans="1:7" x14ac:dyDescent="0.45">
      <c r="A19">
        <f t="shared" si="0"/>
        <v>1014</v>
      </c>
      <c r="B19" s="28">
        <v>210430</v>
      </c>
      <c r="C19" s="29">
        <v>0.09</v>
      </c>
      <c r="D19" s="30">
        <v>5.0999999999999997E-2</v>
      </c>
      <c r="E19" s="30">
        <v>1.95E-2</v>
      </c>
      <c r="F19" s="30">
        <v>6.5000000000000002E-2</v>
      </c>
      <c r="G19" s="31">
        <v>3.5000000000000003E-2</v>
      </c>
    </row>
    <row r="20" spans="1:7" x14ac:dyDescent="0.45">
      <c r="A20">
        <f t="shared" si="0"/>
        <v>1015</v>
      </c>
      <c r="B20" s="28">
        <v>140630</v>
      </c>
      <c r="C20" s="29">
        <v>6.5000000000000002E-2</v>
      </c>
      <c r="D20" s="30">
        <v>2.6499999999999999E-2</v>
      </c>
      <c r="E20" s="30">
        <v>1.2E-2</v>
      </c>
      <c r="F20" s="30">
        <v>0.06</v>
      </c>
      <c r="G20" s="31">
        <v>2.5000000000000001E-2</v>
      </c>
    </row>
    <row r="21" spans="1:7" x14ac:dyDescent="0.45">
      <c r="A21">
        <f t="shared" si="0"/>
        <v>1016</v>
      </c>
      <c r="B21" s="28">
        <v>133730</v>
      </c>
      <c r="C21" s="29">
        <v>7.4999999999999997E-2</v>
      </c>
      <c r="D21" s="30">
        <v>5.7000000000000002E-2</v>
      </c>
      <c r="E21" s="30">
        <v>2.9499999999999998E-2</v>
      </c>
      <c r="F21" s="30">
        <v>0.06</v>
      </c>
      <c r="G21" s="31">
        <v>5.5E-2</v>
      </c>
    </row>
    <row r="22" spans="1:7" x14ac:dyDescent="0.45">
      <c r="A22">
        <f t="shared" si="0"/>
        <v>1017</v>
      </c>
      <c r="B22" s="28">
        <v>279900</v>
      </c>
      <c r="C22" s="29">
        <v>0.105</v>
      </c>
      <c r="D22" s="30">
        <v>5.6500000000000002E-2</v>
      </c>
      <c r="E22" s="30">
        <v>2.3E-2</v>
      </c>
      <c r="F22" s="30">
        <v>0.09</v>
      </c>
      <c r="G22" s="31">
        <v>2.5000000000000001E-2</v>
      </c>
    </row>
    <row r="23" spans="1:7" x14ac:dyDescent="0.45">
      <c r="A23">
        <f t="shared" si="0"/>
        <v>1018</v>
      </c>
      <c r="B23" s="28">
        <v>129550</v>
      </c>
      <c r="C23" s="29">
        <v>0.115</v>
      </c>
      <c r="D23" s="30">
        <v>6.0999999999999999E-2</v>
      </c>
      <c r="E23" s="30">
        <v>2.1000000000000001E-2</v>
      </c>
      <c r="F23" s="30">
        <v>0.1</v>
      </c>
      <c r="G23" s="31">
        <v>0.04</v>
      </c>
    </row>
    <row r="24" spans="1:7" x14ac:dyDescent="0.45">
      <c r="A24">
        <f t="shared" si="0"/>
        <v>1019</v>
      </c>
      <c r="B24" s="28">
        <v>236230</v>
      </c>
      <c r="C24" s="29">
        <v>0.05</v>
      </c>
      <c r="D24" s="30">
        <v>0.04</v>
      </c>
      <c r="E24" s="30">
        <v>1.7500000000000002E-2</v>
      </c>
      <c r="F24" s="30">
        <v>1.4999999999999999E-2</v>
      </c>
      <c r="G24" s="31">
        <v>0.01</v>
      </c>
    </row>
    <row r="25" spans="1:7" x14ac:dyDescent="0.45">
      <c r="A25">
        <f t="shared" si="0"/>
        <v>1020</v>
      </c>
      <c r="B25" s="28">
        <v>210370</v>
      </c>
      <c r="C25" s="29">
        <v>0.05</v>
      </c>
      <c r="D25" s="30">
        <v>3.95E-2</v>
      </c>
      <c r="E25" s="30">
        <v>2.35E-2</v>
      </c>
      <c r="F25" s="30">
        <v>4.4999999999999998E-2</v>
      </c>
      <c r="G25" s="31">
        <v>3.5000000000000003E-2</v>
      </c>
    </row>
    <row r="26" spans="1:7" x14ac:dyDescent="0.45">
      <c r="A26">
        <f t="shared" si="0"/>
        <v>1021</v>
      </c>
      <c r="B26" s="28">
        <v>239940</v>
      </c>
      <c r="C26" s="29">
        <v>0.08</v>
      </c>
      <c r="D26" s="30">
        <v>3.3500000000000002E-2</v>
      </c>
      <c r="E26" s="30">
        <v>4.4999999999999998E-2</v>
      </c>
      <c r="F26" s="30">
        <v>0.04</v>
      </c>
      <c r="G26" s="31">
        <v>8.5000000000000006E-2</v>
      </c>
    </row>
    <row r="27" spans="1:7" x14ac:dyDescent="0.45">
      <c r="A27">
        <f t="shared" si="0"/>
        <v>1022</v>
      </c>
      <c r="B27" s="28">
        <v>82960</v>
      </c>
      <c r="C27" s="29">
        <v>6.5000000000000002E-2</v>
      </c>
      <c r="D27" s="30">
        <v>3.15E-2</v>
      </c>
      <c r="E27" s="30">
        <v>1.35E-2</v>
      </c>
      <c r="F27" s="30">
        <v>0.05</v>
      </c>
      <c r="G27" s="31">
        <v>2.5000000000000001E-2</v>
      </c>
    </row>
    <row r="28" spans="1:7" x14ac:dyDescent="0.45">
      <c r="A28">
        <f t="shared" si="0"/>
        <v>1023</v>
      </c>
      <c r="B28" s="33">
        <v>261920</v>
      </c>
      <c r="C28" s="29">
        <v>0.125</v>
      </c>
      <c r="D28" s="30">
        <v>6.4500000000000002E-2</v>
      </c>
      <c r="E28" s="30">
        <v>3.2500000000000001E-2</v>
      </c>
      <c r="F28" s="30">
        <v>0.09</v>
      </c>
      <c r="G28" s="31">
        <v>0.05</v>
      </c>
    </row>
  </sheetData>
  <mergeCells count="1">
    <mergeCell ref="C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FinGain Part 1 No Subsidies</vt:lpstr>
      <vt:lpstr>FinGain Part 1 Subsidies</vt:lpstr>
      <vt:lpstr>FinGain Part 2 No Subsidies</vt:lpstr>
      <vt:lpstr>FinGain Part 2 Subsidies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Shapiro</dc:creator>
  <cp:lastModifiedBy>sam swain</cp:lastModifiedBy>
  <dcterms:created xsi:type="dcterms:W3CDTF">2023-01-05T16:49:19Z</dcterms:created>
  <dcterms:modified xsi:type="dcterms:W3CDTF">2023-01-25T23:23:49Z</dcterms:modified>
</cp:coreProperties>
</file>