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testaccount/Dropbox/1ab_MSiA410/a_Winter2023/EuroGrocerCase/"/>
    </mc:Choice>
  </mc:AlternateContent>
  <xr:revisionPtr revIDLastSave="0" documentId="13_ncr:1_{4DDC63BF-97E1-0143-90E3-942DDD703870}" xr6:coauthVersionLast="47" xr6:coauthVersionMax="47" xr10:uidLastSave="{00000000-0000-0000-0000-000000000000}"/>
  <bookViews>
    <workbookView xWindow="1480" yWindow="5860" windowWidth="33760" windowHeight="16300" xr2:uid="{BB4EAAE4-E2CB-1747-82F6-8AC09E679A5A}"/>
  </bookViews>
  <sheets>
    <sheet name="Q2 (A)-(C)" sheetId="2" r:id="rId1"/>
    <sheet name="Q3(C)" sheetId="1" r:id="rId2"/>
    <sheet name="Q4(A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" i="3"/>
  <c r="R20" i="3" l="1"/>
  <c r="T20" i="3" s="1"/>
  <c r="N20" i="3"/>
  <c r="M20" i="3"/>
  <c r="O20" i="3" s="1"/>
  <c r="P20" i="3" s="1"/>
  <c r="Q20" i="3" s="1"/>
  <c r="U19" i="3"/>
  <c r="T19" i="3"/>
  <c r="S19" i="3"/>
  <c r="V19" i="3" s="1"/>
  <c r="R19" i="3"/>
  <c r="O19" i="3"/>
  <c r="P19" i="3" s="1"/>
  <c r="Q19" i="3" s="1"/>
  <c r="N19" i="3"/>
  <c r="M19" i="3"/>
  <c r="U18" i="3"/>
  <c r="R18" i="3"/>
  <c r="T18" i="3" s="1"/>
  <c r="N18" i="3"/>
  <c r="M18" i="3"/>
  <c r="O18" i="3" s="1"/>
  <c r="P18" i="3" s="1"/>
  <c r="Q18" i="3" s="1"/>
  <c r="U17" i="3"/>
  <c r="T17" i="3"/>
  <c r="S17" i="3"/>
  <c r="V17" i="3" s="1"/>
  <c r="R17" i="3"/>
  <c r="O17" i="3"/>
  <c r="P17" i="3" s="1"/>
  <c r="Q17" i="3" s="1"/>
  <c r="N17" i="3"/>
  <c r="M17" i="3"/>
  <c r="U16" i="3"/>
  <c r="R16" i="3"/>
  <c r="T16" i="3" s="1"/>
  <c r="N16" i="3"/>
  <c r="M16" i="3"/>
  <c r="O16" i="3" s="1"/>
  <c r="P16" i="3" s="1"/>
  <c r="Q16" i="3" s="1"/>
  <c r="U15" i="3"/>
  <c r="T15" i="3"/>
  <c r="S15" i="3"/>
  <c r="V15" i="3" s="1"/>
  <c r="R15" i="3"/>
  <c r="P15" i="3"/>
  <c r="Q15" i="3" s="1"/>
  <c r="O15" i="3"/>
  <c r="N15" i="3"/>
  <c r="M15" i="3"/>
  <c r="U14" i="3"/>
  <c r="R14" i="3"/>
  <c r="T14" i="3" s="1"/>
  <c r="N14" i="3"/>
  <c r="M14" i="3"/>
  <c r="O14" i="3" s="1"/>
  <c r="P14" i="3" s="1"/>
  <c r="Q14" i="3" s="1"/>
  <c r="U13" i="3"/>
  <c r="T13" i="3"/>
  <c r="S13" i="3"/>
  <c r="V13" i="3" s="1"/>
  <c r="R13" i="3"/>
  <c r="P13" i="3"/>
  <c r="Q13" i="3" s="1"/>
  <c r="O13" i="3"/>
  <c r="N13" i="3"/>
  <c r="M13" i="3"/>
  <c r="U12" i="3"/>
  <c r="R12" i="3"/>
  <c r="T12" i="3" s="1"/>
  <c r="N12" i="3"/>
  <c r="M12" i="3"/>
  <c r="O12" i="3" s="1"/>
  <c r="P12" i="3" s="1"/>
  <c r="Q12" i="3" s="1"/>
  <c r="U11" i="3"/>
  <c r="T11" i="3"/>
  <c r="S11" i="3"/>
  <c r="V11" i="3" s="1"/>
  <c r="R11" i="3"/>
  <c r="O11" i="3"/>
  <c r="P11" i="3" s="1"/>
  <c r="Q11" i="3" s="1"/>
  <c r="N11" i="3"/>
  <c r="M11" i="3"/>
  <c r="U10" i="3"/>
  <c r="R10" i="3"/>
  <c r="T10" i="3" s="1"/>
  <c r="N10" i="3"/>
  <c r="M10" i="3"/>
  <c r="O10" i="3" s="1"/>
  <c r="P10" i="3" s="1"/>
  <c r="Q10" i="3" s="1"/>
  <c r="U9" i="3"/>
  <c r="T9" i="3"/>
  <c r="S9" i="3"/>
  <c r="V9" i="3" s="1"/>
  <c r="R9" i="3"/>
  <c r="O9" i="3"/>
  <c r="P9" i="3" s="1"/>
  <c r="Q9" i="3" s="1"/>
  <c r="N9" i="3"/>
  <c r="M9" i="3"/>
  <c r="U8" i="3"/>
  <c r="R8" i="3"/>
  <c r="T8" i="3" s="1"/>
  <c r="N8" i="3"/>
  <c r="M8" i="3"/>
  <c r="O8" i="3" s="1"/>
  <c r="P8" i="3" s="1"/>
  <c r="Q8" i="3" s="1"/>
  <c r="U7" i="3"/>
  <c r="T7" i="3"/>
  <c r="S7" i="3"/>
  <c r="V7" i="3" s="1"/>
  <c r="R7" i="3"/>
  <c r="O7" i="3"/>
  <c r="P7" i="3" s="1"/>
  <c r="Q7" i="3" s="1"/>
  <c r="N7" i="3"/>
  <c r="M7" i="3"/>
  <c r="U6" i="3"/>
  <c r="R6" i="3"/>
  <c r="T6" i="3" s="1"/>
  <c r="N6" i="3"/>
  <c r="M6" i="3"/>
  <c r="O6" i="3" s="1"/>
  <c r="P6" i="3" s="1"/>
  <c r="Q6" i="3" s="1"/>
  <c r="U5" i="3"/>
  <c r="T5" i="3"/>
  <c r="S5" i="3"/>
  <c r="V5" i="3" s="1"/>
  <c r="R5" i="3"/>
  <c r="O5" i="3"/>
  <c r="P5" i="3" s="1"/>
  <c r="Q5" i="3" s="1"/>
  <c r="N5" i="3"/>
  <c r="M5" i="3"/>
  <c r="U4" i="3"/>
  <c r="R4" i="3"/>
  <c r="T4" i="3" s="1"/>
  <c r="N4" i="3"/>
  <c r="M4" i="3"/>
  <c r="O4" i="3" s="1"/>
  <c r="P4" i="3" s="1"/>
  <c r="Q4" i="3" s="1"/>
  <c r="U3" i="3"/>
  <c r="T3" i="3"/>
  <c r="S3" i="3"/>
  <c r="V3" i="3" s="1"/>
  <c r="R3" i="3"/>
  <c r="O3" i="3"/>
  <c r="P3" i="3" s="1"/>
  <c r="Q3" i="3" s="1"/>
  <c r="N3" i="3"/>
  <c r="M3" i="3"/>
  <c r="U2" i="3"/>
  <c r="R2" i="3"/>
  <c r="R21" i="3" s="1"/>
  <c r="N2" i="3"/>
  <c r="N21" i="3" s="1"/>
  <c r="M2" i="3"/>
  <c r="M21" i="3" s="1"/>
  <c r="V2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" i="1"/>
  <c r="U21" i="1"/>
  <c r="T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  <c r="S3" i="1"/>
  <c r="S4" i="1"/>
  <c r="S5" i="1"/>
  <c r="S6" i="1"/>
  <c r="S21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" i="1"/>
  <c r="R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O20" i="2"/>
  <c r="P20" i="2" s="1"/>
  <c r="Q20" i="2" s="1"/>
  <c r="N20" i="2"/>
  <c r="M20" i="2"/>
  <c r="P19" i="2"/>
  <c r="Q19" i="2" s="1"/>
  <c r="O19" i="2"/>
  <c r="N19" i="2"/>
  <c r="M19" i="2"/>
  <c r="N18" i="2"/>
  <c r="M18" i="2"/>
  <c r="O18" i="2" s="1"/>
  <c r="P18" i="2" s="1"/>
  <c r="Q18" i="2" s="1"/>
  <c r="N17" i="2"/>
  <c r="M17" i="2"/>
  <c r="O17" i="2" s="1"/>
  <c r="P17" i="2" s="1"/>
  <c r="Q17" i="2" s="1"/>
  <c r="O16" i="2"/>
  <c r="P16" i="2" s="1"/>
  <c r="Q16" i="2" s="1"/>
  <c r="N16" i="2"/>
  <c r="M16" i="2"/>
  <c r="P15" i="2"/>
  <c r="Q15" i="2" s="1"/>
  <c r="O15" i="2"/>
  <c r="N15" i="2"/>
  <c r="M15" i="2"/>
  <c r="N14" i="2"/>
  <c r="M14" i="2"/>
  <c r="O14" i="2" s="1"/>
  <c r="P14" i="2" s="1"/>
  <c r="Q14" i="2" s="1"/>
  <c r="N13" i="2"/>
  <c r="M13" i="2"/>
  <c r="O13" i="2" s="1"/>
  <c r="P13" i="2" s="1"/>
  <c r="Q13" i="2" s="1"/>
  <c r="O12" i="2"/>
  <c r="P12" i="2" s="1"/>
  <c r="Q12" i="2" s="1"/>
  <c r="N12" i="2"/>
  <c r="M12" i="2"/>
  <c r="P11" i="2"/>
  <c r="Q11" i="2" s="1"/>
  <c r="O11" i="2"/>
  <c r="N11" i="2"/>
  <c r="M11" i="2"/>
  <c r="N10" i="2"/>
  <c r="M10" i="2"/>
  <c r="O10" i="2" s="1"/>
  <c r="P10" i="2" s="1"/>
  <c r="Q10" i="2" s="1"/>
  <c r="N9" i="2"/>
  <c r="M9" i="2"/>
  <c r="O9" i="2" s="1"/>
  <c r="P9" i="2" s="1"/>
  <c r="Q9" i="2" s="1"/>
  <c r="O8" i="2"/>
  <c r="P8" i="2" s="1"/>
  <c r="Q8" i="2" s="1"/>
  <c r="N8" i="2"/>
  <c r="M8" i="2"/>
  <c r="N7" i="2"/>
  <c r="O7" i="2" s="1"/>
  <c r="P7" i="2" s="1"/>
  <c r="Q7" i="2" s="1"/>
  <c r="M7" i="2"/>
  <c r="N6" i="2"/>
  <c r="M6" i="2"/>
  <c r="O6" i="2" s="1"/>
  <c r="P6" i="2" s="1"/>
  <c r="Q6" i="2" s="1"/>
  <c r="N5" i="2"/>
  <c r="N21" i="2" s="1"/>
  <c r="M5" i="2"/>
  <c r="O5" i="2" s="1"/>
  <c r="P5" i="2" s="1"/>
  <c r="Q5" i="2" s="1"/>
  <c r="O4" i="2"/>
  <c r="P4" i="2" s="1"/>
  <c r="Q4" i="2" s="1"/>
  <c r="N4" i="2"/>
  <c r="M4" i="2"/>
  <c r="N3" i="2"/>
  <c r="O3" i="2" s="1"/>
  <c r="P3" i="2" s="1"/>
  <c r="Q3" i="2" s="1"/>
  <c r="M3" i="2"/>
  <c r="N2" i="2"/>
  <c r="M2" i="2"/>
  <c r="M21" i="2" s="1"/>
  <c r="Q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P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21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U20" i="3" l="1"/>
  <c r="U21" i="3" s="1"/>
  <c r="O2" i="3"/>
  <c r="S4" i="3"/>
  <c r="V4" i="3" s="1"/>
  <c r="S6" i="3"/>
  <c r="V6" i="3" s="1"/>
  <c r="S8" i="3"/>
  <c r="V8" i="3" s="1"/>
  <c r="S10" i="3"/>
  <c r="V10" i="3" s="1"/>
  <c r="S12" i="3"/>
  <c r="V12" i="3" s="1"/>
  <c r="S14" i="3"/>
  <c r="V14" i="3" s="1"/>
  <c r="S16" i="3"/>
  <c r="V16" i="3" s="1"/>
  <c r="S18" i="3"/>
  <c r="V18" i="3" s="1"/>
  <c r="S20" i="3"/>
  <c r="V20" i="3" s="1"/>
  <c r="S2" i="3"/>
  <c r="T2" i="3"/>
  <c r="T21" i="3" s="1"/>
  <c r="O2" i="2"/>
  <c r="N21" i="1"/>
  <c r="O2" i="1"/>
  <c r="P2" i="3" l="1"/>
  <c r="O21" i="3"/>
  <c r="V2" i="3"/>
  <c r="V21" i="3" s="1"/>
  <c r="S21" i="3"/>
  <c r="P2" i="2"/>
  <c r="O21" i="2"/>
  <c r="Q2" i="3" l="1"/>
  <c r="Q21" i="3" s="1"/>
  <c r="P21" i="3"/>
  <c r="P21" i="2"/>
  <c r="Q2" i="2"/>
  <c r="Q21" i="2" s="1"/>
</calcChain>
</file>

<file path=xl/sharedStrings.xml><?xml version="1.0" encoding="utf-8"?>
<sst xmlns="http://schemas.openxmlformats.org/spreadsheetml/2006/main" count="293" uniqueCount="61">
  <si>
    <t>Parent product category</t>
  </si>
  <si>
    <t>Product category</t>
  </si>
  <si>
    <t>Avg. # of SKUs per store</t>
  </si>
  <si>
    <t>Annual revenue ($M)</t>
  </si>
  <si>
    <t>Gross margin (%)</t>
  </si>
  <si>
    <t>Average price bracket</t>
  </si>
  <si>
    <t>Current MAPE (%)</t>
  </si>
  <si>
    <t>Stockouts (% of revenue)</t>
  </si>
  <si>
    <t>Average Shelf Life</t>
  </si>
  <si>
    <t>Stock loss (as % of revenue)</t>
  </si>
  <si>
    <t>Fresh</t>
  </si>
  <si>
    <t>Bakery</t>
  </si>
  <si>
    <t>Low</t>
  </si>
  <si>
    <t>1-3 weeks</t>
  </si>
  <si>
    <t>Beers, Wine and Spirits</t>
  </si>
  <si>
    <t>High</t>
  </si>
  <si>
    <t>Varies</t>
  </si>
  <si>
    <t>Dairy, Eggs &amp; Cheese</t>
  </si>
  <si>
    <t>1-14 days</t>
  </si>
  <si>
    <t>Deli</t>
  </si>
  <si>
    <t>Medium</t>
  </si>
  <si>
    <t>3-5 days</t>
  </si>
  <si>
    <t>Floral</t>
  </si>
  <si>
    <t>7-12 days</t>
  </si>
  <si>
    <t>Meat &amp; Seafood</t>
  </si>
  <si>
    <t>2-5 days</t>
  </si>
  <si>
    <t>Produce: Fruits &amp; Vegetables</t>
  </si>
  <si>
    <t>Frozen foods</t>
  </si>
  <si>
    <t>Frozen Foods</t>
  </si>
  <si>
    <t>8-12 months</t>
  </si>
  <si>
    <t>General merchandise</t>
  </si>
  <si>
    <t>Cleaning Supplies</t>
  </si>
  <si>
    <t>Paper Products</t>
  </si>
  <si>
    <t>Pet Care</t>
  </si>
  <si>
    <t>Tobacco</t>
  </si>
  <si>
    <t>Health and beauty</t>
  </si>
  <si>
    <t>Baby</t>
  </si>
  <si>
    <t>3-9 months</t>
  </si>
  <si>
    <t>2-3 years</t>
  </si>
  <si>
    <t>Shelf stable foods</t>
  </si>
  <si>
    <t>Canned Goods &amp; Soups</t>
  </si>
  <si>
    <t>Condiments/Spices &amp; Bake</t>
  </si>
  <si>
    <t>1-2 years</t>
  </si>
  <si>
    <t>Dry Goods, Shelf Stable Foods</t>
  </si>
  <si>
    <t>6-24 months</t>
  </si>
  <si>
    <t>Grains, Pasta &amp; Sides</t>
  </si>
  <si>
    <t xml:space="preserve">Salty Snacks </t>
  </si>
  <si>
    <t>% of stock loss due to perishability</t>
  </si>
  <si>
    <t>% online shoppers who buy this</t>
  </si>
  <si>
    <t>2A) Stock-outs</t>
  </si>
  <si>
    <t>2A) Spoilage</t>
  </si>
  <si>
    <t>TOTAL</t>
  </si>
  <si>
    <t>2A) TOTAL</t>
  </si>
  <si>
    <t>2C) Improvement with 42.4% drop in pred error</t>
  </si>
  <si>
    <t>2B) Impact of 1% prediction improvement</t>
  </si>
  <si>
    <t>3C) # SKU-store combos</t>
  </si>
  <si>
    <t>3C) Annual Training Cost ($M)</t>
  </si>
  <si>
    <t>3C) Annual Run Cost ($M)</t>
  </si>
  <si>
    <t>3C) Annual Storage Cost ($M)</t>
  </si>
  <si>
    <t>3C) Total annual variable costs ($M)</t>
  </si>
  <si>
    <t>4A) Net Benefit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</si>
</sst>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2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right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wrapText="1"/>
    </xf>
    <xf numFmtId="1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3" fillId="4" borderId="0" xfId="0" applyFont="1" applyFill="1" applyAlignment="1">
      <alignment horizontal="right"/>
    </xf>
    <xf numFmtId="164" fontId="0" fillId="2" borderId="0" xfId="0" applyNumberFormat="1" applyFill="1"/>
    <xf numFmtId="2" fontId="0" fillId="2" borderId="0" xfId="0" applyNumberFormat="1" applyFill="1"/>
    <xf numFmtId="164" fontId="3" fillId="2" borderId="0" xfId="0" applyNumberFormat="1" applyFont="1" applyFill="1"/>
    <xf numFmtId="2" fontId="3" fillId="2" borderId="0" xfId="0" applyNumberFormat="1" applyFont="1" applyFill="1" applyAlignment="1">
      <alignment horizontal="right"/>
    </xf>
    <xf numFmtId="0" fontId="1" fillId="5" borderId="0" xfId="0" applyFont="1" applyFill="1"/>
    <xf numFmtId="164" fontId="0" fillId="5" borderId="0" xfId="0" applyNumberFormat="1" applyFill="1" applyAlignment="1">
      <alignment horizontal="center"/>
    </xf>
    <xf numFmtId="164" fontId="3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0A44-7AAB-7842-8E30-C24811A579C4}">
  <dimension ref="A1:Q21"/>
  <sheetViews>
    <sheetView tabSelected="1" topLeftCell="E1" zoomScale="130" zoomScaleNormal="130" workbookViewId="0">
      <selection activeCell="I21" sqref="I21"/>
    </sheetView>
  </sheetViews>
  <sheetFormatPr baseColWidth="10" defaultRowHeight="16" x14ac:dyDescent="0.2"/>
  <cols>
    <col min="1" max="1" width="22.33203125" customWidth="1"/>
    <col min="2" max="2" width="26.6640625" customWidth="1"/>
    <col min="3" max="12" width="12.83203125" customWidth="1"/>
    <col min="13" max="14" width="13.5" customWidth="1"/>
    <col min="15" max="15" width="13.33203125" style="1" customWidth="1"/>
    <col min="16" max="16" width="22.6640625" customWidth="1"/>
    <col min="17" max="17" width="20.1640625" customWidth="1"/>
  </cols>
  <sheetData>
    <row r="1" spans="1:17" s="4" customFormat="1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48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47</v>
      </c>
      <c r="M1" s="10" t="s">
        <v>49</v>
      </c>
      <c r="N1" s="10" t="s">
        <v>50</v>
      </c>
      <c r="O1" s="10" t="s">
        <v>52</v>
      </c>
      <c r="P1" s="12" t="s">
        <v>54</v>
      </c>
      <c r="Q1" s="12" t="s">
        <v>53</v>
      </c>
    </row>
    <row r="2" spans="1:17" x14ac:dyDescent="0.2">
      <c r="A2" t="s">
        <v>10</v>
      </c>
      <c r="B2" t="s">
        <v>11</v>
      </c>
      <c r="C2">
        <v>1490</v>
      </c>
      <c r="D2">
        <v>184</v>
      </c>
      <c r="E2">
        <v>55</v>
      </c>
      <c r="F2" s="1" t="s">
        <v>12</v>
      </c>
      <c r="G2" s="2">
        <v>30</v>
      </c>
      <c r="H2">
        <v>31.3</v>
      </c>
      <c r="I2">
        <v>6</v>
      </c>
      <c r="J2" s="1" t="s">
        <v>13</v>
      </c>
      <c r="K2">
        <v>2</v>
      </c>
      <c r="L2">
        <v>60</v>
      </c>
      <c r="M2" s="8">
        <f>(I2/100)*(E2/100)*D2</f>
        <v>6.0720000000000001</v>
      </c>
      <c r="N2" s="8">
        <f>K2/100*L2/100*(1-E2/100)*D2</f>
        <v>0.99359999999999993</v>
      </c>
      <c r="O2" s="8">
        <f>SUM(M2:N2)</f>
        <v>7.0655999999999999</v>
      </c>
      <c r="P2" s="21">
        <f>O2*0.01</f>
        <v>7.0655999999999997E-2</v>
      </c>
      <c r="Q2" s="22">
        <f>P2*42.4</f>
        <v>2.9958143999999995</v>
      </c>
    </row>
    <row r="3" spans="1:17" x14ac:dyDescent="0.2">
      <c r="A3" t="s">
        <v>10</v>
      </c>
      <c r="B3" t="s">
        <v>14</v>
      </c>
      <c r="C3">
        <v>980</v>
      </c>
      <c r="D3">
        <v>462</v>
      </c>
      <c r="E3">
        <v>23</v>
      </c>
      <c r="F3" s="1" t="s">
        <v>15</v>
      </c>
      <c r="G3" s="2">
        <v>30</v>
      </c>
      <c r="H3">
        <v>30.3</v>
      </c>
      <c r="I3">
        <v>2.2999999999999998</v>
      </c>
      <c r="J3" s="1" t="s">
        <v>16</v>
      </c>
      <c r="K3">
        <v>5</v>
      </c>
      <c r="L3">
        <v>15</v>
      </c>
      <c r="M3" s="8">
        <f t="shared" ref="M3:M20" si="0">(I3/100)*(E3/100)*D3</f>
        <v>2.4439800000000003</v>
      </c>
      <c r="N3" s="8">
        <f t="shared" ref="N3:N20" si="1">K3/100*L3/100*(1-E3/100)*D3</f>
        <v>2.66805</v>
      </c>
      <c r="O3" s="8">
        <f t="shared" ref="O3:O20" si="2">SUM(M3:N3)</f>
        <v>5.1120300000000007</v>
      </c>
      <c r="P3" s="21">
        <f t="shared" ref="P3:P20" si="3">O3*0.01</f>
        <v>5.1120300000000007E-2</v>
      </c>
      <c r="Q3" s="22">
        <f t="shared" ref="Q3:Q20" si="4">P3*42.4</f>
        <v>2.16750072</v>
      </c>
    </row>
    <row r="4" spans="1:17" x14ac:dyDescent="0.2">
      <c r="A4" t="s">
        <v>10</v>
      </c>
      <c r="B4" t="s">
        <v>17</v>
      </c>
      <c r="C4">
        <v>2980</v>
      </c>
      <c r="D4">
        <v>852</v>
      </c>
      <c r="E4">
        <v>31</v>
      </c>
      <c r="F4" s="1" t="s">
        <v>12</v>
      </c>
      <c r="G4" s="2">
        <v>24</v>
      </c>
      <c r="H4">
        <v>31.6</v>
      </c>
      <c r="I4">
        <v>2.1</v>
      </c>
      <c r="J4" s="1" t="s">
        <v>18</v>
      </c>
      <c r="K4">
        <v>7</v>
      </c>
      <c r="L4">
        <v>60</v>
      </c>
      <c r="M4" s="8">
        <f t="shared" si="0"/>
        <v>5.5465200000000001</v>
      </c>
      <c r="N4" s="8">
        <f t="shared" si="1"/>
        <v>24.69096</v>
      </c>
      <c r="O4" s="8">
        <f t="shared" si="2"/>
        <v>30.237480000000001</v>
      </c>
      <c r="P4" s="21">
        <f t="shared" si="3"/>
        <v>0.3023748</v>
      </c>
      <c r="Q4" s="22">
        <f t="shared" si="4"/>
        <v>12.820691519999999</v>
      </c>
    </row>
    <row r="5" spans="1:17" x14ac:dyDescent="0.2">
      <c r="A5" t="s">
        <v>10</v>
      </c>
      <c r="B5" t="s">
        <v>19</v>
      </c>
      <c r="C5">
        <v>2620</v>
      </c>
      <c r="D5">
        <v>567</v>
      </c>
      <c r="E5">
        <v>40</v>
      </c>
      <c r="F5" s="1" t="s">
        <v>20</v>
      </c>
      <c r="G5" s="2">
        <v>30</v>
      </c>
      <c r="H5">
        <v>31.8</v>
      </c>
      <c r="I5">
        <v>3.3</v>
      </c>
      <c r="J5" s="1" t="s">
        <v>21</v>
      </c>
      <c r="K5">
        <v>5</v>
      </c>
      <c r="L5">
        <v>60</v>
      </c>
      <c r="M5" s="8">
        <f t="shared" si="0"/>
        <v>7.4844000000000008</v>
      </c>
      <c r="N5" s="8">
        <f t="shared" si="1"/>
        <v>10.206</v>
      </c>
      <c r="O5" s="8">
        <f t="shared" si="2"/>
        <v>17.6904</v>
      </c>
      <c r="P5" s="21">
        <f t="shared" si="3"/>
        <v>0.17690400000000001</v>
      </c>
      <c r="Q5" s="22">
        <f t="shared" si="4"/>
        <v>7.5007295999999997</v>
      </c>
    </row>
    <row r="6" spans="1:17" x14ac:dyDescent="0.2">
      <c r="A6" t="s">
        <v>10</v>
      </c>
      <c r="B6" t="s">
        <v>22</v>
      </c>
      <c r="C6">
        <v>150</v>
      </c>
      <c r="D6">
        <v>47</v>
      </c>
      <c r="E6">
        <v>50</v>
      </c>
      <c r="F6" s="1" t="s">
        <v>20</v>
      </c>
      <c r="G6" s="2">
        <v>30</v>
      </c>
      <c r="H6">
        <v>30.4</v>
      </c>
      <c r="I6">
        <v>3</v>
      </c>
      <c r="J6" s="1" t="s">
        <v>23</v>
      </c>
      <c r="K6">
        <v>1</v>
      </c>
      <c r="L6">
        <v>70</v>
      </c>
      <c r="M6" s="8">
        <f t="shared" si="0"/>
        <v>0.70499999999999996</v>
      </c>
      <c r="N6" s="8">
        <f t="shared" si="1"/>
        <v>0.16450000000000004</v>
      </c>
      <c r="O6" s="8">
        <f t="shared" si="2"/>
        <v>0.86949999999999994</v>
      </c>
      <c r="P6" s="21">
        <f t="shared" si="3"/>
        <v>8.6949999999999996E-3</v>
      </c>
      <c r="Q6" s="22">
        <f t="shared" si="4"/>
        <v>0.368668</v>
      </c>
    </row>
    <row r="7" spans="1:17" x14ac:dyDescent="0.2">
      <c r="A7" t="s">
        <v>10</v>
      </c>
      <c r="B7" t="s">
        <v>24</v>
      </c>
      <c r="C7">
        <v>1490</v>
      </c>
      <c r="D7">
        <v>1008</v>
      </c>
      <c r="E7">
        <v>30</v>
      </c>
      <c r="F7" s="1" t="s">
        <v>20</v>
      </c>
      <c r="G7" s="2">
        <v>17</v>
      </c>
      <c r="H7">
        <v>40</v>
      </c>
      <c r="I7">
        <v>7.8</v>
      </c>
      <c r="J7" s="1" t="s">
        <v>25</v>
      </c>
      <c r="K7">
        <v>10</v>
      </c>
      <c r="L7">
        <v>70</v>
      </c>
      <c r="M7" s="8">
        <f t="shared" si="0"/>
        <v>23.587199999999999</v>
      </c>
      <c r="N7" s="8">
        <f t="shared" si="1"/>
        <v>49.392000000000003</v>
      </c>
      <c r="O7" s="8">
        <f t="shared" si="2"/>
        <v>72.979200000000006</v>
      </c>
      <c r="P7" s="21">
        <f t="shared" si="3"/>
        <v>0.72979200000000011</v>
      </c>
      <c r="Q7" s="22">
        <f t="shared" si="4"/>
        <v>30.943180800000004</v>
      </c>
    </row>
    <row r="8" spans="1:17" x14ac:dyDescent="0.2">
      <c r="A8" t="s">
        <v>10</v>
      </c>
      <c r="B8" t="s">
        <v>26</v>
      </c>
      <c r="C8">
        <v>3140</v>
      </c>
      <c r="D8">
        <v>866</v>
      </c>
      <c r="E8">
        <v>45</v>
      </c>
      <c r="F8" s="1" t="s">
        <v>12</v>
      </c>
      <c r="G8" s="2">
        <v>22</v>
      </c>
      <c r="H8">
        <v>38.299999999999997</v>
      </c>
      <c r="I8">
        <v>4.7</v>
      </c>
      <c r="J8" s="1" t="s">
        <v>16</v>
      </c>
      <c r="K8">
        <v>12</v>
      </c>
      <c r="L8">
        <v>80</v>
      </c>
      <c r="M8" s="8">
        <f t="shared" si="0"/>
        <v>18.315900000000003</v>
      </c>
      <c r="N8" s="8">
        <f t="shared" si="1"/>
        <v>45.724800000000009</v>
      </c>
      <c r="O8" s="8">
        <f t="shared" si="2"/>
        <v>64.040700000000015</v>
      </c>
      <c r="P8" s="21">
        <f t="shared" si="3"/>
        <v>0.64040700000000017</v>
      </c>
      <c r="Q8" s="22">
        <f t="shared" si="4"/>
        <v>27.153256800000005</v>
      </c>
    </row>
    <row r="9" spans="1:17" x14ac:dyDescent="0.2">
      <c r="A9" t="s">
        <v>27</v>
      </c>
      <c r="B9" t="s">
        <v>28</v>
      </c>
      <c r="C9">
        <v>1590</v>
      </c>
      <c r="D9">
        <v>593</v>
      </c>
      <c r="E9">
        <v>30</v>
      </c>
      <c r="F9" s="1" t="s">
        <v>20</v>
      </c>
      <c r="G9" s="2">
        <v>30</v>
      </c>
      <c r="H9">
        <v>31.4</v>
      </c>
      <c r="I9">
        <v>3.5</v>
      </c>
      <c r="J9" s="1" t="s">
        <v>29</v>
      </c>
      <c r="K9">
        <v>5</v>
      </c>
      <c r="L9">
        <v>45</v>
      </c>
      <c r="M9" s="8">
        <f t="shared" si="0"/>
        <v>6.2265000000000006</v>
      </c>
      <c r="N9" s="8">
        <f t="shared" si="1"/>
        <v>9.3397500000000004</v>
      </c>
      <c r="O9" s="8">
        <f t="shared" si="2"/>
        <v>15.56625</v>
      </c>
      <c r="P9" s="21">
        <f t="shared" si="3"/>
        <v>0.15566250000000001</v>
      </c>
      <c r="Q9" s="22">
        <f t="shared" si="4"/>
        <v>6.6000899999999998</v>
      </c>
    </row>
    <row r="10" spans="1:17" x14ac:dyDescent="0.2">
      <c r="A10" t="s">
        <v>30</v>
      </c>
      <c r="B10" t="s">
        <v>31</v>
      </c>
      <c r="C10">
        <v>460</v>
      </c>
      <c r="D10">
        <v>221</v>
      </c>
      <c r="E10">
        <v>47</v>
      </c>
      <c r="F10" s="1" t="s">
        <v>15</v>
      </c>
      <c r="G10" s="2">
        <v>35</v>
      </c>
      <c r="H10">
        <v>30</v>
      </c>
      <c r="I10">
        <v>2.4</v>
      </c>
      <c r="J10" s="1" t="s">
        <v>15</v>
      </c>
      <c r="K10">
        <v>1</v>
      </c>
      <c r="L10">
        <v>0</v>
      </c>
      <c r="M10" s="8">
        <f t="shared" si="0"/>
        <v>2.49288</v>
      </c>
      <c r="N10" s="8">
        <f t="shared" si="1"/>
        <v>0</v>
      </c>
      <c r="O10" s="8">
        <f t="shared" si="2"/>
        <v>2.49288</v>
      </c>
      <c r="P10" s="21">
        <f t="shared" si="3"/>
        <v>2.4928800000000001E-2</v>
      </c>
      <c r="Q10" s="22">
        <f t="shared" si="4"/>
        <v>1.0569811200000001</v>
      </c>
    </row>
    <row r="11" spans="1:17" x14ac:dyDescent="0.2">
      <c r="A11" t="s">
        <v>30</v>
      </c>
      <c r="B11" t="s">
        <v>32</v>
      </c>
      <c r="C11">
        <v>210</v>
      </c>
      <c r="D11">
        <v>158</v>
      </c>
      <c r="E11">
        <v>47</v>
      </c>
      <c r="F11" s="1" t="s">
        <v>12</v>
      </c>
      <c r="G11" s="2">
        <v>42</v>
      </c>
      <c r="H11">
        <v>30</v>
      </c>
      <c r="I11">
        <v>2.2000000000000002</v>
      </c>
      <c r="J11" s="1" t="s">
        <v>15</v>
      </c>
      <c r="K11">
        <v>1</v>
      </c>
      <c r="L11">
        <v>0</v>
      </c>
      <c r="M11" s="8">
        <f t="shared" si="0"/>
        <v>1.6337200000000001</v>
      </c>
      <c r="N11" s="8">
        <f t="shared" si="1"/>
        <v>0</v>
      </c>
      <c r="O11" s="8">
        <f t="shared" si="2"/>
        <v>1.6337200000000001</v>
      </c>
      <c r="P11" s="21">
        <f t="shared" si="3"/>
        <v>1.63372E-2</v>
      </c>
      <c r="Q11" s="22">
        <f t="shared" si="4"/>
        <v>0.69269727999999997</v>
      </c>
    </row>
    <row r="12" spans="1:17" x14ac:dyDescent="0.2">
      <c r="A12" t="s">
        <v>30</v>
      </c>
      <c r="B12" t="s">
        <v>33</v>
      </c>
      <c r="C12">
        <v>510</v>
      </c>
      <c r="D12">
        <v>95</v>
      </c>
      <c r="E12">
        <v>47</v>
      </c>
      <c r="F12" s="1" t="s">
        <v>15</v>
      </c>
      <c r="G12" s="2">
        <v>28</v>
      </c>
      <c r="H12">
        <v>30.1</v>
      </c>
      <c r="I12">
        <v>1.9</v>
      </c>
      <c r="J12" s="1" t="s">
        <v>16</v>
      </c>
      <c r="K12">
        <v>4</v>
      </c>
      <c r="L12">
        <v>10</v>
      </c>
      <c r="M12" s="8">
        <f t="shared" si="0"/>
        <v>0.84834999999999983</v>
      </c>
      <c r="N12" s="8">
        <f t="shared" si="1"/>
        <v>0.20140000000000002</v>
      </c>
      <c r="O12" s="8">
        <f t="shared" si="2"/>
        <v>1.04975</v>
      </c>
      <c r="P12" s="21">
        <f t="shared" si="3"/>
        <v>1.04975E-2</v>
      </c>
      <c r="Q12" s="22">
        <f t="shared" si="4"/>
        <v>0.44509399999999999</v>
      </c>
    </row>
    <row r="13" spans="1:17" x14ac:dyDescent="0.2">
      <c r="A13" t="s">
        <v>30</v>
      </c>
      <c r="B13" t="s">
        <v>34</v>
      </c>
      <c r="C13">
        <v>210</v>
      </c>
      <c r="D13">
        <v>32</v>
      </c>
      <c r="E13">
        <v>25</v>
      </c>
      <c r="F13" s="1" t="s">
        <v>15</v>
      </c>
      <c r="G13" s="2">
        <v>15</v>
      </c>
      <c r="H13">
        <v>30</v>
      </c>
      <c r="I13">
        <v>3</v>
      </c>
      <c r="J13" s="1" t="s">
        <v>15</v>
      </c>
      <c r="K13">
        <v>2</v>
      </c>
      <c r="L13">
        <v>0</v>
      </c>
      <c r="M13" s="8">
        <f t="shared" si="0"/>
        <v>0.24</v>
      </c>
      <c r="N13" s="8">
        <f t="shared" si="1"/>
        <v>0</v>
      </c>
      <c r="O13" s="8">
        <f t="shared" si="2"/>
        <v>0.24</v>
      </c>
      <c r="P13" s="21">
        <f t="shared" si="3"/>
        <v>2.3999999999999998E-3</v>
      </c>
      <c r="Q13" s="22">
        <f t="shared" si="4"/>
        <v>0.10175999999999999</v>
      </c>
    </row>
    <row r="14" spans="1:17" x14ac:dyDescent="0.2">
      <c r="A14" t="s">
        <v>35</v>
      </c>
      <c r="B14" t="s">
        <v>36</v>
      </c>
      <c r="C14">
        <v>620</v>
      </c>
      <c r="D14">
        <v>126</v>
      </c>
      <c r="E14">
        <v>47</v>
      </c>
      <c r="F14" s="1" t="s">
        <v>20</v>
      </c>
      <c r="G14" s="2">
        <v>35</v>
      </c>
      <c r="H14">
        <v>30.1</v>
      </c>
      <c r="I14">
        <v>1.9</v>
      </c>
      <c r="J14" s="1" t="s">
        <v>37</v>
      </c>
      <c r="K14">
        <v>2</v>
      </c>
      <c r="L14">
        <v>10</v>
      </c>
      <c r="M14" s="8">
        <f t="shared" si="0"/>
        <v>1.1251799999999998</v>
      </c>
      <c r="N14" s="8">
        <f t="shared" si="1"/>
        <v>0.13356000000000001</v>
      </c>
      <c r="O14" s="8">
        <f t="shared" si="2"/>
        <v>1.25874</v>
      </c>
      <c r="P14" s="21">
        <f t="shared" si="3"/>
        <v>1.25874E-2</v>
      </c>
      <c r="Q14" s="22">
        <f t="shared" si="4"/>
        <v>0.53370576000000003</v>
      </c>
    </row>
    <row r="15" spans="1:17" x14ac:dyDescent="0.2">
      <c r="A15" t="s">
        <v>35</v>
      </c>
      <c r="B15" t="s">
        <v>35</v>
      </c>
      <c r="C15">
        <v>2570</v>
      </c>
      <c r="D15">
        <v>377</v>
      </c>
      <c r="E15">
        <v>54</v>
      </c>
      <c r="F15" s="1" t="s">
        <v>15</v>
      </c>
      <c r="G15" s="2">
        <v>45</v>
      </c>
      <c r="H15">
        <v>30.1</v>
      </c>
      <c r="I15">
        <v>1.9</v>
      </c>
      <c r="J15" s="1" t="s">
        <v>38</v>
      </c>
      <c r="K15">
        <v>6</v>
      </c>
      <c r="L15">
        <v>5</v>
      </c>
      <c r="M15" s="8">
        <f t="shared" si="0"/>
        <v>3.86802</v>
      </c>
      <c r="N15" s="8">
        <f t="shared" si="1"/>
        <v>0.52025999999999994</v>
      </c>
      <c r="O15" s="8">
        <f t="shared" si="2"/>
        <v>4.38828</v>
      </c>
      <c r="P15" s="21">
        <f t="shared" si="3"/>
        <v>4.38828E-2</v>
      </c>
      <c r="Q15" s="22">
        <f t="shared" si="4"/>
        <v>1.8606307199999998</v>
      </c>
    </row>
    <row r="16" spans="1:17" x14ac:dyDescent="0.2">
      <c r="A16" t="s">
        <v>39</v>
      </c>
      <c r="B16" t="s">
        <v>40</v>
      </c>
      <c r="C16">
        <v>1130</v>
      </c>
      <c r="D16">
        <v>362</v>
      </c>
      <c r="E16">
        <v>25</v>
      </c>
      <c r="F16" s="1" t="s">
        <v>12</v>
      </c>
      <c r="G16" s="2">
        <v>37</v>
      </c>
      <c r="H16">
        <v>30.1</v>
      </c>
      <c r="I16">
        <v>1.8</v>
      </c>
      <c r="J16" s="1" t="s">
        <v>38</v>
      </c>
      <c r="K16">
        <v>1</v>
      </c>
      <c r="L16">
        <v>15</v>
      </c>
      <c r="M16" s="8">
        <f t="shared" si="0"/>
        <v>1.6290000000000002</v>
      </c>
      <c r="N16" s="8">
        <f t="shared" si="1"/>
        <v>0.40725000000000006</v>
      </c>
      <c r="O16" s="8">
        <f t="shared" si="2"/>
        <v>2.0362500000000003</v>
      </c>
      <c r="P16" s="21">
        <f t="shared" si="3"/>
        <v>2.0362500000000002E-2</v>
      </c>
      <c r="Q16" s="22">
        <f t="shared" si="4"/>
        <v>0.86337000000000008</v>
      </c>
    </row>
    <row r="17" spans="1:17" x14ac:dyDescent="0.2">
      <c r="A17" t="s">
        <v>39</v>
      </c>
      <c r="B17" t="s">
        <v>41</v>
      </c>
      <c r="C17">
        <v>3600</v>
      </c>
      <c r="D17">
        <v>241</v>
      </c>
      <c r="E17">
        <v>20</v>
      </c>
      <c r="F17" s="1" t="s">
        <v>12</v>
      </c>
      <c r="G17" s="2">
        <v>31</v>
      </c>
      <c r="H17">
        <v>30.1</v>
      </c>
      <c r="I17">
        <v>1.5</v>
      </c>
      <c r="J17" s="1" t="s">
        <v>42</v>
      </c>
      <c r="K17">
        <v>2</v>
      </c>
      <c r="L17">
        <v>10</v>
      </c>
      <c r="M17" s="8">
        <f t="shared" si="0"/>
        <v>0.72299999999999998</v>
      </c>
      <c r="N17" s="8">
        <f t="shared" si="1"/>
        <v>0.3856</v>
      </c>
      <c r="O17" s="8">
        <f t="shared" si="2"/>
        <v>1.1086</v>
      </c>
      <c r="P17" s="21">
        <f t="shared" si="3"/>
        <v>1.1086E-2</v>
      </c>
      <c r="Q17" s="22">
        <f t="shared" si="4"/>
        <v>0.47004639999999998</v>
      </c>
    </row>
    <row r="18" spans="1:17" x14ac:dyDescent="0.2">
      <c r="A18" t="s">
        <v>39</v>
      </c>
      <c r="B18" t="s">
        <v>43</v>
      </c>
      <c r="C18">
        <v>4630</v>
      </c>
      <c r="D18">
        <v>482</v>
      </c>
      <c r="E18">
        <v>25</v>
      </c>
      <c r="F18" s="1" t="s">
        <v>12</v>
      </c>
      <c r="G18" s="2">
        <v>37</v>
      </c>
      <c r="H18">
        <v>30</v>
      </c>
      <c r="I18">
        <v>1.8</v>
      </c>
      <c r="J18" s="1" t="s">
        <v>44</v>
      </c>
      <c r="K18">
        <v>2</v>
      </c>
      <c r="L18">
        <v>5</v>
      </c>
      <c r="M18" s="8">
        <f t="shared" si="0"/>
        <v>2.169</v>
      </c>
      <c r="N18" s="8">
        <f t="shared" si="1"/>
        <v>0.36149999999999999</v>
      </c>
      <c r="O18" s="8">
        <f t="shared" si="2"/>
        <v>2.5305</v>
      </c>
      <c r="P18" s="21">
        <f t="shared" si="3"/>
        <v>2.5305000000000001E-2</v>
      </c>
      <c r="Q18" s="22">
        <f t="shared" si="4"/>
        <v>1.072932</v>
      </c>
    </row>
    <row r="19" spans="1:17" x14ac:dyDescent="0.2">
      <c r="A19" t="s">
        <v>39</v>
      </c>
      <c r="B19" t="s">
        <v>45</v>
      </c>
      <c r="C19">
        <v>1290</v>
      </c>
      <c r="D19">
        <v>844</v>
      </c>
      <c r="E19">
        <v>25</v>
      </c>
      <c r="F19" s="1" t="s">
        <v>12</v>
      </c>
      <c r="G19" s="2">
        <v>30</v>
      </c>
      <c r="H19">
        <v>30.2</v>
      </c>
      <c r="I19">
        <v>1.8</v>
      </c>
      <c r="J19" s="1" t="s">
        <v>38</v>
      </c>
      <c r="K19">
        <v>5</v>
      </c>
      <c r="L19">
        <v>10</v>
      </c>
      <c r="M19" s="8">
        <f t="shared" si="0"/>
        <v>3.7980000000000005</v>
      </c>
      <c r="N19" s="8">
        <f t="shared" si="1"/>
        <v>3.165</v>
      </c>
      <c r="O19" s="8">
        <f t="shared" si="2"/>
        <v>6.963000000000001</v>
      </c>
      <c r="P19" s="21">
        <f t="shared" si="3"/>
        <v>6.9630000000000011E-2</v>
      </c>
      <c r="Q19" s="22">
        <f t="shared" si="4"/>
        <v>2.9523120000000005</v>
      </c>
    </row>
    <row r="20" spans="1:17" x14ac:dyDescent="0.2">
      <c r="A20" t="s">
        <v>39</v>
      </c>
      <c r="B20" t="s">
        <v>46</v>
      </c>
      <c r="C20">
        <v>1440</v>
      </c>
      <c r="D20">
        <v>482</v>
      </c>
      <c r="E20">
        <v>37</v>
      </c>
      <c r="F20" s="1" t="s">
        <v>12</v>
      </c>
      <c r="G20" s="2">
        <v>43</v>
      </c>
      <c r="H20">
        <v>30.4</v>
      </c>
      <c r="I20">
        <v>3.8</v>
      </c>
      <c r="J20" s="1" t="s">
        <v>15</v>
      </c>
      <c r="K20">
        <v>5</v>
      </c>
      <c r="L20">
        <v>10</v>
      </c>
      <c r="M20" s="8">
        <f t="shared" si="0"/>
        <v>6.7769199999999996</v>
      </c>
      <c r="N20" s="8">
        <f t="shared" si="1"/>
        <v>1.5183</v>
      </c>
      <c r="O20" s="8">
        <f t="shared" si="2"/>
        <v>8.2952200000000005</v>
      </c>
      <c r="P20" s="21">
        <f t="shared" si="3"/>
        <v>8.2952200000000004E-2</v>
      </c>
      <c r="Q20" s="22">
        <f t="shared" si="4"/>
        <v>3.5171732800000002</v>
      </c>
    </row>
    <row r="21" spans="1:17" ht="21" x14ac:dyDescent="0.25">
      <c r="L21" s="20" t="s">
        <v>51</v>
      </c>
      <c r="M21" s="7">
        <f>SUM(M2:M20)</f>
        <v>95.685569999999998</v>
      </c>
      <c r="N21" s="7">
        <f>SUM(N2:N20)</f>
        <v>149.87253000000004</v>
      </c>
      <c r="O21" s="7">
        <f>SUM(O2:O20)</f>
        <v>245.5581</v>
      </c>
      <c r="P21" s="23">
        <f>SUM(P2:P20)</f>
        <v>2.4555810000000009</v>
      </c>
      <c r="Q21" s="24">
        <f>SUM(Q2:Q20)</f>
        <v>104.11663440000001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5036-5B67-C846-B643-93324F1B49E3}">
  <dimension ref="A1:V22"/>
  <sheetViews>
    <sheetView topLeftCell="K1" zoomScale="130" zoomScaleNormal="130" workbookViewId="0">
      <selection activeCell="P11" sqref="P11"/>
    </sheetView>
  </sheetViews>
  <sheetFormatPr baseColWidth="10" defaultRowHeight="16" x14ac:dyDescent="0.2"/>
  <cols>
    <col min="1" max="1" width="22.33203125" customWidth="1"/>
    <col min="2" max="2" width="26.6640625" customWidth="1"/>
    <col min="3" max="12" width="12.83203125" customWidth="1"/>
    <col min="13" max="14" width="13.5" customWidth="1"/>
    <col min="15" max="15" width="13.33203125" style="1" customWidth="1"/>
    <col min="16" max="16" width="22.6640625" customWidth="1"/>
    <col min="17" max="17" width="20.1640625" customWidth="1"/>
    <col min="18" max="22" width="15.83203125" customWidth="1"/>
  </cols>
  <sheetData>
    <row r="1" spans="1:22" s="4" customFormat="1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48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47</v>
      </c>
      <c r="M1" s="10" t="s">
        <v>49</v>
      </c>
      <c r="N1" s="10" t="s">
        <v>50</v>
      </c>
      <c r="O1" s="10" t="s">
        <v>52</v>
      </c>
      <c r="P1" s="12" t="s">
        <v>54</v>
      </c>
      <c r="Q1" s="12" t="s">
        <v>53</v>
      </c>
      <c r="R1" s="9" t="s">
        <v>55</v>
      </c>
      <c r="S1" s="9" t="s">
        <v>56</v>
      </c>
      <c r="T1" s="9" t="s">
        <v>57</v>
      </c>
      <c r="U1" s="9" t="s">
        <v>58</v>
      </c>
      <c r="V1" s="9" t="s">
        <v>59</v>
      </c>
    </row>
    <row r="2" spans="1:22" x14ac:dyDescent="0.2">
      <c r="A2" t="s">
        <v>10</v>
      </c>
      <c r="B2" t="s">
        <v>11</v>
      </c>
      <c r="C2">
        <v>1490</v>
      </c>
      <c r="D2">
        <v>184</v>
      </c>
      <c r="E2">
        <v>55</v>
      </c>
      <c r="F2" s="1" t="s">
        <v>12</v>
      </c>
      <c r="G2" s="2">
        <v>30</v>
      </c>
      <c r="H2">
        <v>31.3</v>
      </c>
      <c r="I2">
        <v>6</v>
      </c>
      <c r="J2" s="1" t="s">
        <v>13</v>
      </c>
      <c r="K2">
        <v>2</v>
      </c>
      <c r="L2">
        <v>60</v>
      </c>
      <c r="M2" s="6">
        <f>(I2/100)*(E2/100)*D2</f>
        <v>6.0720000000000001</v>
      </c>
      <c r="N2" s="6">
        <f>K2/100*L2/100*(1-E2/100)*D2</f>
        <v>0.99359999999999993</v>
      </c>
      <c r="O2" s="6">
        <f>SUM(M2:N2)</f>
        <v>7.0655999999999999</v>
      </c>
      <c r="P2" s="16">
        <f>O2*0.01</f>
        <v>7.0655999999999997E-2</v>
      </c>
      <c r="Q2" s="6">
        <f>P2*42.4</f>
        <v>2.9958143999999995</v>
      </c>
      <c r="R2" s="17">
        <f>C2*500</f>
        <v>745000</v>
      </c>
      <c r="S2" s="18">
        <f>16/15000*R2*7.894*26/1000000</f>
        <v>0.16310056533333336</v>
      </c>
      <c r="T2" s="18">
        <f>R2*4/15000*7.894*365/1000000</f>
        <v>0.57242025333333335</v>
      </c>
      <c r="U2" s="19">
        <f>95/15000*R2*0.01*12/10000000</f>
        <v>5.661999999999999E-5</v>
      </c>
      <c r="V2" s="18">
        <f>SUM(S2:U2)</f>
        <v>0.73557743866666669</v>
      </c>
    </row>
    <row r="3" spans="1:22" x14ac:dyDescent="0.2">
      <c r="A3" t="s">
        <v>10</v>
      </c>
      <c r="B3" t="s">
        <v>14</v>
      </c>
      <c r="C3">
        <v>980</v>
      </c>
      <c r="D3">
        <v>462</v>
      </c>
      <c r="E3">
        <v>23</v>
      </c>
      <c r="F3" s="1" t="s">
        <v>15</v>
      </c>
      <c r="G3" s="2">
        <v>30</v>
      </c>
      <c r="H3">
        <v>30.3</v>
      </c>
      <c r="I3">
        <v>2.2999999999999998</v>
      </c>
      <c r="J3" s="1" t="s">
        <v>16</v>
      </c>
      <c r="K3">
        <v>5</v>
      </c>
      <c r="L3">
        <v>15</v>
      </c>
      <c r="M3" s="6">
        <f t="shared" ref="M3:M20" si="0">(I3/100)*(E3/100)*D3</f>
        <v>2.4439800000000003</v>
      </c>
      <c r="N3" s="6">
        <f t="shared" ref="N3:N20" si="1">K3/100*L3/100*(1-E3/100)*D3</f>
        <v>2.66805</v>
      </c>
      <c r="O3" s="6">
        <f t="shared" ref="O3:O20" si="2">SUM(M3:N3)</f>
        <v>5.1120300000000007</v>
      </c>
      <c r="P3" s="16">
        <f t="shared" ref="P3:P20" si="3">O3*0.01</f>
        <v>5.1120300000000007E-2</v>
      </c>
      <c r="Q3" s="6">
        <f t="shared" ref="Q3:Q20" si="4">P3*42.4</f>
        <v>2.16750072</v>
      </c>
      <c r="R3" s="17">
        <f t="shared" ref="R3:R20" si="5">C3*500</f>
        <v>490000</v>
      </c>
      <c r="S3" s="18">
        <f t="shared" ref="S3:S20" si="6">16/15000*R3*7.894*26/1000000</f>
        <v>0.10727419733333335</v>
      </c>
      <c r="T3" s="18">
        <f t="shared" ref="T3:T20" si="7">R3*4/15000*7.894*365/1000000</f>
        <v>0.37649117333333326</v>
      </c>
      <c r="U3" s="19">
        <f t="shared" ref="U3:U20" si="8">95/15000*R3*0.01*12/10000000</f>
        <v>3.7239999999999996E-5</v>
      </c>
      <c r="V3" s="18">
        <f t="shared" ref="V3:V20" si="9">SUM(S3:U3)</f>
        <v>0.48380261066666658</v>
      </c>
    </row>
    <row r="4" spans="1:22" x14ac:dyDescent="0.2">
      <c r="A4" t="s">
        <v>10</v>
      </c>
      <c r="B4" t="s">
        <v>17</v>
      </c>
      <c r="C4">
        <v>2980</v>
      </c>
      <c r="D4">
        <v>852</v>
      </c>
      <c r="E4">
        <v>31</v>
      </c>
      <c r="F4" s="1" t="s">
        <v>12</v>
      </c>
      <c r="G4" s="2">
        <v>24</v>
      </c>
      <c r="H4">
        <v>31.6</v>
      </c>
      <c r="I4">
        <v>2.1</v>
      </c>
      <c r="J4" s="1" t="s">
        <v>18</v>
      </c>
      <c r="K4">
        <v>7</v>
      </c>
      <c r="L4">
        <v>60</v>
      </c>
      <c r="M4" s="6">
        <f t="shared" si="0"/>
        <v>5.5465200000000001</v>
      </c>
      <c r="N4" s="6">
        <f t="shared" si="1"/>
        <v>24.69096</v>
      </c>
      <c r="O4" s="6">
        <f t="shared" si="2"/>
        <v>30.237480000000001</v>
      </c>
      <c r="P4" s="16">
        <f t="shared" si="3"/>
        <v>0.3023748</v>
      </c>
      <c r="Q4" s="6">
        <f t="shared" si="4"/>
        <v>12.820691519999999</v>
      </c>
      <c r="R4" s="17">
        <f t="shared" si="5"/>
        <v>1490000</v>
      </c>
      <c r="S4" s="18">
        <f t="shared" si="6"/>
        <v>0.32620113066666673</v>
      </c>
      <c r="T4" s="18">
        <f t="shared" si="7"/>
        <v>1.1448405066666667</v>
      </c>
      <c r="U4" s="19">
        <f t="shared" si="8"/>
        <v>1.1323999999999998E-4</v>
      </c>
      <c r="V4" s="18">
        <f t="shared" si="9"/>
        <v>1.4711548773333334</v>
      </c>
    </row>
    <row r="5" spans="1:22" x14ac:dyDescent="0.2">
      <c r="A5" t="s">
        <v>10</v>
      </c>
      <c r="B5" t="s">
        <v>19</v>
      </c>
      <c r="C5">
        <v>2620</v>
      </c>
      <c r="D5">
        <v>567</v>
      </c>
      <c r="E5">
        <v>40</v>
      </c>
      <c r="F5" s="1" t="s">
        <v>20</v>
      </c>
      <c r="G5" s="2">
        <v>30</v>
      </c>
      <c r="H5">
        <v>31.8</v>
      </c>
      <c r="I5">
        <v>3.3</v>
      </c>
      <c r="J5" s="1" t="s">
        <v>21</v>
      </c>
      <c r="K5">
        <v>5</v>
      </c>
      <c r="L5">
        <v>60</v>
      </c>
      <c r="M5" s="6">
        <f t="shared" si="0"/>
        <v>7.4844000000000008</v>
      </c>
      <c r="N5" s="6">
        <f t="shared" si="1"/>
        <v>10.206</v>
      </c>
      <c r="O5" s="6">
        <f t="shared" si="2"/>
        <v>17.6904</v>
      </c>
      <c r="P5" s="16">
        <f t="shared" si="3"/>
        <v>0.17690400000000001</v>
      </c>
      <c r="Q5" s="6">
        <f t="shared" si="4"/>
        <v>7.5007295999999997</v>
      </c>
      <c r="R5" s="17">
        <f t="shared" si="5"/>
        <v>1310000</v>
      </c>
      <c r="S5" s="18">
        <f t="shared" si="6"/>
        <v>0.28679428266666668</v>
      </c>
      <c r="T5" s="18">
        <f t="shared" si="7"/>
        <v>1.0065376266666666</v>
      </c>
      <c r="U5" s="19">
        <f t="shared" si="8"/>
        <v>9.9560000000000002E-5</v>
      </c>
      <c r="V5" s="18">
        <f t="shared" si="9"/>
        <v>1.2934314693333333</v>
      </c>
    </row>
    <row r="6" spans="1:22" x14ac:dyDescent="0.2">
      <c r="A6" t="s">
        <v>10</v>
      </c>
      <c r="B6" t="s">
        <v>22</v>
      </c>
      <c r="C6">
        <v>150</v>
      </c>
      <c r="D6">
        <v>47</v>
      </c>
      <c r="E6">
        <v>50</v>
      </c>
      <c r="F6" s="1" t="s">
        <v>20</v>
      </c>
      <c r="G6" s="2">
        <v>30</v>
      </c>
      <c r="H6">
        <v>30.4</v>
      </c>
      <c r="I6">
        <v>3</v>
      </c>
      <c r="J6" s="1" t="s">
        <v>23</v>
      </c>
      <c r="K6">
        <v>1</v>
      </c>
      <c r="L6">
        <v>70</v>
      </c>
      <c r="M6" s="6">
        <f t="shared" si="0"/>
        <v>0.70499999999999996</v>
      </c>
      <c r="N6" s="6">
        <f t="shared" si="1"/>
        <v>0.16450000000000004</v>
      </c>
      <c r="O6" s="6">
        <f t="shared" si="2"/>
        <v>0.86949999999999994</v>
      </c>
      <c r="P6" s="16">
        <f t="shared" si="3"/>
        <v>8.6949999999999996E-3</v>
      </c>
      <c r="Q6" s="6">
        <f t="shared" si="4"/>
        <v>0.368668</v>
      </c>
      <c r="R6" s="17">
        <f t="shared" si="5"/>
        <v>75000</v>
      </c>
      <c r="S6" s="18">
        <f t="shared" si="6"/>
        <v>1.641952E-2</v>
      </c>
      <c r="T6" s="18">
        <f t="shared" si="7"/>
        <v>5.7626199999999995E-2</v>
      </c>
      <c r="U6" s="19">
        <f t="shared" si="8"/>
        <v>5.6999999999999996E-6</v>
      </c>
      <c r="V6" s="18">
        <f t="shared" si="9"/>
        <v>7.4051419999999993E-2</v>
      </c>
    </row>
    <row r="7" spans="1:22" x14ac:dyDescent="0.2">
      <c r="A7" t="s">
        <v>10</v>
      </c>
      <c r="B7" t="s">
        <v>24</v>
      </c>
      <c r="C7">
        <v>1490</v>
      </c>
      <c r="D7">
        <v>1008</v>
      </c>
      <c r="E7">
        <v>30</v>
      </c>
      <c r="F7" s="1" t="s">
        <v>20</v>
      </c>
      <c r="G7" s="2">
        <v>17</v>
      </c>
      <c r="H7">
        <v>40</v>
      </c>
      <c r="I7">
        <v>7.8</v>
      </c>
      <c r="J7" s="1" t="s">
        <v>25</v>
      </c>
      <c r="K7">
        <v>10</v>
      </c>
      <c r="L7">
        <v>70</v>
      </c>
      <c r="M7" s="6">
        <f t="shared" si="0"/>
        <v>23.587199999999999</v>
      </c>
      <c r="N7" s="6">
        <f t="shared" si="1"/>
        <v>49.392000000000003</v>
      </c>
      <c r="O7" s="6">
        <f t="shared" si="2"/>
        <v>72.979200000000006</v>
      </c>
      <c r="P7" s="16">
        <f t="shared" si="3"/>
        <v>0.72979200000000011</v>
      </c>
      <c r="Q7" s="6">
        <f t="shared" si="4"/>
        <v>30.943180800000004</v>
      </c>
      <c r="R7" s="17">
        <f t="shared" si="5"/>
        <v>745000</v>
      </c>
      <c r="S7" s="18">
        <f t="shared" si="6"/>
        <v>0.16310056533333336</v>
      </c>
      <c r="T7" s="18">
        <f t="shared" si="7"/>
        <v>0.57242025333333335</v>
      </c>
      <c r="U7" s="19">
        <f t="shared" si="8"/>
        <v>5.661999999999999E-5</v>
      </c>
      <c r="V7" s="18">
        <f t="shared" si="9"/>
        <v>0.73557743866666669</v>
      </c>
    </row>
    <row r="8" spans="1:22" x14ac:dyDescent="0.2">
      <c r="A8" t="s">
        <v>10</v>
      </c>
      <c r="B8" t="s">
        <v>26</v>
      </c>
      <c r="C8">
        <v>3140</v>
      </c>
      <c r="D8">
        <v>866</v>
      </c>
      <c r="E8">
        <v>45</v>
      </c>
      <c r="F8" s="1" t="s">
        <v>12</v>
      </c>
      <c r="G8" s="2">
        <v>22</v>
      </c>
      <c r="H8">
        <v>38.299999999999997</v>
      </c>
      <c r="I8">
        <v>4.7</v>
      </c>
      <c r="J8" s="1" t="s">
        <v>16</v>
      </c>
      <c r="K8">
        <v>12</v>
      </c>
      <c r="L8">
        <v>80</v>
      </c>
      <c r="M8" s="6">
        <f t="shared" si="0"/>
        <v>18.315900000000003</v>
      </c>
      <c r="N8" s="6">
        <f t="shared" si="1"/>
        <v>45.724800000000009</v>
      </c>
      <c r="O8" s="6">
        <f t="shared" si="2"/>
        <v>64.040700000000015</v>
      </c>
      <c r="P8" s="16">
        <f t="shared" si="3"/>
        <v>0.64040700000000017</v>
      </c>
      <c r="Q8" s="6">
        <f t="shared" si="4"/>
        <v>27.153256800000005</v>
      </c>
      <c r="R8" s="17">
        <f t="shared" si="5"/>
        <v>1570000</v>
      </c>
      <c r="S8" s="18">
        <f t="shared" si="6"/>
        <v>0.34371528533333334</v>
      </c>
      <c r="T8" s="18">
        <f t="shared" si="7"/>
        <v>1.2063084533333335</v>
      </c>
      <c r="U8" s="19">
        <f t="shared" si="8"/>
        <v>1.1932E-4</v>
      </c>
      <c r="V8" s="18">
        <f t="shared" si="9"/>
        <v>1.5501430586666669</v>
      </c>
    </row>
    <row r="9" spans="1:22" x14ac:dyDescent="0.2">
      <c r="A9" t="s">
        <v>27</v>
      </c>
      <c r="B9" t="s">
        <v>28</v>
      </c>
      <c r="C9">
        <v>1590</v>
      </c>
      <c r="D9">
        <v>593</v>
      </c>
      <c r="E9">
        <v>30</v>
      </c>
      <c r="F9" s="1" t="s">
        <v>20</v>
      </c>
      <c r="G9" s="2">
        <v>30</v>
      </c>
      <c r="H9">
        <v>31.4</v>
      </c>
      <c r="I9">
        <v>3.5</v>
      </c>
      <c r="J9" s="1" t="s">
        <v>29</v>
      </c>
      <c r="K9">
        <v>5</v>
      </c>
      <c r="L9">
        <v>45</v>
      </c>
      <c r="M9" s="6">
        <f t="shared" si="0"/>
        <v>6.2265000000000006</v>
      </c>
      <c r="N9" s="6">
        <f t="shared" si="1"/>
        <v>9.3397500000000004</v>
      </c>
      <c r="O9" s="6">
        <f t="shared" si="2"/>
        <v>15.56625</v>
      </c>
      <c r="P9" s="16">
        <f t="shared" si="3"/>
        <v>0.15566250000000001</v>
      </c>
      <c r="Q9" s="6">
        <f t="shared" si="4"/>
        <v>6.6000899999999998</v>
      </c>
      <c r="R9" s="17">
        <f t="shared" si="5"/>
        <v>795000</v>
      </c>
      <c r="S9" s="18">
        <f t="shared" si="6"/>
        <v>0.174046912</v>
      </c>
      <c r="T9" s="18">
        <f t="shared" si="7"/>
        <v>0.61083771999999992</v>
      </c>
      <c r="U9" s="19">
        <f t="shared" si="8"/>
        <v>6.0420000000000008E-5</v>
      </c>
      <c r="V9" s="18">
        <f t="shared" si="9"/>
        <v>0.78494505199999987</v>
      </c>
    </row>
    <row r="10" spans="1:22" x14ac:dyDescent="0.2">
      <c r="A10" t="s">
        <v>30</v>
      </c>
      <c r="B10" t="s">
        <v>31</v>
      </c>
      <c r="C10">
        <v>460</v>
      </c>
      <c r="D10">
        <v>221</v>
      </c>
      <c r="E10">
        <v>47</v>
      </c>
      <c r="F10" s="1" t="s">
        <v>15</v>
      </c>
      <c r="G10" s="2">
        <v>35</v>
      </c>
      <c r="H10">
        <v>30</v>
      </c>
      <c r="I10">
        <v>2.4</v>
      </c>
      <c r="J10" s="1" t="s">
        <v>15</v>
      </c>
      <c r="K10">
        <v>1</v>
      </c>
      <c r="L10">
        <v>0</v>
      </c>
      <c r="M10" s="6">
        <f t="shared" si="0"/>
        <v>2.49288</v>
      </c>
      <c r="N10" s="6">
        <f t="shared" si="1"/>
        <v>0</v>
      </c>
      <c r="O10" s="6">
        <f t="shared" si="2"/>
        <v>2.49288</v>
      </c>
      <c r="P10" s="16">
        <f t="shared" si="3"/>
        <v>2.4928800000000001E-2</v>
      </c>
      <c r="Q10" s="6">
        <f t="shared" si="4"/>
        <v>1.0569811200000001</v>
      </c>
      <c r="R10" s="17">
        <f t="shared" si="5"/>
        <v>230000</v>
      </c>
      <c r="S10" s="18">
        <f t="shared" si="6"/>
        <v>5.035319466666667E-2</v>
      </c>
      <c r="T10" s="18">
        <f t="shared" si="7"/>
        <v>0.17672034666666667</v>
      </c>
      <c r="U10" s="19">
        <f t="shared" si="8"/>
        <v>1.7480000000000002E-5</v>
      </c>
      <c r="V10" s="18">
        <f t="shared" si="9"/>
        <v>0.22709102133333334</v>
      </c>
    </row>
    <row r="11" spans="1:22" x14ac:dyDescent="0.2">
      <c r="A11" t="s">
        <v>30</v>
      </c>
      <c r="B11" t="s">
        <v>32</v>
      </c>
      <c r="C11">
        <v>210</v>
      </c>
      <c r="D11">
        <v>158</v>
      </c>
      <c r="E11">
        <v>47</v>
      </c>
      <c r="F11" s="1" t="s">
        <v>12</v>
      </c>
      <c r="G11" s="2">
        <v>42</v>
      </c>
      <c r="H11">
        <v>30</v>
      </c>
      <c r="I11">
        <v>2.2000000000000002</v>
      </c>
      <c r="J11" s="1" t="s">
        <v>15</v>
      </c>
      <c r="K11">
        <v>1</v>
      </c>
      <c r="L11">
        <v>0</v>
      </c>
      <c r="M11" s="6">
        <f t="shared" si="0"/>
        <v>1.6337200000000001</v>
      </c>
      <c r="N11" s="6">
        <f t="shared" si="1"/>
        <v>0</v>
      </c>
      <c r="O11" s="6">
        <f t="shared" si="2"/>
        <v>1.6337200000000001</v>
      </c>
      <c r="P11" s="16">
        <f t="shared" si="3"/>
        <v>1.63372E-2</v>
      </c>
      <c r="Q11" s="6">
        <f t="shared" si="4"/>
        <v>0.69269727999999997</v>
      </c>
      <c r="R11" s="17">
        <f t="shared" si="5"/>
        <v>105000</v>
      </c>
      <c r="S11" s="18">
        <f t="shared" si="6"/>
        <v>2.2987328000000001E-2</v>
      </c>
      <c r="T11" s="18">
        <f t="shared" si="7"/>
        <v>8.0676680000000014E-2</v>
      </c>
      <c r="U11" s="19">
        <f t="shared" si="8"/>
        <v>7.9800000000000015E-6</v>
      </c>
      <c r="V11" s="18">
        <f t="shared" si="9"/>
        <v>0.10367198800000002</v>
      </c>
    </row>
    <row r="12" spans="1:22" x14ac:dyDescent="0.2">
      <c r="A12" t="s">
        <v>30</v>
      </c>
      <c r="B12" t="s">
        <v>33</v>
      </c>
      <c r="C12">
        <v>510</v>
      </c>
      <c r="D12">
        <v>95</v>
      </c>
      <c r="E12">
        <v>47</v>
      </c>
      <c r="F12" s="1" t="s">
        <v>15</v>
      </c>
      <c r="G12" s="2">
        <v>28</v>
      </c>
      <c r="H12">
        <v>30.1</v>
      </c>
      <c r="I12">
        <v>1.9</v>
      </c>
      <c r="J12" s="1" t="s">
        <v>16</v>
      </c>
      <c r="K12">
        <v>4</v>
      </c>
      <c r="L12">
        <v>10</v>
      </c>
      <c r="M12" s="6">
        <f t="shared" si="0"/>
        <v>0.84834999999999983</v>
      </c>
      <c r="N12" s="6">
        <f t="shared" si="1"/>
        <v>0.20140000000000002</v>
      </c>
      <c r="O12" s="6">
        <f t="shared" si="2"/>
        <v>1.04975</v>
      </c>
      <c r="P12" s="16">
        <f t="shared" si="3"/>
        <v>1.04975E-2</v>
      </c>
      <c r="Q12" s="6">
        <f t="shared" si="4"/>
        <v>0.44509399999999999</v>
      </c>
      <c r="R12" s="17">
        <f t="shared" si="5"/>
        <v>255000</v>
      </c>
      <c r="S12" s="18">
        <f t="shared" si="6"/>
        <v>5.5826368000000001E-2</v>
      </c>
      <c r="T12" s="18">
        <f t="shared" si="7"/>
        <v>0.19592908000000001</v>
      </c>
      <c r="U12" s="19">
        <f t="shared" si="8"/>
        <v>1.9379999999999997E-5</v>
      </c>
      <c r="V12" s="18">
        <f t="shared" si="9"/>
        <v>0.25177482800000001</v>
      </c>
    </row>
    <row r="13" spans="1:22" x14ac:dyDescent="0.2">
      <c r="A13" t="s">
        <v>30</v>
      </c>
      <c r="B13" t="s">
        <v>34</v>
      </c>
      <c r="C13">
        <v>210</v>
      </c>
      <c r="D13">
        <v>32</v>
      </c>
      <c r="E13">
        <v>25</v>
      </c>
      <c r="F13" s="1" t="s">
        <v>15</v>
      </c>
      <c r="G13" s="2">
        <v>15</v>
      </c>
      <c r="H13">
        <v>30</v>
      </c>
      <c r="I13">
        <v>3</v>
      </c>
      <c r="J13" s="1" t="s">
        <v>15</v>
      </c>
      <c r="K13">
        <v>2</v>
      </c>
      <c r="L13">
        <v>0</v>
      </c>
      <c r="M13" s="6">
        <f t="shared" si="0"/>
        <v>0.24</v>
      </c>
      <c r="N13" s="6">
        <f t="shared" si="1"/>
        <v>0</v>
      </c>
      <c r="O13" s="6">
        <f t="shared" si="2"/>
        <v>0.24</v>
      </c>
      <c r="P13" s="16">
        <f t="shared" si="3"/>
        <v>2.3999999999999998E-3</v>
      </c>
      <c r="Q13" s="6">
        <f t="shared" si="4"/>
        <v>0.10175999999999999</v>
      </c>
      <c r="R13" s="17">
        <f t="shared" si="5"/>
        <v>105000</v>
      </c>
      <c r="S13" s="18">
        <f t="shared" si="6"/>
        <v>2.2987328000000001E-2</v>
      </c>
      <c r="T13" s="18">
        <f t="shared" si="7"/>
        <v>8.0676680000000014E-2</v>
      </c>
      <c r="U13" s="19">
        <f t="shared" si="8"/>
        <v>7.9800000000000015E-6</v>
      </c>
      <c r="V13" s="18">
        <f t="shared" si="9"/>
        <v>0.10367198800000002</v>
      </c>
    </row>
    <row r="14" spans="1:22" x14ac:dyDescent="0.2">
      <c r="A14" t="s">
        <v>35</v>
      </c>
      <c r="B14" t="s">
        <v>36</v>
      </c>
      <c r="C14">
        <v>620</v>
      </c>
      <c r="D14">
        <v>126</v>
      </c>
      <c r="E14">
        <v>47</v>
      </c>
      <c r="F14" s="1" t="s">
        <v>20</v>
      </c>
      <c r="G14" s="2">
        <v>35</v>
      </c>
      <c r="H14">
        <v>30.1</v>
      </c>
      <c r="I14">
        <v>1.9</v>
      </c>
      <c r="J14" s="1" t="s">
        <v>37</v>
      </c>
      <c r="K14">
        <v>2</v>
      </c>
      <c r="L14">
        <v>10</v>
      </c>
      <c r="M14" s="6">
        <f t="shared" si="0"/>
        <v>1.1251799999999998</v>
      </c>
      <c r="N14" s="6">
        <f t="shared" si="1"/>
        <v>0.13356000000000001</v>
      </c>
      <c r="O14" s="6">
        <f t="shared" si="2"/>
        <v>1.25874</v>
      </c>
      <c r="P14" s="16">
        <f t="shared" si="3"/>
        <v>1.25874E-2</v>
      </c>
      <c r="Q14" s="6">
        <f t="shared" si="4"/>
        <v>0.53370576000000003</v>
      </c>
      <c r="R14" s="17">
        <f t="shared" si="5"/>
        <v>310000</v>
      </c>
      <c r="S14" s="18">
        <f t="shared" si="6"/>
        <v>6.7867349333333341E-2</v>
      </c>
      <c r="T14" s="18">
        <f t="shared" si="7"/>
        <v>0.23818829333333336</v>
      </c>
      <c r="U14" s="19">
        <f t="shared" si="8"/>
        <v>2.3559999999999998E-5</v>
      </c>
      <c r="V14" s="18">
        <f t="shared" si="9"/>
        <v>0.30607920266666666</v>
      </c>
    </row>
    <row r="15" spans="1:22" x14ac:dyDescent="0.2">
      <c r="A15" t="s">
        <v>35</v>
      </c>
      <c r="B15" t="s">
        <v>35</v>
      </c>
      <c r="C15">
        <v>2570</v>
      </c>
      <c r="D15">
        <v>377</v>
      </c>
      <c r="E15">
        <v>54</v>
      </c>
      <c r="F15" s="1" t="s">
        <v>15</v>
      </c>
      <c r="G15" s="2">
        <v>45</v>
      </c>
      <c r="H15">
        <v>30.1</v>
      </c>
      <c r="I15">
        <v>1.9</v>
      </c>
      <c r="J15" s="1" t="s">
        <v>38</v>
      </c>
      <c r="K15">
        <v>6</v>
      </c>
      <c r="L15">
        <v>5</v>
      </c>
      <c r="M15" s="6">
        <f t="shared" si="0"/>
        <v>3.86802</v>
      </c>
      <c r="N15" s="6">
        <f t="shared" si="1"/>
        <v>0.52025999999999994</v>
      </c>
      <c r="O15" s="6">
        <f t="shared" si="2"/>
        <v>4.38828</v>
      </c>
      <c r="P15" s="16">
        <f t="shared" si="3"/>
        <v>4.38828E-2</v>
      </c>
      <c r="Q15" s="6">
        <f t="shared" si="4"/>
        <v>1.8606307199999998</v>
      </c>
      <c r="R15" s="17">
        <f t="shared" si="5"/>
        <v>1285000</v>
      </c>
      <c r="S15" s="18">
        <f t="shared" si="6"/>
        <v>0.28132110933333337</v>
      </c>
      <c r="T15" s="18">
        <f t="shared" si="7"/>
        <v>0.9873288933333334</v>
      </c>
      <c r="U15" s="19">
        <f t="shared" si="8"/>
        <v>9.7659999999999997E-5</v>
      </c>
      <c r="V15" s="18">
        <f t="shared" si="9"/>
        <v>1.2687476626666667</v>
      </c>
    </row>
    <row r="16" spans="1:22" x14ac:dyDescent="0.2">
      <c r="A16" t="s">
        <v>39</v>
      </c>
      <c r="B16" t="s">
        <v>40</v>
      </c>
      <c r="C16">
        <v>1130</v>
      </c>
      <c r="D16">
        <v>362</v>
      </c>
      <c r="E16">
        <v>25</v>
      </c>
      <c r="F16" s="1" t="s">
        <v>12</v>
      </c>
      <c r="G16" s="2">
        <v>37</v>
      </c>
      <c r="H16">
        <v>30.1</v>
      </c>
      <c r="I16">
        <v>1.8</v>
      </c>
      <c r="J16" s="1" t="s">
        <v>38</v>
      </c>
      <c r="K16">
        <v>1</v>
      </c>
      <c r="L16">
        <v>15</v>
      </c>
      <c r="M16" s="6">
        <f t="shared" si="0"/>
        <v>1.6290000000000002</v>
      </c>
      <c r="N16" s="6">
        <f t="shared" si="1"/>
        <v>0.40725000000000006</v>
      </c>
      <c r="O16" s="6">
        <f t="shared" si="2"/>
        <v>2.0362500000000003</v>
      </c>
      <c r="P16" s="16">
        <f t="shared" si="3"/>
        <v>2.0362500000000002E-2</v>
      </c>
      <c r="Q16" s="6">
        <f t="shared" si="4"/>
        <v>0.86337000000000008</v>
      </c>
      <c r="R16" s="17">
        <f t="shared" si="5"/>
        <v>565000</v>
      </c>
      <c r="S16" s="18">
        <f t="shared" si="6"/>
        <v>0.12369371733333337</v>
      </c>
      <c r="T16" s="18">
        <f t="shared" si="7"/>
        <v>0.43411737333333333</v>
      </c>
      <c r="U16" s="19">
        <f t="shared" si="8"/>
        <v>4.2939999999999999E-5</v>
      </c>
      <c r="V16" s="18">
        <f t="shared" si="9"/>
        <v>0.55785403066666672</v>
      </c>
    </row>
    <row r="17" spans="1:22" x14ac:dyDescent="0.2">
      <c r="A17" t="s">
        <v>39</v>
      </c>
      <c r="B17" t="s">
        <v>41</v>
      </c>
      <c r="C17">
        <v>3600</v>
      </c>
      <c r="D17">
        <v>241</v>
      </c>
      <c r="E17">
        <v>20</v>
      </c>
      <c r="F17" s="1" t="s">
        <v>12</v>
      </c>
      <c r="G17" s="2">
        <v>31</v>
      </c>
      <c r="H17">
        <v>30.1</v>
      </c>
      <c r="I17">
        <v>1.5</v>
      </c>
      <c r="J17" s="1" t="s">
        <v>42</v>
      </c>
      <c r="K17">
        <v>2</v>
      </c>
      <c r="L17">
        <v>10</v>
      </c>
      <c r="M17" s="6">
        <f t="shared" si="0"/>
        <v>0.72299999999999998</v>
      </c>
      <c r="N17" s="6">
        <f t="shared" si="1"/>
        <v>0.3856</v>
      </c>
      <c r="O17" s="6">
        <f t="shared" si="2"/>
        <v>1.1086</v>
      </c>
      <c r="P17" s="16">
        <f t="shared" si="3"/>
        <v>1.1086E-2</v>
      </c>
      <c r="Q17" s="6">
        <f t="shared" si="4"/>
        <v>0.47004639999999998</v>
      </c>
      <c r="R17" s="17">
        <f t="shared" si="5"/>
        <v>1800000</v>
      </c>
      <c r="S17" s="18">
        <f t="shared" si="6"/>
        <v>0.39406848</v>
      </c>
      <c r="T17" s="18">
        <f t="shared" si="7"/>
        <v>1.3830287999999999</v>
      </c>
      <c r="U17" s="19">
        <f t="shared" si="8"/>
        <v>1.3679999999999999E-4</v>
      </c>
      <c r="V17" s="18">
        <f t="shared" si="9"/>
        <v>1.7772340799999999</v>
      </c>
    </row>
    <row r="18" spans="1:22" x14ac:dyDescent="0.2">
      <c r="A18" t="s">
        <v>39</v>
      </c>
      <c r="B18" t="s">
        <v>43</v>
      </c>
      <c r="C18">
        <v>4630</v>
      </c>
      <c r="D18">
        <v>482</v>
      </c>
      <c r="E18">
        <v>25</v>
      </c>
      <c r="F18" s="1" t="s">
        <v>12</v>
      </c>
      <c r="G18" s="2">
        <v>37</v>
      </c>
      <c r="H18">
        <v>30</v>
      </c>
      <c r="I18">
        <v>1.8</v>
      </c>
      <c r="J18" s="1" t="s">
        <v>44</v>
      </c>
      <c r="K18">
        <v>2</v>
      </c>
      <c r="L18">
        <v>5</v>
      </c>
      <c r="M18" s="6">
        <f t="shared" si="0"/>
        <v>2.169</v>
      </c>
      <c r="N18" s="6">
        <f t="shared" si="1"/>
        <v>0.36149999999999999</v>
      </c>
      <c r="O18" s="6">
        <f t="shared" si="2"/>
        <v>2.5305</v>
      </c>
      <c r="P18" s="16">
        <f t="shared" si="3"/>
        <v>2.5305000000000001E-2</v>
      </c>
      <c r="Q18" s="6">
        <f t="shared" si="4"/>
        <v>1.072932</v>
      </c>
      <c r="R18" s="17">
        <f t="shared" si="5"/>
        <v>2315000</v>
      </c>
      <c r="S18" s="18">
        <f t="shared" si="6"/>
        <v>0.50681585066666668</v>
      </c>
      <c r="T18" s="18">
        <f t="shared" si="7"/>
        <v>1.7787287066666668</v>
      </c>
      <c r="U18" s="19">
        <f t="shared" si="8"/>
        <v>1.7594E-4</v>
      </c>
      <c r="V18" s="18">
        <f t="shared" si="9"/>
        <v>2.2857204973333336</v>
      </c>
    </row>
    <row r="19" spans="1:22" x14ac:dyDescent="0.2">
      <c r="A19" t="s">
        <v>39</v>
      </c>
      <c r="B19" t="s">
        <v>45</v>
      </c>
      <c r="C19">
        <v>1290</v>
      </c>
      <c r="D19">
        <v>844</v>
      </c>
      <c r="E19">
        <v>25</v>
      </c>
      <c r="F19" s="1" t="s">
        <v>12</v>
      </c>
      <c r="G19" s="2">
        <v>30</v>
      </c>
      <c r="H19">
        <v>30.2</v>
      </c>
      <c r="I19">
        <v>1.8</v>
      </c>
      <c r="J19" s="1" t="s">
        <v>38</v>
      </c>
      <c r="K19">
        <v>5</v>
      </c>
      <c r="L19">
        <v>10</v>
      </c>
      <c r="M19" s="6">
        <f t="shared" si="0"/>
        <v>3.7980000000000005</v>
      </c>
      <c r="N19" s="6">
        <f t="shared" si="1"/>
        <v>3.165</v>
      </c>
      <c r="O19" s="6">
        <f t="shared" si="2"/>
        <v>6.963000000000001</v>
      </c>
      <c r="P19" s="16">
        <f t="shared" si="3"/>
        <v>6.9630000000000011E-2</v>
      </c>
      <c r="Q19" s="6">
        <f t="shared" si="4"/>
        <v>2.9523120000000005</v>
      </c>
      <c r="R19" s="17">
        <f t="shared" si="5"/>
        <v>645000</v>
      </c>
      <c r="S19" s="18">
        <f t="shared" si="6"/>
        <v>0.14120787200000001</v>
      </c>
      <c r="T19" s="18">
        <f t="shared" si="7"/>
        <v>0.49558532</v>
      </c>
      <c r="U19" s="19">
        <f t="shared" si="8"/>
        <v>4.9020000000000002E-5</v>
      </c>
      <c r="V19" s="18">
        <f t="shared" si="9"/>
        <v>0.63684221200000002</v>
      </c>
    </row>
    <row r="20" spans="1:22" x14ac:dyDescent="0.2">
      <c r="A20" t="s">
        <v>39</v>
      </c>
      <c r="B20" t="s">
        <v>46</v>
      </c>
      <c r="C20">
        <v>1440</v>
      </c>
      <c r="D20">
        <v>482</v>
      </c>
      <c r="E20">
        <v>37</v>
      </c>
      <c r="F20" s="1" t="s">
        <v>12</v>
      </c>
      <c r="G20" s="2">
        <v>43</v>
      </c>
      <c r="H20">
        <v>30.4</v>
      </c>
      <c r="I20">
        <v>3.8</v>
      </c>
      <c r="J20" s="1" t="s">
        <v>15</v>
      </c>
      <c r="K20">
        <v>5</v>
      </c>
      <c r="L20">
        <v>10</v>
      </c>
      <c r="M20" s="6">
        <f t="shared" si="0"/>
        <v>6.7769199999999996</v>
      </c>
      <c r="N20" s="6">
        <f t="shared" si="1"/>
        <v>1.5183</v>
      </c>
      <c r="O20" s="6">
        <f t="shared" si="2"/>
        <v>8.2952200000000005</v>
      </c>
      <c r="P20" s="16">
        <f t="shared" si="3"/>
        <v>8.2952200000000004E-2</v>
      </c>
      <c r="Q20" s="6">
        <f t="shared" si="4"/>
        <v>3.5171732800000002</v>
      </c>
      <c r="R20" s="17">
        <f t="shared" si="5"/>
        <v>720000</v>
      </c>
      <c r="S20" s="18">
        <f t="shared" si="6"/>
        <v>0.15762739200000003</v>
      </c>
      <c r="T20" s="18">
        <f t="shared" si="7"/>
        <v>0.55321152000000007</v>
      </c>
      <c r="U20" s="19">
        <f t="shared" si="8"/>
        <v>5.4720000000000005E-5</v>
      </c>
      <c r="V20" s="18">
        <f t="shared" si="9"/>
        <v>0.710893632</v>
      </c>
    </row>
    <row r="21" spans="1:22" ht="21" x14ac:dyDescent="0.25">
      <c r="L21" s="20" t="s">
        <v>51</v>
      </c>
      <c r="M21" s="7">
        <f t="shared" ref="M21:V21" si="10">SUM(M2:M20)</f>
        <v>95.685569999999998</v>
      </c>
      <c r="N21" s="7">
        <f t="shared" si="10"/>
        <v>149.87253000000004</v>
      </c>
      <c r="O21" s="7">
        <f t="shared" si="10"/>
        <v>245.5581</v>
      </c>
      <c r="P21" s="11">
        <f t="shared" si="10"/>
        <v>2.4555810000000009</v>
      </c>
      <c r="Q21" s="7">
        <f t="shared" si="10"/>
        <v>104.11663440000001</v>
      </c>
      <c r="R21" s="13">
        <f t="shared" si="10"/>
        <v>15555000</v>
      </c>
      <c r="S21" s="14">
        <f t="shared" si="10"/>
        <v>3.4054084480000002</v>
      </c>
      <c r="T21" s="14">
        <f t="shared" si="10"/>
        <v>11.951673880000001</v>
      </c>
      <c r="U21" s="15">
        <f t="shared" si="10"/>
        <v>1.1821800000000001E-3</v>
      </c>
      <c r="V21" s="15">
        <f t="shared" si="10"/>
        <v>15.358264507999996</v>
      </c>
    </row>
    <row r="22" spans="1:22" x14ac:dyDescent="0.2">
      <c r="V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8345-7653-CA42-AFBD-A7041E56F24D}">
  <dimension ref="A1:W22"/>
  <sheetViews>
    <sheetView topLeftCell="B1" zoomScale="130" zoomScaleNormal="130" workbookViewId="0">
      <selection activeCell="M2" sqref="M2"/>
    </sheetView>
  </sheetViews>
  <sheetFormatPr baseColWidth="10" defaultRowHeight="16" x14ac:dyDescent="0.2"/>
  <cols>
    <col min="1" max="1" width="22.33203125" customWidth="1"/>
    <col min="2" max="2" width="26.6640625" customWidth="1"/>
    <col min="3" max="12" width="12.83203125" customWidth="1"/>
    <col min="13" max="14" width="13.5" customWidth="1"/>
    <col min="15" max="15" width="13.33203125" style="1" customWidth="1"/>
    <col min="16" max="16" width="22.6640625" customWidth="1"/>
    <col min="17" max="17" width="20.1640625" customWidth="1"/>
    <col min="18" max="22" width="15.83203125" customWidth="1"/>
    <col min="23" max="23" width="20.1640625" customWidth="1"/>
  </cols>
  <sheetData>
    <row r="1" spans="1:23" s="4" customFormat="1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48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47</v>
      </c>
      <c r="M1" s="10" t="s">
        <v>49</v>
      </c>
      <c r="N1" s="10" t="s">
        <v>50</v>
      </c>
      <c r="O1" s="10" t="s">
        <v>52</v>
      </c>
      <c r="P1" s="12" t="s">
        <v>54</v>
      </c>
      <c r="Q1" s="12" t="s">
        <v>53</v>
      </c>
      <c r="R1" s="9" t="s">
        <v>55</v>
      </c>
      <c r="S1" s="9" t="s">
        <v>56</v>
      </c>
      <c r="T1" s="9" t="s">
        <v>57</v>
      </c>
      <c r="U1" s="9" t="s">
        <v>58</v>
      </c>
      <c r="V1" s="9" t="s">
        <v>59</v>
      </c>
      <c r="W1" s="25" t="s">
        <v>60</v>
      </c>
    </row>
    <row r="2" spans="1:23" x14ac:dyDescent="0.2">
      <c r="A2" t="s">
        <v>10</v>
      </c>
      <c r="B2" t="s">
        <v>11</v>
      </c>
      <c r="C2">
        <v>1490</v>
      </c>
      <c r="D2">
        <v>184</v>
      </c>
      <c r="E2">
        <v>55</v>
      </c>
      <c r="F2" s="1" t="s">
        <v>12</v>
      </c>
      <c r="G2" s="2">
        <v>30</v>
      </c>
      <c r="H2">
        <v>31.3</v>
      </c>
      <c r="I2">
        <v>6</v>
      </c>
      <c r="J2" s="1" t="s">
        <v>13</v>
      </c>
      <c r="K2">
        <v>2</v>
      </c>
      <c r="L2">
        <v>60</v>
      </c>
      <c r="M2" s="6">
        <f>(I2/100)*(E2/100)*D2</f>
        <v>6.0720000000000001</v>
      </c>
      <c r="N2" s="6">
        <f>K2/100*L2/100*(1-E2/100)*D2</f>
        <v>0.99359999999999993</v>
      </c>
      <c r="O2" s="6">
        <f>SUM(M2:N2)</f>
        <v>7.0655999999999999</v>
      </c>
      <c r="P2" s="16">
        <f>O2*0.01</f>
        <v>7.0655999999999997E-2</v>
      </c>
      <c r="Q2" s="6">
        <f>P2*42.4</f>
        <v>2.9958143999999995</v>
      </c>
      <c r="R2" s="17">
        <f>C2*500</f>
        <v>745000</v>
      </c>
      <c r="S2" s="18">
        <f>16/15000*R2*7.894*26/1000000</f>
        <v>0.16310056533333336</v>
      </c>
      <c r="T2" s="18">
        <f>R2*4/15000*7.894*365/1000000</f>
        <v>0.57242025333333335</v>
      </c>
      <c r="U2" s="19">
        <f>95/15000*R2*0.01*12/10000000</f>
        <v>5.661999999999999E-5</v>
      </c>
      <c r="V2" s="18">
        <f>SUM(S2:U2)</f>
        <v>0.73557743866666669</v>
      </c>
      <c r="W2" s="26">
        <f>Q2-V2</f>
        <v>2.2602369613333329</v>
      </c>
    </row>
    <row r="3" spans="1:23" x14ac:dyDescent="0.2">
      <c r="A3" t="s">
        <v>10</v>
      </c>
      <c r="B3" t="s">
        <v>14</v>
      </c>
      <c r="C3">
        <v>980</v>
      </c>
      <c r="D3">
        <v>462</v>
      </c>
      <c r="E3">
        <v>23</v>
      </c>
      <c r="F3" s="1" t="s">
        <v>15</v>
      </c>
      <c r="G3" s="2">
        <v>30</v>
      </c>
      <c r="H3">
        <v>30.3</v>
      </c>
      <c r="I3">
        <v>2.2999999999999998</v>
      </c>
      <c r="J3" s="1" t="s">
        <v>16</v>
      </c>
      <c r="K3">
        <v>5</v>
      </c>
      <c r="L3">
        <v>15</v>
      </c>
      <c r="M3" s="6">
        <f t="shared" ref="M3:M20" si="0">(I3/100)*(E3/100)*D3</f>
        <v>2.4439800000000003</v>
      </c>
      <c r="N3" s="6">
        <f t="shared" ref="N3:N20" si="1">K3/100*L3/100*(1-E3/100)*D3</f>
        <v>2.66805</v>
      </c>
      <c r="O3" s="6">
        <f t="shared" ref="O3:O20" si="2">SUM(M3:N3)</f>
        <v>5.1120300000000007</v>
      </c>
      <c r="P3" s="16">
        <f t="shared" ref="P3:P20" si="3">O3*0.01</f>
        <v>5.1120300000000007E-2</v>
      </c>
      <c r="Q3" s="6">
        <f t="shared" ref="Q3:Q20" si="4">P3*42.4</f>
        <v>2.16750072</v>
      </c>
      <c r="R3" s="17">
        <f t="shared" ref="R3:R20" si="5">C3*500</f>
        <v>490000</v>
      </c>
      <c r="S3" s="18">
        <f t="shared" ref="S3:S20" si="6">16/15000*R3*7.894*26/1000000</f>
        <v>0.10727419733333335</v>
      </c>
      <c r="T3" s="18">
        <f t="shared" ref="T3:T20" si="7">R3*4/15000*7.894*365/1000000</f>
        <v>0.37649117333333326</v>
      </c>
      <c r="U3" s="19">
        <f t="shared" ref="U3:U20" si="8">95/15000*R3*0.01*12/10000000</f>
        <v>3.7239999999999996E-5</v>
      </c>
      <c r="V3" s="18">
        <f t="shared" ref="V3:V20" si="9">SUM(S3:U3)</f>
        <v>0.48380261066666658</v>
      </c>
      <c r="W3" s="26">
        <f t="shared" ref="W3:W21" si="10">Q3-V3</f>
        <v>1.6836981093333334</v>
      </c>
    </row>
    <row r="4" spans="1:23" x14ac:dyDescent="0.2">
      <c r="A4" t="s">
        <v>10</v>
      </c>
      <c r="B4" t="s">
        <v>17</v>
      </c>
      <c r="C4">
        <v>2980</v>
      </c>
      <c r="D4">
        <v>852</v>
      </c>
      <c r="E4">
        <v>31</v>
      </c>
      <c r="F4" s="1" t="s">
        <v>12</v>
      </c>
      <c r="G4" s="2">
        <v>24</v>
      </c>
      <c r="H4">
        <v>31.6</v>
      </c>
      <c r="I4">
        <v>2.1</v>
      </c>
      <c r="J4" s="1" t="s">
        <v>18</v>
      </c>
      <c r="K4">
        <v>7</v>
      </c>
      <c r="L4">
        <v>60</v>
      </c>
      <c r="M4" s="6">
        <f t="shared" si="0"/>
        <v>5.5465200000000001</v>
      </c>
      <c r="N4" s="6">
        <f t="shared" si="1"/>
        <v>24.69096</v>
      </c>
      <c r="O4" s="6">
        <f t="shared" si="2"/>
        <v>30.237480000000001</v>
      </c>
      <c r="P4" s="16">
        <f t="shared" si="3"/>
        <v>0.3023748</v>
      </c>
      <c r="Q4" s="6">
        <f t="shared" si="4"/>
        <v>12.820691519999999</v>
      </c>
      <c r="R4" s="17">
        <f t="shared" si="5"/>
        <v>1490000</v>
      </c>
      <c r="S4" s="18">
        <f t="shared" si="6"/>
        <v>0.32620113066666673</v>
      </c>
      <c r="T4" s="18">
        <f t="shared" si="7"/>
        <v>1.1448405066666667</v>
      </c>
      <c r="U4" s="19">
        <f t="shared" si="8"/>
        <v>1.1323999999999998E-4</v>
      </c>
      <c r="V4" s="18">
        <f t="shared" si="9"/>
        <v>1.4711548773333334</v>
      </c>
      <c r="W4" s="26">
        <f t="shared" si="10"/>
        <v>11.349536642666665</v>
      </c>
    </row>
    <row r="5" spans="1:23" x14ac:dyDescent="0.2">
      <c r="A5" t="s">
        <v>10</v>
      </c>
      <c r="B5" t="s">
        <v>19</v>
      </c>
      <c r="C5">
        <v>2620</v>
      </c>
      <c r="D5">
        <v>567</v>
      </c>
      <c r="E5">
        <v>40</v>
      </c>
      <c r="F5" s="1" t="s">
        <v>20</v>
      </c>
      <c r="G5" s="2">
        <v>30</v>
      </c>
      <c r="H5">
        <v>31.8</v>
      </c>
      <c r="I5">
        <v>3.3</v>
      </c>
      <c r="J5" s="1" t="s">
        <v>21</v>
      </c>
      <c r="K5">
        <v>5</v>
      </c>
      <c r="L5">
        <v>60</v>
      </c>
      <c r="M5" s="6">
        <f t="shared" si="0"/>
        <v>7.4844000000000008</v>
      </c>
      <c r="N5" s="6">
        <f t="shared" si="1"/>
        <v>10.206</v>
      </c>
      <c r="O5" s="6">
        <f t="shared" si="2"/>
        <v>17.6904</v>
      </c>
      <c r="P5" s="16">
        <f t="shared" si="3"/>
        <v>0.17690400000000001</v>
      </c>
      <c r="Q5" s="6">
        <f t="shared" si="4"/>
        <v>7.5007295999999997</v>
      </c>
      <c r="R5" s="17">
        <f t="shared" si="5"/>
        <v>1310000</v>
      </c>
      <c r="S5" s="18">
        <f t="shared" si="6"/>
        <v>0.28679428266666668</v>
      </c>
      <c r="T5" s="18">
        <f t="shared" si="7"/>
        <v>1.0065376266666666</v>
      </c>
      <c r="U5" s="19">
        <f t="shared" si="8"/>
        <v>9.9560000000000002E-5</v>
      </c>
      <c r="V5" s="18">
        <f t="shared" si="9"/>
        <v>1.2934314693333333</v>
      </c>
      <c r="W5" s="26">
        <f t="shared" si="10"/>
        <v>6.2072981306666666</v>
      </c>
    </row>
    <row r="6" spans="1:23" x14ac:dyDescent="0.2">
      <c r="A6" t="s">
        <v>10</v>
      </c>
      <c r="B6" t="s">
        <v>22</v>
      </c>
      <c r="C6">
        <v>150</v>
      </c>
      <c r="D6">
        <v>47</v>
      </c>
      <c r="E6">
        <v>50</v>
      </c>
      <c r="F6" s="1" t="s">
        <v>20</v>
      </c>
      <c r="G6" s="2">
        <v>30</v>
      </c>
      <c r="H6">
        <v>30.4</v>
      </c>
      <c r="I6">
        <v>3</v>
      </c>
      <c r="J6" s="1" t="s">
        <v>23</v>
      </c>
      <c r="K6">
        <v>1</v>
      </c>
      <c r="L6">
        <v>70</v>
      </c>
      <c r="M6" s="6">
        <f t="shared" si="0"/>
        <v>0.70499999999999996</v>
      </c>
      <c r="N6" s="6">
        <f t="shared" si="1"/>
        <v>0.16450000000000004</v>
      </c>
      <c r="O6" s="6">
        <f t="shared" si="2"/>
        <v>0.86949999999999994</v>
      </c>
      <c r="P6" s="16">
        <f t="shared" si="3"/>
        <v>8.6949999999999996E-3</v>
      </c>
      <c r="Q6" s="6">
        <f t="shared" si="4"/>
        <v>0.368668</v>
      </c>
      <c r="R6" s="17">
        <f t="shared" si="5"/>
        <v>75000</v>
      </c>
      <c r="S6" s="18">
        <f t="shared" si="6"/>
        <v>1.641952E-2</v>
      </c>
      <c r="T6" s="18">
        <f t="shared" si="7"/>
        <v>5.7626199999999995E-2</v>
      </c>
      <c r="U6" s="19">
        <f t="shared" si="8"/>
        <v>5.6999999999999996E-6</v>
      </c>
      <c r="V6" s="18">
        <f t="shared" si="9"/>
        <v>7.4051419999999993E-2</v>
      </c>
      <c r="W6" s="26">
        <f t="shared" si="10"/>
        <v>0.29461658000000002</v>
      </c>
    </row>
    <row r="7" spans="1:23" x14ac:dyDescent="0.2">
      <c r="A7" t="s">
        <v>10</v>
      </c>
      <c r="B7" t="s">
        <v>24</v>
      </c>
      <c r="C7">
        <v>1490</v>
      </c>
      <c r="D7">
        <v>1008</v>
      </c>
      <c r="E7">
        <v>30</v>
      </c>
      <c r="F7" s="1" t="s">
        <v>20</v>
      </c>
      <c r="G7" s="2">
        <v>17</v>
      </c>
      <c r="H7">
        <v>40</v>
      </c>
      <c r="I7">
        <v>7.8</v>
      </c>
      <c r="J7" s="1" t="s">
        <v>25</v>
      </c>
      <c r="K7">
        <v>10</v>
      </c>
      <c r="L7">
        <v>70</v>
      </c>
      <c r="M7" s="6">
        <f t="shared" si="0"/>
        <v>23.587199999999999</v>
      </c>
      <c r="N7" s="6">
        <f t="shared" si="1"/>
        <v>49.392000000000003</v>
      </c>
      <c r="O7" s="6">
        <f t="shared" si="2"/>
        <v>72.979200000000006</v>
      </c>
      <c r="P7" s="16">
        <f t="shared" si="3"/>
        <v>0.72979200000000011</v>
      </c>
      <c r="Q7" s="6">
        <f t="shared" si="4"/>
        <v>30.943180800000004</v>
      </c>
      <c r="R7" s="17">
        <f t="shared" si="5"/>
        <v>745000</v>
      </c>
      <c r="S7" s="18">
        <f t="shared" si="6"/>
        <v>0.16310056533333336</v>
      </c>
      <c r="T7" s="18">
        <f t="shared" si="7"/>
        <v>0.57242025333333335</v>
      </c>
      <c r="U7" s="19">
        <f t="shared" si="8"/>
        <v>5.661999999999999E-5</v>
      </c>
      <c r="V7" s="18">
        <f t="shared" si="9"/>
        <v>0.73557743866666669</v>
      </c>
      <c r="W7" s="26">
        <f t="shared" si="10"/>
        <v>30.207603361333337</v>
      </c>
    </row>
    <row r="8" spans="1:23" x14ac:dyDescent="0.2">
      <c r="A8" t="s">
        <v>10</v>
      </c>
      <c r="B8" t="s">
        <v>26</v>
      </c>
      <c r="C8">
        <v>3140</v>
      </c>
      <c r="D8">
        <v>866</v>
      </c>
      <c r="E8">
        <v>45</v>
      </c>
      <c r="F8" s="1" t="s">
        <v>12</v>
      </c>
      <c r="G8" s="2">
        <v>22</v>
      </c>
      <c r="H8">
        <v>38.299999999999997</v>
      </c>
      <c r="I8">
        <v>4.7</v>
      </c>
      <c r="J8" s="1" t="s">
        <v>16</v>
      </c>
      <c r="K8">
        <v>12</v>
      </c>
      <c r="L8">
        <v>80</v>
      </c>
      <c r="M8" s="6">
        <f t="shared" si="0"/>
        <v>18.315900000000003</v>
      </c>
      <c r="N8" s="6">
        <f t="shared" si="1"/>
        <v>45.724800000000009</v>
      </c>
      <c r="O8" s="6">
        <f t="shared" si="2"/>
        <v>64.040700000000015</v>
      </c>
      <c r="P8" s="16">
        <f t="shared" si="3"/>
        <v>0.64040700000000017</v>
      </c>
      <c r="Q8" s="6">
        <f t="shared" si="4"/>
        <v>27.153256800000005</v>
      </c>
      <c r="R8" s="17">
        <f t="shared" si="5"/>
        <v>1570000</v>
      </c>
      <c r="S8" s="18">
        <f t="shared" si="6"/>
        <v>0.34371528533333334</v>
      </c>
      <c r="T8" s="18">
        <f t="shared" si="7"/>
        <v>1.2063084533333335</v>
      </c>
      <c r="U8" s="19">
        <f t="shared" si="8"/>
        <v>1.1932E-4</v>
      </c>
      <c r="V8" s="18">
        <f t="shared" si="9"/>
        <v>1.5501430586666669</v>
      </c>
      <c r="W8" s="26">
        <f t="shared" si="10"/>
        <v>25.603113741333338</v>
      </c>
    </row>
    <row r="9" spans="1:23" x14ac:dyDescent="0.2">
      <c r="A9" t="s">
        <v>27</v>
      </c>
      <c r="B9" t="s">
        <v>28</v>
      </c>
      <c r="C9">
        <v>1590</v>
      </c>
      <c r="D9">
        <v>593</v>
      </c>
      <c r="E9">
        <v>30</v>
      </c>
      <c r="F9" s="1" t="s">
        <v>20</v>
      </c>
      <c r="G9" s="2">
        <v>30</v>
      </c>
      <c r="H9">
        <v>31.4</v>
      </c>
      <c r="I9">
        <v>3.5</v>
      </c>
      <c r="J9" s="1" t="s">
        <v>29</v>
      </c>
      <c r="K9">
        <v>5</v>
      </c>
      <c r="L9">
        <v>45</v>
      </c>
      <c r="M9" s="6">
        <f t="shared" si="0"/>
        <v>6.2265000000000006</v>
      </c>
      <c r="N9" s="6">
        <f t="shared" si="1"/>
        <v>9.3397500000000004</v>
      </c>
      <c r="O9" s="6">
        <f t="shared" si="2"/>
        <v>15.56625</v>
      </c>
      <c r="P9" s="16">
        <f t="shared" si="3"/>
        <v>0.15566250000000001</v>
      </c>
      <c r="Q9" s="6">
        <f t="shared" si="4"/>
        <v>6.6000899999999998</v>
      </c>
      <c r="R9" s="17">
        <f t="shared" si="5"/>
        <v>795000</v>
      </c>
      <c r="S9" s="18">
        <f t="shared" si="6"/>
        <v>0.174046912</v>
      </c>
      <c r="T9" s="18">
        <f t="shared" si="7"/>
        <v>0.61083771999999992</v>
      </c>
      <c r="U9" s="19">
        <f t="shared" si="8"/>
        <v>6.0420000000000008E-5</v>
      </c>
      <c r="V9" s="18">
        <f t="shared" si="9"/>
        <v>0.78494505199999987</v>
      </c>
      <c r="W9" s="26">
        <f t="shared" si="10"/>
        <v>5.8151449480000004</v>
      </c>
    </row>
    <row r="10" spans="1:23" x14ac:dyDescent="0.2">
      <c r="A10" t="s">
        <v>30</v>
      </c>
      <c r="B10" t="s">
        <v>31</v>
      </c>
      <c r="C10">
        <v>460</v>
      </c>
      <c r="D10">
        <v>221</v>
      </c>
      <c r="E10">
        <v>47</v>
      </c>
      <c r="F10" s="1" t="s">
        <v>15</v>
      </c>
      <c r="G10" s="2">
        <v>35</v>
      </c>
      <c r="H10">
        <v>30</v>
      </c>
      <c r="I10">
        <v>2.4</v>
      </c>
      <c r="J10" s="1" t="s">
        <v>15</v>
      </c>
      <c r="K10">
        <v>1</v>
      </c>
      <c r="L10">
        <v>0</v>
      </c>
      <c r="M10" s="6">
        <f t="shared" si="0"/>
        <v>2.49288</v>
      </c>
      <c r="N10" s="6">
        <f t="shared" si="1"/>
        <v>0</v>
      </c>
      <c r="O10" s="6">
        <f t="shared" si="2"/>
        <v>2.49288</v>
      </c>
      <c r="P10" s="16">
        <f t="shared" si="3"/>
        <v>2.4928800000000001E-2</v>
      </c>
      <c r="Q10" s="6">
        <f t="shared" si="4"/>
        <v>1.0569811200000001</v>
      </c>
      <c r="R10" s="17">
        <f t="shared" si="5"/>
        <v>230000</v>
      </c>
      <c r="S10" s="18">
        <f t="shared" si="6"/>
        <v>5.035319466666667E-2</v>
      </c>
      <c r="T10" s="18">
        <f t="shared" si="7"/>
        <v>0.17672034666666667</v>
      </c>
      <c r="U10" s="19">
        <f t="shared" si="8"/>
        <v>1.7480000000000002E-5</v>
      </c>
      <c r="V10" s="18">
        <f t="shared" si="9"/>
        <v>0.22709102133333334</v>
      </c>
      <c r="W10" s="26">
        <f t="shared" si="10"/>
        <v>0.82989009866666674</v>
      </c>
    </row>
    <row r="11" spans="1:23" x14ac:dyDescent="0.2">
      <c r="A11" t="s">
        <v>30</v>
      </c>
      <c r="B11" t="s">
        <v>32</v>
      </c>
      <c r="C11">
        <v>210</v>
      </c>
      <c r="D11">
        <v>158</v>
      </c>
      <c r="E11">
        <v>47</v>
      </c>
      <c r="F11" s="1" t="s">
        <v>12</v>
      </c>
      <c r="G11" s="2">
        <v>42</v>
      </c>
      <c r="H11">
        <v>30</v>
      </c>
      <c r="I11">
        <v>2.2000000000000002</v>
      </c>
      <c r="J11" s="1" t="s">
        <v>15</v>
      </c>
      <c r="K11">
        <v>1</v>
      </c>
      <c r="L11">
        <v>0</v>
      </c>
      <c r="M11" s="6">
        <f t="shared" si="0"/>
        <v>1.6337200000000001</v>
      </c>
      <c r="N11" s="6">
        <f t="shared" si="1"/>
        <v>0</v>
      </c>
      <c r="O11" s="6">
        <f t="shared" si="2"/>
        <v>1.6337200000000001</v>
      </c>
      <c r="P11" s="16">
        <f t="shared" si="3"/>
        <v>1.63372E-2</v>
      </c>
      <c r="Q11" s="6">
        <f t="shared" si="4"/>
        <v>0.69269727999999997</v>
      </c>
      <c r="R11" s="17">
        <f t="shared" si="5"/>
        <v>105000</v>
      </c>
      <c r="S11" s="18">
        <f t="shared" si="6"/>
        <v>2.2987328000000001E-2</v>
      </c>
      <c r="T11" s="18">
        <f t="shared" si="7"/>
        <v>8.0676680000000014E-2</v>
      </c>
      <c r="U11" s="19">
        <f t="shared" si="8"/>
        <v>7.9800000000000015E-6</v>
      </c>
      <c r="V11" s="18">
        <f t="shared" si="9"/>
        <v>0.10367198800000002</v>
      </c>
      <c r="W11" s="26">
        <f t="shared" si="10"/>
        <v>0.58902529199999998</v>
      </c>
    </row>
    <row r="12" spans="1:23" x14ac:dyDescent="0.2">
      <c r="A12" t="s">
        <v>30</v>
      </c>
      <c r="B12" t="s">
        <v>33</v>
      </c>
      <c r="C12">
        <v>510</v>
      </c>
      <c r="D12">
        <v>95</v>
      </c>
      <c r="E12">
        <v>47</v>
      </c>
      <c r="F12" s="1" t="s">
        <v>15</v>
      </c>
      <c r="G12" s="2">
        <v>28</v>
      </c>
      <c r="H12">
        <v>30.1</v>
      </c>
      <c r="I12">
        <v>1.9</v>
      </c>
      <c r="J12" s="1" t="s">
        <v>16</v>
      </c>
      <c r="K12">
        <v>4</v>
      </c>
      <c r="L12">
        <v>10</v>
      </c>
      <c r="M12" s="6">
        <f t="shared" si="0"/>
        <v>0.84834999999999983</v>
      </c>
      <c r="N12" s="6">
        <f t="shared" si="1"/>
        <v>0.20140000000000002</v>
      </c>
      <c r="O12" s="6">
        <f t="shared" si="2"/>
        <v>1.04975</v>
      </c>
      <c r="P12" s="16">
        <f t="shared" si="3"/>
        <v>1.04975E-2</v>
      </c>
      <c r="Q12" s="6">
        <f t="shared" si="4"/>
        <v>0.44509399999999999</v>
      </c>
      <c r="R12" s="17">
        <f t="shared" si="5"/>
        <v>255000</v>
      </c>
      <c r="S12" s="18">
        <f t="shared" si="6"/>
        <v>5.5826368000000001E-2</v>
      </c>
      <c r="T12" s="18">
        <f t="shared" si="7"/>
        <v>0.19592908000000001</v>
      </c>
      <c r="U12" s="19">
        <f t="shared" si="8"/>
        <v>1.9379999999999997E-5</v>
      </c>
      <c r="V12" s="18">
        <f t="shared" si="9"/>
        <v>0.25177482800000001</v>
      </c>
      <c r="W12" s="26">
        <f t="shared" si="10"/>
        <v>0.19331917199999998</v>
      </c>
    </row>
    <row r="13" spans="1:23" x14ac:dyDescent="0.2">
      <c r="A13" t="s">
        <v>30</v>
      </c>
      <c r="B13" t="s">
        <v>34</v>
      </c>
      <c r="C13">
        <v>210</v>
      </c>
      <c r="D13">
        <v>32</v>
      </c>
      <c r="E13">
        <v>25</v>
      </c>
      <c r="F13" s="1" t="s">
        <v>15</v>
      </c>
      <c r="G13" s="2">
        <v>15</v>
      </c>
      <c r="H13">
        <v>30</v>
      </c>
      <c r="I13">
        <v>3</v>
      </c>
      <c r="J13" s="1" t="s">
        <v>15</v>
      </c>
      <c r="K13">
        <v>2</v>
      </c>
      <c r="L13">
        <v>0</v>
      </c>
      <c r="M13" s="6">
        <f t="shared" si="0"/>
        <v>0.24</v>
      </c>
      <c r="N13" s="6">
        <f t="shared" si="1"/>
        <v>0</v>
      </c>
      <c r="O13" s="6">
        <f t="shared" si="2"/>
        <v>0.24</v>
      </c>
      <c r="P13" s="16">
        <f t="shared" si="3"/>
        <v>2.3999999999999998E-3</v>
      </c>
      <c r="Q13" s="6">
        <f t="shared" si="4"/>
        <v>0.10175999999999999</v>
      </c>
      <c r="R13" s="17">
        <f t="shared" si="5"/>
        <v>105000</v>
      </c>
      <c r="S13" s="18">
        <f t="shared" si="6"/>
        <v>2.2987328000000001E-2</v>
      </c>
      <c r="T13" s="18">
        <f t="shared" si="7"/>
        <v>8.0676680000000014E-2</v>
      </c>
      <c r="U13" s="19">
        <f t="shared" si="8"/>
        <v>7.9800000000000015E-6</v>
      </c>
      <c r="V13" s="18">
        <f t="shared" si="9"/>
        <v>0.10367198800000002</v>
      </c>
      <c r="W13" s="26">
        <f t="shared" si="10"/>
        <v>-1.9119880000000311E-3</v>
      </c>
    </row>
    <row r="14" spans="1:23" x14ac:dyDescent="0.2">
      <c r="A14" t="s">
        <v>35</v>
      </c>
      <c r="B14" t="s">
        <v>36</v>
      </c>
      <c r="C14">
        <v>620</v>
      </c>
      <c r="D14">
        <v>126</v>
      </c>
      <c r="E14">
        <v>47</v>
      </c>
      <c r="F14" s="1" t="s">
        <v>20</v>
      </c>
      <c r="G14" s="2">
        <v>35</v>
      </c>
      <c r="H14">
        <v>30.1</v>
      </c>
      <c r="I14">
        <v>1.9</v>
      </c>
      <c r="J14" s="1" t="s">
        <v>37</v>
      </c>
      <c r="K14">
        <v>2</v>
      </c>
      <c r="L14">
        <v>10</v>
      </c>
      <c r="M14" s="6">
        <f t="shared" si="0"/>
        <v>1.1251799999999998</v>
      </c>
      <c r="N14" s="6">
        <f t="shared" si="1"/>
        <v>0.13356000000000001</v>
      </c>
      <c r="O14" s="6">
        <f t="shared" si="2"/>
        <v>1.25874</v>
      </c>
      <c r="P14" s="16">
        <f t="shared" si="3"/>
        <v>1.25874E-2</v>
      </c>
      <c r="Q14" s="6">
        <f t="shared" si="4"/>
        <v>0.53370576000000003</v>
      </c>
      <c r="R14" s="17">
        <f t="shared" si="5"/>
        <v>310000</v>
      </c>
      <c r="S14" s="18">
        <f t="shared" si="6"/>
        <v>6.7867349333333341E-2</v>
      </c>
      <c r="T14" s="18">
        <f t="shared" si="7"/>
        <v>0.23818829333333336</v>
      </c>
      <c r="U14" s="19">
        <f t="shared" si="8"/>
        <v>2.3559999999999998E-5</v>
      </c>
      <c r="V14" s="18">
        <f t="shared" si="9"/>
        <v>0.30607920266666666</v>
      </c>
      <c r="W14" s="26">
        <f t="shared" si="10"/>
        <v>0.22762655733333337</v>
      </c>
    </row>
    <row r="15" spans="1:23" x14ac:dyDescent="0.2">
      <c r="A15" t="s">
        <v>35</v>
      </c>
      <c r="B15" t="s">
        <v>35</v>
      </c>
      <c r="C15">
        <v>2570</v>
      </c>
      <c r="D15">
        <v>377</v>
      </c>
      <c r="E15">
        <v>54</v>
      </c>
      <c r="F15" s="1" t="s">
        <v>15</v>
      </c>
      <c r="G15" s="2">
        <v>45</v>
      </c>
      <c r="H15">
        <v>30.1</v>
      </c>
      <c r="I15">
        <v>1.9</v>
      </c>
      <c r="J15" s="1" t="s">
        <v>38</v>
      </c>
      <c r="K15">
        <v>6</v>
      </c>
      <c r="L15">
        <v>5</v>
      </c>
      <c r="M15" s="6">
        <f t="shared" si="0"/>
        <v>3.86802</v>
      </c>
      <c r="N15" s="6">
        <f t="shared" si="1"/>
        <v>0.52025999999999994</v>
      </c>
      <c r="O15" s="6">
        <f t="shared" si="2"/>
        <v>4.38828</v>
      </c>
      <c r="P15" s="16">
        <f t="shared" si="3"/>
        <v>4.38828E-2</v>
      </c>
      <c r="Q15" s="6">
        <f t="shared" si="4"/>
        <v>1.8606307199999998</v>
      </c>
      <c r="R15" s="17">
        <f t="shared" si="5"/>
        <v>1285000</v>
      </c>
      <c r="S15" s="18">
        <f t="shared" si="6"/>
        <v>0.28132110933333337</v>
      </c>
      <c r="T15" s="18">
        <f t="shared" si="7"/>
        <v>0.9873288933333334</v>
      </c>
      <c r="U15" s="19">
        <f t="shared" si="8"/>
        <v>9.7659999999999997E-5</v>
      </c>
      <c r="V15" s="18">
        <f t="shared" si="9"/>
        <v>1.2687476626666667</v>
      </c>
      <c r="W15" s="26">
        <f t="shared" si="10"/>
        <v>0.59188305733333313</v>
      </c>
    </row>
    <row r="16" spans="1:23" x14ac:dyDescent="0.2">
      <c r="A16" t="s">
        <v>39</v>
      </c>
      <c r="B16" t="s">
        <v>40</v>
      </c>
      <c r="C16">
        <v>1130</v>
      </c>
      <c r="D16">
        <v>362</v>
      </c>
      <c r="E16">
        <v>25</v>
      </c>
      <c r="F16" s="1" t="s">
        <v>12</v>
      </c>
      <c r="G16" s="2">
        <v>37</v>
      </c>
      <c r="H16">
        <v>30.1</v>
      </c>
      <c r="I16">
        <v>1.8</v>
      </c>
      <c r="J16" s="1" t="s">
        <v>38</v>
      </c>
      <c r="K16">
        <v>1</v>
      </c>
      <c r="L16">
        <v>15</v>
      </c>
      <c r="M16" s="6">
        <f t="shared" si="0"/>
        <v>1.6290000000000002</v>
      </c>
      <c r="N16" s="6">
        <f t="shared" si="1"/>
        <v>0.40725000000000006</v>
      </c>
      <c r="O16" s="6">
        <f t="shared" si="2"/>
        <v>2.0362500000000003</v>
      </c>
      <c r="P16" s="16">
        <f t="shared" si="3"/>
        <v>2.0362500000000002E-2</v>
      </c>
      <c r="Q16" s="6">
        <f t="shared" si="4"/>
        <v>0.86337000000000008</v>
      </c>
      <c r="R16" s="17">
        <f t="shared" si="5"/>
        <v>565000</v>
      </c>
      <c r="S16" s="18">
        <f t="shared" si="6"/>
        <v>0.12369371733333337</v>
      </c>
      <c r="T16" s="18">
        <f t="shared" si="7"/>
        <v>0.43411737333333333</v>
      </c>
      <c r="U16" s="19">
        <f t="shared" si="8"/>
        <v>4.2939999999999999E-5</v>
      </c>
      <c r="V16" s="18">
        <f t="shared" si="9"/>
        <v>0.55785403066666672</v>
      </c>
      <c r="W16" s="26">
        <f t="shared" si="10"/>
        <v>0.30551596933333336</v>
      </c>
    </row>
    <row r="17" spans="1:23" x14ac:dyDescent="0.2">
      <c r="A17" t="s">
        <v>39</v>
      </c>
      <c r="B17" t="s">
        <v>41</v>
      </c>
      <c r="C17">
        <v>3600</v>
      </c>
      <c r="D17">
        <v>241</v>
      </c>
      <c r="E17">
        <v>20</v>
      </c>
      <c r="F17" s="1" t="s">
        <v>12</v>
      </c>
      <c r="G17" s="2">
        <v>31</v>
      </c>
      <c r="H17">
        <v>30.1</v>
      </c>
      <c r="I17">
        <v>1.5</v>
      </c>
      <c r="J17" s="1" t="s">
        <v>42</v>
      </c>
      <c r="K17">
        <v>2</v>
      </c>
      <c r="L17">
        <v>10</v>
      </c>
      <c r="M17" s="6">
        <f t="shared" si="0"/>
        <v>0.72299999999999998</v>
      </c>
      <c r="N17" s="6">
        <f t="shared" si="1"/>
        <v>0.3856</v>
      </c>
      <c r="O17" s="6">
        <f t="shared" si="2"/>
        <v>1.1086</v>
      </c>
      <c r="P17" s="16">
        <f t="shared" si="3"/>
        <v>1.1086E-2</v>
      </c>
      <c r="Q17" s="6">
        <f t="shared" si="4"/>
        <v>0.47004639999999998</v>
      </c>
      <c r="R17" s="17">
        <f t="shared" si="5"/>
        <v>1800000</v>
      </c>
      <c r="S17" s="18">
        <f t="shared" si="6"/>
        <v>0.39406848</v>
      </c>
      <c r="T17" s="18">
        <f t="shared" si="7"/>
        <v>1.3830287999999999</v>
      </c>
      <c r="U17" s="19">
        <f t="shared" si="8"/>
        <v>1.3679999999999999E-4</v>
      </c>
      <c r="V17" s="18">
        <f t="shared" si="9"/>
        <v>1.7772340799999999</v>
      </c>
      <c r="W17" s="26">
        <f t="shared" si="10"/>
        <v>-1.30718768</v>
      </c>
    </row>
    <row r="18" spans="1:23" x14ac:dyDescent="0.2">
      <c r="A18" t="s">
        <v>39</v>
      </c>
      <c r="B18" t="s">
        <v>43</v>
      </c>
      <c r="C18">
        <v>4630</v>
      </c>
      <c r="D18">
        <v>482</v>
      </c>
      <c r="E18">
        <v>25</v>
      </c>
      <c r="F18" s="1" t="s">
        <v>12</v>
      </c>
      <c r="G18" s="2">
        <v>37</v>
      </c>
      <c r="H18">
        <v>30</v>
      </c>
      <c r="I18">
        <v>1.8</v>
      </c>
      <c r="J18" s="1" t="s">
        <v>44</v>
      </c>
      <c r="K18">
        <v>2</v>
      </c>
      <c r="L18">
        <v>5</v>
      </c>
      <c r="M18" s="6">
        <f t="shared" si="0"/>
        <v>2.169</v>
      </c>
      <c r="N18" s="6">
        <f t="shared" si="1"/>
        <v>0.36149999999999999</v>
      </c>
      <c r="O18" s="6">
        <f t="shared" si="2"/>
        <v>2.5305</v>
      </c>
      <c r="P18" s="16">
        <f t="shared" si="3"/>
        <v>2.5305000000000001E-2</v>
      </c>
      <c r="Q18" s="6">
        <f t="shared" si="4"/>
        <v>1.072932</v>
      </c>
      <c r="R18" s="17">
        <f t="shared" si="5"/>
        <v>2315000</v>
      </c>
      <c r="S18" s="18">
        <f t="shared" si="6"/>
        <v>0.50681585066666668</v>
      </c>
      <c r="T18" s="18">
        <f t="shared" si="7"/>
        <v>1.7787287066666668</v>
      </c>
      <c r="U18" s="19">
        <f t="shared" si="8"/>
        <v>1.7594E-4</v>
      </c>
      <c r="V18" s="18">
        <f t="shared" si="9"/>
        <v>2.2857204973333336</v>
      </c>
      <c r="W18" s="26">
        <f t="shared" si="10"/>
        <v>-1.2127884973333336</v>
      </c>
    </row>
    <row r="19" spans="1:23" x14ac:dyDescent="0.2">
      <c r="A19" t="s">
        <v>39</v>
      </c>
      <c r="B19" t="s">
        <v>45</v>
      </c>
      <c r="C19">
        <v>1290</v>
      </c>
      <c r="D19">
        <v>844</v>
      </c>
      <c r="E19">
        <v>25</v>
      </c>
      <c r="F19" s="1" t="s">
        <v>12</v>
      </c>
      <c r="G19" s="2">
        <v>30</v>
      </c>
      <c r="H19">
        <v>30.2</v>
      </c>
      <c r="I19">
        <v>1.8</v>
      </c>
      <c r="J19" s="1" t="s">
        <v>38</v>
      </c>
      <c r="K19">
        <v>5</v>
      </c>
      <c r="L19">
        <v>10</v>
      </c>
      <c r="M19" s="6">
        <f t="shared" si="0"/>
        <v>3.7980000000000005</v>
      </c>
      <c r="N19" s="6">
        <f t="shared" si="1"/>
        <v>3.165</v>
      </c>
      <c r="O19" s="6">
        <f t="shared" si="2"/>
        <v>6.963000000000001</v>
      </c>
      <c r="P19" s="16">
        <f t="shared" si="3"/>
        <v>6.9630000000000011E-2</v>
      </c>
      <c r="Q19" s="6">
        <f t="shared" si="4"/>
        <v>2.9523120000000005</v>
      </c>
      <c r="R19" s="17">
        <f t="shared" si="5"/>
        <v>645000</v>
      </c>
      <c r="S19" s="18">
        <f t="shared" si="6"/>
        <v>0.14120787200000001</v>
      </c>
      <c r="T19" s="18">
        <f t="shared" si="7"/>
        <v>0.49558532</v>
      </c>
      <c r="U19" s="19">
        <f t="shared" si="8"/>
        <v>4.9020000000000002E-5</v>
      </c>
      <c r="V19" s="18">
        <f t="shared" si="9"/>
        <v>0.63684221200000002</v>
      </c>
      <c r="W19" s="26">
        <f t="shared" si="10"/>
        <v>2.3154697880000006</v>
      </c>
    </row>
    <row r="20" spans="1:23" x14ac:dyDescent="0.2">
      <c r="A20" t="s">
        <v>39</v>
      </c>
      <c r="B20" t="s">
        <v>46</v>
      </c>
      <c r="C20">
        <v>1440</v>
      </c>
      <c r="D20">
        <v>482</v>
      </c>
      <c r="E20">
        <v>37</v>
      </c>
      <c r="F20" s="1" t="s">
        <v>12</v>
      </c>
      <c r="G20" s="2">
        <v>43</v>
      </c>
      <c r="H20">
        <v>30.4</v>
      </c>
      <c r="I20">
        <v>3.8</v>
      </c>
      <c r="J20" s="1" t="s">
        <v>15</v>
      </c>
      <c r="K20">
        <v>5</v>
      </c>
      <c r="L20">
        <v>10</v>
      </c>
      <c r="M20" s="6">
        <f t="shared" si="0"/>
        <v>6.7769199999999996</v>
      </c>
      <c r="N20" s="6">
        <f t="shared" si="1"/>
        <v>1.5183</v>
      </c>
      <c r="O20" s="6">
        <f t="shared" si="2"/>
        <v>8.2952200000000005</v>
      </c>
      <c r="P20" s="16">
        <f t="shared" si="3"/>
        <v>8.2952200000000004E-2</v>
      </c>
      <c r="Q20" s="6">
        <f t="shared" si="4"/>
        <v>3.5171732800000002</v>
      </c>
      <c r="R20" s="17">
        <f t="shared" si="5"/>
        <v>720000</v>
      </c>
      <c r="S20" s="18">
        <f t="shared" si="6"/>
        <v>0.15762739200000003</v>
      </c>
      <c r="T20" s="18">
        <f t="shared" si="7"/>
        <v>0.55321152000000007</v>
      </c>
      <c r="U20" s="19">
        <f t="shared" si="8"/>
        <v>5.4720000000000005E-5</v>
      </c>
      <c r="V20" s="18">
        <f t="shared" si="9"/>
        <v>0.710893632</v>
      </c>
      <c r="W20" s="26">
        <f t="shared" si="10"/>
        <v>2.8062796480000003</v>
      </c>
    </row>
    <row r="21" spans="1:23" ht="21" x14ac:dyDescent="0.25">
      <c r="L21" s="20" t="s">
        <v>51</v>
      </c>
      <c r="M21" s="7">
        <f t="shared" ref="M21:W21" si="11">SUM(M2:M20)</f>
        <v>95.685569999999998</v>
      </c>
      <c r="N21" s="7">
        <f t="shared" si="11"/>
        <v>149.87253000000004</v>
      </c>
      <c r="O21" s="7">
        <f t="shared" si="11"/>
        <v>245.5581</v>
      </c>
      <c r="P21" s="11">
        <f t="shared" si="11"/>
        <v>2.4555810000000009</v>
      </c>
      <c r="Q21" s="7">
        <f t="shared" si="11"/>
        <v>104.11663440000001</v>
      </c>
      <c r="R21" s="13">
        <f t="shared" si="11"/>
        <v>15555000</v>
      </c>
      <c r="S21" s="14">
        <f t="shared" si="11"/>
        <v>3.4054084480000002</v>
      </c>
      <c r="T21" s="14">
        <f t="shared" si="11"/>
        <v>11.951673880000001</v>
      </c>
      <c r="U21" s="15">
        <f t="shared" si="11"/>
        <v>1.1821800000000001E-3</v>
      </c>
      <c r="V21" s="14">
        <f t="shared" si="11"/>
        <v>15.358264507999996</v>
      </c>
      <c r="W21" s="27">
        <f t="shared" si="11"/>
        <v>88.758369892000005</v>
      </c>
    </row>
    <row r="22" spans="1:23" x14ac:dyDescent="0.2">
      <c r="V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 (A)-(C)</vt:lpstr>
      <vt:lpstr>Q3(C)</vt:lpstr>
      <vt:lpstr>Q4(A)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Shapiro</dc:creator>
  <cp:lastModifiedBy>Joel Shapiro</cp:lastModifiedBy>
  <dcterms:created xsi:type="dcterms:W3CDTF">2023-01-16T18:00:35Z</dcterms:created>
  <dcterms:modified xsi:type="dcterms:W3CDTF">2023-01-19T22:14:20Z</dcterms:modified>
</cp:coreProperties>
</file>