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updateLinks="never" codeName="ThisWorkbook" autoCompressPictures="0"/>
  <mc:AlternateContent xmlns:mc="http://schemas.openxmlformats.org/markup-compatibility/2006">
    <mc:Choice Requires="x15">
      <x15ac:absPath xmlns:x15ac="http://schemas.microsoft.com/office/spreadsheetml/2010/11/ac" url="/Users/ereyes/Dropbox/LMD4/Maquette/"/>
    </mc:Choice>
  </mc:AlternateContent>
  <xr:revisionPtr revIDLastSave="0" documentId="13_ncr:1_{F8DC8761-3119-0147-BC31-2D3DAEE9CDD1}" xr6:coauthVersionLast="47" xr6:coauthVersionMax="47" xr10:uidLastSave="{00000000-0000-0000-0000-000000000000}"/>
  <bookViews>
    <workbookView xWindow="0" yWindow="740" windowWidth="28280" windowHeight="18380" xr2:uid="{00000000-000D-0000-FFFF-FFFF00000000}"/>
  </bookViews>
  <sheets>
    <sheet name="Page de Garde" sheetId="3" r:id="rId1"/>
    <sheet name="Master 1" sheetId="1" r:id="rId2"/>
    <sheet name="Master 2" sheetId="2" r:id="rId3"/>
    <sheet name="Notice Master" sheetId="4" r:id="rId4"/>
    <sheet name="Sheet1" sheetId="5" r:id="rId5"/>
  </sheets>
  <definedNames>
    <definedName name="_xlnm.Print_Area" localSheetId="3">'Notice Master'!$A$1:$U$18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66" i="1" l="1"/>
  <c r="E66" i="1"/>
  <c r="E92" i="1"/>
  <c r="K103" i="2"/>
  <c r="K30" i="2"/>
  <c r="L30" i="2"/>
  <c r="P124" i="2"/>
  <c r="O124" i="2"/>
  <c r="P113" i="2"/>
  <c r="O113" i="2"/>
  <c r="P103" i="2"/>
  <c r="O103" i="2"/>
  <c r="P95" i="2"/>
  <c r="O95" i="2"/>
  <c r="P72" i="2"/>
  <c r="O72" i="2"/>
  <c r="P62" i="2"/>
  <c r="O62" i="2"/>
  <c r="P45" i="2"/>
  <c r="O45" i="2"/>
  <c r="P30" i="2"/>
  <c r="O30" i="2"/>
  <c r="P117" i="1"/>
  <c r="O117" i="1"/>
  <c r="P104" i="1"/>
  <c r="O104" i="1"/>
  <c r="P92" i="1"/>
  <c r="O92" i="1"/>
  <c r="P66" i="1"/>
  <c r="O66" i="1"/>
  <c r="P53" i="1"/>
  <c r="O53" i="1"/>
  <c r="P39" i="1"/>
  <c r="O39" i="1"/>
  <c r="X58" i="1"/>
  <c r="X49" i="1"/>
  <c r="W25" i="1"/>
  <c r="X25" i="1"/>
  <c r="Y25" i="1"/>
  <c r="W26" i="1"/>
  <c r="X26" i="1"/>
  <c r="Y26" i="1"/>
  <c r="W27" i="1"/>
  <c r="X27" i="1"/>
  <c r="Y27" i="1"/>
  <c r="AA27" i="1" s="1"/>
  <c r="W28" i="1"/>
  <c r="X28" i="1"/>
  <c r="Y28" i="1"/>
  <c r="W29" i="1"/>
  <c r="X29" i="1"/>
  <c r="Y29" i="1"/>
  <c r="W30" i="1"/>
  <c r="X30" i="1"/>
  <c r="Z30" i="1" s="1"/>
  <c r="Y30" i="1"/>
  <c r="W31" i="1"/>
  <c r="X31" i="1"/>
  <c r="Y31" i="1"/>
  <c r="W32" i="1"/>
  <c r="X32" i="1"/>
  <c r="Y32" i="1"/>
  <c r="W33" i="1"/>
  <c r="X33" i="1"/>
  <c r="Y33" i="1"/>
  <c r="W34" i="1"/>
  <c r="X34" i="1"/>
  <c r="Y34" i="1"/>
  <c r="W35" i="1"/>
  <c r="X35" i="1"/>
  <c r="Y35" i="1"/>
  <c r="W36" i="1"/>
  <c r="X36" i="1"/>
  <c r="Y36" i="1"/>
  <c r="W37" i="1"/>
  <c r="X37" i="1"/>
  <c r="Y37" i="1"/>
  <c r="W38" i="1"/>
  <c r="X38" i="1"/>
  <c r="Y38" i="1"/>
  <c r="X24" i="1"/>
  <c r="Y24" i="1"/>
  <c r="W24" i="1"/>
  <c r="M39" i="1"/>
  <c r="E30" i="2"/>
  <c r="AB52" i="1"/>
  <c r="Y52" i="1"/>
  <c r="AA52" i="1" s="1"/>
  <c r="V52" i="1"/>
  <c r="X52" i="1"/>
  <c r="W52" i="1"/>
  <c r="Y102" i="2"/>
  <c r="X102" i="2"/>
  <c r="Z102" i="2"/>
  <c r="W102" i="2"/>
  <c r="AA102" i="2"/>
  <c r="V103" i="2"/>
  <c r="M103" i="2"/>
  <c r="L103" i="2"/>
  <c r="M124" i="2"/>
  <c r="M113" i="2"/>
  <c r="M95" i="2"/>
  <c r="M72" i="2"/>
  <c r="M62" i="2"/>
  <c r="M45" i="2"/>
  <c r="M30" i="2"/>
  <c r="M117" i="1"/>
  <c r="M104" i="1"/>
  <c r="M92" i="1"/>
  <c r="L66" i="1"/>
  <c r="M66" i="1"/>
  <c r="M53" i="1"/>
  <c r="W86" i="1"/>
  <c r="Z86" i="1" s="1"/>
  <c r="X86" i="1"/>
  <c r="Y86" i="1"/>
  <c r="AB86" i="1"/>
  <c r="W87" i="1"/>
  <c r="AA87" i="1"/>
  <c r="X87" i="1"/>
  <c r="Y87" i="1"/>
  <c r="AB87" i="1"/>
  <c r="W88" i="1"/>
  <c r="Z88" i="1" s="1"/>
  <c r="X88" i="1"/>
  <c r="Y88" i="1"/>
  <c r="AB88" i="1"/>
  <c r="W89" i="1"/>
  <c r="X89" i="1"/>
  <c r="Z89" i="1" s="1"/>
  <c r="Y89" i="1"/>
  <c r="AB89" i="1"/>
  <c r="W90" i="1"/>
  <c r="X90" i="1"/>
  <c r="Z90" i="1" s="1"/>
  <c r="Y90" i="1"/>
  <c r="AA90" i="1"/>
  <c r="AB90" i="1"/>
  <c r="W91" i="1"/>
  <c r="AA91" i="1"/>
  <c r="X91" i="1"/>
  <c r="Y91" i="1"/>
  <c r="AB91" i="1"/>
  <c r="V35" i="1"/>
  <c r="Z35" i="1"/>
  <c r="AA35" i="1"/>
  <c r="AB35" i="1"/>
  <c r="V36" i="1"/>
  <c r="AA36" i="1" s="1"/>
  <c r="AB36" i="1"/>
  <c r="V37" i="1"/>
  <c r="Z37" i="1" s="1"/>
  <c r="AB37" i="1"/>
  <c r="V38" i="1"/>
  <c r="AA38" i="1" s="1"/>
  <c r="AB38" i="1"/>
  <c r="V26" i="1"/>
  <c r="Z26" i="1"/>
  <c r="V27" i="1"/>
  <c r="K53" i="1"/>
  <c r="K39" i="1"/>
  <c r="J92" i="1"/>
  <c r="K92" i="1"/>
  <c r="K95" i="2"/>
  <c r="AB64" i="1"/>
  <c r="Y64" i="1"/>
  <c r="Z64" i="1" s="1"/>
  <c r="AB63" i="1"/>
  <c r="Y63" i="1"/>
  <c r="Z63" i="1" s="1"/>
  <c r="AA63" i="1"/>
  <c r="AB61" i="1"/>
  <c r="Y61" i="1"/>
  <c r="Z61" i="1"/>
  <c r="L19" i="1"/>
  <c r="E9" i="3"/>
  <c r="E10" i="3"/>
  <c r="L53" i="1"/>
  <c r="E11" i="3" s="1"/>
  <c r="G11" i="3" s="1"/>
  <c r="L104" i="1"/>
  <c r="L117" i="1"/>
  <c r="E12" i="3"/>
  <c r="L124" i="1"/>
  <c r="E13" i="3"/>
  <c r="L17" i="2"/>
  <c r="F9" i="3" s="1"/>
  <c r="L85" i="2"/>
  <c r="F10" i="3"/>
  <c r="L45" i="2"/>
  <c r="F11" i="3"/>
  <c r="L62" i="2"/>
  <c r="L113" i="2"/>
  <c r="F12" i="3"/>
  <c r="L72" i="2"/>
  <c r="L124" i="2"/>
  <c r="F13" i="3"/>
  <c r="E19" i="1"/>
  <c r="H9" i="3"/>
  <c r="J9" i="3" s="1"/>
  <c r="E39" i="1"/>
  <c r="H10" i="3" s="1"/>
  <c r="I10" i="3"/>
  <c r="E95" i="2"/>
  <c r="E104" i="1"/>
  <c r="H11" i="3" s="1"/>
  <c r="E53" i="1"/>
  <c r="E45" i="2"/>
  <c r="E99" i="2"/>
  <c r="E103" i="2" s="1"/>
  <c r="E117" i="1"/>
  <c r="H12" i="3" s="1"/>
  <c r="J12" i="3" s="1"/>
  <c r="E62" i="2"/>
  <c r="E75" i="2" s="1"/>
  <c r="I12" i="3"/>
  <c r="E113" i="2"/>
  <c r="E72" i="2"/>
  <c r="I13" i="3"/>
  <c r="J13" i="3" s="1"/>
  <c r="E124" i="2"/>
  <c r="E124" i="1"/>
  <c r="E85" i="2"/>
  <c r="AB47" i="1"/>
  <c r="Y47" i="1"/>
  <c r="AB46" i="1"/>
  <c r="Y46" i="1"/>
  <c r="AB45" i="1"/>
  <c r="Y45" i="1"/>
  <c r="AB44" i="1"/>
  <c r="Y44" i="1"/>
  <c r="AB27" i="1"/>
  <c r="AB26" i="1"/>
  <c r="AB25" i="1"/>
  <c r="V25" i="1"/>
  <c r="Z25" i="1" s="1"/>
  <c r="AA25" i="1"/>
  <c r="AB24" i="1"/>
  <c r="V24" i="1"/>
  <c r="Z24" i="1" s="1"/>
  <c r="Y111" i="2"/>
  <c r="AA111" i="2" s="1"/>
  <c r="Z111" i="2"/>
  <c r="AB111" i="2"/>
  <c r="X83" i="2"/>
  <c r="Y83" i="2"/>
  <c r="W83" i="2"/>
  <c r="AA83" i="2" s="1"/>
  <c r="V83" i="2"/>
  <c r="AB85" i="1"/>
  <c r="W85" i="1"/>
  <c r="X85" i="1"/>
  <c r="Y85" i="1"/>
  <c r="Z85" i="1" s="1"/>
  <c r="B76" i="1"/>
  <c r="B13" i="1"/>
  <c r="X60" i="1"/>
  <c r="AA60" i="1"/>
  <c r="Y60" i="1"/>
  <c r="Z60" i="1"/>
  <c r="W60" i="1"/>
  <c r="AB60" i="1"/>
  <c r="Q66" i="1"/>
  <c r="Y48" i="1"/>
  <c r="Y53" i="1" s="1"/>
  <c r="Y49" i="1"/>
  <c r="Y50" i="1"/>
  <c r="Y51" i="1"/>
  <c r="J53" i="1"/>
  <c r="W90" i="2"/>
  <c r="X90" i="2"/>
  <c r="X95" i="2" s="1"/>
  <c r="Y90" i="2"/>
  <c r="AB90" i="2"/>
  <c r="W91" i="2"/>
  <c r="Z91" i="2" s="1"/>
  <c r="X91" i="2"/>
  <c r="Y91" i="2"/>
  <c r="AA91" i="2"/>
  <c r="AB91" i="2"/>
  <c r="Y92" i="2"/>
  <c r="Z92" i="2" s="1"/>
  <c r="AB92" i="2"/>
  <c r="W93" i="2"/>
  <c r="X93" i="2"/>
  <c r="AA93" i="2" s="1"/>
  <c r="Y93" i="2"/>
  <c r="Z93" i="2"/>
  <c r="AB93" i="2"/>
  <c r="W94" i="2"/>
  <c r="X94" i="2"/>
  <c r="Y94" i="2"/>
  <c r="Z94" i="2" s="1"/>
  <c r="AA94" i="2"/>
  <c r="AB94" i="2"/>
  <c r="W26" i="2"/>
  <c r="Z26" i="2"/>
  <c r="X26" i="2"/>
  <c r="Y26" i="2"/>
  <c r="V26" i="2"/>
  <c r="AB26" i="2"/>
  <c r="W28" i="2"/>
  <c r="Z28" i="2"/>
  <c r="X28" i="2"/>
  <c r="Y28" i="2"/>
  <c r="AB28" i="2"/>
  <c r="AB44" i="2"/>
  <c r="W44" i="2"/>
  <c r="X44" i="2"/>
  <c r="Y44" i="2"/>
  <c r="AB43" i="2"/>
  <c r="W43" i="2"/>
  <c r="AA43" i="2" s="1"/>
  <c r="X43" i="2"/>
  <c r="Y43" i="2"/>
  <c r="AB42" i="2"/>
  <c r="W42" i="2"/>
  <c r="X42" i="2"/>
  <c r="Y42" i="2"/>
  <c r="AB41" i="2"/>
  <c r="W41" i="2"/>
  <c r="X41" i="2"/>
  <c r="Z41" i="2" s="1"/>
  <c r="Y41" i="2"/>
  <c r="AB40" i="2"/>
  <c r="W40" i="2"/>
  <c r="X40" i="2"/>
  <c r="Y40" i="2"/>
  <c r="AA40" i="2" s="1"/>
  <c r="AB39" i="2"/>
  <c r="W39" i="2"/>
  <c r="X39" i="2"/>
  <c r="Y39" i="2"/>
  <c r="AB38" i="2"/>
  <c r="W38" i="2"/>
  <c r="X38" i="2"/>
  <c r="Y38" i="2"/>
  <c r="AB37" i="2"/>
  <c r="W37" i="2"/>
  <c r="Z37" i="2" s="1"/>
  <c r="X37" i="2"/>
  <c r="Y37" i="2"/>
  <c r="AB36" i="2"/>
  <c r="W36" i="2"/>
  <c r="X36" i="2"/>
  <c r="Y36" i="2"/>
  <c r="W35" i="2"/>
  <c r="W23" i="2"/>
  <c r="W24" i="2"/>
  <c r="W25" i="2"/>
  <c r="Z25" i="2" s="1"/>
  <c r="W27" i="2"/>
  <c r="W29" i="2"/>
  <c r="Z29" i="2" s="1"/>
  <c r="C14" i="3"/>
  <c r="J117" i="1"/>
  <c r="J66" i="1"/>
  <c r="K62" i="2"/>
  <c r="K75" i="2" s="1"/>
  <c r="J62" i="2"/>
  <c r="W55" i="2"/>
  <c r="AA55" i="2" s="1"/>
  <c r="X55" i="2"/>
  <c r="Z55" i="2" s="1"/>
  <c r="Y55" i="2"/>
  <c r="AB55" i="2"/>
  <c r="W56" i="2"/>
  <c r="Z56" i="2" s="1"/>
  <c r="X56" i="2"/>
  <c r="Y56" i="2"/>
  <c r="AB56" i="2"/>
  <c r="W57" i="2"/>
  <c r="Z57" i="2" s="1"/>
  <c r="X57" i="2"/>
  <c r="Y57" i="2"/>
  <c r="AB57" i="2"/>
  <c r="W58" i="2"/>
  <c r="AA58" i="2"/>
  <c r="X58" i="2"/>
  <c r="Z58" i="2"/>
  <c r="Y58" i="2"/>
  <c r="AB58" i="2"/>
  <c r="W59" i="2"/>
  <c r="X59" i="2"/>
  <c r="Z59" i="2" s="1"/>
  <c r="Y59" i="2"/>
  <c r="AB59" i="2"/>
  <c r="W60" i="2"/>
  <c r="X60" i="2"/>
  <c r="Y60" i="2"/>
  <c r="Z60" i="2" s="1"/>
  <c r="AB60" i="2"/>
  <c r="Y61" i="2"/>
  <c r="Z61" i="2" s="1"/>
  <c r="AB61" i="2"/>
  <c r="W51" i="2"/>
  <c r="X51" i="2"/>
  <c r="Y51" i="2"/>
  <c r="AB51" i="2"/>
  <c r="W52" i="2"/>
  <c r="X52" i="2"/>
  <c r="Y52" i="2"/>
  <c r="Z52" i="2" s="1"/>
  <c r="AB52" i="2"/>
  <c r="AB62" i="2" s="1"/>
  <c r="W53" i="2"/>
  <c r="Z53" i="2"/>
  <c r="X53" i="2"/>
  <c r="Y53" i="2"/>
  <c r="AB53" i="2"/>
  <c r="W54" i="2"/>
  <c r="X54" i="2"/>
  <c r="Y54" i="2"/>
  <c r="AB54" i="2"/>
  <c r="Y114" i="1"/>
  <c r="AA114" i="1" s="1"/>
  <c r="W108" i="1"/>
  <c r="X108" i="1"/>
  <c r="Z108" i="1" s="1"/>
  <c r="AA108" i="1"/>
  <c r="AA117" i="1" s="1"/>
  <c r="Y108" i="1"/>
  <c r="W109" i="1"/>
  <c r="AA109" i="1" s="1"/>
  <c r="X109" i="1"/>
  <c r="Y109" i="1"/>
  <c r="W110" i="1"/>
  <c r="X110" i="1"/>
  <c r="AA110" i="1"/>
  <c r="Y110" i="1"/>
  <c r="W111" i="1"/>
  <c r="AA111" i="1" s="1"/>
  <c r="X111" i="1"/>
  <c r="Y111" i="1"/>
  <c r="W112" i="1"/>
  <c r="X112" i="1"/>
  <c r="Z112" i="1" s="1"/>
  <c r="AA112" i="1"/>
  <c r="Y112" i="1"/>
  <c r="W113" i="1"/>
  <c r="AA113" i="1" s="1"/>
  <c r="X113" i="1"/>
  <c r="Y113" i="1"/>
  <c r="W115" i="1"/>
  <c r="Y115" i="1"/>
  <c r="AA115" i="1"/>
  <c r="W116" i="1"/>
  <c r="AA116" i="1"/>
  <c r="X116" i="1"/>
  <c r="Y116" i="1"/>
  <c r="Z116" i="1" s="1"/>
  <c r="V116" i="1"/>
  <c r="AB115" i="1"/>
  <c r="AB108" i="1"/>
  <c r="AB117" i="1" s="1"/>
  <c r="AB109" i="1"/>
  <c r="AB110" i="1"/>
  <c r="AB111" i="1"/>
  <c r="AB112" i="1"/>
  <c r="AB113" i="1"/>
  <c r="AB114" i="1"/>
  <c r="AB116" i="1"/>
  <c r="Z109" i="1"/>
  <c r="Z114" i="1"/>
  <c r="Y65" i="1"/>
  <c r="Z65" i="1" s="1"/>
  <c r="W62" i="1"/>
  <c r="X62" i="1"/>
  <c r="Z62" i="1"/>
  <c r="Y62" i="1"/>
  <c r="AB62" i="1"/>
  <c r="AB65" i="1"/>
  <c r="W58" i="1"/>
  <c r="X102" i="1"/>
  <c r="AB102" i="1"/>
  <c r="W102" i="1"/>
  <c r="Y102" i="1"/>
  <c r="W50" i="1"/>
  <c r="AA50" i="1" s="1"/>
  <c r="X50" i="1"/>
  <c r="V50" i="1"/>
  <c r="AB50" i="1"/>
  <c r="W118" i="2"/>
  <c r="X118" i="2"/>
  <c r="Y118" i="2"/>
  <c r="Y124" i="2"/>
  <c r="AB118" i="2"/>
  <c r="W120" i="2"/>
  <c r="X120" i="2"/>
  <c r="Y120" i="2"/>
  <c r="AB120" i="2"/>
  <c r="AB124" i="2" s="1"/>
  <c r="W121" i="2"/>
  <c r="X121" i="2"/>
  <c r="Y121" i="2"/>
  <c r="Z121" i="2"/>
  <c r="AB121" i="2"/>
  <c r="W122" i="2"/>
  <c r="X122" i="2"/>
  <c r="Y122" i="2"/>
  <c r="AB122" i="2"/>
  <c r="W123" i="2"/>
  <c r="X123" i="2"/>
  <c r="AA123" i="2" s="1"/>
  <c r="Y123" i="2"/>
  <c r="AB123" i="2"/>
  <c r="AB117" i="2"/>
  <c r="W117" i="2"/>
  <c r="X117" i="2"/>
  <c r="Y117" i="2"/>
  <c r="W100" i="2"/>
  <c r="W99" i="2"/>
  <c r="W101" i="2"/>
  <c r="W103" i="2" s="1"/>
  <c r="W107" i="2"/>
  <c r="W108" i="2"/>
  <c r="W109" i="2"/>
  <c r="W110" i="2"/>
  <c r="W112" i="2"/>
  <c r="W95" i="2"/>
  <c r="W84" i="2"/>
  <c r="W85" i="2"/>
  <c r="X100" i="2"/>
  <c r="Z100" i="2"/>
  <c r="X99" i="2"/>
  <c r="X103" i="2" s="1"/>
  <c r="X101" i="2"/>
  <c r="X107" i="2"/>
  <c r="X108" i="2"/>
  <c r="X109" i="2"/>
  <c r="Z109" i="2"/>
  <c r="X110" i="2"/>
  <c r="X84" i="2"/>
  <c r="X85" i="2"/>
  <c r="Y100" i="2"/>
  <c r="Y103" i="2"/>
  <c r="Y99" i="2"/>
  <c r="Y101" i="2"/>
  <c r="Y107" i="2"/>
  <c r="Y108" i="2"/>
  <c r="Y109" i="2"/>
  <c r="Y110" i="2"/>
  <c r="Z110" i="2" s="1"/>
  <c r="Y112" i="2"/>
  <c r="Z112" i="2"/>
  <c r="Y89" i="2"/>
  <c r="Y84" i="2"/>
  <c r="Y85" i="2"/>
  <c r="V84" i="2"/>
  <c r="V85" i="2"/>
  <c r="Z99" i="2"/>
  <c r="Z89" i="2"/>
  <c r="AA99" i="2"/>
  <c r="AA89" i="2"/>
  <c r="AB100" i="2"/>
  <c r="AB99" i="2"/>
  <c r="AB101" i="2"/>
  <c r="AB107" i="2"/>
  <c r="AB108" i="2"/>
  <c r="AB109" i="2"/>
  <c r="AB110" i="2"/>
  <c r="AB112" i="2"/>
  <c r="V124" i="2"/>
  <c r="V113" i="2"/>
  <c r="V95" i="2"/>
  <c r="S126" i="2"/>
  <c r="P85" i="2"/>
  <c r="P126" i="2"/>
  <c r="P129" i="2"/>
  <c r="Q124" i="2"/>
  <c r="Q126" i="2" s="1"/>
  <c r="Q95" i="2"/>
  <c r="Q85" i="2"/>
  <c r="O85" i="2"/>
  <c r="O126" i="2"/>
  <c r="K124" i="2"/>
  <c r="K126" i="2" s="1"/>
  <c r="K113" i="2"/>
  <c r="K85" i="2"/>
  <c r="L126" i="2"/>
  <c r="J103" i="2"/>
  <c r="J124" i="2"/>
  <c r="J113" i="2"/>
  <c r="J85" i="2"/>
  <c r="J95" i="2" s="1"/>
  <c r="W67" i="2"/>
  <c r="W68" i="2"/>
  <c r="W70" i="2"/>
  <c r="W71" i="2"/>
  <c r="W50" i="2"/>
  <c r="AA50" i="2" s="1"/>
  <c r="W17" i="2"/>
  <c r="X35" i="2"/>
  <c r="X45" i="2" s="1"/>
  <c r="X67" i="2"/>
  <c r="X68" i="2"/>
  <c r="X70" i="2"/>
  <c r="X71" i="2"/>
  <c r="X50" i="2"/>
  <c r="X23" i="2"/>
  <c r="X24" i="2"/>
  <c r="X25" i="2"/>
  <c r="X30" i="2" s="1"/>
  <c r="X27" i="2"/>
  <c r="Z27" i="2"/>
  <c r="X29" i="2"/>
  <c r="AA29" i="2"/>
  <c r="X17" i="2"/>
  <c r="Y35" i="2"/>
  <c r="Y45" i="2" s="1"/>
  <c r="Y67" i="2"/>
  <c r="Y68" i="2"/>
  <c r="Y72" i="2" s="1"/>
  <c r="Y69" i="2"/>
  <c r="Y70" i="2"/>
  <c r="Y71" i="2"/>
  <c r="Y50" i="2"/>
  <c r="Y23" i="2"/>
  <c r="Y24" i="2"/>
  <c r="Y25" i="2"/>
  <c r="Y27" i="2"/>
  <c r="Y29" i="2"/>
  <c r="Y17" i="2"/>
  <c r="C64" i="2"/>
  <c r="V71" i="2" s="1"/>
  <c r="V70" i="2"/>
  <c r="Z17" i="2"/>
  <c r="AA17" i="2"/>
  <c r="AA35" i="2"/>
  <c r="AB35" i="2"/>
  <c r="AB45" i="2" s="1"/>
  <c r="AB67" i="2"/>
  <c r="AB68" i="2"/>
  <c r="AB69" i="2"/>
  <c r="AB70" i="2"/>
  <c r="AB71" i="2"/>
  <c r="AB50" i="2"/>
  <c r="V17" i="2"/>
  <c r="V62" i="2"/>
  <c r="V45" i="2"/>
  <c r="V30" i="2"/>
  <c r="S75" i="2"/>
  <c r="P17" i="2"/>
  <c r="P75" i="2" s="1"/>
  <c r="Q72" i="2"/>
  <c r="Q30" i="2"/>
  <c r="Q17" i="2"/>
  <c r="Q75" i="2" s="1"/>
  <c r="O17" i="2"/>
  <c r="O75" i="2" s="1"/>
  <c r="O129" i="2" s="1"/>
  <c r="O133" i="2" s="1"/>
  <c r="K45" i="2"/>
  <c r="K72" i="2"/>
  <c r="K17" i="2"/>
  <c r="L75" i="2"/>
  <c r="J45" i="2"/>
  <c r="J72" i="2"/>
  <c r="J75" i="2" s="1"/>
  <c r="J30" i="2"/>
  <c r="J17" i="2"/>
  <c r="E17" i="2"/>
  <c r="W18" i="1"/>
  <c r="Z18" i="1" s="1"/>
  <c r="X18" i="1"/>
  <c r="Y18" i="1"/>
  <c r="AB18" i="1"/>
  <c r="AB96" i="1"/>
  <c r="AB97" i="1"/>
  <c r="AB98" i="1"/>
  <c r="AB99" i="1"/>
  <c r="AB100" i="1"/>
  <c r="AB101" i="1"/>
  <c r="AB103" i="1"/>
  <c r="AB121" i="1"/>
  <c r="AB122" i="1"/>
  <c r="AB123" i="1"/>
  <c r="AB124" i="1" s="1"/>
  <c r="W96" i="1"/>
  <c r="X96" i="1"/>
  <c r="Y96" i="1"/>
  <c r="V96" i="1"/>
  <c r="W97" i="1"/>
  <c r="X97" i="1"/>
  <c r="Y97" i="1"/>
  <c r="V97" i="1"/>
  <c r="W98" i="1"/>
  <c r="X98" i="1"/>
  <c r="Y98" i="1"/>
  <c r="V98" i="1"/>
  <c r="V104" i="1" s="1"/>
  <c r="W99" i="1"/>
  <c r="AA99" i="1" s="1"/>
  <c r="X99" i="1"/>
  <c r="Y99" i="1"/>
  <c r="V99" i="1"/>
  <c r="W100" i="1"/>
  <c r="X100" i="1"/>
  <c r="Y100" i="1"/>
  <c r="V100" i="1"/>
  <c r="W101" i="1"/>
  <c r="X101" i="1"/>
  <c r="Y101" i="1"/>
  <c r="V101" i="1"/>
  <c r="Y103" i="1"/>
  <c r="V121" i="1"/>
  <c r="W121" i="1"/>
  <c r="X121" i="1"/>
  <c r="Y121" i="1"/>
  <c r="Y124" i="1" s="1"/>
  <c r="V122" i="1"/>
  <c r="W122" i="1"/>
  <c r="X122" i="1"/>
  <c r="Y122" i="1"/>
  <c r="V123" i="1"/>
  <c r="W123" i="1"/>
  <c r="X123" i="1"/>
  <c r="Y123" i="1"/>
  <c r="W83" i="1"/>
  <c r="X83" i="1"/>
  <c r="Y83" i="1"/>
  <c r="Z83" i="1" s="1"/>
  <c r="W84" i="1"/>
  <c r="AA84" i="1" s="1"/>
  <c r="X84" i="1"/>
  <c r="Z84" i="1" s="1"/>
  <c r="Z92" i="1" s="1"/>
  <c r="Y84" i="1"/>
  <c r="W82" i="1"/>
  <c r="W92" i="1" s="1"/>
  <c r="X82" i="1"/>
  <c r="Y82" i="1"/>
  <c r="Y92" i="1"/>
  <c r="Z96" i="1"/>
  <c r="Z82" i="1"/>
  <c r="Y117" i="1"/>
  <c r="X117" i="1"/>
  <c r="V117" i="1"/>
  <c r="V92" i="1"/>
  <c r="S126" i="1"/>
  <c r="P124" i="1"/>
  <c r="P126" i="1"/>
  <c r="Q124" i="1"/>
  <c r="Q92" i="1"/>
  <c r="O124" i="1"/>
  <c r="O126" i="1"/>
  <c r="K104" i="1"/>
  <c r="K126" i="1" s="1"/>
  <c r="K124" i="1"/>
  <c r="L126" i="1"/>
  <c r="J104" i="1"/>
  <c r="J124" i="1"/>
  <c r="J126" i="1" s="1"/>
  <c r="X59" i="1"/>
  <c r="X66" i="1"/>
  <c r="X48" i="1"/>
  <c r="X51" i="1"/>
  <c r="X39" i="1"/>
  <c r="X17" i="1"/>
  <c r="X15" i="1"/>
  <c r="X16" i="1"/>
  <c r="Y58" i="1"/>
  <c r="Y66" i="1"/>
  <c r="Y70" i="1" s="1"/>
  <c r="Y59" i="1"/>
  <c r="Z59" i="1"/>
  <c r="Y39" i="1"/>
  <c r="Y17" i="1"/>
  <c r="Y15" i="1"/>
  <c r="AA15" i="1" s="1"/>
  <c r="Y16" i="1"/>
  <c r="Y19" i="1"/>
  <c r="Z58" i="1"/>
  <c r="W59" i="1"/>
  <c r="W48" i="1"/>
  <c r="V48" i="1"/>
  <c r="W49" i="1"/>
  <c r="AA49" i="1" s="1"/>
  <c r="V49" i="1"/>
  <c r="W51" i="1"/>
  <c r="V51" i="1"/>
  <c r="AA51" i="1" s="1"/>
  <c r="V29" i="1"/>
  <c r="Z29" i="1"/>
  <c r="V30" i="1"/>
  <c r="AA30" i="1" s="1"/>
  <c r="V31" i="1"/>
  <c r="Z31" i="1"/>
  <c r="V32" i="1"/>
  <c r="Z32" i="1"/>
  <c r="Z33" i="1"/>
  <c r="Z39" i="1" s="1"/>
  <c r="W15" i="1"/>
  <c r="V15" i="1"/>
  <c r="W16" i="1"/>
  <c r="V16" i="1"/>
  <c r="V19" i="1" s="1"/>
  <c r="W17" i="1"/>
  <c r="AA29" i="1"/>
  <c r="AA31" i="1"/>
  <c r="AA32" i="1"/>
  <c r="AA33" i="1"/>
  <c r="AB58" i="1"/>
  <c r="AB59" i="1"/>
  <c r="AB66" i="1" s="1"/>
  <c r="AB48" i="1"/>
  <c r="AB53" i="1" s="1"/>
  <c r="AB70" i="1" s="1"/>
  <c r="AB49" i="1"/>
  <c r="AB51" i="1"/>
  <c r="W39" i="1"/>
  <c r="V66" i="1"/>
  <c r="S70" i="1"/>
  <c r="P19" i="1"/>
  <c r="P70" i="1"/>
  <c r="Q39" i="1"/>
  <c r="Q19" i="1"/>
  <c r="Q70" i="1" s="1"/>
  <c r="O19" i="1"/>
  <c r="O70" i="1" s="1"/>
  <c r="L70" i="1"/>
  <c r="K19" i="1"/>
  <c r="K70" i="1" s="1"/>
  <c r="J39" i="1"/>
  <c r="J19" i="1"/>
  <c r="J70" i="1"/>
  <c r="AB27" i="2"/>
  <c r="AB29" i="2"/>
  <c r="AB32" i="1"/>
  <c r="AB33" i="1"/>
  <c r="C114" i="2"/>
  <c r="C80" i="2"/>
  <c r="C12" i="2"/>
  <c r="C118" i="1"/>
  <c r="AB133" i="2"/>
  <c r="N124" i="2"/>
  <c r="B116" i="2"/>
  <c r="B115" i="2"/>
  <c r="B106" i="2"/>
  <c r="B105" i="2"/>
  <c r="B98" i="2"/>
  <c r="B97" i="2"/>
  <c r="AB89" i="2"/>
  <c r="B88" i="2"/>
  <c r="B87" i="2"/>
  <c r="AB84" i="2"/>
  <c r="AB83" i="2"/>
  <c r="B81" i="2"/>
  <c r="N72" i="2"/>
  <c r="B66" i="2"/>
  <c r="B65" i="2"/>
  <c r="B49" i="2"/>
  <c r="B48" i="2"/>
  <c r="B34" i="2"/>
  <c r="B33" i="2"/>
  <c r="AB25" i="2"/>
  <c r="AB24" i="2"/>
  <c r="AB23" i="2"/>
  <c r="B21" i="2"/>
  <c r="B20" i="2"/>
  <c r="B13" i="2"/>
  <c r="L129" i="2"/>
  <c r="B120" i="1"/>
  <c r="B119" i="1"/>
  <c r="B107" i="1"/>
  <c r="B106" i="1"/>
  <c r="B95" i="1"/>
  <c r="B94" i="1"/>
  <c r="B80" i="1"/>
  <c r="B79" i="1"/>
  <c r="N124" i="1"/>
  <c r="AB84" i="1"/>
  <c r="AB83" i="1"/>
  <c r="AB82" i="1"/>
  <c r="A3" i="2"/>
  <c r="B57" i="1"/>
  <c r="B56" i="1"/>
  <c r="B43" i="1"/>
  <c r="B42" i="1"/>
  <c r="AB31" i="1"/>
  <c r="AB30" i="1"/>
  <c r="AB29" i="1"/>
  <c r="B23" i="1"/>
  <c r="B22" i="1"/>
  <c r="AB17" i="1"/>
  <c r="AB16" i="1"/>
  <c r="AB15" i="1"/>
  <c r="A3" i="1"/>
  <c r="D14" i="3"/>
  <c r="Y30" i="2"/>
  <c r="AA23" i="2"/>
  <c r="E70" i="1"/>
  <c r="G10" i="3"/>
  <c r="Z123" i="1"/>
  <c r="AA121" i="1"/>
  <c r="Z71" i="2"/>
  <c r="V126" i="2"/>
  <c r="Z83" i="2"/>
  <c r="Z85" i="2" s="1"/>
  <c r="V68" i="2"/>
  <c r="AA68" i="2"/>
  <c r="V67" i="2"/>
  <c r="G12" i="3"/>
  <c r="V124" i="1"/>
  <c r="J10" i="3"/>
  <c r="AA122" i="1"/>
  <c r="G13" i="3"/>
  <c r="F14" i="3"/>
  <c r="G9" i="3"/>
  <c r="Z66" i="1"/>
  <c r="O129" i="1"/>
  <c r="E14" i="3"/>
  <c r="W53" i="1"/>
  <c r="AA83" i="1"/>
  <c r="AA27" i="2"/>
  <c r="Z23" i="2"/>
  <c r="W72" i="2"/>
  <c r="AA109" i="2"/>
  <c r="AA84" i="2"/>
  <c r="AA85" i="2"/>
  <c r="Z84" i="2"/>
  <c r="Z117" i="2"/>
  <c r="Z123" i="2"/>
  <c r="Z118" i="2"/>
  <c r="AA53" i="2"/>
  <c r="AA57" i="2"/>
  <c r="AA37" i="2"/>
  <c r="AA41" i="2"/>
  <c r="AA28" i="2"/>
  <c r="AA85" i="1"/>
  <c r="AA24" i="1"/>
  <c r="AA26" i="1"/>
  <c r="AA61" i="1"/>
  <c r="AA64" i="1"/>
  <c r="Z38" i="1"/>
  <c r="Z36" i="1"/>
  <c r="Z91" i="1"/>
  <c r="Z87" i="1"/>
  <c r="AA96" i="1"/>
  <c r="AA70" i="2"/>
  <c r="Z70" i="2"/>
  <c r="AA117" i="2"/>
  <c r="AA120" i="2"/>
  <c r="Z36" i="2"/>
  <c r="Z40" i="2"/>
  <c r="Z44" i="2"/>
  <c r="AA92" i="2"/>
  <c r="AA88" i="1"/>
  <c r="Z52" i="1"/>
  <c r="V39" i="1"/>
  <c r="AA58" i="1"/>
  <c r="Z15" i="1"/>
  <c r="Z122" i="1"/>
  <c r="Z99" i="1"/>
  <c r="Z50" i="2"/>
  <c r="AA107" i="2"/>
  <c r="Z110" i="1"/>
  <c r="AA36" i="2"/>
  <c r="X53" i="1"/>
  <c r="AA121" i="2"/>
  <c r="AA101" i="2"/>
  <c r="AA103" i="2" s="1"/>
  <c r="Z101" i="2"/>
  <c r="Z103" i="2" s="1"/>
  <c r="Z27" i="1"/>
  <c r="W19" i="1"/>
  <c r="AA112" i="2"/>
  <c r="AA100" i="2"/>
  <c r="AA62" i="1"/>
  <c r="AA52" i="2"/>
  <c r="AA56" i="2"/>
  <c r="AA26" i="2"/>
  <c r="Z113" i="1"/>
  <c r="Z67" i="2"/>
  <c r="V72" i="2"/>
  <c r="V75" i="2" s="1"/>
  <c r="V129" i="2" s="1"/>
  <c r="Z68" i="2"/>
  <c r="G14" i="3"/>
  <c r="V126" i="1" l="1"/>
  <c r="AB126" i="1"/>
  <c r="AA60" i="2"/>
  <c r="Z51" i="1"/>
  <c r="AA103" i="1"/>
  <c r="Z103" i="1"/>
  <c r="AA100" i="1"/>
  <c r="AA98" i="1"/>
  <c r="AB72" i="2"/>
  <c r="AB75" i="2" s="1"/>
  <c r="AA69" i="2"/>
  <c r="Z69" i="2"/>
  <c r="Z72" i="2" s="1"/>
  <c r="AB113" i="2"/>
  <c r="AB126" i="2" s="1"/>
  <c r="AA110" i="2"/>
  <c r="Z24" i="2"/>
  <c r="Z30" i="2" s="1"/>
  <c r="I11" i="3"/>
  <c r="J11" i="3" s="1"/>
  <c r="J14" i="3" s="1"/>
  <c r="E126" i="2"/>
  <c r="E129" i="2" s="1"/>
  <c r="AB104" i="1"/>
  <c r="Y75" i="2"/>
  <c r="W124" i="2"/>
  <c r="W126" i="2" s="1"/>
  <c r="AA118" i="2"/>
  <c r="Y62" i="2"/>
  <c r="AA51" i="2"/>
  <c r="W30" i="2"/>
  <c r="Z39" i="2"/>
  <c r="W45" i="2"/>
  <c r="AA39" i="2"/>
  <c r="V53" i="1"/>
  <c r="V70" i="1" s="1"/>
  <c r="Z16" i="1"/>
  <c r="AA101" i="1"/>
  <c r="AA67" i="2"/>
  <c r="AA72" i="2" s="1"/>
  <c r="J126" i="2"/>
  <c r="Y113" i="2"/>
  <c r="Y126" i="2" s="1"/>
  <c r="Y129" i="2" s="1"/>
  <c r="AA16" i="1"/>
  <c r="AA19" i="1" s="1"/>
  <c r="AA17" i="1"/>
  <c r="Z17" i="1"/>
  <c r="X19" i="1"/>
  <c r="X70" i="1" s="1"/>
  <c r="X104" i="1"/>
  <c r="W62" i="2"/>
  <c r="W113" i="2"/>
  <c r="Z107" i="2"/>
  <c r="AA122" i="2"/>
  <c r="Z122" i="2"/>
  <c r="Z120" i="2"/>
  <c r="Z124" i="2" s="1"/>
  <c r="X124" i="2"/>
  <c r="X126" i="2" s="1"/>
  <c r="Z51" i="2"/>
  <c r="Z62" i="2" s="1"/>
  <c r="AA25" i="2"/>
  <c r="Q126" i="1"/>
  <c r="Q129" i="1" s="1"/>
  <c r="X92" i="1"/>
  <c r="Z121" i="1"/>
  <c r="Z124" i="1" s="1"/>
  <c r="W104" i="1"/>
  <c r="Z97" i="1"/>
  <c r="AA97" i="1"/>
  <c r="AB103" i="2"/>
  <c r="AA38" i="2"/>
  <c r="AA45" i="2" s="1"/>
  <c r="Z38" i="2"/>
  <c r="AA44" i="2"/>
  <c r="Y95" i="2"/>
  <c r="AA90" i="2"/>
  <c r="AA95" i="2" s="1"/>
  <c r="AA48" i="1"/>
  <c r="AA53" i="1" s="1"/>
  <c r="Z48" i="1"/>
  <c r="P129" i="1"/>
  <c r="P133" i="2" s="1"/>
  <c r="AA123" i="1"/>
  <c r="AA124" i="1" s="1"/>
  <c r="W124" i="1"/>
  <c r="AA71" i="2"/>
  <c r="AA54" i="2"/>
  <c r="X62" i="2"/>
  <c r="AA59" i="2"/>
  <c r="Z42" i="2"/>
  <c r="AA42" i="2"/>
  <c r="W66" i="1"/>
  <c r="W70" i="1" s="1"/>
  <c r="AA59" i="1"/>
  <c r="AA66" i="1" s="1"/>
  <c r="AA70" i="1" s="1"/>
  <c r="L129" i="1"/>
  <c r="L133" i="2" s="1"/>
  <c r="Y104" i="1"/>
  <c r="AA18" i="1"/>
  <c r="X72" i="2"/>
  <c r="Q129" i="2"/>
  <c r="Z108" i="2"/>
  <c r="X113" i="2"/>
  <c r="AA108" i="2"/>
  <c r="AA113" i="2" s="1"/>
  <c r="Z54" i="2"/>
  <c r="Z90" i="2"/>
  <c r="Z95" i="2" s="1"/>
  <c r="Z35" i="2"/>
  <c r="Z50" i="1"/>
  <c r="AA65" i="1"/>
  <c r="AA61" i="2"/>
  <c r="AA82" i="1"/>
  <c r="Z100" i="1"/>
  <c r="Z49" i="1"/>
  <c r="Z101" i="1"/>
  <c r="X124" i="1"/>
  <c r="Z98" i="1"/>
  <c r="AA24" i="2"/>
  <c r="AA30" i="2" s="1"/>
  <c r="Z111" i="1"/>
  <c r="Z117" i="1" s="1"/>
  <c r="AA89" i="1"/>
  <c r="AA86" i="1"/>
  <c r="Z43" i="2"/>
  <c r="E126" i="1"/>
  <c r="E129" i="1" s="1"/>
  <c r="AA37" i="1"/>
  <c r="AA39" i="1" s="1"/>
  <c r="W117" i="1"/>
  <c r="Z104" i="1" l="1"/>
  <c r="Z126" i="1" s="1"/>
  <c r="O136" i="2"/>
  <c r="O137" i="2" s="1"/>
  <c r="AA92" i="1"/>
  <c r="Z113" i="2"/>
  <c r="Z126" i="2" s="1"/>
  <c r="W129" i="2"/>
  <c r="Q133" i="2"/>
  <c r="Z53" i="1"/>
  <c r="AA104" i="1"/>
  <c r="AA126" i="1" s="1"/>
  <c r="AA129" i="1" s="1"/>
  <c r="W75" i="2"/>
  <c r="X75" i="2"/>
  <c r="X129" i="2" s="1"/>
  <c r="AA75" i="2"/>
  <c r="E133" i="2"/>
  <c r="AA62" i="2"/>
  <c r="V129" i="1"/>
  <c r="V133" i="2" s="1"/>
  <c r="Z45" i="2"/>
  <c r="Z75" i="2" s="1"/>
  <c r="Z19" i="1"/>
  <c r="AA124" i="2"/>
  <c r="AA126" i="2" s="1"/>
  <c r="Z129" i="2" l="1"/>
  <c r="Z70" i="1"/>
  <c r="Q137" i="2"/>
  <c r="Z129" i="1"/>
  <c r="Y126" i="1"/>
  <c r="AA129" i="2"/>
  <c r="AA133" i="2" s="1"/>
  <c r="Y129" i="1" l="1"/>
  <c r="Y133" i="2" s="1"/>
  <c r="X126" i="1"/>
  <c r="Z133" i="2"/>
  <c r="X129" i="1" l="1"/>
  <c r="X133" i="2" s="1"/>
  <c r="W126" i="1"/>
  <c r="W129" i="1" s="1"/>
  <c r="W133" i="2" s="1"/>
</calcChain>
</file>

<file path=xl/sharedStrings.xml><?xml version="1.0" encoding="utf-8"?>
<sst xmlns="http://schemas.openxmlformats.org/spreadsheetml/2006/main" count="1386" uniqueCount="310">
  <si>
    <t>Description des unités d'enseignements (UE)</t>
  </si>
  <si>
    <t>Description des éléments constitutifs (EC)</t>
  </si>
  <si>
    <t>Mutualisation des enseignements</t>
  </si>
  <si>
    <t>Calcul des charges d'enseignement</t>
  </si>
  <si>
    <t>Volume horaire semestriel des enseignements</t>
  </si>
  <si>
    <t xml:space="preserve">Intitulés des UE </t>
  </si>
  <si>
    <t>Coeff</t>
  </si>
  <si>
    <t>ECTS</t>
  </si>
  <si>
    <t xml:space="preserve">Intitulés des EC de chaque UE </t>
  </si>
  <si>
    <t>Type d'enseignement-Statut</t>
  </si>
  <si>
    <t>VH EC en présentiel</t>
  </si>
  <si>
    <t>Choix du Créneau Horaire</t>
  </si>
  <si>
    <t>%CM</t>
  </si>
  <si>
    <t>%TD</t>
  </si>
  <si>
    <t>%TP</t>
  </si>
  <si>
    <t>Seuil dédoublement</t>
  </si>
  <si>
    <t>EC Libre (Oui / Non)</t>
  </si>
  <si>
    <t>Mutualisation Hors EC Libre</t>
  </si>
  <si>
    <t>Diplôme de rattachement du cours mutualisé</t>
  </si>
  <si>
    <t xml:space="preserve">Nbs de groupes </t>
  </si>
  <si>
    <t>Vol Horaire CM</t>
  </si>
  <si>
    <t>Vol Horaire TD</t>
  </si>
  <si>
    <t>Vol Horaire TP</t>
  </si>
  <si>
    <t>Charge enseignement</t>
  </si>
  <si>
    <t>Charge enseignenement en HTD</t>
  </si>
  <si>
    <t>Total des parts</t>
  </si>
  <si>
    <t>Oui</t>
  </si>
  <si>
    <t>EC proposé dans la Mineure externe Droit offerte aux étudiants d'autres formations</t>
  </si>
  <si>
    <t>Non</t>
  </si>
  <si>
    <t>Total Diplôme</t>
  </si>
  <si>
    <t>SEMESTRE 1</t>
  </si>
  <si>
    <t>SEMESTRE 2</t>
  </si>
  <si>
    <t>Nature</t>
  </si>
  <si>
    <t>Intitulé</t>
  </si>
  <si>
    <t>Volume horaire (VH)</t>
  </si>
  <si>
    <t>Mention</t>
  </si>
  <si>
    <t xml:space="preserve">Totaux Capacité d’accueil /Volume horaire </t>
  </si>
  <si>
    <t>TABLEAUX ANNEXES
MASTER</t>
  </si>
  <si>
    <t>Capacité d’accueil (CA) /</t>
  </si>
  <si>
    <t>CA M1</t>
  </si>
  <si>
    <t>CA M2</t>
  </si>
  <si>
    <t>VH M1</t>
  </si>
  <si>
    <t>VH M2</t>
  </si>
  <si>
    <t>Socle/Tronc commun</t>
  </si>
  <si>
    <t>Total Semestre 2</t>
  </si>
  <si>
    <t>Total Semestre 1</t>
  </si>
  <si>
    <t>Total M1</t>
  </si>
  <si>
    <t>Obligatoire à choix (X)</t>
  </si>
  <si>
    <t>Total</t>
  </si>
  <si>
    <t>Capacité d'accueil</t>
  </si>
  <si>
    <t>SEMESTRE 3</t>
  </si>
  <si>
    <t>Total Semestre 3</t>
  </si>
  <si>
    <t>SEMESTRE 4</t>
  </si>
  <si>
    <t>Total Semestre 4</t>
  </si>
  <si>
    <t>Total M2</t>
  </si>
  <si>
    <t>Master 1</t>
  </si>
  <si>
    <t>Master 2</t>
  </si>
  <si>
    <t>Consignes pour remplir les tableaux de maquettes de diplômes</t>
  </si>
  <si>
    <t>Vous avez ouvert la grille Master :</t>
  </si>
  <si>
    <t>il y a 4 onglets : 1 page de garde présentant le diplôme, puis un onglet par année, enfin l'onglet notice/ consignes</t>
  </si>
  <si>
    <t>Plusieurs cellules fonctionnent avec des menus déroulants : lorsque c'est le cas, il n'est pas possible de saisir du texte dans la cellule, en-dehors de ce qu'il faut choisir dans la liste du menu déroulant</t>
  </si>
  <si>
    <t>Lorsqu'un cours est obligatoire à choix, il faut indiquer la liste des cours proposés au choix des étudiants en insérant des lignes (à voir lors du rendez-vous avec l'ingénieur de formation si nécessaire)</t>
  </si>
  <si>
    <t>Un cours (EC) ne s'apparente pas à un groupe ; le groupe désigne la situation dans laquelle un cours doit être dédoublé/ démultiplié afin d'accueillir l'ensemble des étudiants inscrits à ce cours</t>
  </si>
  <si>
    <t>Les volumes horaires des cours s'indiquent tous en heures présentielles, les charges d'enseignement et volumes horaires CM/TD se calculeront automatiquement, à droite du tableau, grâce aux capacités d'accueil, aux pourcentages CM/TD et aux seuils de dédoublement des cours indiqués</t>
  </si>
  <si>
    <t>Les maquettes ne contiennent pas les heures de suivi individuel, sauf à travers le créneau 2,5 h + 0,5 h comme choix de tranche horaire de cours</t>
  </si>
  <si>
    <t>Le cadrage de master impose que l'ensemble des volumes horaires d'enseignements délivrés aux étudiants en TD et en CM soient équilibrés (50 CM/ 50 TD)</t>
  </si>
  <si>
    <t xml:space="preserve">Ces tableaux annexes sont à compléter dans le cadre de la campagne LMD4. Les ingénieurs de formation de la Direction Formation vont vous proposer un rendez-vous afin de vous aider à remplir le tableau. </t>
  </si>
  <si>
    <t>Ces maquettes doivent permettre :</t>
  </si>
  <si>
    <t>le calcul des charges prévisionnelles pour le LMD4</t>
  </si>
  <si>
    <t>de faciliter la modélisation ultérieure dans Apogée</t>
  </si>
  <si>
    <t xml:space="preserve">Ces tableaux doivent donc être complétés à la fois en vue d'un calcul de charges d'enseignements et d'une présentation du réel pédagogique. </t>
  </si>
  <si>
    <t>Pour les EC de stage et mémoire, il n'y a pas de volume horaire à indiquer ; si la maquette prévoit des heures de préparation/ accompagnement au stage et mémoire, indiquer sur une ligne dédiée le volume horaire des cours dédiés au suivi des stages ou mémoires.</t>
  </si>
  <si>
    <t xml:space="preserve">Sur l'ensemble des 2 années de Master, le volume horaire pour l'étudiant doit être au minimum de 400 h et au maximum de 800 h de cours, hors stage et hors mémoire, sauf pour les Masters STS où le volume horaire maximum est de 1000h. </t>
  </si>
  <si>
    <t xml:space="preserve">Le premier onglet à compléter doit impérativement être la page de garde : les informations que vous allez y rentrer vous permettront ensuite de retrouver la structure de votre diplôme dans les onglets suivants. Le tronc commun est constitué par l'ensemble des cours qui seront suivis par tous les étudiants de la mention, quel que soit leur parcours d'appartenance. </t>
  </si>
  <si>
    <t>la compréhension de votre maquette de diplôme par les différents acteurs de l'université : élus des conseils, collègues enseignants et administratifs. Elle sera transcrite sous forme d'arborescence au 1er semestre 2019.</t>
  </si>
  <si>
    <t>Humanités numériques</t>
  </si>
  <si>
    <t>Parcours</t>
  </si>
  <si>
    <t>Création et édition numériques</t>
  </si>
  <si>
    <t>Gestion Stratégique de l’Information</t>
  </si>
  <si>
    <t>Numérique : Enjeux, Technologies</t>
  </si>
  <si>
    <t>Analyse et Valorisation des Usages Numériques</t>
  </si>
  <si>
    <t>UE 1 Théorie du numérique</t>
  </si>
  <si>
    <t>EC2 Economie et droit du numérique</t>
  </si>
  <si>
    <t>Obligatoire (O)</t>
  </si>
  <si>
    <t>3h00</t>
  </si>
  <si>
    <t>Entre parcours de la mention</t>
  </si>
  <si>
    <t>UE 2 Pratiques numériques</t>
  </si>
  <si>
    <t>EC2 Bases de données relationnelles</t>
  </si>
  <si>
    <t>EC1 Atelier image  illustrator - photoshop</t>
  </si>
  <si>
    <t>EC2 Atelier 3D : modélisation</t>
  </si>
  <si>
    <t xml:space="preserve">EC3 Atelier son </t>
  </si>
  <si>
    <t>EC5 EC Libre</t>
  </si>
  <si>
    <t>3h 00</t>
  </si>
  <si>
    <t>EC1 Interaction 3D</t>
  </si>
  <si>
    <t>EC2 Éditorialisation et strategie de contenu</t>
  </si>
  <si>
    <t xml:space="preserve">EC3 Intégration : HTML / CSS </t>
  </si>
  <si>
    <t>EC4 Graphisme et ergonomie d'interfaces</t>
  </si>
  <si>
    <t>UE7 Réalisation projet</t>
  </si>
  <si>
    <t>EC1 Immersion et interaction</t>
  </si>
  <si>
    <t>EC2 Conception et gestion de projet numérique</t>
  </si>
  <si>
    <t>EC3 After Effects</t>
  </si>
  <si>
    <t xml:space="preserve">EC1 Suivi développement et intégration </t>
  </si>
  <si>
    <t xml:space="preserve">EC2 Direction artistique </t>
  </si>
  <si>
    <t>EC3 Interaction appliquée</t>
  </si>
  <si>
    <t>EC4 Animation 2D et vidéo</t>
  </si>
  <si>
    <t xml:space="preserve">EC5 Aspects éditoriaux de la réalisation multimédia </t>
  </si>
  <si>
    <t xml:space="preserve">EC1 Développement multi-plateformes </t>
  </si>
  <si>
    <t>UE2 Réalisation de prototypes crossmédias</t>
  </si>
  <si>
    <t xml:space="preserve">EC1 Traitement éditorial et création numérique </t>
  </si>
  <si>
    <t>EC2 Création et direction artistique crossmedias</t>
  </si>
  <si>
    <t>EC3 Développement de prototypes crossmédias</t>
  </si>
  <si>
    <t>EC1 Expression professionnelle en langue anglaise</t>
  </si>
  <si>
    <t>UE1 Sociotechniques</t>
  </si>
  <si>
    <t>EC1 Visualisation et valorisation d'archives visuelles</t>
  </si>
  <si>
    <t>UE2 Méthodologies de recherche</t>
  </si>
  <si>
    <t>EC1 Anglais scientifique et technique</t>
  </si>
  <si>
    <t>UE5 Référentiels de connaissances</t>
  </si>
  <si>
    <t>UE6 Professionnalisation et recherche</t>
  </si>
  <si>
    <t>EC1 Méthodes et outils d’analyses statistiques et de fouille de données</t>
  </si>
  <si>
    <t>EC2 Projet collaboratif tutoré</t>
  </si>
  <si>
    <t>EC1 Standards de données et de modélisation des processus</t>
  </si>
  <si>
    <t>EC2 Ethnographie des pratiques</t>
  </si>
  <si>
    <t>EC1 Innovation, créativité et gestion des connaissances</t>
  </si>
  <si>
    <t>EC2 Ethique du web et écosystèmes d'information</t>
  </si>
  <si>
    <t>UE3 Fondamentaux en information-documentation</t>
  </si>
  <si>
    <t xml:space="preserve">EC2 Gestion de projet en ingénierie documentaire </t>
  </si>
  <si>
    <t>UE4 Traitement de l'information</t>
  </si>
  <si>
    <t>EC1 Indexation des documents et métadonnées</t>
  </si>
  <si>
    <t>EC2 Langages documentaires et classifications</t>
  </si>
  <si>
    <t>UE5 Management de l'information</t>
  </si>
  <si>
    <t>UE6 Informatique documentaire</t>
  </si>
  <si>
    <t>UE 7 Stage et rapport</t>
  </si>
  <si>
    <t xml:space="preserve">EC1 Gestion d’un service info-documentaire </t>
  </si>
  <si>
    <t xml:space="preserve">EC2 Veille et recherche d'informations </t>
  </si>
  <si>
    <t>EC3 Records management</t>
  </si>
  <si>
    <t>EC2 Gestion électronique des documents (GED)</t>
  </si>
  <si>
    <t>EC3 Gestion des contenus</t>
  </si>
  <si>
    <t>EC1 Stage et rapport</t>
  </si>
  <si>
    <t>EC1 Anglais</t>
  </si>
  <si>
    <t>UE8 Anglais</t>
  </si>
  <si>
    <t>UE1 Epistémologie et  valorisation de l'information</t>
  </si>
  <si>
    <t>Initiation à la recherche</t>
  </si>
  <si>
    <t>Etude des controverses-datavisualisation et analyse des données</t>
  </si>
  <si>
    <t>UE2 Management de l'information et des connaissances</t>
  </si>
  <si>
    <t>Gestion des connaissances</t>
  </si>
  <si>
    <t>Communication digitale et community management</t>
  </si>
  <si>
    <t>UE3 Stratégies informationnelles des entreprises</t>
  </si>
  <si>
    <t>UE6 Stage et mémoire</t>
  </si>
  <si>
    <t>EC Méthodes de recherche quantitatives et qualitatives</t>
  </si>
  <si>
    <t>EC Anthropologie de la communication</t>
  </si>
  <si>
    <t>EC Programmation de systèmes d’information</t>
  </si>
  <si>
    <t>UE3 Fondamentaux humanités numériques</t>
  </si>
  <si>
    <t>EC Sémiotique du numérique</t>
  </si>
  <si>
    <t>EC Libre 1</t>
  </si>
  <si>
    <t>UE6 Le numérique et l'information</t>
  </si>
  <si>
    <t>UE8 Stage</t>
  </si>
  <si>
    <t>UE1 Applications du numérique</t>
  </si>
  <si>
    <t>EC Ville post-numérique</t>
  </si>
  <si>
    <t>EC Patrimoine augmenté</t>
  </si>
  <si>
    <t>EC Ethnographie du numérique/Digital Methods</t>
  </si>
  <si>
    <t>EC Prospectives numériques</t>
  </si>
  <si>
    <t>EC Conception collaborative et ergonomie (intensif)</t>
  </si>
  <si>
    <t>EC Problématique d'étude</t>
  </si>
  <si>
    <t>EC Etat de la recherche et veille documentaire</t>
  </si>
  <si>
    <t>EC Libre 3</t>
  </si>
  <si>
    <t>EC proposé dans le Master CEN1, GSI1, et NET1</t>
  </si>
  <si>
    <t>M1 + M2</t>
  </si>
  <si>
    <t>Gestion des données et des documents en entreprise</t>
  </si>
  <si>
    <t>Design de l'information</t>
  </si>
  <si>
    <t xml:space="preserve">Gestion de projet en transformation numérique </t>
  </si>
  <si>
    <t>Modèles de gestion de risques informationnels</t>
  </si>
  <si>
    <t>UE4 Gouvernance de l'information</t>
  </si>
  <si>
    <t>Gestion stratégique de l'information</t>
  </si>
  <si>
    <t>Veille stratégique et intelligence économique</t>
  </si>
  <si>
    <t>UE5 Architecture de l'information</t>
  </si>
  <si>
    <t>EC1 Etude des controverses-datavisualisation et analyse des données</t>
  </si>
  <si>
    <t xml:space="preserve">EC2 Système d'information et programmation internet </t>
  </si>
  <si>
    <t>EC1 Introduction à la programmation</t>
  </si>
  <si>
    <t>EC4 Atelier vidéo enrichie et compositing</t>
  </si>
  <si>
    <t>UE1 Fondamentaux humanités (UE au choix avec la suivante)</t>
  </si>
  <si>
    <t>UE2 Fondamentaux numériques (UE au choix avec la précédente)</t>
  </si>
  <si>
    <t>UE4 Ouverture 1</t>
  </si>
  <si>
    <t>UE7 Ouverture 2</t>
  </si>
  <si>
    <t>Inter-composante</t>
  </si>
  <si>
    <t>Centre de langues</t>
  </si>
  <si>
    <t>UE4 Préparation du mémoire</t>
  </si>
  <si>
    <t>UE5 d’ouverture 3</t>
  </si>
  <si>
    <t>UE6 Enjeux technologiques en emergence</t>
  </si>
  <si>
    <t>UE7 Mémoire</t>
  </si>
  <si>
    <t>UE8 Ouverture 4</t>
  </si>
  <si>
    <t>EC1 Participation critique I</t>
  </si>
  <si>
    <t>EC2 Analyse critique</t>
  </si>
  <si>
    <t>UE3  Participation critique à la vie scientifique et culturelle  II</t>
  </si>
  <si>
    <t>EC1 Participation critique II</t>
  </si>
  <si>
    <t>EC2 Sémiotique des interfaces</t>
  </si>
  <si>
    <t>EC3 Culture et outils numériques</t>
  </si>
  <si>
    <t>M1</t>
  </si>
  <si>
    <t>M2</t>
  </si>
  <si>
    <t>EC1 Numérique tangible et Internet des objets</t>
  </si>
  <si>
    <t>EC2 Hypermédia et web sémantique</t>
  </si>
  <si>
    <t xml:space="preserve">EC3 Numérique en entreprise et management de l'information au sein des organisations </t>
  </si>
  <si>
    <t>EC4 Numérique en ligne et nouvelle économie</t>
  </si>
  <si>
    <t>EC1 Enjeux actuels du numérique</t>
  </si>
  <si>
    <t>EC2 Design de l'information numérique</t>
  </si>
  <si>
    <t>EC1 Libre 2</t>
  </si>
  <si>
    <t>EC2 Anglais</t>
  </si>
  <si>
    <t>UE3 Littérature numérique</t>
  </si>
  <si>
    <t>EC1 Enjeux de l'intelligence artificielle</t>
  </si>
  <si>
    <t>EC2 Analyse, gestion, et visualisation des données massives/Big Data</t>
  </si>
  <si>
    <t>EC3 Anglais 2</t>
  </si>
  <si>
    <t>EC2 Libre 4</t>
  </si>
  <si>
    <t>UE3 Modélisation</t>
  </si>
  <si>
    <t>UE4 Formation et recherche</t>
  </si>
  <si>
    <t>EC2 EC libre</t>
  </si>
  <si>
    <t>EC3 Montage start up (grizz)</t>
  </si>
  <si>
    <t>EC4 UX Design</t>
  </si>
  <si>
    <t>UE6 Participation critique à la vie scientifique et culturelle I</t>
  </si>
  <si>
    <t>EC1 Littérature numérique</t>
  </si>
  <si>
    <t>EC2 Atelier génération de texte</t>
  </si>
  <si>
    <t>EC1 Introduction aux sciences de l'information et de la communication (SIC) (EC Libre)</t>
  </si>
  <si>
    <t>EC4 Atelier création hypertextuelle et documentaire narratif</t>
  </si>
  <si>
    <t>EC3 Atelier texte animé et multimédia</t>
  </si>
  <si>
    <t>EC3 Participation critique II</t>
  </si>
  <si>
    <t>Non ouvert en M1</t>
  </si>
  <si>
    <t>EC1 Approches transversales des humanités numériques</t>
  </si>
  <si>
    <t>EC Introduction à la programmation</t>
  </si>
  <si>
    <t>EC Approches transversales des humanités numériques</t>
  </si>
  <si>
    <t>EC Economie et droit du numérique</t>
  </si>
  <si>
    <t>EC1 Systèmes de recherche d'information (SRI)</t>
  </si>
  <si>
    <t>Pratiques info communicationnelles</t>
  </si>
  <si>
    <r>
      <t xml:space="preserve">UE4 Production Numérique </t>
    </r>
    <r>
      <rPr>
        <sz val="10"/>
        <color indexed="63"/>
        <rFont val="Calibri"/>
        <family val="2"/>
      </rPr>
      <t>(3 parmi 4)</t>
    </r>
  </si>
  <si>
    <t>EC proposé dans le Master CEN1 et GSI1</t>
  </si>
  <si>
    <r>
      <t>UE5 Langages et Méthodes</t>
    </r>
    <r>
      <rPr>
        <sz val="10"/>
        <color indexed="63"/>
        <rFont val="Calibri"/>
        <family val="2"/>
      </rPr>
      <t xml:space="preserve"> (1 parmi 3)</t>
    </r>
  </si>
  <si>
    <r>
      <t>UE5 Plateformes numériques</t>
    </r>
    <r>
      <rPr>
        <sz val="10"/>
        <color indexed="63"/>
        <rFont val="Calibri"/>
        <family val="2"/>
      </rPr>
      <t xml:space="preserve"> (3 parmi 4)</t>
    </r>
  </si>
  <si>
    <t>EC1 Méthodologie d'études et rédaction de mémoire</t>
  </si>
  <si>
    <r>
      <t>UE1 Outils &amp; Méthodes</t>
    </r>
    <r>
      <rPr>
        <sz val="10"/>
        <color indexed="63"/>
        <rFont val="Calibri"/>
        <family val="2"/>
      </rPr>
      <t xml:space="preserve"> (3 parmi 4)</t>
    </r>
  </si>
  <si>
    <r>
      <t xml:space="preserve">UE2 Etudes du numériques </t>
    </r>
    <r>
      <rPr>
        <sz val="10"/>
        <color indexed="63"/>
        <rFont val="Calibri"/>
        <family val="2"/>
      </rPr>
      <t>(UE au choix avec l'UE 3)</t>
    </r>
  </si>
  <si>
    <t>Avec des partenaires internatinaux</t>
  </si>
  <si>
    <t>EC proposé dans le Master CEN2, NET2 et AVUN</t>
  </si>
  <si>
    <t>EC2 Méthdologie de la recherche</t>
  </si>
  <si>
    <t>EC1 Analyse des cas professionnels</t>
  </si>
  <si>
    <r>
      <t xml:space="preserve">UE4 Langue étrangère </t>
    </r>
    <r>
      <rPr>
        <sz val="10"/>
        <color indexed="63"/>
        <rFont val="Calibri"/>
        <family val="2"/>
      </rPr>
      <t>(1 parmi 2)</t>
    </r>
  </si>
  <si>
    <t>UE5 Professionnalisation</t>
  </si>
  <si>
    <t>EC 1 Méthodologie scientifique en information-communication</t>
  </si>
  <si>
    <t>EC1 Méthdologie de la recherche et innovations</t>
  </si>
  <si>
    <t>EC1 Méthodes de recherche dans l'entreprise</t>
  </si>
  <si>
    <t>EC2 Méthodologie pour la conduite d'études</t>
  </si>
  <si>
    <t>CH chargé</t>
  </si>
  <si>
    <t>VH chargé</t>
  </si>
  <si>
    <t>VH Charges</t>
  </si>
  <si>
    <t>Choisir 2 EC parmi 5</t>
  </si>
  <si>
    <t xml:space="preserve">UE 3 Ateliers Média </t>
  </si>
  <si>
    <t>Choisir 3 EC parmi 4</t>
  </si>
  <si>
    <t>EC 2 Stage et conduite de projets professionnels</t>
  </si>
  <si>
    <t>Choisir 1 Ec parmi les 3 suivants :</t>
  </si>
  <si>
    <t>Choisir 3 EC parmi 4 :</t>
  </si>
  <si>
    <t>Enseignant</t>
  </si>
  <si>
    <t>Orelie Desfriches et Michel Agnola</t>
  </si>
  <si>
    <t>Laure Leroy</t>
  </si>
  <si>
    <t>Nasredinne Bouhaï</t>
  </si>
  <si>
    <t>John Motta</t>
  </si>
  <si>
    <t>Alice Suret-Canale</t>
  </si>
  <si>
    <t>Tony Houziaux</t>
  </si>
  <si>
    <t>Didier Lauret</t>
  </si>
  <si>
    <t>Arnaud Laborderie</t>
  </si>
  <si>
    <t>Rodolphe Richard</t>
  </si>
  <si>
    <t>Noemie Breen</t>
  </si>
  <si>
    <t>Judicael Rocher</t>
  </si>
  <si>
    <t>Samuel Da Silva</t>
  </si>
  <si>
    <t>Laurent Lacombe</t>
  </si>
  <si>
    <t>Michel Agnola</t>
  </si>
  <si>
    <t>Christine Esteves</t>
  </si>
  <si>
    <t>Marie Leroch</t>
  </si>
  <si>
    <t>Aida Sghiri</t>
  </si>
  <si>
    <t>EC2 FLE</t>
  </si>
  <si>
    <t>Emprunté au Département FLE</t>
  </si>
  <si>
    <t>Madjid Ihadjadene (6h)</t>
  </si>
  <si>
    <t>M. Agnola et Vacataire (Lionel Husson)</t>
  </si>
  <si>
    <t>Nasreddine Bouhai</t>
  </si>
  <si>
    <t>Madjid Ihadjadene</t>
  </si>
  <si>
    <t>Anna Lezon</t>
  </si>
  <si>
    <t>Orélie Desfriches Doria</t>
  </si>
  <si>
    <t>Everardo Reyes</t>
  </si>
  <si>
    <t>Marie-Anne Chabin</t>
  </si>
  <si>
    <t>Vacataire/ ATER/ PAST</t>
  </si>
  <si>
    <t>Vacataire (Melody Laurent)</t>
  </si>
  <si>
    <t>Madjid Ihadjadène</t>
  </si>
  <si>
    <t>Vacataire (Scarlett Greco)</t>
  </si>
  <si>
    <t>?</t>
  </si>
  <si>
    <t>Vacataire (Paul Loubière)</t>
  </si>
  <si>
    <t>Guillaume Besacier</t>
  </si>
  <si>
    <t>Philippe Bootz</t>
  </si>
  <si>
    <t>Responsables M1</t>
  </si>
  <si>
    <t>Vacataire (Jean-Marc Roué)</t>
  </si>
  <si>
    <t>Imad Saleh</t>
  </si>
  <si>
    <t>Khaldoun Zreik</t>
  </si>
  <si>
    <t>Nasreddine Bouhaï</t>
  </si>
  <si>
    <t>Hakim Hachour</t>
  </si>
  <si>
    <t>Directeurs de mémoire</t>
  </si>
  <si>
    <t>Samuel Szoniecky</t>
  </si>
  <si>
    <t>Philippe Bootz (15h)
Samuel Szoniecky (15h)</t>
  </si>
  <si>
    <t>Guillaume Besacier (15h)
Samuel Szoniecky (15h)</t>
  </si>
  <si>
    <t>EC2 Libre</t>
  </si>
  <si>
    <t>Modalité</t>
  </si>
  <si>
    <t>distanciel complet</t>
  </si>
  <si>
    <t>présentiel partiel</t>
  </si>
  <si>
    <t>Madjid, Orélie, Anna</t>
  </si>
  <si>
    <t>distanciel aménagé</t>
  </si>
  <si>
    <t>Gabrielle Godin</t>
  </si>
  <si>
    <t>ATER (Tri Duc Tran)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</si>
</sst>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b/>
      <sz val="16"/>
      <color indexed="8"/>
      <name val="Calibri"/>
      <family val="2"/>
    </font>
    <font>
      <sz val="14"/>
      <color indexed="8"/>
      <name val="Calibri"/>
      <family val="2"/>
    </font>
    <font>
      <b/>
      <sz val="14"/>
      <color indexed="8"/>
      <name val="Calibri"/>
      <family val="2"/>
    </font>
    <font>
      <sz val="12"/>
      <color indexed="8"/>
      <name val="Calibri"/>
      <family val="2"/>
    </font>
    <font>
      <b/>
      <i/>
      <sz val="14"/>
      <color indexed="8"/>
      <name val="Calibri"/>
      <family val="2"/>
    </font>
    <font>
      <b/>
      <sz val="10"/>
      <color theme="1"/>
      <name val="Arial"/>
      <family val="2"/>
    </font>
    <font>
      <sz val="10"/>
      <color indexed="8"/>
      <name val="Calibri"/>
      <family val="2"/>
    </font>
    <font>
      <sz val="11"/>
      <color theme="1"/>
      <name val="Arial"/>
      <family val="2"/>
    </font>
    <font>
      <b/>
      <sz val="16"/>
      <color theme="1"/>
      <name val="Arial"/>
      <family val="2"/>
    </font>
    <font>
      <b/>
      <sz val="11"/>
      <color indexed="63"/>
      <name val="Calibri"/>
      <family val="2"/>
    </font>
    <font>
      <b/>
      <sz val="10"/>
      <color indexed="63"/>
      <name val="Calibri"/>
      <family val="2"/>
    </font>
    <font>
      <sz val="10"/>
      <color indexed="63"/>
      <name val="Calibri"/>
      <family val="2"/>
    </font>
    <font>
      <b/>
      <sz val="12"/>
      <color indexed="8"/>
      <name val="Calibri"/>
      <family val="2"/>
    </font>
    <font>
      <b/>
      <sz val="14"/>
      <color theme="1"/>
      <name val="Calibri"/>
      <family val="2"/>
      <scheme val="minor"/>
    </font>
    <font>
      <b/>
      <sz val="22"/>
      <color indexed="10"/>
      <name val="Calibri"/>
      <family val="2"/>
    </font>
    <font>
      <b/>
      <sz val="12"/>
      <color theme="1"/>
      <name val="Arial"/>
      <family val="2"/>
    </font>
    <font>
      <b/>
      <sz val="11"/>
      <color theme="1"/>
      <name val="Arial"/>
      <family val="2"/>
    </font>
    <font>
      <b/>
      <sz val="12"/>
      <name val="Calibri"/>
      <family val="2"/>
    </font>
    <font>
      <b/>
      <sz val="12"/>
      <color theme="1"/>
      <name val="Calibri"/>
      <family val="2"/>
      <scheme val="minor"/>
    </font>
    <font>
      <b/>
      <sz val="12"/>
      <color indexed="63"/>
      <name val="Calibri"/>
      <family val="2"/>
    </font>
    <font>
      <b/>
      <u/>
      <sz val="11"/>
      <color theme="1"/>
      <name val="Arial"/>
      <family val="2"/>
    </font>
    <font>
      <sz val="11"/>
      <color rgb="FF000000"/>
      <name val="Calibri"/>
      <family val="2"/>
      <scheme val="minor"/>
    </font>
    <font>
      <sz val="12"/>
      <color theme="0"/>
      <name val="Calibri"/>
      <family val="2"/>
      <scheme val="minor"/>
    </font>
    <font>
      <b/>
      <sz val="12"/>
      <color theme="0"/>
      <name val="Arial"/>
      <family val="2"/>
    </font>
    <font>
      <u/>
      <sz val="11"/>
      <color theme="10"/>
      <name val="Calibri"/>
      <family val="2"/>
      <scheme val="minor"/>
    </font>
    <font>
      <u/>
      <sz val="11"/>
      <color theme="11"/>
      <name val="Calibri"/>
      <family val="2"/>
      <scheme val="minor"/>
    </font>
    <font>
      <b/>
      <sz val="14"/>
      <color theme="0"/>
      <name val="Arial"/>
      <family val="2"/>
    </font>
    <font>
      <b/>
      <sz val="10"/>
      <color rgb="FF333333"/>
      <name val="Calibri"/>
      <family val="2"/>
      <scheme val="minor"/>
    </font>
    <font>
      <sz val="10"/>
      <name val="Calibri"/>
      <family val="2"/>
    </font>
    <font>
      <sz val="10"/>
      <name val="Calibri"/>
      <family val="2"/>
      <scheme val="minor"/>
    </font>
    <font>
      <sz val="10"/>
      <color rgb="FF333333"/>
      <name val="Calibri"/>
      <family val="2"/>
      <scheme val="minor"/>
    </font>
    <font>
      <b/>
      <sz val="14"/>
      <color indexed="9"/>
      <name val="Calibri"/>
      <family val="2"/>
      <scheme val="minor"/>
    </font>
    <font>
      <b/>
      <sz val="14"/>
      <color indexed="8"/>
      <name val="Calibri"/>
      <family val="2"/>
      <scheme val="minor"/>
    </font>
    <font>
      <sz val="12"/>
      <color indexed="8"/>
      <name val="Calibri"/>
      <family val="2"/>
      <scheme val="minor"/>
    </font>
    <font>
      <sz val="10"/>
      <color theme="1"/>
      <name val="Calibri"/>
      <family val="2"/>
      <scheme val="minor"/>
    </font>
    <font>
      <b/>
      <sz val="10"/>
      <color theme="0"/>
      <name val="Calibri"/>
      <family val="2"/>
    </font>
    <font>
      <sz val="10"/>
      <color theme="1"/>
      <name val="Calibri"/>
      <family val="2"/>
    </font>
    <font>
      <b/>
      <sz val="10"/>
      <color indexed="8"/>
      <name val="Calibri"/>
      <family val="2"/>
    </font>
    <font>
      <b/>
      <sz val="10"/>
      <color indexed="8"/>
      <name val="Calibri"/>
      <family val="2"/>
    </font>
    <font>
      <b/>
      <sz val="10"/>
      <color rgb="FFFF0000"/>
      <name val="Calibri"/>
      <family val="2"/>
    </font>
    <font>
      <b/>
      <sz val="10"/>
      <name val="Calibri"/>
      <family val="2"/>
    </font>
  </fonts>
  <fills count="33">
    <fill>
      <patternFill patternType="none"/>
    </fill>
    <fill>
      <patternFill patternType="gray125"/>
    </fill>
    <fill>
      <patternFill patternType="solid">
        <fgColor rgb="FFF2F2F2"/>
      </patternFill>
    </fill>
    <fill>
      <patternFill patternType="solid">
        <fgColor theme="4"/>
      </patternFill>
    </fill>
    <fill>
      <patternFill patternType="solid">
        <fgColor theme="5"/>
      </patternFill>
    </fill>
    <fill>
      <patternFill patternType="solid">
        <fgColor indexed="2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indexed="10"/>
        <bgColor indexed="64"/>
      </patternFill>
    </fill>
    <fill>
      <patternFill patternType="solid">
        <fgColor indexed="9"/>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indexed="9"/>
        <bgColor indexed="26"/>
      </patternFill>
    </fill>
    <fill>
      <patternFill patternType="solid">
        <fgColor theme="0" tint="-0.499984740745262"/>
        <bgColor indexed="64"/>
      </patternFill>
    </fill>
    <fill>
      <patternFill patternType="solid">
        <fgColor theme="0"/>
        <bgColor indexed="64"/>
      </patternFill>
    </fill>
    <fill>
      <patternFill patternType="solid">
        <fgColor theme="5" tint="-0.249977111117893"/>
        <bgColor indexed="64"/>
      </patternFill>
    </fill>
    <fill>
      <patternFill patternType="solid">
        <fgColor rgb="FF800000"/>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rgb="FFFFFFFF"/>
        <bgColor rgb="FFFFFFFF"/>
      </patternFill>
    </fill>
    <fill>
      <patternFill patternType="solid">
        <fgColor rgb="FFFFFF00"/>
        <bgColor indexed="64"/>
      </patternFill>
    </fill>
    <fill>
      <patternFill patternType="solid">
        <fgColor theme="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rgb="FFFFFFFF"/>
      </patternFill>
    </fill>
    <fill>
      <patternFill patternType="solid">
        <fgColor theme="0" tint="-0.249977111117893"/>
        <bgColor indexed="64"/>
      </patternFill>
    </fill>
    <fill>
      <patternFill patternType="solid">
        <fgColor rgb="FF0070C0"/>
        <bgColor indexed="64"/>
      </patternFill>
    </fill>
    <fill>
      <patternFill patternType="solid">
        <fgColor rgb="FFB280D7"/>
        <bgColor indexed="64"/>
      </patternFill>
    </fill>
  </fills>
  <borders count="65">
    <border>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diagonal/>
    </border>
    <border>
      <left style="thin">
        <color indexed="63"/>
      </left>
      <right style="thin">
        <color indexed="63"/>
      </right>
      <top style="thin">
        <color indexed="63"/>
      </top>
      <bottom style="thin">
        <color indexed="63"/>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top/>
      <bottom style="medium">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449">
    <xf numFmtId="0" fontId="0" fillId="0" borderId="0"/>
    <xf numFmtId="9" fontId="1" fillId="0" borderId="0" applyFont="0" applyFill="0" applyBorder="0" applyAlignment="0" applyProtection="0"/>
    <xf numFmtId="0" fontId="2" fillId="2" borderId="1" applyNumberFormat="0" applyAlignment="0" applyProtection="0"/>
    <xf numFmtId="0" fontId="3" fillId="0" borderId="2" applyNumberFormat="0" applyFill="0" applyAlignment="0" applyProtection="0"/>
    <xf numFmtId="0" fontId="4" fillId="3" borderId="0" applyNumberFormat="0" applyBorder="0" applyAlignment="0" applyProtection="0"/>
    <xf numFmtId="0" fontId="4" fillId="4" borderId="0" applyNumberFormat="0" applyBorder="0" applyAlignment="0" applyProtection="0"/>
    <xf numFmtId="0" fontId="14" fillId="15" borderId="35"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424">
    <xf numFmtId="0" fontId="0" fillId="0" borderId="0" xfId="0"/>
    <xf numFmtId="0" fontId="0" fillId="0" borderId="0" xfId="0" applyAlignment="1">
      <alignment vertical="top"/>
    </xf>
    <xf numFmtId="0" fontId="0" fillId="0" borderId="0" xfId="0" applyAlignment="1" applyProtection="1">
      <alignment vertical="top"/>
      <protection locked="0"/>
    </xf>
    <xf numFmtId="0" fontId="11" fillId="0" borderId="0" xfId="0" applyFont="1" applyAlignment="1">
      <alignment vertical="top"/>
    </xf>
    <xf numFmtId="0" fontId="11" fillId="0" borderId="0" xfId="0" applyFont="1" applyAlignment="1" applyProtection="1">
      <alignment vertical="top"/>
      <protection locked="0"/>
    </xf>
    <xf numFmtId="0" fontId="15" fillId="0" borderId="12" xfId="2" applyFont="1" applyFill="1" applyBorder="1" applyAlignment="1" applyProtection="1">
      <alignment vertical="top" wrapText="1"/>
      <protection locked="0"/>
    </xf>
    <xf numFmtId="1" fontId="15" fillId="0" borderId="12" xfId="2" applyNumberFormat="1" applyFont="1" applyFill="1" applyBorder="1" applyAlignment="1" applyProtection="1">
      <alignment horizontal="center" vertical="top"/>
      <protection locked="0"/>
    </xf>
    <xf numFmtId="9" fontId="15" fillId="0" borderId="12" xfId="1" applyFont="1" applyFill="1" applyBorder="1" applyAlignment="1" applyProtection="1">
      <alignment horizontal="center" vertical="top"/>
      <protection locked="0"/>
    </xf>
    <xf numFmtId="0" fontId="11" fillId="0" borderId="12" xfId="0" applyFont="1" applyBorder="1" applyAlignment="1" applyProtection="1">
      <alignment horizontal="left" vertical="top"/>
      <protection locked="0"/>
    </xf>
    <xf numFmtId="3" fontId="15" fillId="5" borderId="12" xfId="2" applyNumberFormat="1" applyFont="1" applyFill="1" applyBorder="1" applyAlignment="1" applyProtection="1">
      <alignment horizontal="center" vertical="top"/>
    </xf>
    <xf numFmtId="10" fontId="15" fillId="5" borderId="11" xfId="2" applyNumberFormat="1" applyFont="1" applyFill="1" applyBorder="1" applyAlignment="1" applyProtection="1">
      <alignment horizontal="center" vertical="top"/>
    </xf>
    <xf numFmtId="1" fontId="15" fillId="0" borderId="12" xfId="2" applyNumberFormat="1" applyFont="1" applyFill="1" applyBorder="1" applyAlignment="1" applyProtection="1">
      <alignment vertical="top"/>
      <protection locked="0"/>
    </xf>
    <xf numFmtId="9" fontId="15" fillId="0" borderId="12" xfId="1" applyFont="1" applyFill="1" applyBorder="1" applyAlignment="1" applyProtection="1">
      <alignment vertical="top"/>
      <protection locked="0"/>
    </xf>
    <xf numFmtId="164" fontId="15" fillId="5" borderId="12" xfId="2" applyNumberFormat="1" applyFont="1" applyFill="1" applyBorder="1" applyAlignment="1" applyProtection="1">
      <alignment horizontal="center" vertical="top"/>
    </xf>
    <xf numFmtId="0" fontId="10" fillId="6" borderId="3" xfId="5" applyFont="1" applyFill="1" applyBorder="1" applyAlignment="1" applyProtection="1">
      <alignment horizontal="center" vertical="top"/>
    </xf>
    <xf numFmtId="0" fontId="17" fillId="0" borderId="0" xfId="0" applyFont="1"/>
    <xf numFmtId="1" fontId="15" fillId="0" borderId="20" xfId="2" applyNumberFormat="1" applyFont="1" applyFill="1" applyBorder="1" applyAlignment="1" applyProtection="1">
      <alignment horizontal="center" vertical="top"/>
      <protection locked="0"/>
    </xf>
    <xf numFmtId="0" fontId="11" fillId="0" borderId="20" xfId="0" applyFont="1" applyBorder="1" applyAlignment="1" applyProtection="1">
      <alignment horizontal="left" vertical="top"/>
      <protection locked="0"/>
    </xf>
    <xf numFmtId="0" fontId="23" fillId="14" borderId="3" xfId="0" applyFont="1" applyFill="1" applyBorder="1" applyAlignment="1" applyProtection="1">
      <alignment horizontal="center" vertical="center"/>
      <protection locked="0"/>
    </xf>
    <xf numFmtId="0" fontId="18" fillId="0" borderId="3" xfId="0" applyFont="1" applyBorder="1" applyAlignment="1" applyProtection="1">
      <alignment horizontal="center" vertical="center"/>
      <protection locked="0"/>
    </xf>
    <xf numFmtId="0" fontId="18" fillId="0" borderId="4" xfId="0" applyFont="1" applyBorder="1" applyAlignment="1" applyProtection="1">
      <alignment horizontal="center" vertical="center"/>
      <protection locked="0"/>
    </xf>
    <xf numFmtId="1" fontId="18" fillId="0" borderId="4" xfId="0" applyNumberFormat="1" applyFont="1" applyBorder="1" applyAlignment="1" applyProtection="1">
      <alignment horizontal="center" vertical="center"/>
      <protection locked="0"/>
    </xf>
    <xf numFmtId="0" fontId="15" fillId="12" borderId="14" xfId="2" applyFont="1" applyFill="1" applyBorder="1" applyAlignment="1" applyProtection="1">
      <alignment horizontal="center" vertical="center" wrapText="1"/>
      <protection locked="0"/>
    </xf>
    <xf numFmtId="0" fontId="15" fillId="12" borderId="15" xfId="2" applyFont="1" applyFill="1" applyBorder="1" applyAlignment="1" applyProtection="1">
      <alignment horizontal="center" vertical="center" wrapText="1"/>
      <protection locked="0"/>
    </xf>
    <xf numFmtId="0" fontId="10" fillId="6" borderId="27" xfId="5" applyFont="1" applyFill="1" applyBorder="1" applyAlignment="1" applyProtection="1">
      <alignment horizontal="center" vertical="top"/>
    </xf>
    <xf numFmtId="0" fontId="10" fillId="6" borderId="28" xfId="5" applyFont="1" applyFill="1" applyBorder="1" applyAlignment="1" applyProtection="1">
      <alignment horizontal="center" vertical="top"/>
    </xf>
    <xf numFmtId="0" fontId="10" fillId="6" borderId="29" xfId="5" applyFont="1" applyFill="1" applyBorder="1" applyAlignment="1" applyProtection="1">
      <alignment horizontal="center" vertical="top"/>
    </xf>
    <xf numFmtId="0" fontId="10" fillId="6" borderId="25" xfId="5" applyFont="1" applyFill="1" applyBorder="1" applyAlignment="1" applyProtection="1">
      <alignment horizontal="center" vertical="top"/>
    </xf>
    <xf numFmtId="0" fontId="10" fillId="7" borderId="29" xfId="0" applyFont="1" applyFill="1" applyBorder="1" applyAlignment="1">
      <alignment horizontal="center" vertical="center" wrapText="1"/>
    </xf>
    <xf numFmtId="0" fontId="10" fillId="7" borderId="27" xfId="0" applyFont="1" applyFill="1" applyBorder="1" applyAlignment="1">
      <alignment horizontal="center" vertical="center" wrapText="1"/>
    </xf>
    <xf numFmtId="0" fontId="10" fillId="6" borderId="27" xfId="4" applyFont="1" applyFill="1" applyBorder="1" applyAlignment="1" applyProtection="1">
      <alignment horizontal="center" vertical="top"/>
    </xf>
    <xf numFmtId="0" fontId="10" fillId="6" borderId="25" xfId="4" applyFont="1" applyFill="1" applyBorder="1" applyAlignment="1" applyProtection="1">
      <alignment horizontal="center" vertical="top"/>
    </xf>
    <xf numFmtId="0" fontId="10" fillId="6" borderId="28" xfId="4" applyFont="1" applyFill="1" applyBorder="1" applyAlignment="1" applyProtection="1">
      <alignment horizontal="center" vertical="top"/>
    </xf>
    <xf numFmtId="0" fontId="17" fillId="14" borderId="30" xfId="3" applyFont="1" applyFill="1" applyBorder="1" applyAlignment="1" applyProtection="1">
      <alignment horizontal="center" vertical="center"/>
    </xf>
    <xf numFmtId="0" fontId="15" fillId="0" borderId="12" xfId="2" applyFont="1" applyFill="1" applyBorder="1" applyAlignment="1" applyProtection="1">
      <alignment horizontal="left" vertical="top"/>
      <protection locked="0"/>
    </xf>
    <xf numFmtId="0" fontId="20" fillId="6" borderId="32" xfId="5" applyFont="1" applyFill="1" applyBorder="1" applyAlignment="1" applyProtection="1">
      <alignment horizontal="center" vertical="center" wrapText="1"/>
    </xf>
    <xf numFmtId="0" fontId="20" fillId="7" borderId="32" xfId="5" applyFont="1" applyFill="1" applyBorder="1" applyAlignment="1" applyProtection="1">
      <alignment horizontal="center" vertical="center" wrapText="1"/>
    </xf>
    <xf numFmtId="0" fontId="22" fillId="0" borderId="32" xfId="0" applyFont="1" applyBorder="1" applyAlignment="1">
      <alignment horizontal="center" vertical="center" wrapText="1"/>
    </xf>
    <xf numFmtId="0" fontId="20" fillId="6" borderId="32" xfId="4" applyFont="1" applyFill="1" applyBorder="1" applyAlignment="1" applyProtection="1">
      <alignment horizontal="center" vertical="center" wrapText="1"/>
    </xf>
    <xf numFmtId="0" fontId="20" fillId="6" borderId="33" xfId="4" applyFont="1" applyFill="1" applyBorder="1" applyAlignment="1" applyProtection="1">
      <alignment horizontal="center" vertical="center" wrapText="1"/>
    </xf>
    <xf numFmtId="0" fontId="24" fillId="12" borderId="16" xfId="2" applyFont="1" applyFill="1" applyBorder="1" applyAlignment="1" applyProtection="1">
      <alignment horizontal="center" vertical="center"/>
      <protection locked="0"/>
    </xf>
    <xf numFmtId="0" fontId="15" fillId="0" borderId="20" xfId="2" applyFont="1" applyFill="1" applyBorder="1" applyAlignment="1" applyProtection="1">
      <alignment vertical="top"/>
      <protection locked="0"/>
    </xf>
    <xf numFmtId="0" fontId="15" fillId="0" borderId="20" xfId="2" applyFont="1" applyFill="1" applyBorder="1" applyAlignment="1" applyProtection="1">
      <alignment vertical="top" wrapText="1"/>
      <protection locked="0"/>
    </xf>
    <xf numFmtId="9" fontId="15" fillId="0" borderId="20" xfId="1" applyFont="1" applyFill="1" applyBorder="1" applyAlignment="1" applyProtection="1">
      <alignment horizontal="center" vertical="top"/>
      <protection locked="0"/>
    </xf>
    <xf numFmtId="164" fontId="15" fillId="5" borderId="20" xfId="2" applyNumberFormat="1" applyFont="1" applyFill="1" applyBorder="1" applyAlignment="1" applyProtection="1">
      <alignment horizontal="center" vertical="top"/>
    </xf>
    <xf numFmtId="3" fontId="15" fillId="5" borderId="20" xfId="2" applyNumberFormat="1" applyFont="1" applyFill="1" applyBorder="1" applyAlignment="1" applyProtection="1">
      <alignment horizontal="center" vertical="top"/>
    </xf>
    <xf numFmtId="10" fontId="15" fillId="5" borderId="20" xfId="2" applyNumberFormat="1" applyFont="1" applyFill="1" applyBorder="1" applyAlignment="1" applyProtection="1">
      <alignment horizontal="center" vertical="top"/>
    </xf>
    <xf numFmtId="0" fontId="21" fillId="6" borderId="32" xfId="5" applyFont="1" applyFill="1" applyBorder="1" applyAlignment="1" applyProtection="1">
      <alignment horizontal="center" vertical="center" wrapText="1"/>
    </xf>
    <xf numFmtId="0" fontId="21" fillId="7" borderId="32" xfId="5" applyFont="1" applyFill="1" applyBorder="1" applyAlignment="1" applyProtection="1">
      <alignment horizontal="center" vertical="center" wrapText="1"/>
    </xf>
    <xf numFmtId="0" fontId="21" fillId="6" borderId="32" xfId="4" applyFont="1" applyFill="1" applyBorder="1" applyAlignment="1" applyProtection="1">
      <alignment horizontal="center" vertical="center" wrapText="1"/>
    </xf>
    <xf numFmtId="0" fontId="21" fillId="6" borderId="33" xfId="4" applyFont="1" applyFill="1" applyBorder="1" applyAlignment="1" applyProtection="1">
      <alignment horizontal="center" vertical="center" wrapText="1"/>
    </xf>
    <xf numFmtId="1" fontId="15" fillId="12" borderId="14" xfId="2" applyNumberFormat="1" applyFont="1" applyFill="1" applyBorder="1" applyAlignment="1" applyProtection="1">
      <alignment horizontal="center" vertical="center" wrapText="1"/>
      <protection locked="0"/>
    </xf>
    <xf numFmtId="1" fontId="15" fillId="12" borderId="15" xfId="2" applyNumberFormat="1" applyFont="1" applyFill="1" applyBorder="1" applyAlignment="1" applyProtection="1">
      <alignment horizontal="center" vertical="center" wrapText="1"/>
      <protection locked="0"/>
    </xf>
    <xf numFmtId="0" fontId="18" fillId="14" borderId="3" xfId="0" applyFont="1" applyFill="1" applyBorder="1" applyAlignment="1" applyProtection="1">
      <alignment horizontal="center" vertical="center"/>
      <protection locked="0"/>
    </xf>
    <xf numFmtId="0" fontId="7" fillId="14" borderId="30" xfId="3" applyFont="1" applyFill="1" applyBorder="1" applyAlignment="1" applyProtection="1">
      <alignment horizontal="center" vertical="center"/>
    </xf>
    <xf numFmtId="1" fontId="7" fillId="14" borderId="30" xfId="3" applyNumberFormat="1" applyFont="1" applyFill="1" applyBorder="1" applyAlignment="1" applyProtection="1">
      <alignment horizontal="center" vertical="center"/>
    </xf>
    <xf numFmtId="0" fontId="10" fillId="6" borderId="27" xfId="5" applyFont="1" applyFill="1" applyBorder="1" applyAlignment="1" applyProtection="1">
      <alignment horizontal="center" vertical="center"/>
    </xf>
    <xf numFmtId="1" fontId="15" fillId="0" borderId="21" xfId="2" applyNumberFormat="1" applyFont="1" applyFill="1" applyBorder="1" applyAlignment="1" applyProtection="1">
      <alignment horizontal="center" vertical="top"/>
      <protection locked="0"/>
    </xf>
    <xf numFmtId="0" fontId="10" fillId="6" borderId="3" xfId="5" applyFont="1" applyFill="1" applyBorder="1" applyAlignment="1" applyProtection="1">
      <alignment horizontal="center" vertical="center"/>
    </xf>
    <xf numFmtId="0" fontId="10" fillId="6" borderId="5" xfId="5" applyFont="1" applyFill="1" applyBorder="1" applyAlignment="1" applyProtection="1">
      <alignment horizontal="center" vertical="center"/>
    </xf>
    <xf numFmtId="0" fontId="10" fillId="6" borderId="6" xfId="5" applyFont="1" applyFill="1" applyBorder="1" applyAlignment="1" applyProtection="1">
      <alignment horizontal="center" vertical="top"/>
    </xf>
    <xf numFmtId="0" fontId="10" fillId="6" borderId="34" xfId="5" applyFont="1" applyFill="1" applyBorder="1" applyAlignment="1" applyProtection="1">
      <alignment horizontal="center" vertical="top"/>
    </xf>
    <xf numFmtId="0" fontId="0" fillId="0" borderId="0" xfId="0" applyAlignment="1">
      <alignment wrapText="1"/>
    </xf>
    <xf numFmtId="0" fontId="20" fillId="6" borderId="39" xfId="5" applyFont="1" applyFill="1" applyBorder="1" applyAlignment="1" applyProtection="1">
      <alignment horizontal="center" vertical="center" wrapText="1"/>
    </xf>
    <xf numFmtId="0" fontId="20" fillId="6" borderId="33" xfId="5" applyFont="1" applyFill="1" applyBorder="1" applyAlignment="1" applyProtection="1">
      <alignment horizontal="center" vertical="center" wrapText="1"/>
    </xf>
    <xf numFmtId="0" fontId="15" fillId="0" borderId="40" xfId="2" applyFont="1" applyFill="1" applyBorder="1" applyAlignment="1" applyProtection="1">
      <alignment vertical="top" wrapText="1"/>
      <protection locked="0"/>
    </xf>
    <xf numFmtId="0" fontId="16" fillId="0" borderId="40" xfId="2" applyFont="1" applyFill="1" applyBorder="1" applyAlignment="1" applyProtection="1">
      <alignment vertical="top" wrapText="1"/>
      <protection locked="0"/>
    </xf>
    <xf numFmtId="1" fontId="11" fillId="0" borderId="11" xfId="0" applyNumberFormat="1" applyFont="1" applyBorder="1" applyAlignment="1" applyProtection="1">
      <alignment horizontal="center" vertical="top"/>
      <protection locked="0"/>
    </xf>
    <xf numFmtId="1" fontId="15" fillId="0" borderId="11" xfId="2" applyNumberFormat="1" applyFont="1" applyFill="1" applyBorder="1" applyAlignment="1" applyProtection="1">
      <alignment horizontal="center" vertical="top"/>
      <protection locked="0"/>
    </xf>
    <xf numFmtId="0" fontId="15" fillId="12" borderId="41" xfId="2" applyFont="1" applyFill="1" applyBorder="1" applyAlignment="1" applyProtection="1">
      <alignment horizontal="center" vertical="center" wrapText="1"/>
      <protection locked="0"/>
    </xf>
    <xf numFmtId="0" fontId="15" fillId="0" borderId="21" xfId="2" applyFont="1" applyFill="1" applyBorder="1" applyAlignment="1" applyProtection="1">
      <alignment vertical="top" wrapText="1"/>
      <protection locked="0"/>
    </xf>
    <xf numFmtId="0" fontId="21" fillId="6" borderId="39" xfId="5" applyFont="1" applyFill="1" applyBorder="1" applyAlignment="1" applyProtection="1">
      <alignment horizontal="center" vertical="center" wrapText="1"/>
    </xf>
    <xf numFmtId="1" fontId="15" fillId="12" borderId="42" xfId="2" applyNumberFormat="1" applyFont="1" applyFill="1" applyBorder="1" applyAlignment="1" applyProtection="1">
      <alignment horizontal="center" vertical="center" wrapText="1"/>
      <protection locked="0"/>
    </xf>
    <xf numFmtId="1" fontId="15" fillId="0" borderId="43" xfId="2" applyNumberFormat="1" applyFont="1" applyFill="1" applyBorder="1" applyAlignment="1" applyProtection="1">
      <alignment horizontal="center" vertical="top"/>
      <protection locked="0"/>
    </xf>
    <xf numFmtId="0" fontId="21" fillId="6" borderId="33" xfId="5" applyFont="1" applyFill="1" applyBorder="1" applyAlignment="1" applyProtection="1">
      <alignment horizontal="center" vertical="center" wrapText="1"/>
    </xf>
    <xf numFmtId="1" fontId="15" fillId="12" borderId="41" xfId="2" applyNumberFormat="1" applyFont="1" applyFill="1" applyBorder="1" applyAlignment="1" applyProtection="1">
      <alignment horizontal="center" vertical="center" wrapText="1"/>
      <protection locked="0"/>
    </xf>
    <xf numFmtId="1" fontId="7" fillId="14" borderId="44" xfId="3" applyNumberFormat="1" applyFont="1" applyFill="1" applyBorder="1" applyAlignment="1" applyProtection="1">
      <alignment horizontal="center" vertical="center"/>
    </xf>
    <xf numFmtId="1" fontId="7" fillId="14" borderId="45" xfId="3" applyNumberFormat="1" applyFont="1" applyFill="1" applyBorder="1" applyAlignment="1" applyProtection="1">
      <alignment horizontal="center" vertical="center"/>
    </xf>
    <xf numFmtId="0" fontId="18" fillId="0" borderId="9" xfId="0" applyFont="1" applyBorder="1" applyAlignment="1" applyProtection="1">
      <alignment horizontal="center" vertical="center"/>
      <protection locked="0"/>
    </xf>
    <xf numFmtId="1" fontId="18" fillId="0" borderId="5" xfId="0" applyNumberFormat="1" applyFont="1" applyBorder="1" applyAlignment="1" applyProtection="1">
      <alignment horizontal="center" vertical="center"/>
      <protection locked="0"/>
    </xf>
    <xf numFmtId="1" fontId="15" fillId="0" borderId="28" xfId="2" applyNumberFormat="1" applyFont="1" applyFill="1" applyBorder="1" applyAlignment="1" applyProtection="1">
      <alignment horizontal="center" vertical="top"/>
      <protection locked="0"/>
    </xf>
    <xf numFmtId="0" fontId="0" fillId="0" borderId="46" xfId="0" applyBorder="1" applyAlignment="1" applyProtection="1">
      <alignment vertical="top"/>
      <protection locked="0"/>
    </xf>
    <xf numFmtId="0" fontId="22" fillId="0" borderId="39" xfId="0" applyFont="1" applyBorder="1" applyAlignment="1">
      <alignment horizontal="center" vertical="center" wrapText="1"/>
    </xf>
    <xf numFmtId="0" fontId="20" fillId="7" borderId="33" xfId="5" applyFont="1" applyFill="1" applyBorder="1" applyAlignment="1" applyProtection="1">
      <alignment horizontal="center" vertical="center" wrapText="1"/>
    </xf>
    <xf numFmtId="0" fontId="11" fillId="0" borderId="40" xfId="0" applyFont="1" applyBorder="1" applyAlignment="1" applyProtection="1">
      <alignment horizontal="center" vertical="top"/>
      <protection locked="0"/>
    </xf>
    <xf numFmtId="0" fontId="11" fillId="0" borderId="21" xfId="0" applyFont="1" applyBorder="1" applyAlignment="1" applyProtection="1">
      <alignment horizontal="left" vertical="top"/>
      <protection locked="0"/>
    </xf>
    <xf numFmtId="0" fontId="15" fillId="12" borderId="42" xfId="2" applyFont="1" applyFill="1" applyBorder="1" applyAlignment="1" applyProtection="1">
      <alignment horizontal="center" vertical="center" wrapText="1"/>
      <protection locked="0"/>
    </xf>
    <xf numFmtId="0" fontId="21" fillId="7" borderId="33" xfId="5" applyFont="1" applyFill="1" applyBorder="1" applyAlignment="1" applyProtection="1">
      <alignment horizontal="center" vertical="center" wrapText="1"/>
    </xf>
    <xf numFmtId="1" fontId="15" fillId="0" borderId="11" xfId="2" applyNumberFormat="1" applyFont="1" applyFill="1" applyBorder="1" applyAlignment="1" applyProtection="1">
      <alignment vertical="top"/>
      <protection locked="0"/>
    </xf>
    <xf numFmtId="1" fontId="18" fillId="0" borderId="9" xfId="0" applyNumberFormat="1" applyFont="1" applyBorder="1" applyAlignment="1" applyProtection="1">
      <alignment horizontal="center" vertical="center"/>
      <protection locked="0"/>
    </xf>
    <xf numFmtId="0" fontId="10" fillId="6" borderId="34" xfId="4" applyFont="1" applyFill="1" applyBorder="1" applyAlignment="1" applyProtection="1">
      <alignment horizontal="center" vertical="top"/>
    </xf>
    <xf numFmtId="0" fontId="20" fillId="6" borderId="39" xfId="4" applyFont="1" applyFill="1" applyBorder="1" applyAlignment="1" applyProtection="1">
      <alignment horizontal="center" vertical="center" wrapText="1"/>
    </xf>
    <xf numFmtId="0" fontId="10" fillId="7" borderId="28" xfId="0" applyFont="1" applyFill="1" applyBorder="1" applyAlignment="1">
      <alignment horizontal="center" vertical="center" wrapText="1"/>
    </xf>
    <xf numFmtId="0" fontId="22" fillId="0" borderId="31" xfId="0" applyFont="1" applyBorder="1" applyAlignment="1">
      <alignment horizontal="center" vertical="center" wrapText="1"/>
    </xf>
    <xf numFmtId="0" fontId="22" fillId="0" borderId="33" xfId="0" applyFont="1" applyBorder="1" applyAlignment="1">
      <alignment horizontal="center" vertical="center" wrapText="1"/>
    </xf>
    <xf numFmtId="1" fontId="15" fillId="5" borderId="40" xfId="2" applyNumberFormat="1" applyFont="1" applyFill="1" applyBorder="1" applyAlignment="1" applyProtection="1">
      <alignment horizontal="center" vertical="top"/>
    </xf>
    <xf numFmtId="1" fontId="15" fillId="5" borderId="21" xfId="2" applyNumberFormat="1" applyFont="1" applyFill="1" applyBorder="1" applyAlignment="1" applyProtection="1">
      <alignment horizontal="center" vertical="top"/>
    </xf>
    <xf numFmtId="0" fontId="21" fillId="6" borderId="39" xfId="4" applyFont="1" applyFill="1" applyBorder="1" applyAlignment="1" applyProtection="1">
      <alignment horizontal="center" vertical="center" wrapText="1"/>
    </xf>
    <xf numFmtId="0" fontId="11" fillId="0" borderId="11" xfId="0" applyFont="1" applyBorder="1" applyAlignment="1" applyProtection="1">
      <alignment horizontal="left" vertical="top"/>
      <protection locked="0"/>
    </xf>
    <xf numFmtId="0" fontId="11" fillId="0" borderId="11" xfId="0" applyFont="1" applyBorder="1" applyAlignment="1" applyProtection="1">
      <alignment vertical="top"/>
      <protection locked="0"/>
    </xf>
    <xf numFmtId="0" fontId="11" fillId="0" borderId="43" xfId="0" applyFont="1" applyBorder="1" applyAlignment="1" applyProtection="1">
      <alignment horizontal="left" vertical="top"/>
      <protection locked="0"/>
    </xf>
    <xf numFmtId="0" fontId="11" fillId="0" borderId="28" xfId="0" applyFont="1" applyBorder="1" applyAlignment="1" applyProtection="1">
      <alignment horizontal="left" vertical="top"/>
      <protection locked="0"/>
    </xf>
    <xf numFmtId="0" fontId="5" fillId="14" borderId="0" xfId="0" applyFont="1" applyFill="1" applyAlignment="1">
      <alignment vertical="top"/>
    </xf>
    <xf numFmtId="0" fontId="0" fillId="14" borderId="0" xfId="0" applyFill="1" applyAlignment="1">
      <alignment vertical="top"/>
    </xf>
    <xf numFmtId="0" fontId="6" fillId="14" borderId="0" xfId="0" applyFont="1" applyFill="1" applyAlignment="1">
      <alignment vertical="top"/>
    </xf>
    <xf numFmtId="0" fontId="7" fillId="14" borderId="0" xfId="0" applyFont="1" applyFill="1" applyAlignment="1">
      <alignment vertical="top"/>
    </xf>
    <xf numFmtId="0" fontId="8" fillId="14" borderId="0" xfId="0" applyFont="1" applyFill="1" applyAlignment="1">
      <alignment vertical="top"/>
    </xf>
    <xf numFmtId="0" fontId="0" fillId="14" borderId="0" xfId="0" applyFill="1" applyAlignment="1">
      <alignment horizontal="left" vertical="top"/>
    </xf>
    <xf numFmtId="0" fontId="9" fillId="14" borderId="0" xfId="0" applyFont="1" applyFill="1" applyAlignment="1">
      <alignment vertical="top"/>
    </xf>
    <xf numFmtId="0" fontId="7" fillId="14" borderId="0" xfId="0" applyFont="1" applyFill="1" applyAlignment="1">
      <alignment vertical="top" wrapText="1"/>
    </xf>
    <xf numFmtId="0" fontId="31" fillId="19" borderId="31" xfId="5" applyFont="1" applyFill="1" applyBorder="1" applyAlignment="1" applyProtection="1">
      <alignment horizontal="center" vertical="center" wrapText="1"/>
    </xf>
    <xf numFmtId="0" fontId="32" fillId="0" borderId="12" xfId="0" applyFont="1" applyBorder="1" applyAlignment="1" applyProtection="1">
      <alignment vertical="top" wrapText="1"/>
      <protection locked="0"/>
    </xf>
    <xf numFmtId="0" fontId="31" fillId="20" borderId="13" xfId="5" applyFont="1" applyFill="1" applyBorder="1" applyAlignment="1" applyProtection="1">
      <alignment horizontal="center" vertical="center" wrapText="1"/>
    </xf>
    <xf numFmtId="0" fontId="31" fillId="21" borderId="13" xfId="5" applyFont="1" applyFill="1" applyBorder="1" applyAlignment="1" applyProtection="1">
      <alignment horizontal="center" vertical="center" wrapText="1"/>
    </xf>
    <xf numFmtId="0" fontId="31" fillId="18" borderId="31" xfId="5" applyFont="1" applyFill="1" applyBorder="1" applyAlignment="1" applyProtection="1">
      <alignment horizontal="center" vertical="center" wrapText="1"/>
    </xf>
    <xf numFmtId="0" fontId="31" fillId="11" borderId="13" xfId="5" applyFont="1" applyFill="1" applyBorder="1" applyAlignment="1" applyProtection="1">
      <alignment horizontal="center" vertical="center" wrapText="1"/>
    </xf>
    <xf numFmtId="0" fontId="0" fillId="0" borderId="12" xfId="0" applyBorder="1"/>
    <xf numFmtId="0" fontId="0" fillId="0" borderId="12" xfId="0" applyBorder="1" applyAlignment="1">
      <alignment wrapText="1"/>
    </xf>
    <xf numFmtId="0" fontId="34" fillId="0" borderId="12" xfId="2" applyFont="1" applyFill="1" applyBorder="1" applyAlignment="1" applyProtection="1">
      <alignment vertical="top" wrapText="1"/>
      <protection locked="0"/>
    </xf>
    <xf numFmtId="0" fontId="16" fillId="0" borderId="12" xfId="2" applyFont="1" applyFill="1" applyBorder="1" applyAlignment="1" applyProtection="1">
      <alignment vertical="top" wrapText="1"/>
      <protection locked="0"/>
    </xf>
    <xf numFmtId="0" fontId="34" fillId="0" borderId="12" xfId="2" applyFont="1" applyFill="1" applyBorder="1" applyAlignment="1" applyProtection="1">
      <alignment vertical="top"/>
      <protection locked="0"/>
    </xf>
    <xf numFmtId="1" fontId="15" fillId="0" borderId="48" xfId="2" applyNumberFormat="1" applyFont="1" applyFill="1" applyBorder="1" applyAlignment="1" applyProtection="1">
      <alignment horizontal="center" vertical="top"/>
      <protection locked="0"/>
    </xf>
    <xf numFmtId="0" fontId="11" fillId="0" borderId="11" xfId="0" applyFont="1" applyBorder="1" applyAlignment="1" applyProtection="1">
      <alignment horizontal="left" vertical="top" wrapText="1"/>
      <protection locked="0"/>
    </xf>
    <xf numFmtId="1" fontId="15" fillId="23" borderId="12" xfId="2" applyNumberFormat="1" applyFont="1" applyFill="1" applyBorder="1" applyAlignment="1" applyProtection="1">
      <alignment horizontal="center" vertical="top"/>
      <protection locked="0"/>
    </xf>
    <xf numFmtId="0" fontId="15" fillId="0" borderId="11" xfId="2" applyFont="1" applyFill="1" applyBorder="1" applyAlignment="1" applyProtection="1">
      <alignment horizontal="center" vertical="top" wrapText="1"/>
      <protection locked="0"/>
    </xf>
    <xf numFmtId="0" fontId="3" fillId="0" borderId="12" xfId="0" applyFont="1" applyBorder="1"/>
    <xf numFmtId="0" fontId="36" fillId="9" borderId="17" xfId="0" applyFont="1" applyFill="1" applyBorder="1" applyAlignment="1">
      <alignment vertical="center"/>
    </xf>
    <xf numFmtId="0" fontId="36" fillId="9" borderId="6" xfId="0" applyFont="1" applyFill="1" applyBorder="1" applyAlignment="1">
      <alignment vertical="center"/>
    </xf>
    <xf numFmtId="0" fontId="36" fillId="9" borderId="7" xfId="0" applyFont="1" applyFill="1" applyBorder="1" applyAlignment="1">
      <alignment vertical="center"/>
    </xf>
    <xf numFmtId="0" fontId="37" fillId="5" borderId="17" xfId="0" applyFont="1" applyFill="1" applyBorder="1" applyAlignment="1">
      <alignment vertical="center"/>
    </xf>
    <xf numFmtId="0" fontId="38" fillId="10" borderId="17" xfId="0" applyFont="1" applyFill="1" applyBorder="1" applyAlignment="1" applyProtection="1">
      <alignment horizontal="justify" vertical="center" wrapText="1"/>
      <protection locked="0"/>
    </xf>
    <xf numFmtId="0" fontId="38" fillId="5" borderId="17" xfId="0" applyFont="1" applyFill="1" applyBorder="1" applyAlignment="1">
      <alignment horizontal="center" vertical="center" wrapText="1"/>
    </xf>
    <xf numFmtId="0" fontId="38" fillId="5" borderId="8" xfId="0" applyFont="1" applyFill="1" applyBorder="1" applyAlignment="1">
      <alignment horizontal="center" vertical="center"/>
    </xf>
    <xf numFmtId="0" fontId="38" fillId="5" borderId="8" xfId="0" applyFont="1" applyFill="1" applyBorder="1" applyAlignment="1">
      <alignment horizontal="center" vertical="center" wrapText="1"/>
    </xf>
    <xf numFmtId="0" fontId="38" fillId="5" borderId="7" xfId="0" applyFont="1" applyFill="1" applyBorder="1" applyAlignment="1">
      <alignment horizontal="center" vertical="center" wrapText="1"/>
    </xf>
    <xf numFmtId="0" fontId="38" fillId="5" borderId="12" xfId="0" applyFont="1" applyFill="1" applyBorder="1" applyAlignment="1">
      <alignment horizontal="center" vertical="center" wrapText="1"/>
    </xf>
    <xf numFmtId="0" fontId="38" fillId="5" borderId="6" xfId="0" applyFont="1" applyFill="1" applyBorder="1" applyAlignment="1">
      <alignment vertical="center"/>
    </xf>
    <xf numFmtId="0" fontId="38" fillId="5" borderId="8" xfId="0" applyFont="1" applyFill="1" applyBorder="1" applyAlignment="1">
      <alignment vertical="center" wrapText="1"/>
    </xf>
    <xf numFmtId="0" fontId="38" fillId="0" borderId="19" xfId="0" applyFont="1" applyBorder="1" applyAlignment="1" applyProtection="1">
      <alignment horizontal="center" vertical="center" wrapText="1"/>
      <protection locked="0"/>
    </xf>
    <xf numFmtId="0" fontId="38" fillId="0" borderId="19" xfId="0" applyFont="1" applyBorder="1" applyAlignment="1" applyProtection="1">
      <alignment horizontal="center" vertical="center"/>
      <protection locked="0"/>
    </xf>
    <xf numFmtId="0" fontId="38" fillId="10" borderId="49" xfId="0" applyFont="1" applyFill="1" applyBorder="1" applyAlignment="1">
      <alignment horizontal="center" vertical="center" wrapText="1"/>
    </xf>
    <xf numFmtId="0" fontId="38" fillId="10" borderId="18" xfId="0" applyFont="1" applyFill="1" applyBorder="1" applyAlignment="1" applyProtection="1">
      <alignment horizontal="justify" vertical="center" wrapText="1"/>
      <protection locked="0"/>
    </xf>
    <xf numFmtId="0" fontId="38" fillId="5" borderId="19" xfId="0" applyFont="1" applyFill="1" applyBorder="1" applyAlignment="1">
      <alignment horizontal="center" vertical="center" wrapText="1"/>
    </xf>
    <xf numFmtId="0" fontId="27" fillId="11" borderId="19" xfId="0" applyFont="1" applyFill="1" applyBorder="1" applyAlignment="1" applyProtection="1">
      <alignment horizontal="justify" vertical="center" wrapText="1"/>
      <protection locked="0"/>
    </xf>
    <xf numFmtId="0" fontId="27" fillId="21" borderId="19" xfId="0" applyFont="1" applyFill="1" applyBorder="1" applyAlignment="1" applyProtection="1">
      <alignment horizontal="justify" vertical="center" wrapText="1"/>
      <protection locked="0"/>
    </xf>
    <xf numFmtId="0" fontId="27" fillId="20" borderId="19" xfId="0" applyFont="1" applyFill="1" applyBorder="1" applyAlignment="1" applyProtection="1">
      <alignment horizontal="justify" vertical="center" wrapText="1"/>
      <protection locked="0"/>
    </xf>
    <xf numFmtId="0" fontId="27" fillId="24" borderId="19" xfId="0" applyFont="1" applyFill="1" applyBorder="1" applyAlignment="1" applyProtection="1">
      <alignment horizontal="justify" vertical="center" wrapText="1"/>
      <protection locked="0"/>
    </xf>
    <xf numFmtId="0" fontId="38" fillId="25" borderId="19" xfId="0" applyFont="1" applyFill="1" applyBorder="1" applyAlignment="1" applyProtection="1">
      <alignment horizontal="center" vertical="center" wrapText="1"/>
      <protection locked="0"/>
    </xf>
    <xf numFmtId="0" fontId="38" fillId="25" borderId="19" xfId="0" applyFont="1" applyFill="1" applyBorder="1" applyAlignment="1" applyProtection="1">
      <alignment horizontal="center" vertical="center"/>
      <protection locked="0"/>
    </xf>
    <xf numFmtId="1" fontId="38" fillId="25" borderId="19" xfId="0" applyNumberFormat="1" applyFont="1" applyFill="1" applyBorder="1" applyAlignment="1">
      <alignment horizontal="center" vertical="center" wrapText="1"/>
    </xf>
    <xf numFmtId="1" fontId="38" fillId="25" borderId="49" xfId="0" applyNumberFormat="1" applyFont="1" applyFill="1" applyBorder="1" applyAlignment="1">
      <alignment horizontal="center" vertical="center"/>
    </xf>
    <xf numFmtId="0" fontId="0" fillId="25" borderId="12" xfId="0" applyFill="1" applyBorder="1"/>
    <xf numFmtId="0" fontId="38" fillId="26" borderId="19" xfId="0" applyFont="1" applyFill="1" applyBorder="1" applyAlignment="1" applyProtection="1">
      <alignment horizontal="center" vertical="center" wrapText="1"/>
      <protection locked="0"/>
    </xf>
    <xf numFmtId="0" fontId="38" fillId="26" borderId="19" xfId="0" applyFont="1" applyFill="1" applyBorder="1" applyAlignment="1" applyProtection="1">
      <alignment horizontal="center" vertical="center"/>
      <protection locked="0"/>
    </xf>
    <xf numFmtId="1" fontId="38" fillId="26" borderId="19" xfId="0" applyNumberFormat="1" applyFont="1" applyFill="1" applyBorder="1" applyAlignment="1">
      <alignment horizontal="center" vertical="center" wrapText="1"/>
    </xf>
    <xf numFmtId="1" fontId="38" fillId="26" borderId="49" xfId="0" applyNumberFormat="1" applyFont="1" applyFill="1" applyBorder="1" applyAlignment="1">
      <alignment horizontal="center" vertical="center"/>
    </xf>
    <xf numFmtId="0" fontId="0" fillId="26" borderId="12" xfId="0" applyFill="1" applyBorder="1"/>
    <xf numFmtId="0" fontId="38" fillId="27" borderId="19" xfId="0" applyFont="1" applyFill="1" applyBorder="1" applyAlignment="1" applyProtection="1">
      <alignment horizontal="center" vertical="center" wrapText="1"/>
      <protection locked="0"/>
    </xf>
    <xf numFmtId="0" fontId="38" fillId="27" borderId="19" xfId="0" applyFont="1" applyFill="1" applyBorder="1" applyAlignment="1" applyProtection="1">
      <alignment horizontal="center" vertical="center"/>
      <protection locked="0"/>
    </xf>
    <xf numFmtId="1" fontId="38" fillId="27" borderId="19" xfId="0" applyNumberFormat="1" applyFont="1" applyFill="1" applyBorder="1" applyAlignment="1">
      <alignment horizontal="center" vertical="center" wrapText="1"/>
    </xf>
    <xf numFmtId="1" fontId="38" fillId="27" borderId="49" xfId="0" applyNumberFormat="1" applyFont="1" applyFill="1" applyBorder="1" applyAlignment="1">
      <alignment horizontal="center" vertical="center"/>
    </xf>
    <xf numFmtId="0" fontId="38" fillId="14" borderId="19" xfId="0" applyFont="1" applyFill="1" applyBorder="1" applyAlignment="1" applyProtection="1">
      <alignment horizontal="center" vertical="center" wrapText="1"/>
      <protection locked="0"/>
    </xf>
    <xf numFmtId="0" fontId="38" fillId="14" borderId="19" xfId="0" applyFont="1" applyFill="1" applyBorder="1" applyAlignment="1" applyProtection="1">
      <alignment horizontal="center" vertical="center"/>
      <protection locked="0"/>
    </xf>
    <xf numFmtId="1" fontId="38" fillId="14" borderId="19" xfId="0" applyNumberFormat="1" applyFont="1" applyFill="1" applyBorder="1" applyAlignment="1">
      <alignment horizontal="center" vertical="center" wrapText="1"/>
    </xf>
    <xf numFmtId="1" fontId="38" fillId="14" borderId="49" xfId="0" applyNumberFormat="1" applyFont="1" applyFill="1" applyBorder="1" applyAlignment="1">
      <alignment horizontal="center" vertical="center"/>
    </xf>
    <xf numFmtId="0" fontId="0" fillId="14" borderId="12" xfId="0" applyFill="1" applyBorder="1"/>
    <xf numFmtId="1" fontId="3" fillId="0" borderId="12" xfId="0" applyNumberFormat="1" applyFont="1" applyBorder="1" applyAlignment="1">
      <alignment horizontal="center"/>
    </xf>
    <xf numFmtId="1" fontId="0" fillId="27" borderId="12" xfId="0" applyNumberFormat="1" applyFill="1" applyBorder="1"/>
    <xf numFmtId="0" fontId="11" fillId="16" borderId="37" xfId="0" applyFont="1" applyFill="1" applyBorder="1" applyAlignment="1" applyProtection="1">
      <alignment horizontal="center" vertical="top"/>
      <protection locked="0"/>
    </xf>
    <xf numFmtId="0" fontId="33" fillId="22" borderId="47" xfId="0" applyFont="1" applyFill="1" applyBorder="1" applyAlignment="1">
      <alignment vertical="center"/>
    </xf>
    <xf numFmtId="0" fontId="15" fillId="0" borderId="50" xfId="2" applyFont="1" applyFill="1" applyBorder="1" applyAlignment="1" applyProtection="1">
      <alignment vertical="top" wrapText="1"/>
      <protection locked="0"/>
    </xf>
    <xf numFmtId="1" fontId="15" fillId="0" borderId="50" xfId="2" applyNumberFormat="1" applyFont="1" applyFill="1" applyBorder="1" applyAlignment="1" applyProtection="1">
      <alignment vertical="top"/>
      <protection locked="0"/>
    </xf>
    <xf numFmtId="1" fontId="15" fillId="0" borderId="51" xfId="2" applyNumberFormat="1" applyFont="1" applyFill="1" applyBorder="1" applyAlignment="1" applyProtection="1">
      <alignment horizontal="center" vertical="top"/>
      <protection locked="0"/>
    </xf>
    <xf numFmtId="0" fontId="34" fillId="0" borderId="52" xfId="2" applyFont="1" applyFill="1" applyBorder="1" applyAlignment="1" applyProtection="1">
      <alignment vertical="top"/>
      <protection locked="0"/>
    </xf>
    <xf numFmtId="0" fontId="15" fillId="0" borderId="50" xfId="2" applyFont="1" applyFill="1" applyBorder="1" applyAlignment="1" applyProtection="1">
      <alignment horizontal="left" vertical="top"/>
      <protection locked="0"/>
    </xf>
    <xf numFmtId="1" fontId="15" fillId="0" borderId="50" xfId="2" applyNumberFormat="1" applyFont="1" applyFill="1" applyBorder="1" applyAlignment="1" applyProtection="1">
      <alignment horizontal="center" vertical="top"/>
      <protection locked="0"/>
    </xf>
    <xf numFmtId="9" fontId="15" fillId="0" borderId="50" xfId="1" applyFont="1" applyFill="1" applyBorder="1" applyAlignment="1" applyProtection="1">
      <alignment horizontal="center" vertical="top"/>
      <protection locked="0"/>
    </xf>
    <xf numFmtId="0" fontId="11" fillId="0" borderId="50" xfId="0" applyFont="1" applyBorder="1" applyAlignment="1" applyProtection="1">
      <alignment horizontal="left" vertical="top"/>
      <protection locked="0"/>
    </xf>
    <xf numFmtId="0" fontId="11" fillId="0" borderId="51" xfId="0" applyFont="1" applyBorder="1" applyAlignment="1" applyProtection="1">
      <alignment vertical="top"/>
      <protection locked="0"/>
    </xf>
    <xf numFmtId="1" fontId="15" fillId="5" borderId="52" xfId="2" applyNumberFormat="1" applyFont="1" applyFill="1" applyBorder="1" applyAlignment="1" applyProtection="1">
      <alignment horizontal="center" vertical="top"/>
    </xf>
    <xf numFmtId="164" fontId="15" fillId="5" borderId="50" xfId="2" applyNumberFormat="1" applyFont="1" applyFill="1" applyBorder="1" applyAlignment="1" applyProtection="1">
      <alignment horizontal="center" vertical="top"/>
    </xf>
    <xf numFmtId="10" fontId="15" fillId="5" borderId="51" xfId="2" applyNumberFormat="1" applyFont="1" applyFill="1" applyBorder="1" applyAlignment="1" applyProtection="1">
      <alignment horizontal="center" vertical="top"/>
    </xf>
    <xf numFmtId="0" fontId="38" fillId="5" borderId="0" xfId="0" applyFont="1" applyFill="1" applyAlignment="1">
      <alignment horizontal="center" vertical="center" wrapText="1"/>
    </xf>
    <xf numFmtId="0" fontId="0" fillId="0" borderId="0" xfId="0" applyAlignment="1">
      <alignment horizontal="center"/>
    </xf>
    <xf numFmtId="0" fontId="3" fillId="0" borderId="0" xfId="0" applyFont="1"/>
    <xf numFmtId="1" fontId="3" fillId="0" borderId="0" xfId="0" applyNumberFormat="1" applyFont="1" applyAlignment="1">
      <alignment horizontal="center"/>
    </xf>
    <xf numFmtId="1" fontId="38" fillId="0" borderId="12" xfId="0" applyNumberFormat="1" applyFont="1" applyBorder="1" applyAlignment="1">
      <alignment horizontal="center" vertical="center"/>
    </xf>
    <xf numFmtId="1" fontId="0" fillId="0" borderId="12" xfId="0" applyNumberFormat="1" applyBorder="1" applyAlignment="1">
      <alignment horizontal="center" vertical="center"/>
    </xf>
    <xf numFmtId="1" fontId="38" fillId="25" borderId="12" xfId="0" applyNumberFormat="1" applyFont="1" applyFill="1" applyBorder="1" applyAlignment="1">
      <alignment horizontal="center" vertical="center"/>
    </xf>
    <xf numFmtId="1" fontId="38" fillId="26" borderId="12" xfId="0" applyNumberFormat="1" applyFont="1" applyFill="1" applyBorder="1" applyAlignment="1">
      <alignment horizontal="center" vertical="center" wrapText="1"/>
    </xf>
    <xf numFmtId="1" fontId="38" fillId="27" borderId="12" xfId="0" applyNumberFormat="1" applyFont="1" applyFill="1" applyBorder="1" applyAlignment="1">
      <alignment horizontal="center" vertical="center" wrapText="1"/>
    </xf>
    <xf numFmtId="1" fontId="38" fillId="27" borderId="12" xfId="0" applyNumberFormat="1" applyFont="1" applyFill="1" applyBorder="1" applyAlignment="1">
      <alignment horizontal="center" vertical="center"/>
    </xf>
    <xf numFmtId="1" fontId="38" fillId="14" borderId="12" xfId="0" applyNumberFormat="1" applyFont="1" applyFill="1" applyBorder="1" applyAlignment="1">
      <alignment horizontal="center" vertical="center" wrapText="1"/>
    </xf>
    <xf numFmtId="1" fontId="0" fillId="25" borderId="12" xfId="0" applyNumberFormat="1" applyFill="1" applyBorder="1" applyAlignment="1">
      <alignment horizontal="center" vertical="center"/>
    </xf>
    <xf numFmtId="1" fontId="0" fillId="26" borderId="12" xfId="0" applyNumberFormat="1" applyFill="1" applyBorder="1" applyAlignment="1">
      <alignment horizontal="center" vertical="center"/>
    </xf>
    <xf numFmtId="1" fontId="0" fillId="27" borderId="12" xfId="0" applyNumberFormat="1" applyFill="1" applyBorder="1" applyAlignment="1">
      <alignment horizontal="center" vertical="center"/>
    </xf>
    <xf numFmtId="1" fontId="0" fillId="14" borderId="12" xfId="0" applyNumberFormat="1" applyFill="1" applyBorder="1" applyAlignment="1">
      <alignment horizontal="center" vertical="center"/>
    </xf>
    <xf numFmtId="0" fontId="15" fillId="0" borderId="53" xfId="2" applyFont="1" applyFill="1" applyBorder="1" applyAlignment="1" applyProtection="1">
      <alignment horizontal="left" vertical="top"/>
      <protection locked="0"/>
    </xf>
    <xf numFmtId="1" fontId="15" fillId="0" borderId="53" xfId="2" applyNumberFormat="1" applyFont="1" applyFill="1" applyBorder="1" applyAlignment="1" applyProtection="1">
      <alignment horizontal="center" vertical="top"/>
      <protection locked="0"/>
    </xf>
    <xf numFmtId="9" fontId="15" fillId="0" borderId="53" xfId="1" applyFont="1" applyFill="1" applyBorder="1" applyAlignment="1" applyProtection="1">
      <alignment horizontal="center" vertical="top"/>
      <protection locked="0"/>
    </xf>
    <xf numFmtId="0" fontId="10" fillId="0" borderId="34" xfId="5" applyFont="1" applyFill="1" applyBorder="1" applyAlignment="1" applyProtection="1">
      <alignment horizontal="center" vertical="center"/>
    </xf>
    <xf numFmtId="0" fontId="15" fillId="0" borderId="12" xfId="2" applyFont="1" applyFill="1" applyBorder="1" applyAlignment="1" applyProtection="1">
      <alignment vertical="center" wrapText="1"/>
      <protection locked="0"/>
    </xf>
    <xf numFmtId="1" fontId="15" fillId="0" borderId="12" xfId="2" applyNumberFormat="1" applyFont="1" applyFill="1" applyBorder="1" applyAlignment="1" applyProtection="1">
      <alignment horizontal="center" vertical="center"/>
      <protection locked="0"/>
    </xf>
    <xf numFmtId="1" fontId="15" fillId="0" borderId="11" xfId="2" applyNumberFormat="1" applyFont="1" applyFill="1" applyBorder="1" applyAlignment="1" applyProtection="1">
      <alignment horizontal="center" vertical="center"/>
      <protection locked="0"/>
    </xf>
    <xf numFmtId="0" fontId="15" fillId="0" borderId="12" xfId="2" applyFont="1" applyFill="1" applyBorder="1" applyAlignment="1" applyProtection="1">
      <alignment horizontal="left" vertical="center"/>
      <protection locked="0"/>
    </xf>
    <xf numFmtId="9" fontId="15" fillId="0" borderId="12" xfId="1" applyFont="1" applyFill="1" applyBorder="1" applyAlignment="1" applyProtection="1">
      <alignment horizontal="center" vertical="center"/>
      <protection locked="0"/>
    </xf>
    <xf numFmtId="0" fontId="11" fillId="0" borderId="40" xfId="0" applyFont="1" applyBorder="1" applyAlignment="1" applyProtection="1">
      <alignment horizontal="center" vertical="center"/>
      <protection locked="0"/>
    </xf>
    <xf numFmtId="0" fontId="11" fillId="0" borderId="12" xfId="0" applyFont="1" applyBorder="1" applyAlignment="1" applyProtection="1">
      <alignment horizontal="left" vertical="center"/>
      <protection locked="0"/>
    </xf>
    <xf numFmtId="0" fontId="11" fillId="0" borderId="11" xfId="0" applyFont="1" applyBorder="1" applyAlignment="1" applyProtection="1">
      <alignment horizontal="left" vertical="center"/>
      <protection locked="0"/>
    </xf>
    <xf numFmtId="1" fontId="15" fillId="5" borderId="40" xfId="2" applyNumberFormat="1" applyFont="1" applyFill="1" applyBorder="1" applyAlignment="1" applyProtection="1">
      <alignment horizontal="center" vertical="center"/>
    </xf>
    <xf numFmtId="164" fontId="15" fillId="5" borderId="12" xfId="2" applyNumberFormat="1" applyFont="1" applyFill="1" applyBorder="1" applyAlignment="1" applyProtection="1">
      <alignment horizontal="center" vertical="center"/>
    </xf>
    <xf numFmtId="3" fontId="15" fillId="5" borderId="12" xfId="2" applyNumberFormat="1" applyFont="1" applyFill="1" applyBorder="1" applyAlignment="1" applyProtection="1">
      <alignment horizontal="center" vertical="center"/>
    </xf>
    <xf numFmtId="10" fontId="15" fillId="5" borderId="11" xfId="2" applyNumberFormat="1" applyFont="1" applyFill="1" applyBorder="1" applyAlignment="1" applyProtection="1">
      <alignment horizontal="center" vertical="center"/>
    </xf>
    <xf numFmtId="0" fontId="0" fillId="0" borderId="0" xfId="0" applyAlignment="1" applyProtection="1">
      <alignment vertical="center"/>
      <protection locked="0"/>
    </xf>
    <xf numFmtId="1" fontId="38" fillId="10" borderId="19" xfId="0" applyNumberFormat="1" applyFont="1" applyFill="1" applyBorder="1" applyAlignment="1">
      <alignment horizontal="center" vertical="center" wrapText="1"/>
    </xf>
    <xf numFmtId="0" fontId="15" fillId="0" borderId="53" xfId="2" applyFont="1" applyFill="1" applyBorder="1" applyAlignment="1" applyProtection="1">
      <alignment vertical="center" wrapText="1"/>
      <protection locked="0"/>
    </xf>
    <xf numFmtId="1" fontId="15" fillId="0" borderId="53" xfId="2" applyNumberFormat="1" applyFont="1" applyFill="1" applyBorder="1" applyAlignment="1" applyProtection="1">
      <alignment horizontal="center" vertical="center"/>
      <protection locked="0"/>
    </xf>
    <xf numFmtId="1" fontId="15" fillId="0" borderId="54" xfId="2" applyNumberFormat="1" applyFont="1" applyFill="1" applyBorder="1" applyAlignment="1" applyProtection="1">
      <alignment horizontal="center" vertical="center"/>
      <protection locked="0"/>
    </xf>
    <xf numFmtId="0" fontId="11" fillId="0" borderId="55" xfId="0" applyFont="1" applyBorder="1" applyAlignment="1" applyProtection="1">
      <alignment horizontal="center" vertical="center"/>
      <protection locked="0"/>
    </xf>
    <xf numFmtId="0" fontId="11" fillId="0" borderId="53" xfId="0" applyFont="1" applyBorder="1" applyAlignment="1" applyProtection="1">
      <alignment horizontal="left" vertical="center"/>
      <protection locked="0"/>
    </xf>
    <xf numFmtId="0" fontId="11" fillId="0" borderId="54" xfId="0" applyFont="1" applyBorder="1" applyAlignment="1" applyProtection="1">
      <alignment horizontal="left" vertical="center"/>
      <protection locked="0"/>
    </xf>
    <xf numFmtId="1" fontId="15" fillId="5" borderId="55" xfId="2" applyNumberFormat="1" applyFont="1" applyFill="1" applyBorder="1" applyAlignment="1" applyProtection="1">
      <alignment horizontal="center" vertical="center"/>
    </xf>
    <xf numFmtId="164" fontId="15" fillId="5" borderId="53" xfId="2" applyNumberFormat="1" applyFont="1" applyFill="1" applyBorder="1" applyAlignment="1" applyProtection="1">
      <alignment horizontal="center" vertical="center"/>
    </xf>
    <xf numFmtId="3" fontId="15" fillId="5" borderId="53" xfId="2" applyNumberFormat="1" applyFont="1" applyFill="1" applyBorder="1" applyAlignment="1" applyProtection="1">
      <alignment horizontal="center" vertical="center"/>
    </xf>
    <xf numFmtId="10" fontId="15" fillId="5" borderId="54" xfId="2" applyNumberFormat="1" applyFont="1" applyFill="1" applyBorder="1" applyAlignment="1" applyProtection="1">
      <alignment horizontal="center" vertical="center"/>
    </xf>
    <xf numFmtId="0" fontId="11" fillId="16" borderId="36" xfId="0" applyFont="1" applyFill="1" applyBorder="1" applyAlignment="1" applyProtection="1">
      <alignment horizontal="center" vertical="top"/>
      <protection locked="0"/>
    </xf>
    <xf numFmtId="0" fontId="11" fillId="16" borderId="38" xfId="0" applyFont="1" applyFill="1" applyBorder="1" applyAlignment="1" applyProtection="1">
      <alignment horizontal="center" vertical="top"/>
      <protection locked="0"/>
    </xf>
    <xf numFmtId="0" fontId="15" fillId="16" borderId="36" xfId="2" applyFont="1" applyFill="1" applyBorder="1" applyAlignment="1" applyProtection="1">
      <alignment horizontal="center" vertical="top"/>
      <protection locked="0"/>
    </xf>
    <xf numFmtId="0" fontId="15" fillId="16" borderId="37" xfId="2" applyFont="1" applyFill="1" applyBorder="1" applyAlignment="1" applyProtection="1">
      <alignment horizontal="center" vertical="top"/>
      <protection locked="0"/>
    </xf>
    <xf numFmtId="0" fontId="15" fillId="16" borderId="38" xfId="2" applyFont="1" applyFill="1" applyBorder="1" applyAlignment="1" applyProtection="1">
      <alignment horizontal="center" vertical="top"/>
      <protection locked="0"/>
    </xf>
    <xf numFmtId="0" fontId="0" fillId="0" borderId="12" xfId="0" applyBorder="1" applyAlignment="1" applyProtection="1">
      <alignment horizontal="center" vertical="top"/>
      <protection locked="0"/>
    </xf>
    <xf numFmtId="0" fontId="0" fillId="0" borderId="12" xfId="0" applyBorder="1" applyAlignment="1" applyProtection="1">
      <alignment vertical="top"/>
      <protection locked="0"/>
    </xf>
    <xf numFmtId="0" fontId="0" fillId="0" borderId="12" xfId="0" applyBorder="1" applyAlignment="1">
      <alignment horizontal="left" vertical="center" wrapText="1"/>
    </xf>
    <xf numFmtId="0" fontId="39" fillId="0" borderId="12" xfId="0" applyFont="1" applyBorder="1" applyAlignment="1" applyProtection="1">
      <alignment vertical="top"/>
      <protection locked="0"/>
    </xf>
    <xf numFmtId="1" fontId="11" fillId="0" borderId="11" xfId="0" applyNumberFormat="1" applyFont="1" applyBorder="1" applyAlignment="1" applyProtection="1">
      <alignment horizontal="center" vertical="center"/>
      <protection locked="0"/>
    </xf>
    <xf numFmtId="0" fontId="33" fillId="0" borderId="0" xfId="0" applyFont="1" applyAlignment="1">
      <alignment vertical="center"/>
    </xf>
    <xf numFmtId="0" fontId="15" fillId="0" borderId="20" xfId="2" applyFont="1" applyFill="1" applyBorder="1" applyAlignment="1" applyProtection="1">
      <alignment horizontal="left" vertical="top"/>
      <protection locked="0"/>
    </xf>
    <xf numFmtId="0" fontId="15" fillId="0" borderId="50" xfId="2" applyFont="1" applyFill="1" applyBorder="1" applyAlignment="1" applyProtection="1">
      <alignment vertical="center" wrapText="1"/>
      <protection locked="0"/>
    </xf>
    <xf numFmtId="1" fontId="15" fillId="0" borderId="50" xfId="2" applyNumberFormat="1" applyFont="1" applyFill="1" applyBorder="1" applyAlignment="1" applyProtection="1">
      <alignment horizontal="center" vertical="center"/>
      <protection locked="0"/>
    </xf>
    <xf numFmtId="1" fontId="15" fillId="0" borderId="51" xfId="2" applyNumberFormat="1" applyFont="1" applyFill="1" applyBorder="1" applyAlignment="1" applyProtection="1">
      <alignment horizontal="center" vertical="center"/>
      <protection locked="0"/>
    </xf>
    <xf numFmtId="0" fontId="15" fillId="0" borderId="50" xfId="2" applyFont="1" applyFill="1" applyBorder="1" applyAlignment="1" applyProtection="1">
      <alignment horizontal="left" vertical="center"/>
      <protection locked="0"/>
    </xf>
    <xf numFmtId="9" fontId="15" fillId="0" borderId="50" xfId="1" applyFont="1" applyFill="1" applyBorder="1" applyAlignment="1" applyProtection="1">
      <alignment horizontal="center" vertical="center"/>
      <protection locked="0"/>
    </xf>
    <xf numFmtId="0" fontId="15" fillId="0" borderId="53" xfId="2" applyFont="1" applyFill="1" applyBorder="1" applyAlignment="1" applyProtection="1">
      <alignment vertical="top" wrapText="1"/>
      <protection locked="0"/>
    </xf>
    <xf numFmtId="1" fontId="15" fillId="0" borderId="54" xfId="2" applyNumberFormat="1" applyFont="1" applyFill="1" applyBorder="1" applyAlignment="1" applyProtection="1">
      <alignment horizontal="center" vertical="top"/>
      <protection locked="0"/>
    </xf>
    <xf numFmtId="0" fontId="33" fillId="0" borderId="12" xfId="0" applyFont="1" applyBorder="1" applyAlignment="1">
      <alignment vertical="center"/>
    </xf>
    <xf numFmtId="0" fontId="0" fillId="0" borderId="12" xfId="0" applyBorder="1" applyAlignment="1">
      <alignment horizontal="center" vertical="center"/>
    </xf>
    <xf numFmtId="0" fontId="34" fillId="0" borderId="12" xfId="2" applyFont="1" applyFill="1" applyBorder="1" applyAlignment="1" applyProtection="1">
      <alignment vertical="center" wrapText="1"/>
      <protection locked="0"/>
    </xf>
    <xf numFmtId="0" fontId="11" fillId="0" borderId="0" xfId="0" applyFont="1" applyAlignment="1">
      <alignment vertical="center"/>
    </xf>
    <xf numFmtId="0" fontId="11" fillId="0" borderId="0" xfId="0" applyFont="1" applyAlignment="1" applyProtection="1">
      <alignment vertical="center"/>
      <protection locked="0"/>
    </xf>
    <xf numFmtId="0" fontId="11" fillId="0" borderId="12" xfId="0" applyFont="1" applyBorder="1" applyAlignment="1" applyProtection="1">
      <alignment vertical="top"/>
      <protection locked="0"/>
    </xf>
    <xf numFmtId="0" fontId="33" fillId="0" borderId="47" xfId="0" applyFont="1" applyBorder="1" applyAlignment="1">
      <alignment vertical="center"/>
    </xf>
    <xf numFmtId="0" fontId="40" fillId="16" borderId="37" xfId="2" applyFont="1" applyFill="1" applyBorder="1" applyAlignment="1" applyProtection="1">
      <alignment horizontal="center" vertical="top"/>
      <protection locked="0"/>
    </xf>
    <xf numFmtId="0" fontId="41" fillId="0" borderId="12" xfId="0" applyFont="1" applyBorder="1" applyAlignment="1">
      <alignment vertical="center" wrapText="1"/>
    </xf>
    <xf numFmtId="0" fontId="42" fillId="0" borderId="0" xfId="0" applyFont="1" applyAlignment="1" applyProtection="1">
      <alignment vertical="center" wrapText="1"/>
      <protection locked="0"/>
    </xf>
    <xf numFmtId="0" fontId="11" fillId="0" borderId="11" xfId="0" applyFont="1" applyBorder="1" applyAlignment="1" applyProtection="1">
      <alignment vertical="top" wrapText="1"/>
      <protection locked="0"/>
    </xf>
    <xf numFmtId="1" fontId="15" fillId="0" borderId="48" xfId="2" applyNumberFormat="1" applyFont="1" applyFill="1" applyBorder="1" applyAlignment="1" applyProtection="1">
      <alignment horizontal="center" vertical="center"/>
      <protection locked="0"/>
    </xf>
    <xf numFmtId="0" fontId="10" fillId="13" borderId="12" xfId="5" applyFont="1" applyFill="1" applyBorder="1" applyAlignment="1" applyProtection="1">
      <alignment horizontal="center" vertical="center" wrapText="1"/>
    </xf>
    <xf numFmtId="0" fontId="10" fillId="13" borderId="11" xfId="5" applyFont="1" applyFill="1" applyBorder="1" applyAlignment="1" applyProtection="1">
      <alignment horizontal="center" vertical="center" wrapText="1"/>
    </xf>
    <xf numFmtId="1" fontId="43" fillId="0" borderId="11" xfId="0" applyNumberFormat="1" applyFont="1" applyBorder="1" applyAlignment="1" applyProtection="1">
      <alignment horizontal="center" vertical="top"/>
      <protection locked="0"/>
    </xf>
    <xf numFmtId="1" fontId="15" fillId="17" borderId="11" xfId="2" applyNumberFormat="1" applyFont="1" applyFill="1" applyBorder="1" applyAlignment="1" applyProtection="1">
      <alignment horizontal="center" vertical="top"/>
      <protection locked="0"/>
    </xf>
    <xf numFmtId="1" fontId="15" fillId="17" borderId="11" xfId="2" applyNumberFormat="1" applyFont="1" applyFill="1" applyBorder="1" applyAlignment="1" applyProtection="1">
      <alignment horizontal="center" vertical="center"/>
      <protection locked="0"/>
    </xf>
    <xf numFmtId="1" fontId="15" fillId="17" borderId="12" xfId="2" applyNumberFormat="1" applyFont="1" applyFill="1" applyBorder="1" applyAlignment="1" applyProtection="1">
      <alignment horizontal="center" vertical="top"/>
      <protection locked="0"/>
    </xf>
    <xf numFmtId="1" fontId="15" fillId="17" borderId="12" xfId="2" applyNumberFormat="1" applyFont="1" applyFill="1" applyBorder="1" applyAlignment="1" applyProtection="1">
      <alignment horizontal="center" vertical="center"/>
      <protection locked="0"/>
    </xf>
    <xf numFmtId="1" fontId="15" fillId="17" borderId="50" xfId="2" applyNumberFormat="1" applyFont="1" applyFill="1" applyBorder="1" applyAlignment="1" applyProtection="1">
      <alignment horizontal="center" vertical="top"/>
      <protection locked="0"/>
    </xf>
    <xf numFmtId="1" fontId="44" fillId="0" borderId="11" xfId="2" applyNumberFormat="1" applyFont="1" applyFill="1" applyBorder="1" applyAlignment="1" applyProtection="1">
      <alignment horizontal="center" vertical="center"/>
      <protection locked="0"/>
    </xf>
    <xf numFmtId="0" fontId="15" fillId="28" borderId="12" xfId="2" applyFont="1" applyFill="1" applyBorder="1" applyAlignment="1" applyProtection="1">
      <alignment vertical="top" wrapText="1"/>
      <protection locked="0"/>
    </xf>
    <xf numFmtId="0" fontId="15" fillId="28" borderId="0" xfId="2" applyFont="1" applyFill="1" applyBorder="1" applyAlignment="1" applyProtection="1">
      <alignment vertical="top" wrapText="1"/>
      <protection locked="0"/>
    </xf>
    <xf numFmtId="0" fontId="15" fillId="28" borderId="12" xfId="2" applyFont="1" applyFill="1" applyBorder="1" applyAlignment="1" applyProtection="1">
      <alignment horizontal="left" vertical="top"/>
      <protection locked="0"/>
    </xf>
    <xf numFmtId="1" fontId="15" fillId="28" borderId="12" xfId="2" applyNumberFormat="1" applyFont="1" applyFill="1" applyBorder="1" applyAlignment="1" applyProtection="1">
      <alignment horizontal="center" vertical="top"/>
      <protection locked="0"/>
    </xf>
    <xf numFmtId="9" fontId="15" fillId="28" borderId="12" xfId="1" applyFont="1" applyFill="1" applyBorder="1" applyAlignment="1" applyProtection="1">
      <alignment horizontal="center" vertical="top"/>
      <protection locked="0"/>
    </xf>
    <xf numFmtId="1" fontId="15" fillId="28" borderId="11" xfId="2" applyNumberFormat="1" applyFont="1" applyFill="1" applyBorder="1" applyAlignment="1" applyProtection="1">
      <alignment horizontal="center" vertical="top"/>
      <protection locked="0"/>
    </xf>
    <xf numFmtId="0" fontId="11" fillId="28" borderId="40" xfId="0" applyFont="1" applyFill="1" applyBorder="1" applyAlignment="1" applyProtection="1">
      <alignment horizontal="center" vertical="top"/>
      <protection locked="0"/>
    </xf>
    <xf numFmtId="0" fontId="11" fillId="28" borderId="12" xfId="0" applyFont="1" applyFill="1" applyBorder="1" applyAlignment="1" applyProtection="1">
      <alignment horizontal="left" vertical="top"/>
      <protection locked="0"/>
    </xf>
    <xf numFmtId="0" fontId="11" fillId="28" borderId="11" xfId="0" applyFont="1" applyFill="1" applyBorder="1" applyAlignment="1" applyProtection="1">
      <alignment horizontal="left" vertical="top" wrapText="1"/>
      <protection locked="0"/>
    </xf>
    <xf numFmtId="0" fontId="11" fillId="28" borderId="11" xfId="0" applyFont="1" applyFill="1" applyBorder="1" applyAlignment="1" applyProtection="1">
      <alignment horizontal="left" vertical="top"/>
      <protection locked="0"/>
    </xf>
    <xf numFmtId="0" fontId="11" fillId="0" borderId="52" xfId="0" applyFont="1" applyBorder="1" applyAlignment="1" applyProtection="1">
      <alignment horizontal="center" vertical="top"/>
      <protection locked="0"/>
    </xf>
    <xf numFmtId="1" fontId="33" fillId="17" borderId="40" xfId="2" applyNumberFormat="1" applyFont="1" applyFill="1" applyBorder="1" applyAlignment="1" applyProtection="1">
      <alignment vertical="top" wrapText="1"/>
      <protection locked="0"/>
    </xf>
    <xf numFmtId="0" fontId="45" fillId="17" borderId="12" xfId="2" applyFont="1" applyFill="1" applyBorder="1" applyAlignment="1" applyProtection="1">
      <alignment horizontal="left" vertical="top"/>
      <protection locked="0"/>
    </xf>
    <xf numFmtId="1" fontId="45" fillId="17" borderId="12" xfId="2" applyNumberFormat="1" applyFont="1" applyFill="1" applyBorder="1" applyAlignment="1" applyProtection="1">
      <alignment horizontal="center" vertical="top"/>
      <protection locked="0"/>
    </xf>
    <xf numFmtId="1" fontId="33" fillId="17" borderId="52" xfId="2" applyNumberFormat="1" applyFont="1" applyFill="1" applyBorder="1" applyAlignment="1" applyProtection="1">
      <alignment vertical="top" wrapText="1"/>
      <protection locked="0"/>
    </xf>
    <xf numFmtId="0" fontId="45" fillId="17" borderId="50" xfId="2" applyFont="1" applyFill="1" applyBorder="1" applyAlignment="1" applyProtection="1">
      <alignment horizontal="left" vertical="top"/>
      <protection locked="0"/>
    </xf>
    <xf numFmtId="1" fontId="45" fillId="17" borderId="50" xfId="2" applyNumberFormat="1" applyFont="1" applyFill="1" applyBorder="1" applyAlignment="1" applyProtection="1">
      <alignment horizontal="center" vertical="top"/>
      <protection locked="0"/>
    </xf>
    <xf numFmtId="0" fontId="15" fillId="17" borderId="12" xfId="2" applyFont="1" applyFill="1" applyBorder="1" applyAlignment="1" applyProtection="1">
      <alignment horizontal="left" vertical="top"/>
      <protection locked="0"/>
    </xf>
    <xf numFmtId="1" fontId="15" fillId="17" borderId="12" xfId="2" applyNumberFormat="1" applyFont="1" applyFill="1" applyBorder="1" applyAlignment="1" applyProtection="1">
      <alignment vertical="top"/>
      <protection locked="0"/>
    </xf>
    <xf numFmtId="1" fontId="15" fillId="17" borderId="50" xfId="2" applyNumberFormat="1" applyFont="1" applyFill="1" applyBorder="1" applyAlignment="1" applyProtection="1">
      <alignment vertical="top"/>
      <protection locked="0"/>
    </xf>
    <xf numFmtId="1" fontId="15" fillId="17" borderId="51" xfId="2" applyNumberFormat="1" applyFont="1" applyFill="1" applyBorder="1" applyAlignment="1" applyProtection="1">
      <alignment horizontal="center" vertical="center"/>
      <protection locked="0"/>
    </xf>
    <xf numFmtId="0" fontId="15" fillId="17" borderId="12" xfId="2" applyFont="1" applyFill="1" applyBorder="1" applyAlignment="1" applyProtection="1">
      <alignment horizontal="left" vertical="center"/>
      <protection locked="0"/>
    </xf>
    <xf numFmtId="1" fontId="45" fillId="0" borderId="11" xfId="2" applyNumberFormat="1" applyFont="1" applyFill="1" applyBorder="1" applyAlignment="1" applyProtection="1">
      <alignment horizontal="center" vertical="top"/>
      <protection locked="0"/>
    </xf>
    <xf numFmtId="0" fontId="10" fillId="13" borderId="40" xfId="5" applyFont="1" applyFill="1" applyBorder="1" applyAlignment="1" applyProtection="1">
      <alignment horizontal="center" vertical="center" wrapText="1"/>
    </xf>
    <xf numFmtId="0" fontId="31" fillId="17" borderId="36" xfId="5" applyFont="1" applyFill="1" applyBorder="1" applyAlignment="1" applyProtection="1">
      <alignment horizontal="center" vertical="center" wrapText="1"/>
    </xf>
    <xf numFmtId="0" fontId="10" fillId="30" borderId="12" xfId="5" applyFont="1" applyFill="1" applyBorder="1" applyAlignment="1" applyProtection="1">
      <alignment horizontal="center" vertical="center" wrapText="1"/>
    </xf>
    <xf numFmtId="0" fontId="10" fillId="30" borderId="48" xfId="5" applyFont="1" applyFill="1" applyBorder="1" applyAlignment="1" applyProtection="1">
      <alignment horizontal="center" vertical="center" wrapText="1"/>
    </xf>
    <xf numFmtId="0" fontId="10" fillId="30" borderId="40" xfId="5" applyFont="1" applyFill="1" applyBorder="1" applyAlignment="1" applyProtection="1">
      <alignment horizontal="center" vertical="center" wrapText="1"/>
    </xf>
    <xf numFmtId="0" fontId="10" fillId="30" borderId="12" xfId="5" applyFont="1" applyFill="1" applyBorder="1" applyAlignment="1" applyProtection="1">
      <alignment horizontal="left" vertical="center" wrapText="1"/>
    </xf>
    <xf numFmtId="0" fontId="31" fillId="6" borderId="36" xfId="5" applyFont="1" applyFill="1" applyBorder="1" applyAlignment="1" applyProtection="1">
      <alignment horizontal="center" vertical="center" wrapText="1"/>
    </xf>
    <xf numFmtId="0" fontId="10" fillId="6" borderId="12" xfId="5" applyFont="1" applyFill="1" applyBorder="1" applyAlignment="1" applyProtection="1">
      <alignment horizontal="center" vertical="center" wrapText="1"/>
    </xf>
    <xf numFmtId="0" fontId="10" fillId="6" borderId="48" xfId="5" applyFont="1" applyFill="1" applyBorder="1" applyAlignment="1" applyProtection="1">
      <alignment horizontal="center" vertical="center" wrapText="1"/>
    </xf>
    <xf numFmtId="0" fontId="10" fillId="6" borderId="40" xfId="5" applyFont="1" applyFill="1" applyBorder="1" applyAlignment="1" applyProtection="1">
      <alignment horizontal="center" vertical="center" wrapText="1"/>
    </xf>
    <xf numFmtId="0" fontId="10" fillId="17" borderId="12" xfId="5" applyFont="1" applyFill="1" applyBorder="1" applyAlignment="1" applyProtection="1">
      <alignment horizontal="center" vertical="center" wrapText="1"/>
    </xf>
    <xf numFmtId="0" fontId="10" fillId="6" borderId="0" xfId="5" applyFont="1" applyFill="1" applyBorder="1" applyAlignment="1" applyProtection="1">
      <alignment horizontal="left" vertical="center" wrapText="1"/>
    </xf>
    <xf numFmtId="0" fontId="0" fillId="17" borderId="12" xfId="0" applyFill="1" applyBorder="1" applyAlignment="1">
      <alignment vertical="center" wrapText="1"/>
    </xf>
    <xf numFmtId="0" fontId="0" fillId="17" borderId="12" xfId="0" applyFill="1" applyBorder="1" applyAlignment="1">
      <alignment horizontal="center" vertical="center"/>
    </xf>
    <xf numFmtId="0" fontId="0" fillId="17" borderId="12" xfId="0" applyFill="1" applyBorder="1" applyAlignment="1">
      <alignment wrapText="1"/>
    </xf>
    <xf numFmtId="1" fontId="0" fillId="0" borderId="0" xfId="0" applyNumberFormat="1" applyAlignment="1" applyProtection="1">
      <alignment vertical="top"/>
      <protection locked="0"/>
    </xf>
    <xf numFmtId="9" fontId="0" fillId="0" borderId="0" xfId="1" applyFont="1" applyAlignment="1" applyProtection="1">
      <alignment vertical="top"/>
      <protection locked="0"/>
    </xf>
    <xf numFmtId="0" fontId="34" fillId="17" borderId="12" xfId="2" applyFont="1" applyFill="1" applyBorder="1" applyAlignment="1" applyProtection="1">
      <alignment vertical="top" wrapText="1"/>
      <protection locked="0"/>
    </xf>
    <xf numFmtId="0" fontId="15" fillId="17" borderId="12" xfId="2" applyFont="1" applyFill="1" applyBorder="1" applyAlignment="1" applyProtection="1">
      <alignment vertical="top" wrapText="1"/>
      <protection locked="0"/>
    </xf>
    <xf numFmtId="1" fontId="11" fillId="17" borderId="11" xfId="0" applyNumberFormat="1" applyFont="1" applyFill="1" applyBorder="1" applyAlignment="1" applyProtection="1">
      <alignment horizontal="center" vertical="center"/>
      <protection locked="0"/>
    </xf>
    <xf numFmtId="1" fontId="15" fillId="23" borderId="11" xfId="2" applyNumberFormat="1" applyFont="1" applyFill="1" applyBorder="1" applyAlignment="1" applyProtection="1">
      <alignment horizontal="center" vertical="top"/>
      <protection locked="0"/>
    </xf>
    <xf numFmtId="0" fontId="39" fillId="0" borderId="12" xfId="0" applyFont="1" applyBorder="1" applyAlignment="1">
      <alignment vertical="center" wrapText="1"/>
    </xf>
    <xf numFmtId="0" fontId="39" fillId="0" borderId="12" xfId="0" applyFont="1" applyBorder="1" applyAlignment="1">
      <alignment wrapText="1"/>
    </xf>
    <xf numFmtId="0" fontId="33" fillId="22" borderId="0" xfId="0" applyFont="1" applyFill="1" applyAlignment="1">
      <alignment vertical="center"/>
    </xf>
    <xf numFmtId="0" fontId="0" fillId="0" borderId="12" xfId="0" applyBorder="1" applyAlignment="1">
      <alignment vertical="center" wrapText="1"/>
    </xf>
    <xf numFmtId="0" fontId="0" fillId="0" borderId="12" xfId="0" applyBorder="1" applyAlignment="1" applyProtection="1">
      <alignment vertical="center"/>
      <protection locked="0"/>
    </xf>
    <xf numFmtId="0" fontId="33" fillId="29" borderId="57" xfId="0" applyFont="1" applyFill="1" applyBorder="1" applyAlignment="1">
      <alignment vertical="center"/>
    </xf>
    <xf numFmtId="0" fontId="33" fillId="17" borderId="57" xfId="0" applyFont="1" applyFill="1" applyBorder="1"/>
    <xf numFmtId="0" fontId="33" fillId="17" borderId="12" xfId="0" applyFont="1" applyFill="1" applyBorder="1"/>
    <xf numFmtId="0" fontId="34" fillId="0" borderId="57" xfId="0" applyFont="1" applyBorder="1" applyAlignment="1">
      <alignment vertical="center"/>
    </xf>
    <xf numFmtId="0" fontId="35" fillId="17" borderId="58" xfId="0" applyFont="1" applyFill="1" applyBorder="1" applyAlignment="1">
      <alignment vertical="center" wrapText="1"/>
    </xf>
    <xf numFmtId="0" fontId="34" fillId="0" borderId="58" xfId="0" applyFont="1" applyBorder="1" applyAlignment="1">
      <alignment vertical="center"/>
    </xf>
    <xf numFmtId="0" fontId="33" fillId="0" borderId="57" xfId="0" applyFont="1" applyBorder="1" applyAlignment="1">
      <alignment vertical="center"/>
    </xf>
    <xf numFmtId="0" fontId="34" fillId="0" borderId="12" xfId="0" applyFont="1" applyBorder="1" applyAlignment="1">
      <alignment vertical="center"/>
    </xf>
    <xf numFmtId="0" fontId="35" fillId="17" borderId="12" xfId="0" applyFont="1" applyFill="1" applyBorder="1" applyAlignment="1">
      <alignment vertical="center" wrapText="1"/>
    </xf>
    <xf numFmtId="0" fontId="33" fillId="0" borderId="57" xfId="0" applyFont="1" applyBorder="1" applyAlignment="1">
      <alignment vertical="top"/>
    </xf>
    <xf numFmtId="0" fontId="33" fillId="0" borderId="57" xfId="0" applyFont="1" applyBorder="1" applyAlignment="1">
      <alignment vertical="top" wrapText="1"/>
    </xf>
    <xf numFmtId="0" fontId="33" fillId="0" borderId="12" xfId="0" applyFont="1" applyBorder="1" applyAlignment="1">
      <alignment vertical="top"/>
    </xf>
    <xf numFmtId="0" fontId="33" fillId="0" borderId="12" xfId="0" applyFont="1" applyBorder="1" applyAlignment="1">
      <alignment vertical="top" wrapText="1"/>
    </xf>
    <xf numFmtId="0" fontId="33" fillId="0" borderId="58" xfId="0" applyFont="1" applyBorder="1"/>
    <xf numFmtId="0" fontId="33" fillId="0" borderId="57" xfId="0" applyFont="1" applyBorder="1"/>
    <xf numFmtId="0" fontId="33" fillId="0" borderId="61" xfId="0" applyFont="1" applyBorder="1" applyAlignment="1">
      <alignment vertical="center"/>
    </xf>
    <xf numFmtId="0" fontId="33" fillId="0" borderId="48" xfId="0" applyFont="1" applyBorder="1" applyAlignment="1">
      <alignment vertical="center"/>
    </xf>
    <xf numFmtId="0" fontId="33" fillId="0" borderId="62" xfId="0" applyFont="1" applyBorder="1"/>
    <xf numFmtId="1" fontId="15" fillId="17" borderId="48" xfId="2" applyNumberFormat="1" applyFont="1" applyFill="1" applyBorder="1" applyAlignment="1" applyProtection="1">
      <alignment horizontal="center" vertical="top"/>
      <protection locked="0"/>
    </xf>
    <xf numFmtId="0" fontId="33" fillId="29" borderId="61" xfId="0" applyFont="1" applyFill="1" applyBorder="1" applyAlignment="1">
      <alignment vertical="center"/>
    </xf>
    <xf numFmtId="0" fontId="33" fillId="17" borderId="58" xfId="0" applyFont="1" applyFill="1" applyBorder="1"/>
    <xf numFmtId="0" fontId="33" fillId="17" borderId="62" xfId="0" applyFont="1" applyFill="1" applyBorder="1"/>
    <xf numFmtId="0" fontId="16" fillId="0" borderId="40" xfId="2" applyFont="1" applyFill="1" applyBorder="1" applyAlignment="1" applyProtection="1">
      <alignment vertical="center" wrapText="1"/>
      <protection locked="0"/>
    </xf>
    <xf numFmtId="0" fontId="0" fillId="0" borderId="0" xfId="0" applyAlignment="1">
      <alignment vertical="center"/>
    </xf>
    <xf numFmtId="0" fontId="0" fillId="0" borderId="62" xfId="0" applyBorder="1"/>
    <xf numFmtId="0" fontId="0" fillId="0" borderId="62" xfId="0" applyBorder="1" applyAlignment="1">
      <alignment vertical="center"/>
    </xf>
    <xf numFmtId="0" fontId="34" fillId="0" borderId="62" xfId="2" applyFont="1" applyFill="1" applyBorder="1" applyAlignment="1" applyProtection="1">
      <alignment vertical="center" wrapText="1"/>
      <protection locked="0"/>
    </xf>
    <xf numFmtId="0" fontId="0" fillId="0" borderId="48" xfId="0" applyBorder="1" applyAlignment="1">
      <alignment vertical="center" wrapText="1"/>
    </xf>
    <xf numFmtId="0" fontId="31" fillId="32" borderId="13" xfId="5" applyFont="1" applyFill="1" applyBorder="1" applyAlignment="1" applyProtection="1">
      <alignment horizontal="center" vertical="center" wrapText="1"/>
    </xf>
    <xf numFmtId="0" fontId="0" fillId="0" borderId="62" xfId="0" applyBorder="1" applyAlignment="1">
      <alignment vertical="center" wrapText="1"/>
    </xf>
    <xf numFmtId="0" fontId="33" fillId="0" borderId="62" xfId="0" applyFont="1" applyBorder="1" applyAlignment="1">
      <alignment vertical="center"/>
    </xf>
    <xf numFmtId="0" fontId="26" fillId="0" borderId="62" xfId="0" applyFont="1" applyBorder="1" applyAlignment="1">
      <alignment horizontal="left" vertical="center" wrapText="1"/>
    </xf>
    <xf numFmtId="0" fontId="0" fillId="0" borderId="62" xfId="0" applyBorder="1" applyAlignment="1">
      <alignment wrapText="1"/>
    </xf>
    <xf numFmtId="0" fontId="0" fillId="0" borderId="62" xfId="0" applyBorder="1" applyAlignment="1">
      <alignment horizontal="left" vertical="center" wrapText="1"/>
    </xf>
    <xf numFmtId="0" fontId="28" fillId="19" borderId="3" xfId="5" applyFont="1" applyFill="1" applyBorder="1" applyAlignment="1" applyProtection="1">
      <alignment vertical="center"/>
    </xf>
    <xf numFmtId="0" fontId="28" fillId="19" borderId="4" xfId="5" applyFont="1" applyFill="1" applyBorder="1" applyAlignment="1" applyProtection="1">
      <alignment vertical="center"/>
    </xf>
    <xf numFmtId="0" fontId="28" fillId="19" borderId="5" xfId="5" applyFont="1" applyFill="1" applyBorder="1" applyAlignment="1" applyProtection="1">
      <alignment vertical="center"/>
    </xf>
    <xf numFmtId="0" fontId="28" fillId="19" borderId="9" xfId="5" applyFont="1" applyFill="1" applyBorder="1" applyAlignment="1" applyProtection="1">
      <alignment vertical="center"/>
    </xf>
    <xf numFmtId="0" fontId="28" fillId="19" borderId="3" xfId="4" applyFont="1" applyFill="1" applyBorder="1" applyAlignment="1" applyProtection="1">
      <alignment vertical="center"/>
    </xf>
    <xf numFmtId="0" fontId="28" fillId="19" borderId="4" xfId="4" applyFont="1" applyFill="1" applyBorder="1" applyAlignment="1" applyProtection="1">
      <alignment vertical="center"/>
    </xf>
    <xf numFmtId="0" fontId="28" fillId="19" borderId="5" xfId="4" applyFont="1" applyFill="1" applyBorder="1" applyAlignment="1" applyProtection="1">
      <alignment vertical="center"/>
    </xf>
    <xf numFmtId="0" fontId="28" fillId="19" borderId="9" xfId="4" applyFont="1" applyFill="1" applyBorder="1" applyAlignment="1" applyProtection="1">
      <alignment vertical="center"/>
    </xf>
    <xf numFmtId="0" fontId="28" fillId="19" borderId="10" xfId="4" applyFont="1" applyFill="1" applyBorder="1" applyAlignment="1" applyProtection="1">
      <alignment vertical="center"/>
    </xf>
    <xf numFmtId="0" fontId="15" fillId="12" borderId="63" xfId="2" applyFont="1" applyFill="1" applyBorder="1" applyAlignment="1" applyProtection="1">
      <alignment horizontal="center" vertical="center" wrapText="1"/>
      <protection locked="0"/>
    </xf>
    <xf numFmtId="0" fontId="15" fillId="28" borderId="62" xfId="2" applyFont="1" applyFill="1" applyBorder="1" applyAlignment="1" applyProtection="1">
      <alignment vertical="top" wrapText="1"/>
      <protection locked="0"/>
    </xf>
    <xf numFmtId="1" fontId="15" fillId="12" borderId="64" xfId="2" applyNumberFormat="1" applyFont="1" applyFill="1" applyBorder="1" applyAlignment="1" applyProtection="1">
      <alignment horizontal="center" vertical="center" wrapText="1"/>
      <protection locked="0"/>
    </xf>
    <xf numFmtId="1" fontId="15" fillId="12" borderId="63" xfId="2" applyNumberFormat="1" applyFont="1" applyFill="1" applyBorder="1" applyAlignment="1" applyProtection="1">
      <alignment horizontal="center" vertical="center" wrapText="1"/>
      <protection locked="0"/>
    </xf>
    <xf numFmtId="0" fontId="41" fillId="0" borderId="62" xfId="0" applyFont="1" applyBorder="1" applyAlignment="1">
      <alignment vertical="center" wrapText="1"/>
    </xf>
    <xf numFmtId="0" fontId="10" fillId="30" borderId="62" xfId="5" applyFont="1" applyFill="1" applyBorder="1" applyAlignment="1" applyProtection="1">
      <alignment horizontal="left" vertical="center" wrapText="1"/>
    </xf>
    <xf numFmtId="0" fontId="33" fillId="0" borderId="50" xfId="0" applyFont="1" applyBorder="1" applyAlignment="1">
      <alignment vertical="center"/>
    </xf>
    <xf numFmtId="0" fontId="0" fillId="0" borderId="0" xfId="0" applyAlignment="1">
      <alignment horizontal="center"/>
    </xf>
    <xf numFmtId="0" fontId="19" fillId="0" borderId="0" xfId="0" applyFont="1" applyAlignment="1">
      <alignment horizontal="center" vertical="center" wrapText="1"/>
    </xf>
    <xf numFmtId="1" fontId="6" fillId="14" borderId="0" xfId="0" applyNumberFormat="1" applyFont="1" applyFill="1" applyAlignment="1">
      <alignment horizontal="right" vertical="top"/>
    </xf>
    <xf numFmtId="0" fontId="6" fillId="14" borderId="0" xfId="0" applyFont="1" applyFill="1" applyAlignment="1">
      <alignment horizontal="right" vertical="top"/>
    </xf>
    <xf numFmtId="0" fontId="6" fillId="14" borderId="0" xfId="0" applyFont="1" applyFill="1" applyAlignment="1">
      <alignment vertical="top"/>
    </xf>
    <xf numFmtId="0" fontId="10" fillId="7" borderId="23" xfId="5" applyFont="1" applyFill="1" applyBorder="1" applyAlignment="1" applyProtection="1">
      <alignment horizontal="center" vertical="center" wrapText="1"/>
    </xf>
    <xf numFmtId="0" fontId="12" fillId="0" borderId="23" xfId="0" applyFont="1" applyBorder="1" applyAlignment="1">
      <alignment horizontal="center" vertical="center" wrapText="1"/>
    </xf>
    <xf numFmtId="0" fontId="12" fillId="0" borderId="24" xfId="0" applyFont="1" applyBorder="1" applyAlignment="1">
      <alignment horizontal="center" vertical="center" wrapText="1"/>
    </xf>
    <xf numFmtId="0" fontId="28" fillId="19" borderId="3" xfId="5" applyFont="1" applyFill="1" applyBorder="1" applyAlignment="1" applyProtection="1">
      <alignment horizontal="center" vertical="center"/>
    </xf>
    <xf numFmtId="0" fontId="28" fillId="19" borderId="4" xfId="5" applyFont="1" applyFill="1" applyBorder="1" applyAlignment="1" applyProtection="1">
      <alignment horizontal="center" vertical="center"/>
    </xf>
    <xf numFmtId="0" fontId="28" fillId="19" borderId="5" xfId="5" applyFont="1" applyFill="1" applyBorder="1" applyAlignment="1" applyProtection="1">
      <alignment horizontal="center" vertical="center"/>
    </xf>
    <xf numFmtId="0" fontId="28" fillId="19" borderId="9" xfId="5" applyFont="1" applyFill="1" applyBorder="1" applyAlignment="1" applyProtection="1">
      <alignment horizontal="center" vertical="center"/>
    </xf>
    <xf numFmtId="0" fontId="13" fillId="8" borderId="22" xfId="5" applyFont="1" applyFill="1" applyBorder="1" applyAlignment="1" applyProtection="1">
      <alignment horizontal="center" vertical="center" textRotation="255" wrapText="1" readingOrder="2"/>
    </xf>
    <xf numFmtId="0" fontId="13" fillId="8" borderId="26" xfId="5" applyFont="1" applyFill="1" applyBorder="1" applyAlignment="1" applyProtection="1">
      <alignment horizontal="center" vertical="center" textRotation="255" wrapText="1" readingOrder="2"/>
    </xf>
    <xf numFmtId="0" fontId="20" fillId="13" borderId="13" xfId="5" applyFont="1" applyFill="1" applyBorder="1" applyAlignment="1" applyProtection="1">
      <alignment horizontal="center" vertical="center" wrapText="1"/>
    </xf>
    <xf numFmtId="0" fontId="20" fillId="13" borderId="12" xfId="5" applyFont="1" applyFill="1" applyBorder="1" applyAlignment="1" applyProtection="1">
      <alignment horizontal="center" vertical="center" wrapText="1"/>
    </xf>
    <xf numFmtId="0" fontId="20" fillId="13" borderId="62" xfId="5" applyFont="1" applyFill="1" applyBorder="1" applyAlignment="1" applyProtection="1">
      <alignment horizontal="center" vertical="center" wrapText="1"/>
    </xf>
    <xf numFmtId="0" fontId="20" fillId="13" borderId="11" xfId="5" applyFont="1" applyFill="1" applyBorder="1" applyAlignment="1" applyProtection="1">
      <alignment horizontal="center" vertical="center" wrapText="1"/>
    </xf>
    <xf numFmtId="0" fontId="10" fillId="11" borderId="12" xfId="5" applyFont="1" applyFill="1" applyBorder="1" applyAlignment="1" applyProtection="1">
      <alignment horizontal="center" vertical="center" wrapText="1"/>
    </xf>
    <xf numFmtId="0" fontId="10" fillId="11" borderId="62" xfId="5" applyFont="1" applyFill="1" applyBorder="1" applyAlignment="1" applyProtection="1">
      <alignment horizontal="center" vertical="center" wrapText="1"/>
    </xf>
    <xf numFmtId="0" fontId="10" fillId="11" borderId="11" xfId="5" applyFont="1" applyFill="1" applyBorder="1" applyAlignment="1" applyProtection="1">
      <alignment horizontal="center" vertical="center" wrapText="1"/>
    </xf>
    <xf numFmtId="0" fontId="10" fillId="21" borderId="12" xfId="5" applyFont="1" applyFill="1" applyBorder="1" applyAlignment="1" applyProtection="1">
      <alignment horizontal="center" vertical="center" wrapText="1"/>
    </xf>
    <xf numFmtId="0" fontId="10" fillId="21" borderId="62" xfId="5" applyFont="1" applyFill="1" applyBorder="1" applyAlignment="1" applyProtection="1">
      <alignment horizontal="center" vertical="center" wrapText="1"/>
    </xf>
    <xf numFmtId="0" fontId="10" fillId="21" borderId="11" xfId="5" applyFont="1" applyFill="1" applyBorder="1" applyAlignment="1" applyProtection="1">
      <alignment horizontal="center" vertical="center" wrapText="1"/>
    </xf>
    <xf numFmtId="0" fontId="15" fillId="20" borderId="12" xfId="2" applyFont="1" applyFill="1" applyBorder="1" applyAlignment="1" applyProtection="1">
      <alignment horizontal="center" vertical="top" wrapText="1"/>
      <protection locked="0"/>
    </xf>
    <xf numFmtId="0" fontId="15" fillId="20" borderId="62" xfId="2" applyFont="1" applyFill="1" applyBorder="1" applyAlignment="1" applyProtection="1">
      <alignment horizontal="center" vertical="top" wrapText="1"/>
      <protection locked="0"/>
    </xf>
    <xf numFmtId="0" fontId="15" fillId="20" borderId="11" xfId="2" applyFont="1" applyFill="1" applyBorder="1" applyAlignment="1" applyProtection="1">
      <alignment horizontal="center" vertical="top" wrapText="1"/>
      <protection locked="0"/>
    </xf>
    <xf numFmtId="0" fontId="13" fillId="8" borderId="56" xfId="5" applyFont="1" applyFill="1" applyBorder="1" applyAlignment="1" applyProtection="1">
      <alignment horizontal="center" vertical="center" textRotation="255" wrapText="1" readingOrder="2"/>
    </xf>
    <xf numFmtId="0" fontId="15" fillId="16" borderId="36" xfId="2" applyFont="1" applyFill="1" applyBorder="1" applyAlignment="1" applyProtection="1">
      <alignment horizontal="center" vertical="top"/>
      <protection locked="0"/>
    </xf>
    <xf numFmtId="0" fontId="15" fillId="16" borderId="37" xfId="2" applyFont="1" applyFill="1" applyBorder="1" applyAlignment="1" applyProtection="1">
      <alignment horizontal="center" vertical="top"/>
      <protection locked="0"/>
    </xf>
    <xf numFmtId="0" fontId="11" fillId="16" borderId="36" xfId="0" applyFont="1" applyFill="1" applyBorder="1" applyAlignment="1" applyProtection="1">
      <alignment horizontal="center" vertical="top"/>
      <protection locked="0"/>
    </xf>
    <xf numFmtId="0" fontId="11" fillId="16" borderId="37" xfId="0" applyFont="1" applyFill="1" applyBorder="1" applyAlignment="1" applyProtection="1">
      <alignment horizontal="center" vertical="top"/>
      <protection locked="0"/>
    </xf>
    <xf numFmtId="0" fontId="11" fillId="16" borderId="38" xfId="0" applyFont="1" applyFill="1" applyBorder="1" applyAlignment="1" applyProtection="1">
      <alignment horizontal="center" vertical="top"/>
      <protection locked="0"/>
    </xf>
    <xf numFmtId="0" fontId="10" fillId="11" borderId="48" xfId="5" applyFont="1" applyFill="1" applyBorder="1" applyAlignment="1" applyProtection="1">
      <alignment horizontal="center" vertical="center" wrapText="1"/>
    </xf>
    <xf numFmtId="0" fontId="10" fillId="11" borderId="59" xfId="5" applyFont="1" applyFill="1" applyBorder="1" applyAlignment="1" applyProtection="1">
      <alignment horizontal="center" vertical="center" wrapText="1"/>
    </xf>
    <xf numFmtId="0" fontId="10" fillId="11" borderId="60" xfId="5" applyFont="1" applyFill="1" applyBorder="1" applyAlignment="1" applyProtection="1">
      <alignment horizontal="center" vertical="center" wrapText="1"/>
    </xf>
    <xf numFmtId="0" fontId="10" fillId="21" borderId="48" xfId="5" applyFont="1" applyFill="1" applyBorder="1" applyAlignment="1" applyProtection="1">
      <alignment horizontal="center" vertical="center" wrapText="1"/>
    </xf>
    <xf numFmtId="0" fontId="10" fillId="21" borderId="59" xfId="5" applyFont="1" applyFill="1" applyBorder="1" applyAlignment="1" applyProtection="1">
      <alignment horizontal="center" vertical="center" wrapText="1"/>
    </xf>
    <xf numFmtId="0" fontId="10" fillId="21" borderId="60" xfId="5" applyFont="1" applyFill="1" applyBorder="1" applyAlignment="1" applyProtection="1">
      <alignment horizontal="center" vertical="center" wrapText="1"/>
    </xf>
    <xf numFmtId="0" fontId="15" fillId="20" borderId="48" xfId="2" applyFont="1" applyFill="1" applyBorder="1" applyAlignment="1" applyProtection="1">
      <alignment horizontal="center" vertical="top" wrapText="1"/>
      <protection locked="0"/>
    </xf>
    <xf numFmtId="0" fontId="15" fillId="20" borderId="59" xfId="2" applyFont="1" applyFill="1" applyBorder="1" applyAlignment="1" applyProtection="1">
      <alignment horizontal="center" vertical="top" wrapText="1"/>
      <protection locked="0"/>
    </xf>
    <xf numFmtId="0" fontId="15" fillId="20" borderId="60" xfId="2" applyFont="1" applyFill="1" applyBorder="1" applyAlignment="1" applyProtection="1">
      <alignment horizontal="center" vertical="top" wrapText="1"/>
      <protection locked="0"/>
    </xf>
    <xf numFmtId="0" fontId="40" fillId="32" borderId="48" xfId="2" applyFont="1" applyFill="1" applyBorder="1" applyAlignment="1" applyProtection="1">
      <alignment horizontal="center" vertical="center" wrapText="1"/>
      <protection locked="0"/>
    </xf>
    <xf numFmtId="0" fontId="40" fillId="32" borderId="59" xfId="2" applyFont="1" applyFill="1" applyBorder="1" applyAlignment="1" applyProtection="1">
      <alignment horizontal="center" vertical="center" wrapText="1"/>
      <protection locked="0"/>
    </xf>
    <xf numFmtId="0" fontId="40" fillId="32" borderId="60" xfId="2" applyFont="1" applyFill="1" applyBorder="1" applyAlignment="1" applyProtection="1">
      <alignment horizontal="center" vertical="center" wrapText="1"/>
      <protection locked="0"/>
    </xf>
    <xf numFmtId="0" fontId="28" fillId="19" borderId="3" xfId="4" applyFont="1" applyFill="1" applyBorder="1" applyAlignment="1" applyProtection="1">
      <alignment horizontal="center" vertical="center"/>
    </xf>
    <xf numFmtId="0" fontId="28" fillId="19" borderId="4" xfId="4" applyFont="1" applyFill="1" applyBorder="1" applyAlignment="1" applyProtection="1">
      <alignment horizontal="center" vertical="center"/>
    </xf>
    <xf numFmtId="0" fontId="28" fillId="19" borderId="5" xfId="4" applyFont="1" applyFill="1" applyBorder="1" applyAlignment="1" applyProtection="1">
      <alignment horizontal="center" vertical="center"/>
    </xf>
    <xf numFmtId="0" fontId="28" fillId="19" borderId="9" xfId="4" applyFont="1" applyFill="1" applyBorder="1" applyAlignment="1" applyProtection="1">
      <alignment horizontal="center" vertical="center"/>
    </xf>
    <xf numFmtId="0" fontId="28" fillId="19" borderId="10" xfId="4" applyFont="1" applyFill="1" applyBorder="1" applyAlignment="1" applyProtection="1">
      <alignment horizontal="center" vertical="center"/>
    </xf>
    <xf numFmtId="0" fontId="15" fillId="32" borderId="12" xfId="2" applyFont="1" applyFill="1" applyBorder="1" applyAlignment="1" applyProtection="1">
      <alignment horizontal="center" vertical="top" wrapText="1"/>
      <protection locked="0"/>
    </xf>
    <xf numFmtId="0" fontId="15" fillId="32" borderId="62" xfId="2" applyFont="1" applyFill="1" applyBorder="1" applyAlignment="1" applyProtection="1">
      <alignment horizontal="center" vertical="top" wrapText="1"/>
      <protection locked="0"/>
    </xf>
    <xf numFmtId="0" fontId="15" fillId="32" borderId="11" xfId="2" applyFont="1" applyFill="1" applyBorder="1" applyAlignment="1" applyProtection="1">
      <alignment horizontal="center" vertical="top" wrapText="1"/>
      <protection locked="0"/>
    </xf>
    <xf numFmtId="0" fontId="15" fillId="31" borderId="12" xfId="2" applyFont="1" applyFill="1" applyBorder="1" applyAlignment="1" applyProtection="1">
      <alignment horizontal="center" vertical="top" wrapText="1"/>
      <protection locked="0"/>
    </xf>
    <xf numFmtId="0" fontId="15" fillId="31" borderId="62" xfId="2" applyFont="1" applyFill="1" applyBorder="1" applyAlignment="1" applyProtection="1">
      <alignment horizontal="center" vertical="top" wrapText="1"/>
      <protection locked="0"/>
    </xf>
    <xf numFmtId="0" fontId="15" fillId="31" borderId="11" xfId="2" applyFont="1" applyFill="1" applyBorder="1" applyAlignment="1" applyProtection="1">
      <alignment horizontal="center" vertical="top" wrapText="1"/>
      <protection locked="0"/>
    </xf>
    <xf numFmtId="0" fontId="0" fillId="17" borderId="0" xfId="0" applyFill="1" applyAlignment="1">
      <alignment wrapText="1"/>
    </xf>
    <xf numFmtId="0" fontId="25" fillId="17" borderId="0" xfId="0" applyFont="1" applyFill="1" applyAlignment="1">
      <alignment wrapText="1"/>
    </xf>
    <xf numFmtId="0" fontId="0" fillId="0" borderId="0" xfId="0" applyAlignment="1">
      <alignment wrapText="1"/>
    </xf>
    <xf numFmtId="0" fontId="26" fillId="17" borderId="0" xfId="0" applyFont="1" applyFill="1" applyAlignment="1">
      <alignment wrapText="1"/>
    </xf>
  </cellXfs>
  <cellStyles count="449">
    <cellStyle name="Accent1" xfId="4" builtinId="29"/>
    <cellStyle name="Accent2" xfId="5" builtinId="33"/>
    <cellStyle name="Excel_BuiltIn_Sortie" xfId="6" xr:uid="{00000000-0005-0000-0000-000002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Normal" xfId="0" builtinId="0"/>
    <cellStyle name="Output" xfId="2" builtinId="21"/>
    <cellStyle name="Per cent" xfId="1" builtinId="5"/>
    <cellStyle name="Total" xfId="3" builtinId="25"/>
  </cellStyles>
  <dxfs count="0"/>
  <tableStyles count="0" defaultTableStyle="TableStyleMedium2" defaultPivotStyle="PivotStyleLight16"/>
  <colors>
    <mruColors>
      <color rgb="FFB280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207309</xdr:colOff>
      <xdr:row>4</xdr:row>
      <xdr:rowOff>171450</xdr:rowOff>
    </xdr:to>
    <xdr:pic>
      <xdr:nvPicPr>
        <xdr:cNvPr id="2" name="Image 1" descr="logop8.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31309" cy="933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190500</xdr:colOff>
      <xdr:row>4</xdr:row>
      <xdr:rowOff>171450</xdr:rowOff>
    </xdr:to>
    <xdr:pic>
      <xdr:nvPicPr>
        <xdr:cNvPr id="4" name="Image 1" descr="logop8.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14500" cy="9334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3"/>
  <dimension ref="A1:J25"/>
  <sheetViews>
    <sheetView tabSelected="1" workbookViewId="0">
      <selection activeCell="F12" sqref="F12"/>
    </sheetView>
  </sheetViews>
  <sheetFormatPr baseColWidth="10" defaultColWidth="11.5" defaultRowHeight="15" x14ac:dyDescent="0.2"/>
  <cols>
    <col min="1" max="1" width="22.83203125" customWidth="1"/>
    <col min="2" max="2" width="57.1640625" customWidth="1"/>
    <col min="3" max="3" width="14.5" customWidth="1"/>
    <col min="4" max="4" width="17.1640625" customWidth="1"/>
    <col min="5" max="6" width="14.5" customWidth="1"/>
    <col min="257" max="257" width="22.83203125" customWidth="1"/>
    <col min="258" max="258" width="57.1640625" customWidth="1"/>
    <col min="259" max="262" width="14.5" customWidth="1"/>
    <col min="513" max="513" width="22.83203125" customWidth="1"/>
    <col min="514" max="514" width="57.1640625" customWidth="1"/>
    <col min="515" max="518" width="14.5" customWidth="1"/>
    <col min="769" max="769" width="22.83203125" customWidth="1"/>
    <col min="770" max="770" width="57.1640625" customWidth="1"/>
    <col min="771" max="774" width="14.5" customWidth="1"/>
    <col min="1025" max="1025" width="22.83203125" customWidth="1"/>
    <col min="1026" max="1026" width="57.1640625" customWidth="1"/>
    <col min="1027" max="1030" width="14.5" customWidth="1"/>
    <col min="1281" max="1281" width="22.83203125" customWidth="1"/>
    <col min="1282" max="1282" width="57.1640625" customWidth="1"/>
    <col min="1283" max="1286" width="14.5" customWidth="1"/>
    <col min="1537" max="1537" width="22.83203125" customWidth="1"/>
    <col min="1538" max="1538" width="57.1640625" customWidth="1"/>
    <col min="1539" max="1542" width="14.5" customWidth="1"/>
    <col min="1793" max="1793" width="22.83203125" customWidth="1"/>
    <col min="1794" max="1794" width="57.1640625" customWidth="1"/>
    <col min="1795" max="1798" width="14.5" customWidth="1"/>
    <col min="2049" max="2049" width="22.83203125" customWidth="1"/>
    <col min="2050" max="2050" width="57.1640625" customWidth="1"/>
    <col min="2051" max="2054" width="14.5" customWidth="1"/>
    <col min="2305" max="2305" width="22.83203125" customWidth="1"/>
    <col min="2306" max="2306" width="57.1640625" customWidth="1"/>
    <col min="2307" max="2310" width="14.5" customWidth="1"/>
    <col min="2561" max="2561" width="22.83203125" customWidth="1"/>
    <col min="2562" max="2562" width="57.1640625" customWidth="1"/>
    <col min="2563" max="2566" width="14.5" customWidth="1"/>
    <col min="2817" max="2817" width="22.83203125" customWidth="1"/>
    <col min="2818" max="2818" width="57.1640625" customWidth="1"/>
    <col min="2819" max="2822" width="14.5" customWidth="1"/>
    <col min="3073" max="3073" width="22.83203125" customWidth="1"/>
    <col min="3074" max="3074" width="57.1640625" customWidth="1"/>
    <col min="3075" max="3078" width="14.5" customWidth="1"/>
    <col min="3329" max="3329" width="22.83203125" customWidth="1"/>
    <col min="3330" max="3330" width="57.1640625" customWidth="1"/>
    <col min="3331" max="3334" width="14.5" customWidth="1"/>
    <col min="3585" max="3585" width="22.83203125" customWidth="1"/>
    <col min="3586" max="3586" width="57.1640625" customWidth="1"/>
    <col min="3587" max="3590" width="14.5" customWidth="1"/>
    <col min="3841" max="3841" width="22.83203125" customWidth="1"/>
    <col min="3842" max="3842" width="57.1640625" customWidth="1"/>
    <col min="3843" max="3846" width="14.5" customWidth="1"/>
    <col min="4097" max="4097" width="22.83203125" customWidth="1"/>
    <col min="4098" max="4098" width="57.1640625" customWidth="1"/>
    <col min="4099" max="4102" width="14.5" customWidth="1"/>
    <col min="4353" max="4353" width="22.83203125" customWidth="1"/>
    <col min="4354" max="4354" width="57.1640625" customWidth="1"/>
    <col min="4355" max="4358" width="14.5" customWidth="1"/>
    <col min="4609" max="4609" width="22.83203125" customWidth="1"/>
    <col min="4610" max="4610" width="57.1640625" customWidth="1"/>
    <col min="4611" max="4614" width="14.5" customWidth="1"/>
    <col min="4865" max="4865" width="22.83203125" customWidth="1"/>
    <col min="4866" max="4866" width="57.1640625" customWidth="1"/>
    <col min="4867" max="4870" width="14.5" customWidth="1"/>
    <col min="5121" max="5121" width="22.83203125" customWidth="1"/>
    <col min="5122" max="5122" width="57.1640625" customWidth="1"/>
    <col min="5123" max="5126" width="14.5" customWidth="1"/>
    <col min="5377" max="5377" width="22.83203125" customWidth="1"/>
    <col min="5378" max="5378" width="57.1640625" customWidth="1"/>
    <col min="5379" max="5382" width="14.5" customWidth="1"/>
    <col min="5633" max="5633" width="22.83203125" customWidth="1"/>
    <col min="5634" max="5634" width="57.1640625" customWidth="1"/>
    <col min="5635" max="5638" width="14.5" customWidth="1"/>
    <col min="5889" max="5889" width="22.83203125" customWidth="1"/>
    <col min="5890" max="5890" width="57.1640625" customWidth="1"/>
    <col min="5891" max="5894" width="14.5" customWidth="1"/>
    <col min="6145" max="6145" width="22.83203125" customWidth="1"/>
    <col min="6146" max="6146" width="57.1640625" customWidth="1"/>
    <col min="6147" max="6150" width="14.5" customWidth="1"/>
    <col min="6401" max="6401" width="22.83203125" customWidth="1"/>
    <col min="6402" max="6402" width="57.1640625" customWidth="1"/>
    <col min="6403" max="6406" width="14.5" customWidth="1"/>
    <col min="6657" max="6657" width="22.83203125" customWidth="1"/>
    <col min="6658" max="6658" width="57.1640625" customWidth="1"/>
    <col min="6659" max="6662" width="14.5" customWidth="1"/>
    <col min="6913" max="6913" width="22.83203125" customWidth="1"/>
    <col min="6914" max="6914" width="57.1640625" customWidth="1"/>
    <col min="6915" max="6918" width="14.5" customWidth="1"/>
    <col min="7169" max="7169" width="22.83203125" customWidth="1"/>
    <col min="7170" max="7170" width="57.1640625" customWidth="1"/>
    <col min="7171" max="7174" width="14.5" customWidth="1"/>
    <col min="7425" max="7425" width="22.83203125" customWidth="1"/>
    <col min="7426" max="7426" width="57.1640625" customWidth="1"/>
    <col min="7427" max="7430" width="14.5" customWidth="1"/>
    <col min="7681" max="7681" width="22.83203125" customWidth="1"/>
    <col min="7682" max="7682" width="57.1640625" customWidth="1"/>
    <col min="7683" max="7686" width="14.5" customWidth="1"/>
    <col min="7937" max="7937" width="22.83203125" customWidth="1"/>
    <col min="7938" max="7938" width="57.1640625" customWidth="1"/>
    <col min="7939" max="7942" width="14.5" customWidth="1"/>
    <col min="8193" max="8193" width="22.83203125" customWidth="1"/>
    <col min="8194" max="8194" width="57.1640625" customWidth="1"/>
    <col min="8195" max="8198" width="14.5" customWidth="1"/>
    <col min="8449" max="8449" width="22.83203125" customWidth="1"/>
    <col min="8450" max="8450" width="57.1640625" customWidth="1"/>
    <col min="8451" max="8454" width="14.5" customWidth="1"/>
    <col min="8705" max="8705" width="22.83203125" customWidth="1"/>
    <col min="8706" max="8706" width="57.1640625" customWidth="1"/>
    <col min="8707" max="8710" width="14.5" customWidth="1"/>
    <col min="8961" max="8961" width="22.83203125" customWidth="1"/>
    <col min="8962" max="8962" width="57.1640625" customWidth="1"/>
    <col min="8963" max="8966" width="14.5" customWidth="1"/>
    <col min="9217" max="9217" width="22.83203125" customWidth="1"/>
    <col min="9218" max="9218" width="57.1640625" customWidth="1"/>
    <col min="9219" max="9222" width="14.5" customWidth="1"/>
    <col min="9473" max="9473" width="22.83203125" customWidth="1"/>
    <col min="9474" max="9474" width="57.1640625" customWidth="1"/>
    <col min="9475" max="9478" width="14.5" customWidth="1"/>
    <col min="9729" max="9729" width="22.83203125" customWidth="1"/>
    <col min="9730" max="9730" width="57.1640625" customWidth="1"/>
    <col min="9731" max="9734" width="14.5" customWidth="1"/>
    <col min="9985" max="9985" width="22.83203125" customWidth="1"/>
    <col min="9986" max="9986" width="57.1640625" customWidth="1"/>
    <col min="9987" max="9990" width="14.5" customWidth="1"/>
    <col min="10241" max="10241" width="22.83203125" customWidth="1"/>
    <col min="10242" max="10242" width="57.1640625" customWidth="1"/>
    <col min="10243" max="10246" width="14.5" customWidth="1"/>
    <col min="10497" max="10497" width="22.83203125" customWidth="1"/>
    <col min="10498" max="10498" width="57.1640625" customWidth="1"/>
    <col min="10499" max="10502" width="14.5" customWidth="1"/>
    <col min="10753" max="10753" width="22.83203125" customWidth="1"/>
    <col min="10754" max="10754" width="57.1640625" customWidth="1"/>
    <col min="10755" max="10758" width="14.5" customWidth="1"/>
    <col min="11009" max="11009" width="22.83203125" customWidth="1"/>
    <col min="11010" max="11010" width="57.1640625" customWidth="1"/>
    <col min="11011" max="11014" width="14.5" customWidth="1"/>
    <col min="11265" max="11265" width="22.83203125" customWidth="1"/>
    <col min="11266" max="11266" width="57.1640625" customWidth="1"/>
    <col min="11267" max="11270" width="14.5" customWidth="1"/>
    <col min="11521" max="11521" width="22.83203125" customWidth="1"/>
    <col min="11522" max="11522" width="57.1640625" customWidth="1"/>
    <col min="11523" max="11526" width="14.5" customWidth="1"/>
    <col min="11777" max="11777" width="22.83203125" customWidth="1"/>
    <col min="11778" max="11778" width="57.1640625" customWidth="1"/>
    <col min="11779" max="11782" width="14.5" customWidth="1"/>
    <col min="12033" max="12033" width="22.83203125" customWidth="1"/>
    <col min="12034" max="12034" width="57.1640625" customWidth="1"/>
    <col min="12035" max="12038" width="14.5" customWidth="1"/>
    <col min="12289" max="12289" width="22.83203125" customWidth="1"/>
    <col min="12290" max="12290" width="57.1640625" customWidth="1"/>
    <col min="12291" max="12294" width="14.5" customWidth="1"/>
    <col min="12545" max="12545" width="22.83203125" customWidth="1"/>
    <col min="12546" max="12546" width="57.1640625" customWidth="1"/>
    <col min="12547" max="12550" width="14.5" customWidth="1"/>
    <col min="12801" max="12801" width="22.83203125" customWidth="1"/>
    <col min="12802" max="12802" width="57.1640625" customWidth="1"/>
    <col min="12803" max="12806" width="14.5" customWidth="1"/>
    <col min="13057" max="13057" width="22.83203125" customWidth="1"/>
    <col min="13058" max="13058" width="57.1640625" customWidth="1"/>
    <col min="13059" max="13062" width="14.5" customWidth="1"/>
    <col min="13313" max="13313" width="22.83203125" customWidth="1"/>
    <col min="13314" max="13314" width="57.1640625" customWidth="1"/>
    <col min="13315" max="13318" width="14.5" customWidth="1"/>
    <col min="13569" max="13569" width="22.83203125" customWidth="1"/>
    <col min="13570" max="13570" width="57.1640625" customWidth="1"/>
    <col min="13571" max="13574" width="14.5" customWidth="1"/>
    <col min="13825" max="13825" width="22.83203125" customWidth="1"/>
    <col min="13826" max="13826" width="57.1640625" customWidth="1"/>
    <col min="13827" max="13830" width="14.5" customWidth="1"/>
    <col min="14081" max="14081" width="22.83203125" customWidth="1"/>
    <col min="14082" max="14082" width="57.1640625" customWidth="1"/>
    <col min="14083" max="14086" width="14.5" customWidth="1"/>
    <col min="14337" max="14337" width="22.83203125" customWidth="1"/>
    <col min="14338" max="14338" width="57.1640625" customWidth="1"/>
    <col min="14339" max="14342" width="14.5" customWidth="1"/>
    <col min="14593" max="14593" width="22.83203125" customWidth="1"/>
    <col min="14594" max="14594" width="57.1640625" customWidth="1"/>
    <col min="14595" max="14598" width="14.5" customWidth="1"/>
    <col min="14849" max="14849" width="22.83203125" customWidth="1"/>
    <col min="14850" max="14850" width="57.1640625" customWidth="1"/>
    <col min="14851" max="14854" width="14.5" customWidth="1"/>
    <col min="15105" max="15105" width="22.83203125" customWidth="1"/>
    <col min="15106" max="15106" width="57.1640625" customWidth="1"/>
    <col min="15107" max="15110" width="14.5" customWidth="1"/>
    <col min="15361" max="15361" width="22.83203125" customWidth="1"/>
    <col min="15362" max="15362" width="57.1640625" customWidth="1"/>
    <col min="15363" max="15366" width="14.5" customWidth="1"/>
    <col min="15617" max="15617" width="22.83203125" customWidth="1"/>
    <col min="15618" max="15618" width="57.1640625" customWidth="1"/>
    <col min="15619" max="15622" width="14.5" customWidth="1"/>
    <col min="15873" max="15873" width="22.83203125" customWidth="1"/>
    <col min="15874" max="15874" width="57.1640625" customWidth="1"/>
    <col min="15875" max="15878" width="14.5" customWidth="1"/>
    <col min="16129" max="16129" width="22.83203125" customWidth="1"/>
    <col min="16130" max="16130" width="57.1640625" customWidth="1"/>
    <col min="16131" max="16134" width="14.5" customWidth="1"/>
  </cols>
  <sheetData>
    <row r="1" spans="1:10" ht="15" customHeight="1" x14ac:dyDescent="0.2">
      <c r="A1" s="364"/>
      <c r="B1" s="364"/>
      <c r="C1" s="365" t="s">
        <v>37</v>
      </c>
      <c r="D1" s="365"/>
      <c r="E1" s="365"/>
      <c r="F1" s="365"/>
    </row>
    <row r="2" spans="1:10" ht="15" customHeight="1" x14ac:dyDescent="0.2">
      <c r="A2" s="364"/>
      <c r="B2" s="364"/>
      <c r="C2" s="365"/>
      <c r="D2" s="365"/>
      <c r="E2" s="365"/>
      <c r="F2" s="365"/>
    </row>
    <row r="3" spans="1:10" ht="26.25" customHeight="1" x14ac:dyDescent="0.2">
      <c r="A3" s="364"/>
      <c r="B3" s="364"/>
      <c r="C3" s="365"/>
      <c r="D3" s="365"/>
      <c r="E3" s="365"/>
      <c r="F3" s="365"/>
    </row>
    <row r="4" spans="1:10" ht="15" customHeight="1" x14ac:dyDescent="0.2">
      <c r="A4" s="364"/>
      <c r="B4" s="364"/>
      <c r="C4" s="365"/>
      <c r="D4" s="365"/>
      <c r="E4" s="365"/>
      <c r="F4" s="365"/>
    </row>
    <row r="5" spans="1:10" ht="35.25" customHeight="1" x14ac:dyDescent="0.2">
      <c r="A5" s="364"/>
      <c r="B5" s="364"/>
      <c r="C5" s="365"/>
      <c r="D5" s="365"/>
      <c r="E5" s="365"/>
      <c r="F5" s="365"/>
    </row>
    <row r="6" spans="1:10" ht="14.25" customHeight="1" thickBot="1" x14ac:dyDescent="0.25"/>
    <row r="7" spans="1:10" ht="20" thickBot="1" x14ac:dyDescent="0.25">
      <c r="A7" s="126" t="s">
        <v>32</v>
      </c>
      <c r="B7" s="126" t="s">
        <v>33</v>
      </c>
      <c r="C7" s="127" t="s">
        <v>38</v>
      </c>
      <c r="D7" s="128"/>
      <c r="E7" s="127" t="s">
        <v>34</v>
      </c>
      <c r="F7" s="126"/>
      <c r="G7" s="126"/>
      <c r="H7" s="127" t="s">
        <v>7</v>
      </c>
      <c r="I7" s="126"/>
      <c r="J7" s="126"/>
    </row>
    <row r="8" spans="1:10" ht="20" thickBot="1" x14ac:dyDescent="0.25">
      <c r="A8" s="129" t="s">
        <v>35</v>
      </c>
      <c r="B8" s="130" t="s">
        <v>75</v>
      </c>
      <c r="C8" s="131" t="s">
        <v>39</v>
      </c>
      <c r="D8" s="132" t="s">
        <v>40</v>
      </c>
      <c r="E8" s="133" t="s">
        <v>41</v>
      </c>
      <c r="F8" s="134" t="s">
        <v>42</v>
      </c>
      <c r="G8" s="135" t="s">
        <v>166</v>
      </c>
      <c r="H8" s="182" t="s">
        <v>196</v>
      </c>
      <c r="I8" s="182" t="s">
        <v>197</v>
      </c>
      <c r="J8" s="182" t="s">
        <v>166</v>
      </c>
    </row>
    <row r="9" spans="1:10" ht="17" thickBot="1" x14ac:dyDescent="0.25">
      <c r="A9" s="136" t="s">
        <v>43</v>
      </c>
      <c r="B9" s="137"/>
      <c r="C9" s="138"/>
      <c r="D9" s="139"/>
      <c r="E9" s="214">
        <f>'Master 1'!L19+'Master 1'!L85</f>
        <v>30</v>
      </c>
      <c r="F9" s="140">
        <f>'Master 2'!L17+'Master 2'!L85</f>
        <v>0</v>
      </c>
      <c r="G9" s="116">
        <f>SUM(E9:F9)</f>
        <v>30</v>
      </c>
      <c r="H9" s="186">
        <f>'Master 1'!E19</f>
        <v>0</v>
      </c>
      <c r="I9" s="116"/>
      <c r="J9" s="187">
        <f>SUM(H9:I9)</f>
        <v>0</v>
      </c>
    </row>
    <row r="10" spans="1:10" ht="18" thickBot="1" x14ac:dyDescent="0.25">
      <c r="A10" s="141" t="s">
        <v>76</v>
      </c>
      <c r="B10" s="143" t="s">
        <v>77</v>
      </c>
      <c r="C10" s="147">
        <v>25</v>
      </c>
      <c r="D10" s="148">
        <v>30</v>
      </c>
      <c r="E10" s="149">
        <f>'Master 1'!L39+'Master 1'!L92</f>
        <v>540</v>
      </c>
      <c r="F10" s="150">
        <f>'Master 2'!L30+'Master 2'!L95</f>
        <v>315</v>
      </c>
      <c r="G10" s="151">
        <f t="shared" ref="G10:G13" si="0">SUM(E10:F10)</f>
        <v>855</v>
      </c>
      <c r="H10" s="188">
        <f>'Master 1'!E39+'Master 1'!E92</f>
        <v>60</v>
      </c>
      <c r="I10" s="188">
        <f>'Master 1'!E39+'Master 2'!E95</f>
        <v>60</v>
      </c>
      <c r="J10" s="193">
        <f>SUM(H10:I10)</f>
        <v>120</v>
      </c>
    </row>
    <row r="11" spans="1:10" ht="18" thickBot="1" x14ac:dyDescent="0.25">
      <c r="A11" s="141" t="s">
        <v>76</v>
      </c>
      <c r="B11" s="144" t="s">
        <v>78</v>
      </c>
      <c r="C11" s="152">
        <v>25</v>
      </c>
      <c r="D11" s="153">
        <v>30</v>
      </c>
      <c r="E11" s="154">
        <f>'Master 1'!L53+'Master 1'!L104</f>
        <v>322</v>
      </c>
      <c r="F11" s="155">
        <f>'Master 2'!L45+'Master 2'!L103</f>
        <v>325</v>
      </c>
      <c r="G11" s="156">
        <f t="shared" si="0"/>
        <v>647</v>
      </c>
      <c r="H11" s="189">
        <f>'Master 1'!E104+'Master 1'!E53</f>
        <v>60</v>
      </c>
      <c r="I11" s="189">
        <f>'Master 2'!E45+'Master 2'!E103</f>
        <v>60</v>
      </c>
      <c r="J11" s="194">
        <f>SUM(H11:I11)</f>
        <v>120</v>
      </c>
    </row>
    <row r="12" spans="1:10" ht="18" thickBot="1" x14ac:dyDescent="0.25">
      <c r="A12" s="141" t="s">
        <v>76</v>
      </c>
      <c r="B12" s="145" t="s">
        <v>79</v>
      </c>
      <c r="C12" s="157">
        <v>25</v>
      </c>
      <c r="D12" s="158">
        <v>30</v>
      </c>
      <c r="E12" s="159">
        <f>'Master 1'!L66+'Master 1'!L117</f>
        <v>450</v>
      </c>
      <c r="F12" s="160">
        <f>'Master 2'!L62+'Master 2'!L113</f>
        <v>410</v>
      </c>
      <c r="G12" s="167">
        <f>SUM(E12:F12)</f>
        <v>860</v>
      </c>
      <c r="H12" s="190">
        <f>'Master 1'!E66+'Master 1'!E117</f>
        <v>60</v>
      </c>
      <c r="I12" s="191">
        <f>'Master 2'!E62+'Master 2'!E113</f>
        <v>60</v>
      </c>
      <c r="J12" s="195">
        <f t="shared" ref="J12:J13" si="1">SUM(H12:I12)</f>
        <v>120</v>
      </c>
    </row>
    <row r="13" spans="1:10" ht="18" thickBot="1" x14ac:dyDescent="0.25">
      <c r="A13" s="141" t="s">
        <v>76</v>
      </c>
      <c r="B13" s="146" t="s">
        <v>80</v>
      </c>
      <c r="C13" s="161">
        <v>0</v>
      </c>
      <c r="D13" s="162">
        <v>30</v>
      </c>
      <c r="E13" s="163">
        <f>'Master 1'!L124+'Master 1'!L124</f>
        <v>0</v>
      </c>
      <c r="F13" s="164">
        <f>'Master 2'!L72+'Master 2'!L124</f>
        <v>341</v>
      </c>
      <c r="G13" s="165">
        <f t="shared" si="0"/>
        <v>341</v>
      </c>
      <c r="H13" s="192">
        <v>0</v>
      </c>
      <c r="I13" s="192">
        <f>'Master 2'!E72+'Master 2'!E124</f>
        <v>60</v>
      </c>
      <c r="J13" s="196">
        <f t="shared" si="1"/>
        <v>60</v>
      </c>
    </row>
    <row r="14" spans="1:10" ht="17" thickBot="1" x14ac:dyDescent="0.25">
      <c r="A14" s="136" t="s">
        <v>36</v>
      </c>
      <c r="B14" s="137"/>
      <c r="C14" s="142">
        <f>SUM(C10:C13)</f>
        <v>75</v>
      </c>
      <c r="D14" s="142">
        <f>SUM(D10:D13)</f>
        <v>120</v>
      </c>
      <c r="E14" s="214">
        <f>SUM(E9:E13)-E9</f>
        <v>1312</v>
      </c>
      <c r="F14" s="140">
        <f>SUM(F9:F13)-F9</f>
        <v>1391</v>
      </c>
      <c r="G14" s="125">
        <f>SUM(E14:F14)</f>
        <v>2703</v>
      </c>
      <c r="H14" s="116"/>
      <c r="I14" s="116"/>
      <c r="J14" s="166">
        <f>SUM(J9:J13)-J9</f>
        <v>420</v>
      </c>
    </row>
    <row r="16" spans="1:10" ht="16" x14ac:dyDescent="0.2">
      <c r="A16" s="15"/>
    </row>
    <row r="19" spans="2:5" x14ac:dyDescent="0.2">
      <c r="C19" s="183"/>
      <c r="D19" s="183"/>
      <c r="E19" s="183"/>
    </row>
    <row r="20" spans="2:5" x14ac:dyDescent="0.2">
      <c r="C20" s="183"/>
      <c r="D20" s="183"/>
      <c r="E20" s="183"/>
    </row>
    <row r="21" spans="2:5" x14ac:dyDescent="0.2">
      <c r="C21" s="183"/>
      <c r="D21" s="183"/>
      <c r="E21" s="183"/>
    </row>
    <row r="22" spans="2:5" x14ac:dyDescent="0.2">
      <c r="C22" s="183"/>
      <c r="D22" s="183"/>
      <c r="E22" s="183"/>
    </row>
    <row r="23" spans="2:5" x14ac:dyDescent="0.2">
      <c r="C23" s="183"/>
    </row>
    <row r="24" spans="2:5" x14ac:dyDescent="0.2">
      <c r="B24" s="184"/>
      <c r="C24" s="185"/>
    </row>
    <row r="25" spans="2:5" x14ac:dyDescent="0.2">
      <c r="C25" s="183"/>
    </row>
  </sheetData>
  <mergeCells count="2">
    <mergeCell ref="A1:B5"/>
    <mergeCell ref="C1:F5"/>
  </mergeCells>
  <dataValidations count="2">
    <dataValidation type="list" allowBlank="1" showInputMessage="1" showErrorMessage="1" sqref="WVI983046:WVI983051 IW10:IW13 SS10:SS13 ACO10:ACO13 AMK10:AMK13 AWG10:AWG13 BGC10:BGC13 BPY10:BPY13 BZU10:BZU13 CJQ10:CJQ13 CTM10:CTM13 DDI10:DDI13 DNE10:DNE13 DXA10:DXA13 EGW10:EGW13 EQS10:EQS13 FAO10:FAO13 FKK10:FKK13 FUG10:FUG13 GEC10:GEC13 GNY10:GNY13 GXU10:GXU13 HHQ10:HHQ13 HRM10:HRM13 IBI10:IBI13 ILE10:ILE13 IVA10:IVA13 JEW10:JEW13 JOS10:JOS13 JYO10:JYO13 KIK10:KIK13 KSG10:KSG13 LCC10:LCC13 LLY10:LLY13 LVU10:LVU13 MFQ10:MFQ13 MPM10:MPM13 MZI10:MZI13 NJE10:NJE13 NTA10:NTA13 OCW10:OCW13 OMS10:OMS13 OWO10:OWO13 PGK10:PGK13 PQG10:PQG13 QAC10:QAC13 QJY10:QJY13 QTU10:QTU13 RDQ10:RDQ13 RNM10:RNM13 RXI10:RXI13 SHE10:SHE13 SRA10:SRA13 TAW10:TAW13 TKS10:TKS13 TUO10:TUO13 UEK10:UEK13 UOG10:UOG13 UYC10:UYC13 VHY10:VHY13 VRU10:VRU13 WBQ10:WBQ13 WLM10:WLM13 WVI10:WVI13 A65542:A65547 IW65542:IW65547 SS65542:SS65547 ACO65542:ACO65547 AMK65542:AMK65547 AWG65542:AWG65547 BGC65542:BGC65547 BPY65542:BPY65547 BZU65542:BZU65547 CJQ65542:CJQ65547 CTM65542:CTM65547 DDI65542:DDI65547 DNE65542:DNE65547 DXA65542:DXA65547 EGW65542:EGW65547 EQS65542:EQS65547 FAO65542:FAO65547 FKK65542:FKK65547 FUG65542:FUG65547 GEC65542:GEC65547 GNY65542:GNY65547 GXU65542:GXU65547 HHQ65542:HHQ65547 HRM65542:HRM65547 IBI65542:IBI65547 ILE65542:ILE65547 IVA65542:IVA65547 JEW65542:JEW65547 JOS65542:JOS65547 JYO65542:JYO65547 KIK65542:KIK65547 KSG65542:KSG65547 LCC65542:LCC65547 LLY65542:LLY65547 LVU65542:LVU65547 MFQ65542:MFQ65547 MPM65542:MPM65547 MZI65542:MZI65547 NJE65542:NJE65547 NTA65542:NTA65547 OCW65542:OCW65547 OMS65542:OMS65547 OWO65542:OWO65547 PGK65542:PGK65547 PQG65542:PQG65547 QAC65542:QAC65547 QJY65542:QJY65547 QTU65542:QTU65547 RDQ65542:RDQ65547 RNM65542:RNM65547 RXI65542:RXI65547 SHE65542:SHE65547 SRA65542:SRA65547 TAW65542:TAW65547 TKS65542:TKS65547 TUO65542:TUO65547 UEK65542:UEK65547 UOG65542:UOG65547 UYC65542:UYC65547 VHY65542:VHY65547 VRU65542:VRU65547 WBQ65542:WBQ65547 WLM65542:WLM65547 WVI65542:WVI65547 A131078:A131083 IW131078:IW131083 SS131078:SS131083 ACO131078:ACO131083 AMK131078:AMK131083 AWG131078:AWG131083 BGC131078:BGC131083 BPY131078:BPY131083 BZU131078:BZU131083 CJQ131078:CJQ131083 CTM131078:CTM131083 DDI131078:DDI131083 DNE131078:DNE131083 DXA131078:DXA131083 EGW131078:EGW131083 EQS131078:EQS131083 FAO131078:FAO131083 FKK131078:FKK131083 FUG131078:FUG131083 GEC131078:GEC131083 GNY131078:GNY131083 GXU131078:GXU131083 HHQ131078:HHQ131083 HRM131078:HRM131083 IBI131078:IBI131083 ILE131078:ILE131083 IVA131078:IVA131083 JEW131078:JEW131083 JOS131078:JOS131083 JYO131078:JYO131083 KIK131078:KIK131083 KSG131078:KSG131083 LCC131078:LCC131083 LLY131078:LLY131083 LVU131078:LVU131083 MFQ131078:MFQ131083 MPM131078:MPM131083 MZI131078:MZI131083 NJE131078:NJE131083 NTA131078:NTA131083 OCW131078:OCW131083 OMS131078:OMS131083 OWO131078:OWO131083 PGK131078:PGK131083 PQG131078:PQG131083 QAC131078:QAC131083 QJY131078:QJY131083 QTU131078:QTU131083 RDQ131078:RDQ131083 RNM131078:RNM131083 RXI131078:RXI131083 SHE131078:SHE131083 SRA131078:SRA131083 TAW131078:TAW131083 TKS131078:TKS131083 TUO131078:TUO131083 UEK131078:UEK131083 UOG131078:UOG131083 UYC131078:UYC131083 VHY131078:VHY131083 VRU131078:VRU131083 WBQ131078:WBQ131083 WLM131078:WLM131083 WVI131078:WVI131083 A196614:A196619 IW196614:IW196619 SS196614:SS196619 ACO196614:ACO196619 AMK196614:AMK196619 AWG196614:AWG196619 BGC196614:BGC196619 BPY196614:BPY196619 BZU196614:BZU196619 CJQ196614:CJQ196619 CTM196614:CTM196619 DDI196614:DDI196619 DNE196614:DNE196619 DXA196614:DXA196619 EGW196614:EGW196619 EQS196614:EQS196619 FAO196614:FAO196619 FKK196614:FKK196619 FUG196614:FUG196619 GEC196614:GEC196619 GNY196614:GNY196619 GXU196614:GXU196619 HHQ196614:HHQ196619 HRM196614:HRM196619 IBI196614:IBI196619 ILE196614:ILE196619 IVA196614:IVA196619 JEW196614:JEW196619 JOS196614:JOS196619 JYO196614:JYO196619 KIK196614:KIK196619 KSG196614:KSG196619 LCC196614:LCC196619 LLY196614:LLY196619 LVU196614:LVU196619 MFQ196614:MFQ196619 MPM196614:MPM196619 MZI196614:MZI196619 NJE196614:NJE196619 NTA196614:NTA196619 OCW196614:OCW196619 OMS196614:OMS196619 OWO196614:OWO196619 PGK196614:PGK196619 PQG196614:PQG196619 QAC196614:QAC196619 QJY196614:QJY196619 QTU196614:QTU196619 RDQ196614:RDQ196619 RNM196614:RNM196619 RXI196614:RXI196619 SHE196614:SHE196619 SRA196614:SRA196619 TAW196614:TAW196619 TKS196614:TKS196619 TUO196614:TUO196619 UEK196614:UEK196619 UOG196614:UOG196619 UYC196614:UYC196619 VHY196614:VHY196619 VRU196614:VRU196619 WBQ196614:WBQ196619 WLM196614:WLM196619 WVI196614:WVI196619 A262150:A262155 IW262150:IW262155 SS262150:SS262155 ACO262150:ACO262155 AMK262150:AMK262155 AWG262150:AWG262155 BGC262150:BGC262155 BPY262150:BPY262155 BZU262150:BZU262155 CJQ262150:CJQ262155 CTM262150:CTM262155 DDI262150:DDI262155 DNE262150:DNE262155 DXA262150:DXA262155 EGW262150:EGW262155 EQS262150:EQS262155 FAO262150:FAO262155 FKK262150:FKK262155 FUG262150:FUG262155 GEC262150:GEC262155 GNY262150:GNY262155 GXU262150:GXU262155 HHQ262150:HHQ262155 HRM262150:HRM262155 IBI262150:IBI262155 ILE262150:ILE262155 IVA262150:IVA262155 JEW262150:JEW262155 JOS262150:JOS262155 JYO262150:JYO262155 KIK262150:KIK262155 KSG262150:KSG262155 LCC262150:LCC262155 LLY262150:LLY262155 LVU262150:LVU262155 MFQ262150:MFQ262155 MPM262150:MPM262155 MZI262150:MZI262155 NJE262150:NJE262155 NTA262150:NTA262155 OCW262150:OCW262155 OMS262150:OMS262155 OWO262150:OWO262155 PGK262150:PGK262155 PQG262150:PQG262155 QAC262150:QAC262155 QJY262150:QJY262155 QTU262150:QTU262155 RDQ262150:RDQ262155 RNM262150:RNM262155 RXI262150:RXI262155 SHE262150:SHE262155 SRA262150:SRA262155 TAW262150:TAW262155 TKS262150:TKS262155 TUO262150:TUO262155 UEK262150:UEK262155 UOG262150:UOG262155 UYC262150:UYC262155 VHY262150:VHY262155 VRU262150:VRU262155 WBQ262150:WBQ262155 WLM262150:WLM262155 WVI262150:WVI262155 A327686:A327691 IW327686:IW327691 SS327686:SS327691 ACO327686:ACO327691 AMK327686:AMK327691 AWG327686:AWG327691 BGC327686:BGC327691 BPY327686:BPY327691 BZU327686:BZU327691 CJQ327686:CJQ327691 CTM327686:CTM327691 DDI327686:DDI327691 DNE327686:DNE327691 DXA327686:DXA327691 EGW327686:EGW327691 EQS327686:EQS327691 FAO327686:FAO327691 FKK327686:FKK327691 FUG327686:FUG327691 GEC327686:GEC327691 GNY327686:GNY327691 GXU327686:GXU327691 HHQ327686:HHQ327691 HRM327686:HRM327691 IBI327686:IBI327691 ILE327686:ILE327691 IVA327686:IVA327691 JEW327686:JEW327691 JOS327686:JOS327691 JYO327686:JYO327691 KIK327686:KIK327691 KSG327686:KSG327691 LCC327686:LCC327691 LLY327686:LLY327691 LVU327686:LVU327691 MFQ327686:MFQ327691 MPM327686:MPM327691 MZI327686:MZI327691 NJE327686:NJE327691 NTA327686:NTA327691 OCW327686:OCW327691 OMS327686:OMS327691 OWO327686:OWO327691 PGK327686:PGK327691 PQG327686:PQG327691 QAC327686:QAC327691 QJY327686:QJY327691 QTU327686:QTU327691 RDQ327686:RDQ327691 RNM327686:RNM327691 RXI327686:RXI327691 SHE327686:SHE327691 SRA327686:SRA327691 TAW327686:TAW327691 TKS327686:TKS327691 TUO327686:TUO327691 UEK327686:UEK327691 UOG327686:UOG327691 UYC327686:UYC327691 VHY327686:VHY327691 VRU327686:VRU327691 WBQ327686:WBQ327691 WLM327686:WLM327691 WVI327686:WVI327691 A393222:A393227 IW393222:IW393227 SS393222:SS393227 ACO393222:ACO393227 AMK393222:AMK393227 AWG393222:AWG393227 BGC393222:BGC393227 BPY393222:BPY393227 BZU393222:BZU393227 CJQ393222:CJQ393227 CTM393222:CTM393227 DDI393222:DDI393227 DNE393222:DNE393227 DXA393222:DXA393227 EGW393222:EGW393227 EQS393222:EQS393227 FAO393222:FAO393227 FKK393222:FKK393227 FUG393222:FUG393227 GEC393222:GEC393227 GNY393222:GNY393227 GXU393222:GXU393227 HHQ393222:HHQ393227 HRM393222:HRM393227 IBI393222:IBI393227 ILE393222:ILE393227 IVA393222:IVA393227 JEW393222:JEW393227 JOS393222:JOS393227 JYO393222:JYO393227 KIK393222:KIK393227 KSG393222:KSG393227 LCC393222:LCC393227 LLY393222:LLY393227 LVU393222:LVU393227 MFQ393222:MFQ393227 MPM393222:MPM393227 MZI393222:MZI393227 NJE393222:NJE393227 NTA393222:NTA393227 OCW393222:OCW393227 OMS393222:OMS393227 OWO393222:OWO393227 PGK393222:PGK393227 PQG393222:PQG393227 QAC393222:QAC393227 QJY393222:QJY393227 QTU393222:QTU393227 RDQ393222:RDQ393227 RNM393222:RNM393227 RXI393222:RXI393227 SHE393222:SHE393227 SRA393222:SRA393227 TAW393222:TAW393227 TKS393222:TKS393227 TUO393222:TUO393227 UEK393222:UEK393227 UOG393222:UOG393227 UYC393222:UYC393227 VHY393222:VHY393227 VRU393222:VRU393227 WBQ393222:WBQ393227 WLM393222:WLM393227 WVI393222:WVI393227 A458758:A458763 IW458758:IW458763 SS458758:SS458763 ACO458758:ACO458763 AMK458758:AMK458763 AWG458758:AWG458763 BGC458758:BGC458763 BPY458758:BPY458763 BZU458758:BZU458763 CJQ458758:CJQ458763 CTM458758:CTM458763 DDI458758:DDI458763 DNE458758:DNE458763 DXA458758:DXA458763 EGW458758:EGW458763 EQS458758:EQS458763 FAO458758:FAO458763 FKK458758:FKK458763 FUG458758:FUG458763 GEC458758:GEC458763 GNY458758:GNY458763 GXU458758:GXU458763 HHQ458758:HHQ458763 HRM458758:HRM458763 IBI458758:IBI458763 ILE458758:ILE458763 IVA458758:IVA458763 JEW458758:JEW458763 JOS458758:JOS458763 JYO458758:JYO458763 KIK458758:KIK458763 KSG458758:KSG458763 LCC458758:LCC458763 LLY458758:LLY458763 LVU458758:LVU458763 MFQ458758:MFQ458763 MPM458758:MPM458763 MZI458758:MZI458763 NJE458758:NJE458763 NTA458758:NTA458763 OCW458758:OCW458763 OMS458758:OMS458763 OWO458758:OWO458763 PGK458758:PGK458763 PQG458758:PQG458763 QAC458758:QAC458763 QJY458758:QJY458763 QTU458758:QTU458763 RDQ458758:RDQ458763 RNM458758:RNM458763 RXI458758:RXI458763 SHE458758:SHE458763 SRA458758:SRA458763 TAW458758:TAW458763 TKS458758:TKS458763 TUO458758:TUO458763 UEK458758:UEK458763 UOG458758:UOG458763 UYC458758:UYC458763 VHY458758:VHY458763 VRU458758:VRU458763 WBQ458758:WBQ458763 WLM458758:WLM458763 WVI458758:WVI458763 A524294:A524299 IW524294:IW524299 SS524294:SS524299 ACO524294:ACO524299 AMK524294:AMK524299 AWG524294:AWG524299 BGC524294:BGC524299 BPY524294:BPY524299 BZU524294:BZU524299 CJQ524294:CJQ524299 CTM524294:CTM524299 DDI524294:DDI524299 DNE524294:DNE524299 DXA524294:DXA524299 EGW524294:EGW524299 EQS524294:EQS524299 FAO524294:FAO524299 FKK524294:FKK524299 FUG524294:FUG524299 GEC524294:GEC524299 GNY524294:GNY524299 GXU524294:GXU524299 HHQ524294:HHQ524299 HRM524294:HRM524299 IBI524294:IBI524299 ILE524294:ILE524299 IVA524294:IVA524299 JEW524294:JEW524299 JOS524294:JOS524299 JYO524294:JYO524299 KIK524294:KIK524299 KSG524294:KSG524299 LCC524294:LCC524299 LLY524294:LLY524299 LVU524294:LVU524299 MFQ524294:MFQ524299 MPM524294:MPM524299 MZI524294:MZI524299 NJE524294:NJE524299 NTA524294:NTA524299 OCW524294:OCW524299 OMS524294:OMS524299 OWO524294:OWO524299 PGK524294:PGK524299 PQG524294:PQG524299 QAC524294:QAC524299 QJY524294:QJY524299 QTU524294:QTU524299 RDQ524294:RDQ524299 RNM524294:RNM524299 RXI524294:RXI524299 SHE524294:SHE524299 SRA524294:SRA524299 TAW524294:TAW524299 TKS524294:TKS524299 TUO524294:TUO524299 UEK524294:UEK524299 UOG524294:UOG524299 UYC524294:UYC524299 VHY524294:VHY524299 VRU524294:VRU524299 WBQ524294:WBQ524299 WLM524294:WLM524299 WVI524294:WVI524299 A589830:A589835 IW589830:IW589835 SS589830:SS589835 ACO589830:ACO589835 AMK589830:AMK589835 AWG589830:AWG589835 BGC589830:BGC589835 BPY589830:BPY589835 BZU589830:BZU589835 CJQ589830:CJQ589835 CTM589830:CTM589835 DDI589830:DDI589835 DNE589830:DNE589835 DXA589830:DXA589835 EGW589830:EGW589835 EQS589830:EQS589835 FAO589830:FAO589835 FKK589830:FKK589835 FUG589830:FUG589835 GEC589830:GEC589835 GNY589830:GNY589835 GXU589830:GXU589835 HHQ589830:HHQ589835 HRM589830:HRM589835 IBI589830:IBI589835 ILE589830:ILE589835 IVA589830:IVA589835 JEW589830:JEW589835 JOS589830:JOS589835 JYO589830:JYO589835 KIK589830:KIK589835 KSG589830:KSG589835 LCC589830:LCC589835 LLY589830:LLY589835 LVU589830:LVU589835 MFQ589830:MFQ589835 MPM589830:MPM589835 MZI589830:MZI589835 NJE589830:NJE589835 NTA589830:NTA589835 OCW589830:OCW589835 OMS589830:OMS589835 OWO589830:OWO589835 PGK589830:PGK589835 PQG589830:PQG589835 QAC589830:QAC589835 QJY589830:QJY589835 QTU589830:QTU589835 RDQ589830:RDQ589835 RNM589830:RNM589835 RXI589830:RXI589835 SHE589830:SHE589835 SRA589830:SRA589835 TAW589830:TAW589835 TKS589830:TKS589835 TUO589830:TUO589835 UEK589830:UEK589835 UOG589830:UOG589835 UYC589830:UYC589835 VHY589830:VHY589835 VRU589830:VRU589835 WBQ589830:WBQ589835 WLM589830:WLM589835 WVI589830:WVI589835 A655366:A655371 IW655366:IW655371 SS655366:SS655371 ACO655366:ACO655371 AMK655366:AMK655371 AWG655366:AWG655371 BGC655366:BGC655371 BPY655366:BPY655371 BZU655366:BZU655371 CJQ655366:CJQ655371 CTM655366:CTM655371 DDI655366:DDI655371 DNE655366:DNE655371 DXA655366:DXA655371 EGW655366:EGW655371 EQS655366:EQS655371 FAO655366:FAO655371 FKK655366:FKK655371 FUG655366:FUG655371 GEC655366:GEC655371 GNY655366:GNY655371 GXU655366:GXU655371 HHQ655366:HHQ655371 HRM655366:HRM655371 IBI655366:IBI655371 ILE655366:ILE655371 IVA655366:IVA655371 JEW655366:JEW655371 JOS655366:JOS655371 JYO655366:JYO655371 KIK655366:KIK655371 KSG655366:KSG655371 LCC655366:LCC655371 LLY655366:LLY655371 LVU655366:LVU655371 MFQ655366:MFQ655371 MPM655366:MPM655371 MZI655366:MZI655371 NJE655366:NJE655371 NTA655366:NTA655371 OCW655366:OCW655371 OMS655366:OMS655371 OWO655366:OWO655371 PGK655366:PGK655371 PQG655366:PQG655371 QAC655366:QAC655371 QJY655366:QJY655371 QTU655366:QTU655371 RDQ655366:RDQ655371 RNM655366:RNM655371 RXI655366:RXI655371 SHE655366:SHE655371 SRA655366:SRA655371 TAW655366:TAW655371 TKS655366:TKS655371 TUO655366:TUO655371 UEK655366:UEK655371 UOG655366:UOG655371 UYC655366:UYC655371 VHY655366:VHY655371 VRU655366:VRU655371 WBQ655366:WBQ655371 WLM655366:WLM655371 WVI655366:WVI655371 A720902:A720907 IW720902:IW720907 SS720902:SS720907 ACO720902:ACO720907 AMK720902:AMK720907 AWG720902:AWG720907 BGC720902:BGC720907 BPY720902:BPY720907 BZU720902:BZU720907 CJQ720902:CJQ720907 CTM720902:CTM720907 DDI720902:DDI720907 DNE720902:DNE720907 DXA720902:DXA720907 EGW720902:EGW720907 EQS720902:EQS720907 FAO720902:FAO720907 FKK720902:FKK720907 FUG720902:FUG720907 GEC720902:GEC720907 GNY720902:GNY720907 GXU720902:GXU720907 HHQ720902:HHQ720907 HRM720902:HRM720907 IBI720902:IBI720907 ILE720902:ILE720907 IVA720902:IVA720907 JEW720902:JEW720907 JOS720902:JOS720907 JYO720902:JYO720907 KIK720902:KIK720907 KSG720902:KSG720907 LCC720902:LCC720907 LLY720902:LLY720907 LVU720902:LVU720907 MFQ720902:MFQ720907 MPM720902:MPM720907 MZI720902:MZI720907 NJE720902:NJE720907 NTA720902:NTA720907 OCW720902:OCW720907 OMS720902:OMS720907 OWO720902:OWO720907 PGK720902:PGK720907 PQG720902:PQG720907 QAC720902:QAC720907 QJY720902:QJY720907 QTU720902:QTU720907 RDQ720902:RDQ720907 RNM720902:RNM720907 RXI720902:RXI720907 SHE720902:SHE720907 SRA720902:SRA720907 TAW720902:TAW720907 TKS720902:TKS720907 TUO720902:TUO720907 UEK720902:UEK720907 UOG720902:UOG720907 UYC720902:UYC720907 VHY720902:VHY720907 VRU720902:VRU720907 WBQ720902:WBQ720907 WLM720902:WLM720907 WVI720902:WVI720907 A786438:A786443 IW786438:IW786443 SS786438:SS786443 ACO786438:ACO786443 AMK786438:AMK786443 AWG786438:AWG786443 BGC786438:BGC786443 BPY786438:BPY786443 BZU786438:BZU786443 CJQ786438:CJQ786443 CTM786438:CTM786443 DDI786438:DDI786443 DNE786438:DNE786443 DXA786438:DXA786443 EGW786438:EGW786443 EQS786438:EQS786443 FAO786438:FAO786443 FKK786438:FKK786443 FUG786438:FUG786443 GEC786438:GEC786443 GNY786438:GNY786443 GXU786438:GXU786443 HHQ786438:HHQ786443 HRM786438:HRM786443 IBI786438:IBI786443 ILE786438:ILE786443 IVA786438:IVA786443 JEW786438:JEW786443 JOS786438:JOS786443 JYO786438:JYO786443 KIK786438:KIK786443 KSG786438:KSG786443 LCC786438:LCC786443 LLY786438:LLY786443 LVU786438:LVU786443 MFQ786438:MFQ786443 MPM786438:MPM786443 MZI786438:MZI786443 NJE786438:NJE786443 NTA786438:NTA786443 OCW786438:OCW786443 OMS786438:OMS786443 OWO786438:OWO786443 PGK786438:PGK786443 PQG786438:PQG786443 QAC786438:QAC786443 QJY786438:QJY786443 QTU786438:QTU786443 RDQ786438:RDQ786443 RNM786438:RNM786443 RXI786438:RXI786443 SHE786438:SHE786443 SRA786438:SRA786443 TAW786438:TAW786443 TKS786438:TKS786443 TUO786438:TUO786443 UEK786438:UEK786443 UOG786438:UOG786443 UYC786438:UYC786443 VHY786438:VHY786443 VRU786438:VRU786443 WBQ786438:WBQ786443 WLM786438:WLM786443 WVI786438:WVI786443 A851974:A851979 IW851974:IW851979 SS851974:SS851979 ACO851974:ACO851979 AMK851974:AMK851979 AWG851974:AWG851979 BGC851974:BGC851979 BPY851974:BPY851979 BZU851974:BZU851979 CJQ851974:CJQ851979 CTM851974:CTM851979 DDI851974:DDI851979 DNE851974:DNE851979 DXA851974:DXA851979 EGW851974:EGW851979 EQS851974:EQS851979 FAO851974:FAO851979 FKK851974:FKK851979 FUG851974:FUG851979 GEC851974:GEC851979 GNY851974:GNY851979 GXU851974:GXU851979 HHQ851974:HHQ851979 HRM851974:HRM851979 IBI851974:IBI851979 ILE851974:ILE851979 IVA851974:IVA851979 JEW851974:JEW851979 JOS851974:JOS851979 JYO851974:JYO851979 KIK851974:KIK851979 KSG851974:KSG851979 LCC851974:LCC851979 LLY851974:LLY851979 LVU851974:LVU851979 MFQ851974:MFQ851979 MPM851974:MPM851979 MZI851974:MZI851979 NJE851974:NJE851979 NTA851974:NTA851979 OCW851974:OCW851979 OMS851974:OMS851979 OWO851974:OWO851979 PGK851974:PGK851979 PQG851974:PQG851979 QAC851974:QAC851979 QJY851974:QJY851979 QTU851974:QTU851979 RDQ851974:RDQ851979 RNM851974:RNM851979 RXI851974:RXI851979 SHE851974:SHE851979 SRA851974:SRA851979 TAW851974:TAW851979 TKS851974:TKS851979 TUO851974:TUO851979 UEK851974:UEK851979 UOG851974:UOG851979 UYC851974:UYC851979 VHY851974:VHY851979 VRU851974:VRU851979 WBQ851974:WBQ851979 WLM851974:WLM851979 WVI851974:WVI851979 A917510:A917515 IW917510:IW917515 SS917510:SS917515 ACO917510:ACO917515 AMK917510:AMK917515 AWG917510:AWG917515 BGC917510:BGC917515 BPY917510:BPY917515 BZU917510:BZU917515 CJQ917510:CJQ917515 CTM917510:CTM917515 DDI917510:DDI917515 DNE917510:DNE917515 DXA917510:DXA917515 EGW917510:EGW917515 EQS917510:EQS917515 FAO917510:FAO917515 FKK917510:FKK917515 FUG917510:FUG917515 GEC917510:GEC917515 GNY917510:GNY917515 GXU917510:GXU917515 HHQ917510:HHQ917515 HRM917510:HRM917515 IBI917510:IBI917515 ILE917510:ILE917515 IVA917510:IVA917515 JEW917510:JEW917515 JOS917510:JOS917515 JYO917510:JYO917515 KIK917510:KIK917515 KSG917510:KSG917515 LCC917510:LCC917515 LLY917510:LLY917515 LVU917510:LVU917515 MFQ917510:MFQ917515 MPM917510:MPM917515 MZI917510:MZI917515 NJE917510:NJE917515 NTA917510:NTA917515 OCW917510:OCW917515 OMS917510:OMS917515 OWO917510:OWO917515 PGK917510:PGK917515 PQG917510:PQG917515 QAC917510:QAC917515 QJY917510:QJY917515 QTU917510:QTU917515 RDQ917510:RDQ917515 RNM917510:RNM917515 RXI917510:RXI917515 SHE917510:SHE917515 SRA917510:SRA917515 TAW917510:TAW917515 TKS917510:TKS917515 TUO917510:TUO917515 UEK917510:UEK917515 UOG917510:UOG917515 UYC917510:UYC917515 VHY917510:VHY917515 VRU917510:VRU917515 WBQ917510:WBQ917515 WLM917510:WLM917515 WVI917510:WVI917515 A983046:A983051 IW983046:IW983051 SS983046:SS983051 ACO983046:ACO983051 AMK983046:AMK983051 AWG983046:AWG983051 BGC983046:BGC983051 BPY983046:BPY983051 BZU983046:BZU983051 CJQ983046:CJQ983051 CTM983046:CTM983051 DDI983046:DDI983051 DNE983046:DNE983051 DXA983046:DXA983051 EGW983046:EGW983051 EQS983046:EQS983051 FAO983046:FAO983051 FKK983046:FKK983051 FUG983046:FUG983051 GEC983046:GEC983051 GNY983046:GNY983051 GXU983046:GXU983051 HHQ983046:HHQ983051 HRM983046:HRM983051 IBI983046:IBI983051 ILE983046:ILE983051 IVA983046:IVA983051 JEW983046:JEW983051 JOS983046:JOS983051 JYO983046:JYO983051 KIK983046:KIK983051 KSG983046:KSG983051 LCC983046:LCC983051 LLY983046:LLY983051 LVU983046:LVU983051 MFQ983046:MFQ983051 MPM983046:MPM983051 MZI983046:MZI983051 NJE983046:NJE983051 NTA983046:NTA983051 OCW983046:OCW983051 OMS983046:OMS983051 OWO983046:OWO983051 PGK983046:PGK983051 PQG983046:PQG983051 QAC983046:QAC983051 QJY983046:QJY983051 QTU983046:QTU983051 RDQ983046:RDQ983051 RNM983046:RNM983051 RXI983046:RXI983051 SHE983046:SHE983051 SRA983046:SRA983051 TAW983046:TAW983051 TKS983046:TKS983051 TUO983046:TUO983051 UEK983046:UEK983051 UOG983046:UOG983051 UYC983046:UYC983051 VHY983046:VHY983051 VRU983046:VRU983051 WBQ983046:WBQ983051 WLM983046:WLM983051" xr:uid="{00000000-0002-0000-0000-000000000000}">
      <formula1>#REF!</formula1>
    </dataValidation>
    <dataValidation type="list" allowBlank="1" showInputMessage="1" showErrorMessage="1" sqref="A10:A13" xr:uid="{00000000-0002-0000-0000-000001000000}">
      <formula1>"Parcours,Spécialisation"</formula1>
    </dataValidation>
  </dataValidations>
  <pageMargins left="0.7" right="0.7" top="0.75" bottom="0.75" header="0.3" footer="0.3"/>
  <pageSetup paperSize="9" scale="93" orientation="landscape"/>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D129"/>
  <sheetViews>
    <sheetView topLeftCell="E101" zoomScale="89" workbookViewId="0">
      <selection activeCell="L113" activeCellId="9" sqref="L58 L60 L61 L62 L63 L64 L109 L110 L112 L113"/>
    </sheetView>
  </sheetViews>
  <sheetFormatPr baseColWidth="10" defaultColWidth="11.5" defaultRowHeight="15" x14ac:dyDescent="0.2"/>
  <cols>
    <col min="1" max="1" width="18.33203125" style="2" customWidth="1"/>
    <col min="2" max="2" width="32.5" style="2" customWidth="1"/>
    <col min="3" max="3" width="30.33203125" style="2" customWidth="1"/>
    <col min="4" max="4" width="10.83203125" style="2" customWidth="1"/>
    <col min="5" max="5" width="18.33203125" style="2" customWidth="1"/>
    <col min="6" max="6" width="66.5" style="2" bestFit="1" customWidth="1"/>
    <col min="7" max="8" width="41" style="2" customWidth="1"/>
    <col min="9" max="9" width="27.33203125" style="2" customWidth="1"/>
    <col min="10" max="10" width="8" style="2" customWidth="1"/>
    <col min="11" max="11" width="10.6640625" style="2" customWidth="1"/>
    <col min="12" max="13" width="14.6640625" style="2" customWidth="1"/>
    <col min="14" max="14" width="12.33203125" style="2" customWidth="1"/>
    <col min="15" max="15" width="6.83203125" style="2" customWidth="1"/>
    <col min="16" max="16" width="6.5" style="2" customWidth="1"/>
    <col min="17" max="17" width="7.5" style="2" customWidth="1"/>
    <col min="18" max="18" width="20.5" style="2" customWidth="1"/>
    <col min="19" max="19" width="12.33203125" style="2" customWidth="1"/>
    <col min="20" max="20" width="21.33203125" style="2" bestFit="1" customWidth="1"/>
    <col min="21" max="21" width="39" style="2" bestFit="1" customWidth="1"/>
    <col min="22" max="22" width="14.5" style="2" customWidth="1"/>
    <col min="23" max="23" width="10.6640625" style="2" customWidth="1"/>
    <col min="24" max="24" width="10.83203125" style="2" customWidth="1"/>
    <col min="25" max="25" width="11.6640625" style="2" customWidth="1"/>
    <col min="26" max="26" width="11.1640625" style="2" customWidth="1"/>
    <col min="27" max="27" width="12.6640625" style="2" customWidth="1"/>
    <col min="28" max="28" width="10" style="2" customWidth="1"/>
    <col min="29" max="30" width="11.5" style="2" customWidth="1"/>
    <col min="31" max="16384" width="11.5" style="2"/>
  </cols>
  <sheetData>
    <row r="1" spans="1:30" ht="21" x14ac:dyDescent="0.2">
      <c r="A1" s="102"/>
      <c r="B1" s="102"/>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
      <c r="AD1" s="1"/>
    </row>
    <row r="2" spans="1:30" ht="19" x14ac:dyDescent="0.2">
      <c r="A2" s="104"/>
      <c r="B2" s="104"/>
      <c r="C2" s="104"/>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
      <c r="AD2" s="1"/>
    </row>
    <row r="3" spans="1:30" ht="21" x14ac:dyDescent="0.2">
      <c r="A3" s="102" t="str">
        <f>'Page de Garde'!B8</f>
        <v>Humanités numériques</v>
      </c>
      <c r="B3" s="102"/>
      <c r="C3" s="104"/>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
      <c r="AD3" s="1"/>
    </row>
    <row r="4" spans="1:30" x14ac:dyDescent="0.2">
      <c r="A4" s="103"/>
      <c r="B4" s="103"/>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
      <c r="AD4" s="1"/>
    </row>
    <row r="5" spans="1:30" ht="19" x14ac:dyDescent="0.2">
      <c r="A5" s="105" t="s">
        <v>55</v>
      </c>
      <c r="B5" s="105"/>
      <c r="C5" s="105"/>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
      <c r="AD5" s="1"/>
    </row>
    <row r="6" spans="1:30" ht="19" x14ac:dyDescent="0.2">
      <c r="A6" s="104"/>
      <c r="B6" s="104"/>
      <c r="C6" s="106"/>
      <c r="D6" s="366"/>
      <c r="E6" s="367"/>
      <c r="F6" s="107"/>
      <c r="G6" s="107"/>
      <c r="H6" s="107"/>
      <c r="I6" s="103"/>
      <c r="J6" s="103"/>
      <c r="K6" s="103"/>
      <c r="L6" s="103"/>
      <c r="M6" s="103"/>
      <c r="N6" s="103"/>
      <c r="O6" s="103"/>
      <c r="P6" s="103"/>
      <c r="Q6" s="103"/>
      <c r="R6" s="103"/>
      <c r="S6" s="103"/>
      <c r="T6" s="103"/>
      <c r="U6" s="103"/>
      <c r="V6" s="103"/>
      <c r="W6" s="103"/>
      <c r="X6" s="103"/>
      <c r="Y6" s="103"/>
      <c r="Z6" s="103"/>
      <c r="AA6" s="103"/>
      <c r="AB6" s="103"/>
      <c r="AC6" s="1"/>
      <c r="AD6" s="1"/>
    </row>
    <row r="7" spans="1:30" ht="19" x14ac:dyDescent="0.2">
      <c r="A7" s="104"/>
      <c r="B7" s="104"/>
      <c r="C7" s="108"/>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
      <c r="AD7" s="1"/>
    </row>
    <row r="8" spans="1:30" ht="18.75" customHeight="1" x14ac:dyDescent="0.2">
      <c r="A8" s="105"/>
      <c r="B8" s="105"/>
      <c r="C8" s="109"/>
      <c r="D8" s="104"/>
      <c r="E8" s="105"/>
      <c r="F8" s="103"/>
      <c r="G8" s="103"/>
      <c r="H8" s="103"/>
      <c r="I8" s="103"/>
      <c r="J8" s="103"/>
      <c r="K8" s="103"/>
      <c r="L8" s="103"/>
      <c r="M8" s="103"/>
      <c r="N8" s="103"/>
      <c r="O8" s="103"/>
      <c r="P8" s="103"/>
      <c r="Q8" s="103"/>
      <c r="R8" s="103"/>
      <c r="S8" s="103"/>
      <c r="T8" s="103"/>
      <c r="U8" s="103"/>
      <c r="V8" s="103"/>
      <c r="W8" s="103"/>
      <c r="X8" s="103"/>
      <c r="Y8" s="103"/>
      <c r="Z8" s="103"/>
      <c r="AA8" s="103"/>
      <c r="AB8" s="103"/>
      <c r="AC8" s="1"/>
      <c r="AD8" s="1"/>
    </row>
    <row r="9" spans="1:30" ht="19" x14ac:dyDescent="0.2">
      <c r="A9" s="104"/>
      <c r="B9" s="104"/>
      <c r="C9" s="104"/>
      <c r="D9" s="368"/>
      <c r="E9" s="368"/>
      <c r="F9" s="103"/>
      <c r="G9" s="103"/>
      <c r="H9" s="103"/>
      <c r="I9" s="103"/>
      <c r="J9" s="103"/>
      <c r="K9" s="103"/>
      <c r="L9" s="103"/>
      <c r="M9" s="103"/>
      <c r="N9" s="103"/>
      <c r="O9" s="103"/>
      <c r="P9" s="103"/>
      <c r="Q9" s="103"/>
      <c r="R9" s="103"/>
      <c r="S9" s="103"/>
      <c r="T9" s="103"/>
      <c r="U9" s="103"/>
      <c r="V9" s="103"/>
      <c r="W9" s="103"/>
      <c r="X9" s="103"/>
      <c r="Y9" s="103"/>
      <c r="Z9" s="103"/>
      <c r="AA9" s="103"/>
      <c r="AB9" s="103"/>
      <c r="AC9" s="1"/>
      <c r="AD9" s="1"/>
    </row>
    <row r="10" spans="1:30" ht="16" thickBot="1" x14ac:dyDescent="0.25">
      <c r="A10" s="103"/>
      <c r="B10" s="103"/>
      <c r="C10" s="103"/>
      <c r="D10" s="103"/>
      <c r="E10" s="103"/>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
      <c r="AD10" s="1"/>
    </row>
    <row r="11" spans="1:30" s="4" customFormat="1" ht="44.25" customHeight="1" thickBot="1" x14ac:dyDescent="0.25">
      <c r="A11" s="348" t="s">
        <v>0</v>
      </c>
      <c r="B11" s="349"/>
      <c r="C11" s="349"/>
      <c r="D11" s="349"/>
      <c r="E11" s="350"/>
      <c r="F11" s="348" t="s">
        <v>1</v>
      </c>
      <c r="G11" s="351"/>
      <c r="H11" s="351"/>
      <c r="I11" s="349"/>
      <c r="J11" s="349"/>
      <c r="K11" s="349"/>
      <c r="L11" s="349"/>
      <c r="M11" s="349"/>
      <c r="N11" s="349"/>
      <c r="O11" s="349"/>
      <c r="P11" s="349"/>
      <c r="Q11" s="349"/>
      <c r="R11" s="350"/>
      <c r="S11" s="352" t="s">
        <v>2</v>
      </c>
      <c r="T11" s="353"/>
      <c r="U11" s="354"/>
      <c r="V11" s="355" t="s">
        <v>3</v>
      </c>
      <c r="W11" s="353"/>
      <c r="X11" s="353"/>
      <c r="Y11" s="353"/>
      <c r="Z11" s="356"/>
      <c r="AA11" s="356"/>
      <c r="AB11" s="354"/>
      <c r="AC11" s="3"/>
      <c r="AD11" s="3"/>
    </row>
    <row r="12" spans="1:30" s="4" customFormat="1" ht="37.5" customHeight="1" thickBot="1" x14ac:dyDescent="0.25">
      <c r="A12" s="60"/>
      <c r="B12" s="58" t="s">
        <v>49</v>
      </c>
      <c r="C12" s="59">
        <v>75</v>
      </c>
      <c r="D12" s="61"/>
      <c r="E12" s="25"/>
      <c r="F12" s="26"/>
      <c r="G12" s="61"/>
      <c r="H12" s="61"/>
      <c r="I12" s="24"/>
      <c r="J12" s="24"/>
      <c r="K12" s="27"/>
      <c r="L12" s="369" t="s">
        <v>4</v>
      </c>
      <c r="M12" s="369"/>
      <c r="N12" s="369"/>
      <c r="O12" s="370"/>
      <c r="P12" s="370"/>
      <c r="Q12" s="370"/>
      <c r="R12" s="371"/>
      <c r="S12" s="28"/>
      <c r="T12" s="29"/>
      <c r="U12" s="92"/>
      <c r="V12" s="90"/>
      <c r="W12" s="30"/>
      <c r="X12" s="30"/>
      <c r="Y12" s="30"/>
      <c r="Z12" s="31"/>
      <c r="AA12" s="31"/>
      <c r="AB12" s="32"/>
      <c r="AC12" s="3"/>
      <c r="AD12" s="3"/>
    </row>
    <row r="13" spans="1:30" s="4" customFormat="1" ht="74.25" customHeight="1" x14ac:dyDescent="0.2">
      <c r="A13" s="376" t="s">
        <v>30</v>
      </c>
      <c r="B13" s="114" t="str">
        <f>'Page de Garde'!A9</f>
        <v>Socle/Tronc commun</v>
      </c>
      <c r="C13" s="35" t="s">
        <v>5</v>
      </c>
      <c r="D13" s="35" t="s">
        <v>6</v>
      </c>
      <c r="E13" s="64" t="s">
        <v>7</v>
      </c>
      <c r="F13" s="63" t="s">
        <v>8</v>
      </c>
      <c r="G13" s="71" t="s">
        <v>256</v>
      </c>
      <c r="H13" s="71" t="s">
        <v>303</v>
      </c>
      <c r="I13" s="35" t="s">
        <v>9</v>
      </c>
      <c r="J13" s="35" t="s">
        <v>6</v>
      </c>
      <c r="K13" s="35" t="s">
        <v>7</v>
      </c>
      <c r="L13" s="36" t="s">
        <v>10</v>
      </c>
      <c r="M13" s="36" t="s">
        <v>247</v>
      </c>
      <c r="N13" s="36" t="s">
        <v>11</v>
      </c>
      <c r="O13" s="36" t="s">
        <v>12</v>
      </c>
      <c r="P13" s="36" t="s">
        <v>13</v>
      </c>
      <c r="Q13" s="36" t="s">
        <v>14</v>
      </c>
      <c r="R13" s="83" t="s">
        <v>15</v>
      </c>
      <c r="S13" s="93" t="s">
        <v>16</v>
      </c>
      <c r="T13" s="37" t="s">
        <v>17</v>
      </c>
      <c r="U13" s="94" t="s">
        <v>18</v>
      </c>
      <c r="V13" s="91" t="s">
        <v>19</v>
      </c>
      <c r="W13" s="38" t="s">
        <v>20</v>
      </c>
      <c r="X13" s="38" t="s">
        <v>21</v>
      </c>
      <c r="Y13" s="38" t="s">
        <v>22</v>
      </c>
      <c r="Z13" s="38" t="s">
        <v>23</v>
      </c>
      <c r="AA13" s="38" t="s">
        <v>24</v>
      </c>
      <c r="AB13" s="39" t="s">
        <v>25</v>
      </c>
      <c r="AC13" s="3"/>
    </row>
    <row r="14" spans="1:30" s="4" customFormat="1" ht="56.25" customHeight="1" x14ac:dyDescent="0.2">
      <c r="A14" s="377"/>
      <c r="B14" s="378"/>
      <c r="C14" s="379"/>
      <c r="D14" s="379"/>
      <c r="E14" s="379"/>
      <c r="F14" s="379"/>
      <c r="G14" s="379"/>
      <c r="H14" s="380"/>
      <c r="I14" s="379"/>
      <c r="J14" s="379"/>
      <c r="K14" s="379"/>
      <c r="L14" s="379"/>
      <c r="M14" s="379"/>
      <c r="N14" s="379"/>
      <c r="O14" s="379"/>
      <c r="P14" s="379"/>
      <c r="Q14" s="379"/>
      <c r="R14" s="379"/>
      <c r="S14" s="379"/>
      <c r="T14" s="379"/>
      <c r="U14" s="379"/>
      <c r="V14" s="379"/>
      <c r="W14" s="379"/>
      <c r="X14" s="379"/>
      <c r="Y14" s="379"/>
      <c r="Z14" s="379"/>
      <c r="AA14" s="379"/>
      <c r="AB14" s="381"/>
      <c r="AC14" s="3"/>
    </row>
    <row r="15" spans="1:30" s="4" customFormat="1" ht="14" hidden="1" x14ac:dyDescent="0.2">
      <c r="A15" s="377"/>
      <c r="B15" s="392"/>
      <c r="C15" s="111"/>
      <c r="D15" s="6"/>
      <c r="E15" s="67"/>
      <c r="F15" s="66"/>
      <c r="G15" s="66"/>
      <c r="H15" s="66"/>
      <c r="I15" s="34"/>
      <c r="J15" s="6"/>
      <c r="K15" s="6"/>
      <c r="L15" s="6"/>
      <c r="M15" s="6"/>
      <c r="N15" s="6"/>
      <c r="O15" s="7"/>
      <c r="P15" s="7"/>
      <c r="Q15" s="7"/>
      <c r="R15" s="68"/>
      <c r="S15" s="84"/>
      <c r="T15" s="8"/>
      <c r="U15" s="122"/>
      <c r="V15" s="95">
        <f>IF(R15=0,0,ROUNDUP(C$12/R15,0))</f>
        <v>0</v>
      </c>
      <c r="W15" s="13">
        <f t="shared" ref="W15:Y18" si="0">O15*$L15</f>
        <v>0</v>
      </c>
      <c r="X15" s="13">
        <f t="shared" si="0"/>
        <v>0</v>
      </c>
      <c r="Y15" s="13">
        <f t="shared" si="0"/>
        <v>0</v>
      </c>
      <c r="Z15" s="9">
        <f>(W15+X15+Y15)*V15</f>
        <v>0</v>
      </c>
      <c r="AA15" s="9">
        <f>((W15*1.5)+X15+Y15)*V15</f>
        <v>0</v>
      </c>
      <c r="AB15" s="10" t="b">
        <f>IF(SUM(O15:Q15)=1,SUM(O15:Q15),FALSE)</f>
        <v>0</v>
      </c>
      <c r="AC15" s="3"/>
      <c r="AD15" s="3"/>
    </row>
    <row r="16" spans="1:30" s="4" customFormat="1" ht="14" hidden="1" x14ac:dyDescent="0.2">
      <c r="A16" s="377"/>
      <c r="B16" s="393"/>
      <c r="C16" s="5"/>
      <c r="D16" s="6"/>
      <c r="E16" s="68"/>
      <c r="F16" s="66"/>
      <c r="G16" s="66"/>
      <c r="H16" s="66"/>
      <c r="I16" s="34"/>
      <c r="J16" s="6"/>
      <c r="K16" s="6"/>
      <c r="L16" s="6"/>
      <c r="M16" s="6"/>
      <c r="N16" s="6"/>
      <c r="O16" s="7"/>
      <c r="P16" s="7"/>
      <c r="Q16" s="7"/>
      <c r="R16" s="68"/>
      <c r="S16" s="84"/>
      <c r="T16" s="8"/>
      <c r="U16" s="122"/>
      <c r="V16" s="95">
        <f>IF(R16=0,0,ROUNDUP(C$12/R16,0))</f>
        <v>0</v>
      </c>
      <c r="W16" s="13">
        <f t="shared" si="0"/>
        <v>0</v>
      </c>
      <c r="X16" s="13">
        <f t="shared" si="0"/>
        <v>0</v>
      </c>
      <c r="Y16" s="13">
        <f t="shared" si="0"/>
        <v>0</v>
      </c>
      <c r="Z16" s="9">
        <f>(W16+X16+Y16)*V16</f>
        <v>0</v>
      </c>
      <c r="AA16" s="9">
        <f>((W16*1.5)+X16+Y16)*V16</f>
        <v>0</v>
      </c>
      <c r="AB16" s="10" t="b">
        <f>IF(SUM(O16:Q16)=1,SUM(O16:Q16),FALSE)</f>
        <v>0</v>
      </c>
      <c r="AC16" s="3"/>
      <c r="AD16" s="3"/>
    </row>
    <row r="17" spans="1:30" s="4" customFormat="1" ht="14" hidden="1" x14ac:dyDescent="0.2">
      <c r="A17" s="377"/>
      <c r="B17" s="393"/>
      <c r="C17" s="5"/>
      <c r="D17" s="6"/>
      <c r="E17" s="68"/>
      <c r="F17" s="66"/>
      <c r="G17" s="66"/>
      <c r="H17" s="66"/>
      <c r="I17" s="34"/>
      <c r="J17" s="6"/>
      <c r="K17" s="6"/>
      <c r="L17" s="6"/>
      <c r="M17" s="6"/>
      <c r="N17" s="6"/>
      <c r="O17" s="7"/>
      <c r="P17" s="7"/>
      <c r="Q17" s="7"/>
      <c r="R17" s="68"/>
      <c r="S17" s="84"/>
      <c r="T17" s="8"/>
      <c r="U17" s="122"/>
      <c r="V17" s="95">
        <v>3</v>
      </c>
      <c r="W17" s="13">
        <f t="shared" si="0"/>
        <v>0</v>
      </c>
      <c r="X17" s="13">
        <f t="shared" si="0"/>
        <v>0</v>
      </c>
      <c r="Y17" s="13">
        <f t="shared" si="0"/>
        <v>0</v>
      </c>
      <c r="Z17" s="9">
        <f>(W17+X17+Y17)*V17</f>
        <v>0</v>
      </c>
      <c r="AA17" s="9">
        <f>((W17*1.5)+X17+Y17)*V17</f>
        <v>0</v>
      </c>
      <c r="AB17" s="10" t="b">
        <f>IF(SUM(O17:Q17)=1,SUM(O17:Q17),FALSE)</f>
        <v>0</v>
      </c>
      <c r="AC17" s="3"/>
      <c r="AD17" s="3"/>
    </row>
    <row r="18" spans="1:30" s="4" customFormat="1" ht="14" hidden="1" x14ac:dyDescent="0.2">
      <c r="A18" s="377"/>
      <c r="B18" s="393"/>
      <c r="C18" s="5"/>
      <c r="D18" s="6"/>
      <c r="E18" s="68"/>
      <c r="F18" s="66"/>
      <c r="G18" s="66"/>
      <c r="H18" s="66"/>
      <c r="I18" s="34"/>
      <c r="J18" s="6"/>
      <c r="K18" s="6"/>
      <c r="L18" s="6"/>
      <c r="M18" s="6"/>
      <c r="N18" s="6"/>
      <c r="O18" s="7"/>
      <c r="P18" s="7"/>
      <c r="Q18" s="7"/>
      <c r="R18" s="68"/>
      <c r="S18" s="84"/>
      <c r="T18" s="8"/>
      <c r="U18" s="122"/>
      <c r="V18" s="95">
        <v>3</v>
      </c>
      <c r="W18" s="13">
        <f t="shared" si="0"/>
        <v>0</v>
      </c>
      <c r="X18" s="13">
        <f t="shared" si="0"/>
        <v>0</v>
      </c>
      <c r="Y18" s="13">
        <f t="shared" si="0"/>
        <v>0</v>
      </c>
      <c r="Z18" s="9">
        <f>(W18+X18+Y18)*V18</f>
        <v>0</v>
      </c>
      <c r="AA18" s="9">
        <f>((W18*1.5)+X18+Y18)*V18</f>
        <v>0</v>
      </c>
      <c r="AB18" s="10" t="b">
        <f>IF(SUM(O18:Q18)=1,SUM(O18:Q18),FALSE)</f>
        <v>0</v>
      </c>
      <c r="AC18" s="3"/>
      <c r="AD18" s="3"/>
    </row>
    <row r="19" spans="1:30" s="4" customFormat="1" ht="33.75" customHeight="1" thickBot="1" x14ac:dyDescent="0.25">
      <c r="A19" s="377"/>
      <c r="B19" s="40" t="s">
        <v>48</v>
      </c>
      <c r="C19" s="22"/>
      <c r="D19" s="22"/>
      <c r="E19" s="72">
        <f>SUM(E15:E18)</f>
        <v>0</v>
      </c>
      <c r="F19" s="69"/>
      <c r="G19" s="69"/>
      <c r="H19" s="357"/>
      <c r="I19" s="22"/>
      <c r="J19" s="22">
        <f>SUM(J15:J18)</f>
        <v>0</v>
      </c>
      <c r="K19" s="22">
        <f>SUM(K15:K18)</f>
        <v>0</v>
      </c>
      <c r="L19" s="22">
        <f>SUM(L15:L18)</f>
        <v>0</v>
      </c>
      <c r="M19" s="22"/>
      <c r="N19" s="22"/>
      <c r="O19" s="22">
        <f>SUM(O15:O18)</f>
        <v>0</v>
      </c>
      <c r="P19" s="22">
        <f>SUM(P15:P18)</f>
        <v>0</v>
      </c>
      <c r="Q19" s="22">
        <f>SUM(Q15:Q18)</f>
        <v>0</v>
      </c>
      <c r="R19" s="86"/>
      <c r="S19" s="69"/>
      <c r="T19" s="22"/>
      <c r="U19" s="86"/>
      <c r="V19" s="69">
        <f t="shared" ref="V19:AA19" si="1">SUM(V15:V17)</f>
        <v>3</v>
      </c>
      <c r="W19" s="22">
        <f t="shared" si="1"/>
        <v>0</v>
      </c>
      <c r="X19" s="22">
        <f t="shared" si="1"/>
        <v>0</v>
      </c>
      <c r="Y19" s="22">
        <f t="shared" si="1"/>
        <v>0</v>
      </c>
      <c r="Z19" s="22">
        <f t="shared" si="1"/>
        <v>0</v>
      </c>
      <c r="AA19" s="22">
        <f t="shared" si="1"/>
        <v>0</v>
      </c>
      <c r="AB19" s="23"/>
      <c r="AC19" s="3"/>
      <c r="AD19" s="3"/>
    </row>
    <row r="20" spans="1:30" s="4" customFormat="1" ht="33.75" customHeight="1" thickBot="1" x14ac:dyDescent="0.25">
      <c r="A20" s="377"/>
      <c r="B20" s="56"/>
      <c r="C20" s="56"/>
      <c r="D20" s="16"/>
      <c r="E20" s="73"/>
      <c r="F20" s="70"/>
      <c r="G20" s="70"/>
      <c r="H20" s="70"/>
      <c r="I20" s="17"/>
      <c r="J20" s="16"/>
      <c r="K20" s="16"/>
      <c r="L20" s="16"/>
      <c r="M20" s="16"/>
      <c r="N20" s="17"/>
      <c r="O20" s="43"/>
      <c r="P20" s="43"/>
      <c r="Q20" s="43"/>
      <c r="R20" s="73"/>
      <c r="S20" s="85"/>
      <c r="T20" s="17"/>
      <c r="U20" s="100"/>
      <c r="V20" s="96"/>
      <c r="W20" s="44"/>
      <c r="X20" s="44"/>
      <c r="Y20" s="44"/>
      <c r="Z20" s="45"/>
      <c r="AA20" s="45"/>
      <c r="AB20" s="46"/>
      <c r="AC20" s="3"/>
      <c r="AD20" s="3"/>
    </row>
    <row r="21" spans="1:30" s="4" customFormat="1" ht="38.25" customHeight="1" thickBot="1" x14ac:dyDescent="0.25">
      <c r="A21" s="377"/>
      <c r="B21" s="58" t="s">
        <v>49</v>
      </c>
      <c r="C21" s="59">
        <v>25</v>
      </c>
      <c r="D21" s="57"/>
      <c r="E21" s="73"/>
      <c r="F21" s="70"/>
      <c r="G21" s="70"/>
      <c r="H21" s="70"/>
      <c r="I21" s="17"/>
      <c r="J21" s="16"/>
      <c r="K21" s="16"/>
      <c r="L21" s="16"/>
      <c r="M21" s="16"/>
      <c r="N21" s="17"/>
      <c r="O21" s="43"/>
      <c r="P21" s="43"/>
      <c r="Q21" s="43"/>
      <c r="R21" s="73"/>
      <c r="S21" s="85"/>
      <c r="T21" s="17"/>
      <c r="U21" s="100"/>
      <c r="V21" s="96"/>
      <c r="W21" s="44"/>
      <c r="X21" s="44"/>
      <c r="Y21" s="44"/>
      <c r="Z21" s="45"/>
      <c r="AA21" s="45"/>
      <c r="AB21" s="46"/>
      <c r="AC21" s="3"/>
      <c r="AD21" s="3"/>
    </row>
    <row r="22" spans="1:30" s="4" customFormat="1" ht="54" customHeight="1" x14ac:dyDescent="0.2">
      <c r="A22" s="377"/>
      <c r="B22" s="110" t="str">
        <f>'Page de Garde'!A10</f>
        <v>Parcours</v>
      </c>
      <c r="C22" s="47" t="s">
        <v>5</v>
      </c>
      <c r="D22" s="47" t="s">
        <v>6</v>
      </c>
      <c r="E22" s="74" t="s">
        <v>7</v>
      </c>
      <c r="F22" s="71" t="s">
        <v>8</v>
      </c>
      <c r="G22" s="71" t="s">
        <v>256</v>
      </c>
      <c r="H22" s="71" t="s">
        <v>303</v>
      </c>
      <c r="I22" s="47" t="s">
        <v>9</v>
      </c>
      <c r="J22" s="47" t="s">
        <v>6</v>
      </c>
      <c r="K22" s="47" t="s">
        <v>7</v>
      </c>
      <c r="L22" s="48" t="s">
        <v>10</v>
      </c>
      <c r="M22" s="36" t="s">
        <v>247</v>
      </c>
      <c r="N22" s="48" t="s">
        <v>11</v>
      </c>
      <c r="O22" s="48" t="s">
        <v>12</v>
      </c>
      <c r="P22" s="48" t="s">
        <v>13</v>
      </c>
      <c r="Q22" s="48" t="s">
        <v>14</v>
      </c>
      <c r="R22" s="87" t="s">
        <v>15</v>
      </c>
      <c r="S22" s="82" t="s">
        <v>16</v>
      </c>
      <c r="T22" s="37" t="s">
        <v>17</v>
      </c>
      <c r="U22" s="94" t="s">
        <v>18</v>
      </c>
      <c r="V22" s="97" t="s">
        <v>19</v>
      </c>
      <c r="W22" s="49" t="s">
        <v>20</v>
      </c>
      <c r="X22" s="49" t="s">
        <v>21</v>
      </c>
      <c r="Y22" s="49" t="s">
        <v>22</v>
      </c>
      <c r="Z22" s="49" t="s">
        <v>23</v>
      </c>
      <c r="AA22" s="49" t="s">
        <v>24</v>
      </c>
      <c r="AB22" s="50" t="s">
        <v>25</v>
      </c>
      <c r="AC22" s="3"/>
      <c r="AD22" s="3"/>
    </row>
    <row r="23" spans="1:30" s="4" customFormat="1" ht="63" customHeight="1" x14ac:dyDescent="0.2">
      <c r="A23" s="377"/>
      <c r="B23" s="115" t="str">
        <f>'Page de Garde'!B10</f>
        <v>Création et édition numériques</v>
      </c>
      <c r="C23" s="382"/>
      <c r="D23" s="382"/>
      <c r="E23" s="382"/>
      <c r="F23" s="382"/>
      <c r="G23" s="382"/>
      <c r="H23" s="383"/>
      <c r="I23" s="382"/>
      <c r="J23" s="382"/>
      <c r="K23" s="382"/>
      <c r="L23" s="382"/>
      <c r="M23" s="382"/>
      <c r="N23" s="382"/>
      <c r="O23" s="382"/>
      <c r="P23" s="382"/>
      <c r="Q23" s="382"/>
      <c r="R23" s="382"/>
      <c r="S23" s="382"/>
      <c r="T23" s="382"/>
      <c r="U23" s="382"/>
      <c r="V23" s="382"/>
      <c r="W23" s="382"/>
      <c r="X23" s="382"/>
      <c r="Y23" s="382"/>
      <c r="Z23" s="382"/>
      <c r="AA23" s="382"/>
      <c r="AB23" s="384"/>
      <c r="AC23" s="3"/>
      <c r="AD23" s="3"/>
    </row>
    <row r="24" spans="1:30" s="4" customFormat="1" x14ac:dyDescent="0.2">
      <c r="A24" s="377"/>
      <c r="B24" s="392"/>
      <c r="C24" s="111" t="s">
        <v>81</v>
      </c>
      <c r="D24" s="6">
        <v>1</v>
      </c>
      <c r="E24" s="258">
        <v>9</v>
      </c>
      <c r="F24" s="66" t="s">
        <v>224</v>
      </c>
      <c r="G24" s="66" t="s">
        <v>292</v>
      </c>
      <c r="H24" s="331" t="s">
        <v>307</v>
      </c>
      <c r="I24" s="34" t="s">
        <v>83</v>
      </c>
      <c r="J24" s="6">
        <v>1</v>
      </c>
      <c r="K24" s="6">
        <v>6</v>
      </c>
      <c r="L24" s="6">
        <v>30</v>
      </c>
      <c r="M24" s="6">
        <v>30</v>
      </c>
      <c r="N24" s="6" t="s">
        <v>84</v>
      </c>
      <c r="O24" s="7">
        <v>0.5</v>
      </c>
      <c r="P24" s="7">
        <v>0.5</v>
      </c>
      <c r="Q24" s="7">
        <v>0</v>
      </c>
      <c r="R24" s="68">
        <v>75</v>
      </c>
      <c r="S24" s="84" t="s">
        <v>28</v>
      </c>
      <c r="T24" s="8" t="s">
        <v>85</v>
      </c>
      <c r="U24" s="122" t="s">
        <v>165</v>
      </c>
      <c r="V24" s="95">
        <f>IF(R24=0,0,ROUNDUP(C$12/R24,0))</f>
        <v>1</v>
      </c>
      <c r="W24" s="13">
        <f>O24*$M24</f>
        <v>15</v>
      </c>
      <c r="X24" s="13">
        <f t="shared" ref="X24:Y24" si="2">P24*$M24</f>
        <v>15</v>
      </c>
      <c r="Y24" s="13">
        <f t="shared" si="2"/>
        <v>0</v>
      </c>
      <c r="Z24" s="9">
        <f>(W24+X24+Y24)*V24</f>
        <v>30</v>
      </c>
      <c r="AA24" s="9">
        <f>((W24*1.5)+X24+Y24)*V24</f>
        <v>37.5</v>
      </c>
      <c r="AB24" s="10">
        <f>IF(SUM(O24:Q24)=1,SUM(O24:Q24),FALSE)</f>
        <v>1</v>
      </c>
      <c r="AC24" s="3"/>
      <c r="AD24" s="3"/>
    </row>
    <row r="25" spans="1:30" s="4" customFormat="1" x14ac:dyDescent="0.2">
      <c r="A25" s="377"/>
      <c r="B25" s="393"/>
      <c r="C25" s="5"/>
      <c r="D25" s="6"/>
      <c r="E25" s="68"/>
      <c r="F25" s="66" t="s">
        <v>82</v>
      </c>
      <c r="G25" s="66" t="s">
        <v>257</v>
      </c>
      <c r="H25" s="331" t="s">
        <v>307</v>
      </c>
      <c r="I25" s="34" t="s">
        <v>83</v>
      </c>
      <c r="J25" s="6">
        <v>1</v>
      </c>
      <c r="K25" s="6">
        <v>3</v>
      </c>
      <c r="L25" s="6">
        <v>30</v>
      </c>
      <c r="M25" s="6">
        <v>30</v>
      </c>
      <c r="N25" s="6" t="s">
        <v>84</v>
      </c>
      <c r="O25" s="7">
        <v>0.5</v>
      </c>
      <c r="P25" s="7">
        <v>0.5</v>
      </c>
      <c r="Q25" s="7">
        <v>0</v>
      </c>
      <c r="R25" s="68">
        <v>75</v>
      </c>
      <c r="S25" s="84" t="s">
        <v>28</v>
      </c>
      <c r="T25" s="8" t="s">
        <v>85</v>
      </c>
      <c r="U25" s="122" t="s">
        <v>165</v>
      </c>
      <c r="V25" s="95">
        <f>IF(R25=0,0,ROUNDUP(C$12/R25,0))</f>
        <v>1</v>
      </c>
      <c r="W25" s="13">
        <f t="shared" ref="W25:W38" si="3">O25*$M25</f>
        <v>15</v>
      </c>
      <c r="X25" s="13">
        <f t="shared" ref="X25:X38" si="4">P25*$M25</f>
        <v>15</v>
      </c>
      <c r="Y25" s="13">
        <f t="shared" ref="Y25:Y38" si="5">Q25*$M25</f>
        <v>0</v>
      </c>
      <c r="Z25" s="9">
        <f>(W25+X25+Y25)*V25</f>
        <v>30</v>
      </c>
      <c r="AA25" s="9">
        <f>((W25*1.5)+X25+Y25)*V25</f>
        <v>37.5</v>
      </c>
      <c r="AB25" s="10">
        <f>IF(SUM(O25:Q25)=1,SUM(O25:Q25),FALSE)</f>
        <v>1</v>
      </c>
      <c r="AC25" s="3"/>
      <c r="AD25" s="3"/>
    </row>
    <row r="26" spans="1:30" s="4" customFormat="1" x14ac:dyDescent="0.2">
      <c r="A26" s="377"/>
      <c r="B26" s="393"/>
      <c r="C26" s="5" t="s">
        <v>86</v>
      </c>
      <c r="D26" s="6">
        <v>1</v>
      </c>
      <c r="E26" s="68">
        <v>6</v>
      </c>
      <c r="F26" s="66" t="s">
        <v>177</v>
      </c>
      <c r="G26" s="66" t="s">
        <v>258</v>
      </c>
      <c r="H26" s="331" t="s">
        <v>307</v>
      </c>
      <c r="I26" s="34" t="s">
        <v>83</v>
      </c>
      <c r="J26" s="6">
        <v>1</v>
      </c>
      <c r="K26" s="6">
        <v>3</v>
      </c>
      <c r="L26" s="6">
        <v>30</v>
      </c>
      <c r="M26" s="6">
        <v>30</v>
      </c>
      <c r="N26" s="6" t="s">
        <v>84</v>
      </c>
      <c r="O26" s="7">
        <v>0.5</v>
      </c>
      <c r="P26" s="7">
        <v>0.5</v>
      </c>
      <c r="Q26" s="7">
        <v>0</v>
      </c>
      <c r="R26" s="308">
        <v>75</v>
      </c>
      <c r="S26" s="84" t="s">
        <v>28</v>
      </c>
      <c r="T26" s="8" t="s">
        <v>85</v>
      </c>
      <c r="U26" s="122" t="s">
        <v>165</v>
      </c>
      <c r="V26" s="95">
        <f t="shared" ref="V26:V27" si="6">IF(R26=0,0,ROUNDUP(C$12/R26,0))</f>
        <v>1</v>
      </c>
      <c r="W26" s="13">
        <f t="shared" si="3"/>
        <v>15</v>
      </c>
      <c r="X26" s="13">
        <f t="shared" si="4"/>
        <v>15</v>
      </c>
      <c r="Y26" s="13">
        <f t="shared" si="5"/>
        <v>0</v>
      </c>
      <c r="Z26" s="9">
        <f>(W26+X26+Y26)*V26</f>
        <v>30</v>
      </c>
      <c r="AA26" s="9">
        <f>((W26*1.5)+X26+Y26)*V26</f>
        <v>37.5</v>
      </c>
      <c r="AB26" s="10">
        <f>IF(SUM(O26:Q26)=1,SUM(O26:Q26),FALSE)</f>
        <v>1</v>
      </c>
      <c r="AC26" s="3"/>
      <c r="AD26" s="3"/>
    </row>
    <row r="27" spans="1:30" s="4" customFormat="1" x14ac:dyDescent="0.2">
      <c r="A27" s="377"/>
      <c r="B27" s="393"/>
      <c r="C27" s="5"/>
      <c r="D27" s="6"/>
      <c r="E27" s="68"/>
      <c r="F27" s="66" t="s">
        <v>87</v>
      </c>
      <c r="G27" s="66" t="s">
        <v>259</v>
      </c>
      <c r="H27" s="331" t="s">
        <v>307</v>
      </c>
      <c r="I27" s="34" t="s">
        <v>83</v>
      </c>
      <c r="J27" s="6">
        <v>1</v>
      </c>
      <c r="K27" s="6">
        <v>3</v>
      </c>
      <c r="L27" s="6">
        <v>30</v>
      </c>
      <c r="M27" s="6">
        <v>30</v>
      </c>
      <c r="N27" s="6" t="s">
        <v>84</v>
      </c>
      <c r="O27" s="7">
        <v>0.5</v>
      </c>
      <c r="P27" s="7">
        <v>0.5</v>
      </c>
      <c r="Q27" s="7">
        <v>0</v>
      </c>
      <c r="R27" s="68">
        <v>75</v>
      </c>
      <c r="S27" s="84" t="s">
        <v>28</v>
      </c>
      <c r="T27" s="8" t="s">
        <v>85</v>
      </c>
      <c r="U27" s="122" t="s">
        <v>231</v>
      </c>
      <c r="V27" s="95">
        <f t="shared" si="6"/>
        <v>1</v>
      </c>
      <c r="W27" s="13">
        <f t="shared" si="3"/>
        <v>15</v>
      </c>
      <c r="X27" s="13">
        <f t="shared" si="4"/>
        <v>15</v>
      </c>
      <c r="Y27" s="13">
        <f t="shared" si="5"/>
        <v>0</v>
      </c>
      <c r="Z27" s="9">
        <f>(W27+X27+Y27)*V27</f>
        <v>30</v>
      </c>
      <c r="AA27" s="9">
        <f>((W27*1.5)+X27+Y27)*V27</f>
        <v>37.5</v>
      </c>
      <c r="AB27" s="10">
        <f>IF(SUM(O27:Q27)=1,SUM(O27:Q27),FALSE)</f>
        <v>1</v>
      </c>
      <c r="AC27" s="3"/>
      <c r="AD27" s="3"/>
    </row>
    <row r="28" spans="1:30" s="4" customFormat="1" x14ac:dyDescent="0.2">
      <c r="A28" s="377"/>
      <c r="B28" s="228"/>
      <c r="C28" s="5" t="s">
        <v>251</v>
      </c>
      <c r="D28" s="6">
        <v>1</v>
      </c>
      <c r="E28" s="68">
        <v>6</v>
      </c>
      <c r="F28" s="265" t="s">
        <v>250</v>
      </c>
      <c r="G28" s="265"/>
      <c r="H28" s="358"/>
      <c r="I28" s="267" t="s">
        <v>83</v>
      </c>
      <c r="J28" s="268"/>
      <c r="K28" s="268"/>
      <c r="L28" s="268">
        <v>60</v>
      </c>
      <c r="M28" s="268"/>
      <c r="N28" s="268"/>
      <c r="O28" s="269"/>
      <c r="P28" s="269"/>
      <c r="Q28" s="269"/>
      <c r="R28" s="270"/>
      <c r="S28" s="271"/>
      <c r="T28" s="272"/>
      <c r="U28" s="273"/>
      <c r="V28" s="95"/>
      <c r="W28" s="13">
        <f t="shared" si="3"/>
        <v>0</v>
      </c>
      <c r="X28" s="13">
        <f t="shared" si="4"/>
        <v>0</v>
      </c>
      <c r="Y28" s="13">
        <f t="shared" si="5"/>
        <v>0</v>
      </c>
      <c r="Z28" s="9"/>
      <c r="AA28" s="9"/>
      <c r="AB28" s="10"/>
      <c r="AC28" s="3"/>
      <c r="AD28" s="3"/>
    </row>
    <row r="29" spans="1:30" s="4" customFormat="1" ht="15" customHeight="1" x14ac:dyDescent="0.2">
      <c r="A29" s="377"/>
      <c r="B29" s="394"/>
      <c r="C29" s="5"/>
      <c r="D29" s="6"/>
      <c r="E29" s="124"/>
      <c r="F29" s="119" t="s">
        <v>88</v>
      </c>
      <c r="G29" s="119" t="s">
        <v>260</v>
      </c>
      <c r="H29" s="331" t="s">
        <v>307</v>
      </c>
      <c r="I29" s="34" t="s">
        <v>47</v>
      </c>
      <c r="J29" s="6">
        <v>3</v>
      </c>
      <c r="K29" s="6">
        <v>3</v>
      </c>
      <c r="L29" s="6"/>
      <c r="M29" s="6">
        <v>30</v>
      </c>
      <c r="N29" s="6" t="s">
        <v>92</v>
      </c>
      <c r="O29" s="7">
        <v>0.5</v>
      </c>
      <c r="P29" s="7">
        <v>0.5</v>
      </c>
      <c r="Q29" s="7">
        <v>0</v>
      </c>
      <c r="R29" s="68">
        <v>25</v>
      </c>
      <c r="S29" s="84" t="s">
        <v>26</v>
      </c>
      <c r="T29" s="8"/>
      <c r="U29" s="98"/>
      <c r="V29" s="95">
        <f>IF(R29=0,0,ROUNDUP(C$21/R29,0))</f>
        <v>1</v>
      </c>
      <c r="W29" s="13">
        <f t="shared" si="3"/>
        <v>15</v>
      </c>
      <c r="X29" s="13">
        <f t="shared" si="4"/>
        <v>15</v>
      </c>
      <c r="Y29" s="13">
        <f t="shared" si="5"/>
        <v>0</v>
      </c>
      <c r="Z29" s="9">
        <f t="shared" ref="Z29:Z31" si="7">(W29+X29+Y29)*V29</f>
        <v>30</v>
      </c>
      <c r="AA29" s="9">
        <f t="shared" ref="AA29:AA31" si="8">((W29*1.5)+X29+Y29)*V29</f>
        <v>37.5</v>
      </c>
      <c r="AB29" s="10">
        <f t="shared" ref="AB29:AB31" si="9">IF(SUM(O29:Q29)=1,SUM(O29:Q29),FALSE)</f>
        <v>1</v>
      </c>
      <c r="AC29" s="3"/>
      <c r="AD29" s="3"/>
    </row>
    <row r="30" spans="1:30" s="4" customFormat="1" ht="15" customHeight="1" x14ac:dyDescent="0.2">
      <c r="A30" s="377"/>
      <c r="B30" s="395"/>
      <c r="C30" s="119"/>
      <c r="D30" s="6"/>
      <c r="E30" s="67"/>
      <c r="F30" s="119" t="s">
        <v>89</v>
      </c>
      <c r="G30" s="119" t="s">
        <v>261</v>
      </c>
      <c r="H30" s="331" t="s">
        <v>307</v>
      </c>
      <c r="I30" s="34" t="s">
        <v>47</v>
      </c>
      <c r="J30" s="6">
        <v>3</v>
      </c>
      <c r="K30" s="6">
        <v>3</v>
      </c>
      <c r="L30" s="6"/>
      <c r="M30" s="6">
        <v>30</v>
      </c>
      <c r="N30" s="6" t="s">
        <v>92</v>
      </c>
      <c r="O30" s="7">
        <v>0.5</v>
      </c>
      <c r="P30" s="7">
        <v>0.5</v>
      </c>
      <c r="Q30" s="7">
        <v>0</v>
      </c>
      <c r="R30" s="68">
        <v>25</v>
      </c>
      <c r="S30" s="84" t="s">
        <v>26</v>
      </c>
      <c r="T30" s="8"/>
      <c r="U30" s="98"/>
      <c r="V30" s="95">
        <f>IF(R30=0,0,ROUNDUP(C$21/R30,0))</f>
        <v>1</v>
      </c>
      <c r="W30" s="13">
        <f t="shared" si="3"/>
        <v>15</v>
      </c>
      <c r="X30" s="13">
        <f t="shared" si="4"/>
        <v>15</v>
      </c>
      <c r="Y30" s="13">
        <f t="shared" si="5"/>
        <v>0</v>
      </c>
      <c r="Z30" s="9">
        <f>(W30+X30+Y30)*V30</f>
        <v>30</v>
      </c>
      <c r="AA30" s="9">
        <f>((W30*1.5)+X30+Y30)*V30</f>
        <v>37.5</v>
      </c>
      <c r="AB30" s="10">
        <f t="shared" si="9"/>
        <v>1</v>
      </c>
      <c r="AC30" s="3"/>
      <c r="AD30" s="3"/>
    </row>
    <row r="31" spans="1:30" s="4" customFormat="1" ht="15" customHeight="1" x14ac:dyDescent="0.2">
      <c r="A31" s="377"/>
      <c r="B31" s="395"/>
      <c r="C31" s="5"/>
      <c r="D31" s="6"/>
      <c r="E31" s="68"/>
      <c r="F31" s="119" t="s">
        <v>90</v>
      </c>
      <c r="G31" s="119" t="s">
        <v>262</v>
      </c>
      <c r="H31" s="331" t="s">
        <v>307</v>
      </c>
      <c r="I31" s="34" t="s">
        <v>47</v>
      </c>
      <c r="J31" s="6">
        <v>3</v>
      </c>
      <c r="K31" s="6">
        <v>3</v>
      </c>
      <c r="L31" s="6"/>
      <c r="M31" s="6">
        <v>30</v>
      </c>
      <c r="N31" s="6" t="s">
        <v>92</v>
      </c>
      <c r="O31" s="7">
        <v>0.5</v>
      </c>
      <c r="P31" s="7">
        <v>0.5</v>
      </c>
      <c r="Q31" s="7">
        <v>0</v>
      </c>
      <c r="R31" s="68">
        <v>25</v>
      </c>
      <c r="S31" s="84" t="s">
        <v>26</v>
      </c>
      <c r="T31" s="8"/>
      <c r="U31" s="98"/>
      <c r="V31" s="95">
        <f t="shared" ref="V31:V38" si="10">IF(R31=0,0,ROUNDUP(C$21/R31,0))</f>
        <v>1</v>
      </c>
      <c r="W31" s="13">
        <f t="shared" si="3"/>
        <v>15</v>
      </c>
      <c r="X31" s="13">
        <f t="shared" si="4"/>
        <v>15</v>
      </c>
      <c r="Y31" s="13">
        <f t="shared" si="5"/>
        <v>0</v>
      </c>
      <c r="Z31" s="9">
        <f t="shared" si="7"/>
        <v>30</v>
      </c>
      <c r="AA31" s="9">
        <f t="shared" si="8"/>
        <v>37.5</v>
      </c>
      <c r="AB31" s="10">
        <f t="shared" si="9"/>
        <v>1</v>
      </c>
      <c r="AC31" s="3"/>
      <c r="AD31" s="3"/>
    </row>
    <row r="32" spans="1:30" s="4" customFormat="1" ht="15" customHeight="1" x14ac:dyDescent="0.2">
      <c r="A32" s="377"/>
      <c r="B32" s="395"/>
      <c r="C32" s="5"/>
      <c r="D32" s="6"/>
      <c r="E32" s="68"/>
      <c r="F32" s="119" t="s">
        <v>178</v>
      </c>
      <c r="G32" s="119" t="s">
        <v>263</v>
      </c>
      <c r="H32" s="331" t="s">
        <v>307</v>
      </c>
      <c r="I32" s="34" t="s">
        <v>47</v>
      </c>
      <c r="J32" s="6">
        <v>3</v>
      </c>
      <c r="K32" s="6">
        <v>3</v>
      </c>
      <c r="L32" s="6"/>
      <c r="M32" s="6">
        <v>30</v>
      </c>
      <c r="N32" s="6" t="s">
        <v>92</v>
      </c>
      <c r="O32" s="7">
        <v>0.5</v>
      </c>
      <c r="P32" s="7">
        <v>0.5</v>
      </c>
      <c r="Q32" s="7">
        <v>0</v>
      </c>
      <c r="R32" s="68">
        <v>25</v>
      </c>
      <c r="S32" s="84" t="s">
        <v>26</v>
      </c>
      <c r="T32" s="8"/>
      <c r="U32" s="98"/>
      <c r="V32" s="95">
        <f t="shared" si="10"/>
        <v>1</v>
      </c>
      <c r="W32" s="13">
        <f t="shared" si="3"/>
        <v>15</v>
      </c>
      <c r="X32" s="13">
        <f t="shared" si="4"/>
        <v>15</v>
      </c>
      <c r="Y32" s="13">
        <f t="shared" si="5"/>
        <v>0</v>
      </c>
      <c r="Z32" s="9">
        <f t="shared" ref="Z32:Z33" si="11">(W32+X32+Y32)*V32</f>
        <v>30</v>
      </c>
      <c r="AA32" s="9">
        <f t="shared" ref="AA32:AA33" si="12">((W32*1.5)+X32+Y32)*V32</f>
        <v>37.5</v>
      </c>
      <c r="AB32" s="10">
        <f t="shared" ref="AB32:AB33" si="13">IF(SUM(O32:Q32)=1,SUM(O32:Q32),FALSE)</f>
        <v>1</v>
      </c>
      <c r="AC32" s="3"/>
      <c r="AD32" s="3"/>
    </row>
    <row r="33" spans="1:30" s="4" customFormat="1" ht="15" customHeight="1" x14ac:dyDescent="0.2">
      <c r="A33" s="377"/>
      <c r="B33" s="395"/>
      <c r="C33" s="5"/>
      <c r="D33" s="6"/>
      <c r="E33" s="68"/>
      <c r="F33" s="119" t="s">
        <v>91</v>
      </c>
      <c r="G33" s="119"/>
      <c r="H33" s="331" t="s">
        <v>307</v>
      </c>
      <c r="I33" s="34" t="s">
        <v>47</v>
      </c>
      <c r="J33" s="6">
        <v>3</v>
      </c>
      <c r="K33" s="6">
        <v>3</v>
      </c>
      <c r="L33" s="6"/>
      <c r="M33" s="6">
        <v>30</v>
      </c>
      <c r="N33" s="6" t="s">
        <v>92</v>
      </c>
      <c r="O33" s="7">
        <v>0.5</v>
      </c>
      <c r="P33" s="7">
        <v>0.5</v>
      </c>
      <c r="Q33" s="7">
        <v>0</v>
      </c>
      <c r="R33" s="68">
        <v>25</v>
      </c>
      <c r="S33" s="84" t="s">
        <v>26</v>
      </c>
      <c r="T33" s="8"/>
      <c r="U33" s="98"/>
      <c r="V33" s="95">
        <v>0</v>
      </c>
      <c r="W33" s="13">
        <f t="shared" si="3"/>
        <v>15</v>
      </c>
      <c r="X33" s="13">
        <f t="shared" si="4"/>
        <v>15</v>
      </c>
      <c r="Y33" s="13">
        <f t="shared" si="5"/>
        <v>0</v>
      </c>
      <c r="Z33" s="9">
        <f t="shared" si="11"/>
        <v>0</v>
      </c>
      <c r="AA33" s="9">
        <f t="shared" si="12"/>
        <v>0</v>
      </c>
      <c r="AB33" s="10">
        <f t="shared" si="13"/>
        <v>1</v>
      </c>
      <c r="AC33" s="3"/>
      <c r="AD33" s="3"/>
    </row>
    <row r="34" spans="1:30" s="4" customFormat="1" ht="15" customHeight="1" x14ac:dyDescent="0.2">
      <c r="A34" s="377"/>
      <c r="B34" s="395"/>
      <c r="C34" s="5" t="s">
        <v>230</v>
      </c>
      <c r="D34" s="6">
        <v>1</v>
      </c>
      <c r="E34" s="68">
        <v>9</v>
      </c>
      <c r="F34" s="266" t="s">
        <v>252</v>
      </c>
      <c r="G34" s="266"/>
      <c r="H34" s="266"/>
      <c r="I34" s="267" t="s">
        <v>83</v>
      </c>
      <c r="J34" s="268"/>
      <c r="K34" s="268"/>
      <c r="L34" s="268">
        <v>90</v>
      </c>
      <c r="M34" s="268"/>
      <c r="N34" s="268"/>
      <c r="O34" s="269"/>
      <c r="P34" s="269"/>
      <c r="Q34" s="269"/>
      <c r="R34" s="270"/>
      <c r="S34" s="271"/>
      <c r="T34" s="272"/>
      <c r="U34" s="274"/>
      <c r="V34" s="95"/>
      <c r="W34" s="13">
        <f t="shared" si="3"/>
        <v>0</v>
      </c>
      <c r="X34" s="13">
        <f t="shared" si="4"/>
        <v>0</v>
      </c>
      <c r="Y34" s="13">
        <f t="shared" si="5"/>
        <v>0</v>
      </c>
      <c r="Z34" s="9"/>
      <c r="AA34" s="9"/>
      <c r="AB34" s="10"/>
      <c r="AC34" s="3"/>
      <c r="AD34" s="3"/>
    </row>
    <row r="35" spans="1:30" s="4" customFormat="1" ht="15" customHeight="1" x14ac:dyDescent="0.2">
      <c r="A35" s="377"/>
      <c r="B35" s="395"/>
      <c r="C35" s="5"/>
      <c r="D35" s="6"/>
      <c r="E35" s="68"/>
      <c r="F35" s="323" t="s">
        <v>93</v>
      </c>
      <c r="G35" s="325" t="s">
        <v>258</v>
      </c>
      <c r="H35" s="331" t="s">
        <v>307</v>
      </c>
      <c r="I35" s="34" t="s">
        <v>47</v>
      </c>
      <c r="J35" s="6">
        <v>3</v>
      </c>
      <c r="K35" s="6">
        <v>3</v>
      </c>
      <c r="L35" s="6"/>
      <c r="M35" s="6">
        <v>30</v>
      </c>
      <c r="N35" s="6" t="s">
        <v>92</v>
      </c>
      <c r="O35" s="7">
        <v>0.5</v>
      </c>
      <c r="P35" s="7">
        <v>0.5</v>
      </c>
      <c r="Q35" s="7">
        <v>0</v>
      </c>
      <c r="R35" s="68">
        <v>25</v>
      </c>
      <c r="S35" s="84" t="s">
        <v>26</v>
      </c>
      <c r="T35" s="8"/>
      <c r="U35" s="98"/>
      <c r="V35" s="95">
        <f t="shared" si="10"/>
        <v>1</v>
      </c>
      <c r="W35" s="13">
        <f t="shared" si="3"/>
        <v>15</v>
      </c>
      <c r="X35" s="13">
        <f t="shared" si="4"/>
        <v>15</v>
      </c>
      <c r="Y35" s="13">
        <f t="shared" si="5"/>
        <v>0</v>
      </c>
      <c r="Z35" s="9">
        <f t="shared" ref="Z35:Z38" si="14">(W35+X35+Y35)*V35</f>
        <v>30</v>
      </c>
      <c r="AA35" s="9">
        <f t="shared" ref="AA35:AA38" si="15">((W35*1.5)+X35+Y35)*V35</f>
        <v>37.5</v>
      </c>
      <c r="AB35" s="10">
        <f t="shared" ref="AB35:AB38" si="16">IF(SUM(O35:Q35)=1,SUM(O35:Q35),FALSE)</f>
        <v>1</v>
      </c>
      <c r="AC35" s="3"/>
      <c r="AD35" s="3"/>
    </row>
    <row r="36" spans="1:30" s="4" customFormat="1" ht="15" customHeight="1" x14ac:dyDescent="0.2">
      <c r="A36" s="377"/>
      <c r="B36" s="395"/>
      <c r="C36" s="5"/>
      <c r="D36" s="6"/>
      <c r="E36" s="68"/>
      <c r="F36" s="323" t="s">
        <v>94</v>
      </c>
      <c r="G36" s="325" t="s">
        <v>264</v>
      </c>
      <c r="H36" s="331" t="s">
        <v>307</v>
      </c>
      <c r="I36" s="34" t="s">
        <v>47</v>
      </c>
      <c r="J36" s="6">
        <v>3</v>
      </c>
      <c r="K36" s="6">
        <v>3</v>
      </c>
      <c r="L36" s="6"/>
      <c r="M36" s="6">
        <v>30</v>
      </c>
      <c r="N36" s="6" t="s">
        <v>92</v>
      </c>
      <c r="O36" s="7">
        <v>0.5</v>
      </c>
      <c r="P36" s="7">
        <v>0.5</v>
      </c>
      <c r="Q36" s="7">
        <v>0</v>
      </c>
      <c r="R36" s="68">
        <v>25</v>
      </c>
      <c r="S36" s="84" t="s">
        <v>26</v>
      </c>
      <c r="T36" s="8"/>
      <c r="U36" s="98"/>
      <c r="V36" s="95">
        <f t="shared" si="10"/>
        <v>1</v>
      </c>
      <c r="W36" s="13">
        <f t="shared" si="3"/>
        <v>15</v>
      </c>
      <c r="X36" s="13">
        <f t="shared" si="4"/>
        <v>15</v>
      </c>
      <c r="Y36" s="13">
        <f t="shared" si="5"/>
        <v>0</v>
      </c>
      <c r="Z36" s="9">
        <f t="shared" si="14"/>
        <v>30</v>
      </c>
      <c r="AA36" s="9">
        <f t="shared" si="15"/>
        <v>37.5</v>
      </c>
      <c r="AB36" s="10">
        <f t="shared" si="16"/>
        <v>1</v>
      </c>
      <c r="AC36" s="3"/>
      <c r="AD36" s="3"/>
    </row>
    <row r="37" spans="1:30" s="4" customFormat="1" ht="15" customHeight="1" x14ac:dyDescent="0.2">
      <c r="A37" s="377"/>
      <c r="B37" s="395"/>
      <c r="C37" s="5"/>
      <c r="D37" s="6"/>
      <c r="E37" s="68"/>
      <c r="F37" s="324" t="s">
        <v>95</v>
      </c>
      <c r="G37" s="326" t="s">
        <v>265</v>
      </c>
      <c r="H37" s="331" t="s">
        <v>307</v>
      </c>
      <c r="I37" s="34" t="s">
        <v>47</v>
      </c>
      <c r="J37" s="6">
        <v>3</v>
      </c>
      <c r="K37" s="6">
        <v>3</v>
      </c>
      <c r="L37" s="6"/>
      <c r="M37" s="6">
        <v>30</v>
      </c>
      <c r="N37" s="6" t="s">
        <v>92</v>
      </c>
      <c r="O37" s="7">
        <v>0.5</v>
      </c>
      <c r="P37" s="7">
        <v>0.5</v>
      </c>
      <c r="Q37" s="7">
        <v>0</v>
      </c>
      <c r="R37" s="68">
        <v>25</v>
      </c>
      <c r="S37" s="84" t="s">
        <v>26</v>
      </c>
      <c r="T37" s="8"/>
      <c r="U37" s="98"/>
      <c r="V37" s="95">
        <f t="shared" si="10"/>
        <v>1</v>
      </c>
      <c r="W37" s="13">
        <f t="shared" si="3"/>
        <v>15</v>
      </c>
      <c r="X37" s="13">
        <f t="shared" si="4"/>
        <v>15</v>
      </c>
      <c r="Y37" s="13">
        <f t="shared" si="5"/>
        <v>0</v>
      </c>
      <c r="Z37" s="9">
        <f t="shared" si="14"/>
        <v>30</v>
      </c>
      <c r="AA37" s="9">
        <f t="shared" si="15"/>
        <v>37.5</v>
      </c>
      <c r="AB37" s="10">
        <f t="shared" si="16"/>
        <v>1</v>
      </c>
      <c r="AC37" s="3"/>
      <c r="AD37" s="3"/>
    </row>
    <row r="38" spans="1:30" s="4" customFormat="1" ht="15" customHeight="1" x14ac:dyDescent="0.2">
      <c r="A38" s="377"/>
      <c r="B38" s="396"/>
      <c r="C38" s="5"/>
      <c r="D38" s="6"/>
      <c r="E38" s="68"/>
      <c r="F38" s="324" t="s">
        <v>96</v>
      </c>
      <c r="G38" s="326" t="s">
        <v>260</v>
      </c>
      <c r="H38" s="331" t="s">
        <v>307</v>
      </c>
      <c r="I38" s="34" t="s">
        <v>47</v>
      </c>
      <c r="J38" s="6">
        <v>3</v>
      </c>
      <c r="K38" s="6">
        <v>3</v>
      </c>
      <c r="L38" s="6"/>
      <c r="M38" s="6">
        <v>30</v>
      </c>
      <c r="N38" s="6" t="s">
        <v>92</v>
      </c>
      <c r="O38" s="7">
        <v>0.5</v>
      </c>
      <c r="P38" s="7">
        <v>0.5</v>
      </c>
      <c r="Q38" s="7">
        <v>0</v>
      </c>
      <c r="R38" s="68">
        <v>25</v>
      </c>
      <c r="S38" s="84" t="s">
        <v>26</v>
      </c>
      <c r="T38" s="8"/>
      <c r="U38" s="98"/>
      <c r="V38" s="95">
        <f t="shared" si="10"/>
        <v>1</v>
      </c>
      <c r="W38" s="13">
        <f t="shared" si="3"/>
        <v>15</v>
      </c>
      <c r="X38" s="13">
        <f t="shared" si="4"/>
        <v>15</v>
      </c>
      <c r="Y38" s="13">
        <f t="shared" si="5"/>
        <v>0</v>
      </c>
      <c r="Z38" s="9">
        <f t="shared" si="14"/>
        <v>30</v>
      </c>
      <c r="AA38" s="9">
        <f t="shared" si="15"/>
        <v>37.5</v>
      </c>
      <c r="AB38" s="10">
        <f t="shared" si="16"/>
        <v>1</v>
      </c>
      <c r="AC38" s="3"/>
      <c r="AD38" s="3"/>
    </row>
    <row r="39" spans="1:30" s="4" customFormat="1" ht="35.25" customHeight="1" thickBot="1" x14ac:dyDescent="0.25">
      <c r="A39" s="377"/>
      <c r="B39" s="40" t="s">
        <v>48</v>
      </c>
      <c r="C39" s="22"/>
      <c r="D39" s="22"/>
      <c r="E39" s="51">
        <f>SUM(E24:E38)</f>
        <v>30</v>
      </c>
      <c r="F39" s="51"/>
      <c r="G39" s="51"/>
      <c r="H39" s="359"/>
      <c r="I39" s="51"/>
      <c r="J39" s="51">
        <f>SUM(J29:J38)</f>
        <v>27</v>
      </c>
      <c r="K39" s="51">
        <f>SUM(K24:K38)-K31-K32-K33-K38</f>
        <v>30</v>
      </c>
      <c r="L39" s="51">
        <v>300</v>
      </c>
      <c r="M39" s="51">
        <f>SUM(M24:M38)</f>
        <v>390</v>
      </c>
      <c r="N39" s="51"/>
      <c r="O39" s="51">
        <f>SUM(O24:O38)</f>
        <v>6.5</v>
      </c>
      <c r="P39" s="51">
        <f>SUM(P24:P38)</f>
        <v>6.5</v>
      </c>
      <c r="Q39" s="51">
        <f>SUM(Q29:Q38)</f>
        <v>0</v>
      </c>
      <c r="R39" s="72"/>
      <c r="S39" s="75"/>
      <c r="T39" s="51"/>
      <c r="U39" s="72"/>
      <c r="V39" s="75">
        <f t="shared" ref="V39:AA39" si="17">SUM(V29:V38)</f>
        <v>8</v>
      </c>
      <c r="W39" s="51">
        <f t="shared" si="17"/>
        <v>135</v>
      </c>
      <c r="X39" s="51">
        <f t="shared" si="17"/>
        <v>135</v>
      </c>
      <c r="Y39" s="51">
        <f t="shared" si="17"/>
        <v>0</v>
      </c>
      <c r="Z39" s="51">
        <f t="shared" si="17"/>
        <v>240</v>
      </c>
      <c r="AA39" s="51">
        <f t="shared" si="17"/>
        <v>300</v>
      </c>
      <c r="AB39" s="23"/>
      <c r="AC39" s="3"/>
      <c r="AD39" s="3"/>
    </row>
    <row r="40" spans="1:30" s="4" customFormat="1" ht="35.25" customHeight="1" thickBot="1" x14ac:dyDescent="0.25">
      <c r="A40" s="377"/>
      <c r="B40" s="56"/>
      <c r="C40" s="56"/>
      <c r="D40" s="16"/>
      <c r="E40" s="80"/>
      <c r="F40" s="70"/>
      <c r="G40" s="70"/>
      <c r="H40" s="70"/>
      <c r="I40" s="17"/>
      <c r="J40" s="16"/>
      <c r="K40" s="16"/>
      <c r="L40" s="16"/>
      <c r="M40" s="16"/>
      <c r="N40" s="17"/>
      <c r="O40" s="43"/>
      <c r="P40" s="43"/>
      <c r="Q40" s="43"/>
      <c r="R40" s="73"/>
      <c r="S40" s="85"/>
      <c r="T40" s="17"/>
      <c r="U40" s="101"/>
      <c r="V40" s="96"/>
      <c r="W40" s="44"/>
      <c r="X40" s="44"/>
      <c r="Y40" s="44"/>
      <c r="Z40" s="45"/>
      <c r="AA40" s="45"/>
      <c r="AB40" s="46"/>
      <c r="AC40" s="3"/>
      <c r="AD40" s="3"/>
    </row>
    <row r="41" spans="1:30" s="4" customFormat="1" ht="38.25" customHeight="1" thickBot="1" x14ac:dyDescent="0.25">
      <c r="A41" s="377"/>
      <c r="B41" s="58" t="s">
        <v>49</v>
      </c>
      <c r="C41" s="59">
        <v>25</v>
      </c>
      <c r="D41" s="57"/>
      <c r="E41" s="73"/>
      <c r="F41" s="70"/>
      <c r="G41" s="70"/>
      <c r="H41" s="70"/>
      <c r="I41" s="17"/>
      <c r="J41" s="16"/>
      <c r="K41" s="16"/>
      <c r="L41" s="16"/>
      <c r="M41" s="16"/>
      <c r="N41" s="17"/>
      <c r="O41" s="43"/>
      <c r="P41" s="43"/>
      <c r="Q41" s="43"/>
      <c r="R41" s="73"/>
      <c r="S41" s="85"/>
      <c r="T41" s="17"/>
      <c r="U41" s="100"/>
      <c r="V41" s="96"/>
      <c r="W41" s="44"/>
      <c r="X41" s="44"/>
      <c r="Y41" s="44"/>
      <c r="Z41" s="45"/>
      <c r="AA41" s="45"/>
      <c r="AB41" s="46"/>
      <c r="AC41" s="3"/>
      <c r="AD41" s="3"/>
    </row>
    <row r="42" spans="1:30" s="4" customFormat="1" ht="66" customHeight="1" x14ac:dyDescent="0.2">
      <c r="A42" s="377"/>
      <c r="B42" s="110" t="str">
        <f>'Page de Garde'!A11</f>
        <v>Parcours</v>
      </c>
      <c r="C42" s="47" t="s">
        <v>5</v>
      </c>
      <c r="D42" s="47" t="s">
        <v>6</v>
      </c>
      <c r="E42" s="74" t="s">
        <v>7</v>
      </c>
      <c r="F42" s="71" t="s">
        <v>8</v>
      </c>
      <c r="G42" s="71" t="s">
        <v>256</v>
      </c>
      <c r="H42" s="71" t="s">
        <v>303</v>
      </c>
      <c r="I42" s="47" t="s">
        <v>9</v>
      </c>
      <c r="J42" s="47" t="s">
        <v>6</v>
      </c>
      <c r="K42" s="47" t="s">
        <v>7</v>
      </c>
      <c r="L42" s="48" t="s">
        <v>10</v>
      </c>
      <c r="M42" s="36" t="s">
        <v>247</v>
      </c>
      <c r="N42" s="48" t="s">
        <v>11</v>
      </c>
      <c r="O42" s="48" t="s">
        <v>12</v>
      </c>
      <c r="P42" s="48" t="s">
        <v>13</v>
      </c>
      <c r="Q42" s="48" t="s">
        <v>14</v>
      </c>
      <c r="R42" s="87" t="s">
        <v>15</v>
      </c>
      <c r="S42" s="82" t="s">
        <v>16</v>
      </c>
      <c r="T42" s="37" t="s">
        <v>17</v>
      </c>
      <c r="U42" s="94" t="s">
        <v>18</v>
      </c>
      <c r="V42" s="97" t="s">
        <v>19</v>
      </c>
      <c r="W42" s="49" t="s">
        <v>20</v>
      </c>
      <c r="X42" s="49" t="s">
        <v>21</v>
      </c>
      <c r="Y42" s="49" t="s">
        <v>22</v>
      </c>
      <c r="Z42" s="49" t="s">
        <v>23</v>
      </c>
      <c r="AA42" s="49" t="s">
        <v>24</v>
      </c>
      <c r="AB42" s="50" t="s">
        <v>25</v>
      </c>
      <c r="AC42" s="3"/>
      <c r="AD42" s="3"/>
    </row>
    <row r="43" spans="1:30" s="4" customFormat="1" ht="56.25" customHeight="1" x14ac:dyDescent="0.2">
      <c r="A43" s="377"/>
      <c r="B43" s="113" t="str">
        <f>'Page de Garde'!B11</f>
        <v>Gestion Stratégique de l’Information</v>
      </c>
      <c r="C43" s="385"/>
      <c r="D43" s="385"/>
      <c r="E43" s="385"/>
      <c r="F43" s="385"/>
      <c r="G43" s="385"/>
      <c r="H43" s="386"/>
      <c r="I43" s="385"/>
      <c r="J43" s="385"/>
      <c r="K43" s="385"/>
      <c r="L43" s="385"/>
      <c r="M43" s="385"/>
      <c r="N43" s="385"/>
      <c r="O43" s="385"/>
      <c r="P43" s="385"/>
      <c r="Q43" s="385"/>
      <c r="R43" s="385"/>
      <c r="S43" s="385"/>
      <c r="T43" s="385"/>
      <c r="U43" s="385"/>
      <c r="V43" s="385"/>
      <c r="W43" s="385"/>
      <c r="X43" s="385"/>
      <c r="Y43" s="385"/>
      <c r="Z43" s="385"/>
      <c r="AA43" s="385"/>
      <c r="AB43" s="387"/>
      <c r="AC43" s="3"/>
      <c r="AD43" s="3"/>
    </row>
    <row r="44" spans="1:30" s="4" customFormat="1" x14ac:dyDescent="0.2">
      <c r="A44" s="377"/>
      <c r="B44" s="392"/>
      <c r="C44" s="111" t="s">
        <v>81</v>
      </c>
      <c r="D44" s="6">
        <v>1</v>
      </c>
      <c r="E44" s="258">
        <v>9</v>
      </c>
      <c r="F44" s="66" t="s">
        <v>224</v>
      </c>
      <c r="G44" s="336" t="s">
        <v>276</v>
      </c>
      <c r="H44" s="344" t="s">
        <v>305</v>
      </c>
      <c r="I44" s="34" t="s">
        <v>83</v>
      </c>
      <c r="J44" s="6">
        <v>1</v>
      </c>
      <c r="K44" s="6">
        <v>6</v>
      </c>
      <c r="L44" s="6">
        <v>30</v>
      </c>
      <c r="M44" s="6">
        <v>0</v>
      </c>
      <c r="N44" s="6" t="s">
        <v>84</v>
      </c>
      <c r="O44" s="7">
        <v>0.5</v>
      </c>
      <c r="P44" s="7">
        <v>0.5</v>
      </c>
      <c r="Q44" s="7">
        <v>0</v>
      </c>
      <c r="R44" s="68">
        <v>75</v>
      </c>
      <c r="S44" s="84" t="s">
        <v>28</v>
      </c>
      <c r="T44" s="8" t="s">
        <v>85</v>
      </c>
      <c r="U44" s="122" t="s">
        <v>165</v>
      </c>
      <c r="V44" s="95">
        <v>0</v>
      </c>
      <c r="W44" s="13">
        <v>0</v>
      </c>
      <c r="X44" s="13">
        <v>0</v>
      </c>
      <c r="Y44" s="13">
        <f t="shared" ref="Y44:Y47" si="18">Q44*$L44</f>
        <v>0</v>
      </c>
      <c r="Z44" s="9">
        <v>0</v>
      </c>
      <c r="AA44" s="9">
        <v>0</v>
      </c>
      <c r="AB44" s="10">
        <f>IF(SUM(O44:Q44)=1,SUM(O44:Q44),FALSE)</f>
        <v>1</v>
      </c>
      <c r="AC44" s="3"/>
      <c r="AD44" s="3"/>
    </row>
    <row r="45" spans="1:30" s="4" customFormat="1" x14ac:dyDescent="0.2">
      <c r="A45" s="377"/>
      <c r="B45" s="393"/>
      <c r="C45" s="5"/>
      <c r="D45" s="6"/>
      <c r="E45" s="259"/>
      <c r="F45" s="66" t="s">
        <v>82</v>
      </c>
      <c r="G45" s="336" t="s">
        <v>277</v>
      </c>
      <c r="H45" s="331" t="s">
        <v>307</v>
      </c>
      <c r="I45" s="34" t="s">
        <v>83</v>
      </c>
      <c r="J45" s="6">
        <v>1</v>
      </c>
      <c r="K45" s="6">
        <v>3</v>
      </c>
      <c r="L45" s="6">
        <v>30</v>
      </c>
      <c r="M45" s="6">
        <v>0</v>
      </c>
      <c r="N45" s="6" t="s">
        <v>84</v>
      </c>
      <c r="O45" s="7">
        <v>0.5</v>
      </c>
      <c r="P45" s="7">
        <v>0.5</v>
      </c>
      <c r="Q45" s="7">
        <v>0</v>
      </c>
      <c r="R45" s="68">
        <v>75</v>
      </c>
      <c r="S45" s="84" t="s">
        <v>28</v>
      </c>
      <c r="T45" s="8" t="s">
        <v>85</v>
      </c>
      <c r="U45" s="122" t="s">
        <v>165</v>
      </c>
      <c r="V45" s="95">
        <v>0</v>
      </c>
      <c r="W45" s="13">
        <v>0</v>
      </c>
      <c r="X45" s="13">
        <v>0</v>
      </c>
      <c r="Y45" s="13">
        <f t="shared" si="18"/>
        <v>0</v>
      </c>
      <c r="Z45" s="9">
        <v>0</v>
      </c>
      <c r="AA45" s="9">
        <v>0</v>
      </c>
      <c r="AB45" s="10">
        <f>IF(SUM(O45:Q45)=1,SUM(O45:Q45),FALSE)</f>
        <v>1</v>
      </c>
      <c r="AC45" s="3"/>
      <c r="AD45" s="3"/>
    </row>
    <row r="46" spans="1:30" s="4" customFormat="1" x14ac:dyDescent="0.2">
      <c r="A46" s="377"/>
      <c r="B46" s="393"/>
      <c r="C46" s="5" t="s">
        <v>86</v>
      </c>
      <c r="D46" s="6">
        <v>1</v>
      </c>
      <c r="E46" s="259">
        <v>2</v>
      </c>
      <c r="F46" s="66" t="s">
        <v>177</v>
      </c>
      <c r="G46" s="336" t="s">
        <v>258</v>
      </c>
      <c r="H46" s="361" t="s">
        <v>304</v>
      </c>
      <c r="I46" s="34" t="s">
        <v>83</v>
      </c>
      <c r="J46" s="6">
        <v>1</v>
      </c>
      <c r="K46" s="261">
        <v>1</v>
      </c>
      <c r="L46" s="6">
        <v>15</v>
      </c>
      <c r="M46" s="6">
        <v>0</v>
      </c>
      <c r="N46" s="6" t="s">
        <v>84</v>
      </c>
      <c r="O46" s="7">
        <v>0.5</v>
      </c>
      <c r="P46" s="7">
        <v>0.5</v>
      </c>
      <c r="Q46" s="7">
        <v>0</v>
      </c>
      <c r="R46" s="308">
        <v>75</v>
      </c>
      <c r="S46" s="84" t="s">
        <v>28</v>
      </c>
      <c r="T46" s="8" t="s">
        <v>85</v>
      </c>
      <c r="U46" s="122" t="s">
        <v>165</v>
      </c>
      <c r="V46" s="95">
        <v>0</v>
      </c>
      <c r="W46" s="13">
        <v>0</v>
      </c>
      <c r="X46" s="13">
        <v>0</v>
      </c>
      <c r="Y46" s="13">
        <f t="shared" si="18"/>
        <v>0</v>
      </c>
      <c r="Z46" s="9">
        <v>0</v>
      </c>
      <c r="AA46" s="9">
        <v>0</v>
      </c>
      <c r="AB46" s="10">
        <f>IF(SUM(O46:Q46)=1,SUM(O46:Q46),FALSE)</f>
        <v>1</v>
      </c>
      <c r="AC46" s="3"/>
      <c r="AD46" s="3"/>
    </row>
    <row r="47" spans="1:30" s="4" customFormat="1" x14ac:dyDescent="0.2">
      <c r="A47" s="377"/>
      <c r="B47" s="393"/>
      <c r="C47" s="5"/>
      <c r="D47" s="6"/>
      <c r="E47" s="259"/>
      <c r="F47" s="66" t="s">
        <v>87</v>
      </c>
      <c r="G47" s="336" t="s">
        <v>278</v>
      </c>
      <c r="H47" s="361" t="s">
        <v>304</v>
      </c>
      <c r="I47" s="34" t="s">
        <v>83</v>
      </c>
      <c r="J47" s="6">
        <v>1</v>
      </c>
      <c r="K47" s="261">
        <v>1</v>
      </c>
      <c r="L47" s="6">
        <v>15</v>
      </c>
      <c r="M47" s="6">
        <v>0</v>
      </c>
      <c r="N47" s="6" t="s">
        <v>84</v>
      </c>
      <c r="O47" s="7">
        <v>0.5</v>
      </c>
      <c r="P47" s="7">
        <v>0.5</v>
      </c>
      <c r="Q47" s="7">
        <v>0</v>
      </c>
      <c r="R47" s="68">
        <v>75</v>
      </c>
      <c r="S47" s="84" t="s">
        <v>28</v>
      </c>
      <c r="T47" s="8" t="s">
        <v>85</v>
      </c>
      <c r="U47" s="122" t="s">
        <v>231</v>
      </c>
      <c r="V47" s="95">
        <v>0</v>
      </c>
      <c r="W47" s="13">
        <v>0</v>
      </c>
      <c r="X47" s="13">
        <v>0</v>
      </c>
      <c r="Y47" s="13">
        <f t="shared" si="18"/>
        <v>0</v>
      </c>
      <c r="Z47" s="9">
        <v>0</v>
      </c>
      <c r="AA47" s="9">
        <v>0</v>
      </c>
      <c r="AB47" s="10">
        <f>IF(SUM(O47:Q47)=1,SUM(O47:Q47),FALSE)</f>
        <v>1</v>
      </c>
      <c r="AC47" s="3"/>
      <c r="AD47" s="3"/>
    </row>
    <row r="48" spans="1:30" s="248" customFormat="1" ht="34" customHeight="1" x14ac:dyDescent="0.2">
      <c r="A48" s="377"/>
      <c r="B48" s="394"/>
      <c r="C48" s="253" t="s">
        <v>124</v>
      </c>
      <c r="D48" s="202">
        <v>1</v>
      </c>
      <c r="E48" s="260">
        <v>7</v>
      </c>
      <c r="F48" s="246" t="s">
        <v>219</v>
      </c>
      <c r="G48" s="336" t="s">
        <v>279</v>
      </c>
      <c r="H48" s="361" t="s">
        <v>304</v>
      </c>
      <c r="I48" s="204" t="s">
        <v>83</v>
      </c>
      <c r="J48" s="202">
        <v>3</v>
      </c>
      <c r="K48" s="262">
        <v>3</v>
      </c>
      <c r="L48" s="202">
        <v>21</v>
      </c>
      <c r="M48" s="202">
        <v>21</v>
      </c>
      <c r="N48" s="6" t="s">
        <v>84</v>
      </c>
      <c r="O48" s="205">
        <v>1</v>
      </c>
      <c r="P48" s="205">
        <v>0</v>
      </c>
      <c r="Q48" s="7">
        <v>0</v>
      </c>
      <c r="R48" s="68">
        <v>25</v>
      </c>
      <c r="S48" s="206" t="s">
        <v>26</v>
      </c>
      <c r="T48" s="207"/>
      <c r="U48" s="208"/>
      <c r="V48" s="209">
        <f>IF(R48=0,0,ROUNDUP(C$41/R48,0))</f>
        <v>1</v>
      </c>
      <c r="W48" s="210">
        <f t="shared" ref="W48:Y49" si="19">O48*$L48</f>
        <v>21</v>
      </c>
      <c r="X48" s="210">
        <f t="shared" si="19"/>
        <v>0</v>
      </c>
      <c r="Y48" s="210">
        <f t="shared" si="19"/>
        <v>0</v>
      </c>
      <c r="Z48" s="211">
        <f t="shared" ref="Z48:Z49" si="20">(W48+X48+Y48)*V48</f>
        <v>21</v>
      </c>
      <c r="AA48" s="211">
        <f t="shared" ref="AA48:AA49" si="21">((W48*1.5)+X48+Y48)*V48</f>
        <v>31.5</v>
      </c>
      <c r="AB48" s="212">
        <f t="shared" ref="AB48:AB49" si="22">IF(SUM(O48:Q48)=1,SUM(O48:Q48),FALSE)</f>
        <v>1</v>
      </c>
      <c r="AC48" s="247"/>
      <c r="AD48" s="247"/>
    </row>
    <row r="49" spans="1:30" s="4" customFormat="1" ht="15" customHeight="1" x14ac:dyDescent="0.2">
      <c r="A49" s="377"/>
      <c r="B49" s="395"/>
      <c r="C49" s="5"/>
      <c r="D49" s="11"/>
      <c r="E49" s="259"/>
      <c r="F49" s="118" t="s">
        <v>125</v>
      </c>
      <c r="G49" s="336" t="s">
        <v>280</v>
      </c>
      <c r="H49" s="331" t="s">
        <v>307</v>
      </c>
      <c r="I49" s="34" t="s">
        <v>83</v>
      </c>
      <c r="J49" s="6">
        <v>4</v>
      </c>
      <c r="K49" s="261">
        <v>4</v>
      </c>
      <c r="L49" s="6">
        <v>30</v>
      </c>
      <c r="M49" s="6">
        <v>30</v>
      </c>
      <c r="N49" s="6" t="s">
        <v>84</v>
      </c>
      <c r="O49" s="7">
        <v>0.5</v>
      </c>
      <c r="P49" s="7">
        <v>0.5</v>
      </c>
      <c r="Q49" s="7">
        <v>0</v>
      </c>
      <c r="R49" s="68">
        <v>25</v>
      </c>
      <c r="S49" s="84" t="s">
        <v>28</v>
      </c>
      <c r="T49" s="8"/>
      <c r="U49" s="98"/>
      <c r="V49" s="95">
        <f t="shared" ref="V49:V52" si="23">IF(R49=0,0,ROUNDUP(C$41/R49,0))</f>
        <v>1</v>
      </c>
      <c r="W49" s="13">
        <f t="shared" si="19"/>
        <v>15</v>
      </c>
      <c r="X49" s="13">
        <f>P49*$L49</f>
        <v>15</v>
      </c>
      <c r="Y49" s="13">
        <f t="shared" si="19"/>
        <v>0</v>
      </c>
      <c r="Z49" s="9">
        <f t="shared" si="20"/>
        <v>30</v>
      </c>
      <c r="AA49" s="9">
        <f t="shared" si="21"/>
        <v>37.5</v>
      </c>
      <c r="AB49" s="10">
        <f t="shared" si="22"/>
        <v>1</v>
      </c>
      <c r="AC49" s="3"/>
      <c r="AD49" s="3"/>
    </row>
    <row r="50" spans="1:30" s="4" customFormat="1" ht="15" customHeight="1" x14ac:dyDescent="0.2">
      <c r="A50" s="377"/>
      <c r="B50" s="395"/>
      <c r="C50" s="5" t="s">
        <v>126</v>
      </c>
      <c r="D50" s="6">
        <v>1</v>
      </c>
      <c r="E50" s="259">
        <v>12</v>
      </c>
      <c r="F50" s="118" t="s">
        <v>127</v>
      </c>
      <c r="G50" s="336" t="s">
        <v>281</v>
      </c>
      <c r="H50" s="331" t="s">
        <v>307</v>
      </c>
      <c r="I50" s="34" t="s">
        <v>83</v>
      </c>
      <c r="J50" s="6">
        <v>2</v>
      </c>
      <c r="K50" s="261">
        <v>2</v>
      </c>
      <c r="L50" s="6">
        <v>30</v>
      </c>
      <c r="M50" s="6">
        <v>30</v>
      </c>
      <c r="N50" s="6" t="s">
        <v>84</v>
      </c>
      <c r="O50" s="7">
        <v>0.5</v>
      </c>
      <c r="P50" s="7">
        <v>0.5</v>
      </c>
      <c r="Q50" s="7">
        <v>0</v>
      </c>
      <c r="R50" s="68">
        <v>25</v>
      </c>
      <c r="S50" s="84" t="s">
        <v>28</v>
      </c>
      <c r="T50" s="8"/>
      <c r="U50" s="99"/>
      <c r="V50" s="95">
        <f t="shared" si="23"/>
        <v>1</v>
      </c>
      <c r="W50" s="13">
        <f t="shared" ref="W50" si="24">O50*$L50</f>
        <v>15</v>
      </c>
      <c r="X50" s="13">
        <f t="shared" ref="X50" si="25">P50*$L50</f>
        <v>15</v>
      </c>
      <c r="Y50" s="13">
        <f t="shared" ref="Y50" si="26">Q50*$L50</f>
        <v>0</v>
      </c>
      <c r="Z50" s="9">
        <f t="shared" ref="Z50" si="27">(W50+X50+Y50)*V50</f>
        <v>30</v>
      </c>
      <c r="AA50" s="9">
        <f t="shared" ref="AA50" si="28">((W50*1.5)+X50+Y50)*V50</f>
        <v>37.5</v>
      </c>
      <c r="AB50" s="10">
        <f t="shared" ref="AB50" si="29">IF(SUM(O50:Q50)=1,SUM(O50:Q50),FALSE)</f>
        <v>1</v>
      </c>
      <c r="AC50" s="3"/>
      <c r="AD50" s="3"/>
    </row>
    <row r="51" spans="1:30" s="4" customFormat="1" ht="15" customHeight="1" x14ac:dyDescent="0.2">
      <c r="A51" s="377"/>
      <c r="B51" s="395"/>
      <c r="C51" s="5"/>
      <c r="D51" s="11"/>
      <c r="E51" s="259"/>
      <c r="F51" s="120" t="s">
        <v>128</v>
      </c>
      <c r="G51" s="336" t="s">
        <v>281</v>
      </c>
      <c r="H51" s="331" t="s">
        <v>307</v>
      </c>
      <c r="I51" s="34" t="s">
        <v>83</v>
      </c>
      <c r="J51" s="6">
        <v>3</v>
      </c>
      <c r="K51" s="261">
        <v>3</v>
      </c>
      <c r="L51" s="6">
        <v>30</v>
      </c>
      <c r="M51" s="6">
        <v>30</v>
      </c>
      <c r="N51" s="6" t="s">
        <v>84</v>
      </c>
      <c r="O51" s="7">
        <v>0.5</v>
      </c>
      <c r="P51" s="7">
        <v>0.5</v>
      </c>
      <c r="Q51" s="7">
        <v>0</v>
      </c>
      <c r="R51" s="68">
        <v>25</v>
      </c>
      <c r="S51" s="84" t="s">
        <v>28</v>
      </c>
      <c r="T51" s="8"/>
      <c r="U51" s="99"/>
      <c r="V51" s="95">
        <f t="shared" si="23"/>
        <v>1</v>
      </c>
      <c r="W51" s="13">
        <f>O50*$L51</f>
        <v>15</v>
      </c>
      <c r="X51" s="13">
        <f>P50*$L51</f>
        <v>15</v>
      </c>
      <c r="Y51" s="13">
        <f t="shared" ref="Y51:Y52" si="30">Q51*$L51</f>
        <v>0</v>
      </c>
      <c r="Z51" s="9">
        <f t="shared" ref="Z51:Z52" si="31">(W51+X51+Y51)*V51</f>
        <v>30</v>
      </c>
      <c r="AA51" s="9">
        <f t="shared" ref="AA51:AA52" si="32">((W51*1.5)+X51+Y51)*V51</f>
        <v>37.5</v>
      </c>
      <c r="AB51" s="10">
        <f t="shared" ref="AB51:AB52" si="33">IF(SUM(O51:Q51)=1,SUM(O51:Q51),FALSE)</f>
        <v>1</v>
      </c>
      <c r="AC51" s="3"/>
      <c r="AD51" s="3"/>
    </row>
    <row r="52" spans="1:30" s="4" customFormat="1" ht="15" customHeight="1" x14ac:dyDescent="0.2">
      <c r="A52" s="377"/>
      <c r="B52" s="168"/>
      <c r="C52" s="170"/>
      <c r="D52" s="171"/>
      <c r="E52" s="172"/>
      <c r="F52" s="173" t="s">
        <v>195</v>
      </c>
      <c r="G52" s="336" t="s">
        <v>282</v>
      </c>
      <c r="H52" s="361" t="s">
        <v>304</v>
      </c>
      <c r="I52" s="174" t="s">
        <v>83</v>
      </c>
      <c r="J52" s="175">
        <v>3</v>
      </c>
      <c r="K52" s="263">
        <v>7</v>
      </c>
      <c r="L52" s="175">
        <v>30</v>
      </c>
      <c r="M52" s="175">
        <v>30</v>
      </c>
      <c r="N52" s="6" t="s">
        <v>84</v>
      </c>
      <c r="O52" s="176">
        <v>0.5</v>
      </c>
      <c r="P52" s="176">
        <v>0.5</v>
      </c>
      <c r="Q52" s="7">
        <v>0</v>
      </c>
      <c r="R52" s="68">
        <v>25</v>
      </c>
      <c r="S52" s="84" t="s">
        <v>26</v>
      </c>
      <c r="T52" s="177"/>
      <c r="U52" s="178"/>
      <c r="V52" s="95">
        <f t="shared" si="23"/>
        <v>1</v>
      </c>
      <c r="W52" s="13">
        <f>O51*$L52</f>
        <v>15</v>
      </c>
      <c r="X52" s="13">
        <f>P51*$L52</f>
        <v>15</v>
      </c>
      <c r="Y52" s="180">
        <f t="shared" si="30"/>
        <v>0</v>
      </c>
      <c r="Z52" s="9">
        <f t="shared" si="31"/>
        <v>30</v>
      </c>
      <c r="AA52" s="9">
        <f t="shared" si="32"/>
        <v>37.5</v>
      </c>
      <c r="AB52" s="10">
        <f t="shared" si="33"/>
        <v>1</v>
      </c>
      <c r="AC52" s="3"/>
      <c r="AD52" s="3"/>
    </row>
    <row r="53" spans="1:30" s="4" customFormat="1" ht="30.75" customHeight="1" thickBot="1" x14ac:dyDescent="0.25">
      <c r="A53" s="377"/>
      <c r="B53" s="40" t="s">
        <v>48</v>
      </c>
      <c r="C53" s="22"/>
      <c r="D53" s="22"/>
      <c r="E53" s="72">
        <f>SUM(E44:E52)</f>
        <v>30</v>
      </c>
      <c r="F53" s="75"/>
      <c r="G53" s="75"/>
      <c r="H53" s="360"/>
      <c r="I53" s="51"/>
      <c r="J53" s="51">
        <f>SUM(J48:J52)</f>
        <v>15</v>
      </c>
      <c r="K53" s="51">
        <f>SUM(K44:K52)</f>
        <v>30</v>
      </c>
      <c r="L53" s="51">
        <f>SUM(L48:L52)</f>
        <v>141</v>
      </c>
      <c r="M53" s="51">
        <f>SUM(M44:M52)</f>
        <v>141</v>
      </c>
      <c r="N53" s="51"/>
      <c r="O53" s="51">
        <f>SUM(O44:O52)</f>
        <v>5</v>
      </c>
      <c r="P53" s="51">
        <f>SUM(P44:P52)</f>
        <v>4</v>
      </c>
      <c r="Q53" s="51"/>
      <c r="R53" s="72"/>
      <c r="S53" s="75"/>
      <c r="T53" s="51"/>
      <c r="U53" s="72"/>
      <c r="V53" s="75">
        <f>SUM(V48:V51)</f>
        <v>4</v>
      </c>
      <c r="W53" s="51">
        <f>SUM(W48:W51)</f>
        <v>66</v>
      </c>
      <c r="X53" s="51">
        <f>SUM(X48:X51)</f>
        <v>45</v>
      </c>
      <c r="Y53" s="51">
        <f>SUM(Y48:Y52)</f>
        <v>0</v>
      </c>
      <c r="Z53" s="51">
        <f>SUM(Z48:Z51)</f>
        <v>111</v>
      </c>
      <c r="AA53" s="51">
        <f>SUM(AA48:AA51)</f>
        <v>144</v>
      </c>
      <c r="AB53" s="52">
        <f>SUM(AB48:AB51)</f>
        <v>4</v>
      </c>
      <c r="AC53" s="3"/>
      <c r="AD53" s="3"/>
    </row>
    <row r="54" spans="1:30" s="4" customFormat="1" ht="30.75" customHeight="1" thickBot="1" x14ac:dyDescent="0.25">
      <c r="A54" s="377"/>
      <c r="B54" s="56"/>
      <c r="C54" s="56"/>
      <c r="D54" s="16"/>
      <c r="E54" s="73"/>
      <c r="F54" s="70"/>
      <c r="G54" s="70"/>
      <c r="H54" s="70"/>
      <c r="I54" s="17"/>
      <c r="J54" s="16"/>
      <c r="K54" s="16"/>
      <c r="L54" s="16"/>
      <c r="M54" s="16"/>
      <c r="N54" s="17"/>
      <c r="O54" s="43"/>
      <c r="P54" s="43"/>
      <c r="Q54" s="43"/>
      <c r="R54" s="73"/>
      <c r="S54" s="85"/>
      <c r="T54" s="17"/>
      <c r="U54" s="100"/>
      <c r="V54" s="96"/>
      <c r="W54" s="44"/>
      <c r="X54" s="44"/>
      <c r="Y54" s="44"/>
      <c r="Z54" s="45"/>
      <c r="AA54" s="45"/>
      <c r="AB54" s="46"/>
      <c r="AC54" s="3"/>
      <c r="AD54" s="3"/>
    </row>
    <row r="55" spans="1:30" s="4" customFormat="1" ht="38.25" customHeight="1" thickBot="1" x14ac:dyDescent="0.25">
      <c r="A55" s="377"/>
      <c r="B55" s="58" t="s">
        <v>49</v>
      </c>
      <c r="C55" s="59">
        <v>25</v>
      </c>
      <c r="D55" s="57"/>
      <c r="E55" s="73"/>
      <c r="F55" s="70"/>
      <c r="G55" s="70"/>
      <c r="H55" s="70"/>
      <c r="I55" s="17"/>
      <c r="J55" s="16"/>
      <c r="K55" s="16"/>
      <c r="L55" s="16"/>
      <c r="M55" s="16"/>
      <c r="N55" s="17"/>
      <c r="O55" s="43"/>
      <c r="P55" s="43"/>
      <c r="Q55" s="43"/>
      <c r="R55" s="73"/>
      <c r="S55" s="85"/>
      <c r="T55" s="17"/>
      <c r="U55" s="100"/>
      <c r="V55" s="96"/>
      <c r="W55" s="44"/>
      <c r="X55" s="44"/>
      <c r="Y55" s="44"/>
      <c r="Z55" s="45"/>
      <c r="AA55" s="45"/>
      <c r="AB55" s="46"/>
      <c r="AC55" s="3"/>
      <c r="AD55" s="3"/>
    </row>
    <row r="56" spans="1:30" ht="75" customHeight="1" x14ac:dyDescent="0.2">
      <c r="A56" s="377"/>
      <c r="B56" s="110" t="str">
        <f>'Page de Garde'!A12</f>
        <v>Parcours</v>
      </c>
      <c r="C56" s="47" t="s">
        <v>5</v>
      </c>
      <c r="D56" s="47" t="s">
        <v>6</v>
      </c>
      <c r="E56" s="74" t="s">
        <v>7</v>
      </c>
      <c r="F56" s="71" t="s">
        <v>8</v>
      </c>
      <c r="G56" s="71" t="s">
        <v>256</v>
      </c>
      <c r="H56" s="71" t="s">
        <v>303</v>
      </c>
      <c r="I56" s="47" t="s">
        <v>9</v>
      </c>
      <c r="J56" s="47" t="s">
        <v>6</v>
      </c>
      <c r="K56" s="47" t="s">
        <v>7</v>
      </c>
      <c r="L56" s="48" t="s">
        <v>10</v>
      </c>
      <c r="M56" s="36" t="s">
        <v>247</v>
      </c>
      <c r="N56" s="48" t="s">
        <v>11</v>
      </c>
      <c r="O56" s="48" t="s">
        <v>12</v>
      </c>
      <c r="P56" s="48" t="s">
        <v>13</v>
      </c>
      <c r="Q56" s="48" t="s">
        <v>14</v>
      </c>
      <c r="R56" s="87" t="s">
        <v>15</v>
      </c>
      <c r="S56" s="82" t="s">
        <v>16</v>
      </c>
      <c r="T56" s="37" t="s">
        <v>17</v>
      </c>
      <c r="U56" s="94" t="s">
        <v>18</v>
      </c>
      <c r="V56" s="97" t="s">
        <v>19</v>
      </c>
      <c r="W56" s="49" t="s">
        <v>20</v>
      </c>
      <c r="X56" s="49" t="s">
        <v>21</v>
      </c>
      <c r="Y56" s="49" t="s">
        <v>22</v>
      </c>
      <c r="Z56" s="49" t="s">
        <v>23</v>
      </c>
      <c r="AA56" s="49" t="s">
        <v>24</v>
      </c>
      <c r="AB56" s="50" t="s">
        <v>25</v>
      </c>
    </row>
    <row r="57" spans="1:30" ht="54" customHeight="1" x14ac:dyDescent="0.2">
      <c r="A57" s="377"/>
      <c r="B57" s="112" t="str">
        <f>'Page de Garde'!B12</f>
        <v>Numérique : Enjeux, Technologies</v>
      </c>
      <c r="C57" s="388"/>
      <c r="D57" s="388"/>
      <c r="E57" s="388"/>
      <c r="F57" s="388"/>
      <c r="G57" s="388"/>
      <c r="H57" s="389"/>
      <c r="I57" s="388"/>
      <c r="J57" s="388"/>
      <c r="K57" s="388"/>
      <c r="L57" s="388"/>
      <c r="M57" s="388"/>
      <c r="N57" s="388"/>
      <c r="O57" s="388"/>
      <c r="P57" s="388"/>
      <c r="Q57" s="388"/>
      <c r="R57" s="388"/>
      <c r="S57" s="388"/>
      <c r="T57" s="388"/>
      <c r="U57" s="388"/>
      <c r="V57" s="388"/>
      <c r="W57" s="388"/>
      <c r="X57" s="388"/>
      <c r="Y57" s="388"/>
      <c r="Z57" s="388"/>
      <c r="AA57" s="388"/>
      <c r="AB57" s="390"/>
    </row>
    <row r="58" spans="1:30" ht="30" x14ac:dyDescent="0.2">
      <c r="A58" s="377"/>
      <c r="B58" s="392"/>
      <c r="C58" s="119" t="s">
        <v>179</v>
      </c>
      <c r="D58" s="6">
        <v>1</v>
      </c>
      <c r="E58" s="121">
        <v>9</v>
      </c>
      <c r="F58" s="252" t="s">
        <v>148</v>
      </c>
      <c r="G58" s="336" t="s">
        <v>281</v>
      </c>
      <c r="H58" s="331" t="s">
        <v>307</v>
      </c>
      <c r="I58" s="34" t="s">
        <v>83</v>
      </c>
      <c r="J58" s="6">
        <v>1</v>
      </c>
      <c r="K58" s="6">
        <v>6</v>
      </c>
      <c r="L58" s="6">
        <v>30</v>
      </c>
      <c r="M58" s="6">
        <v>30</v>
      </c>
      <c r="N58" s="6" t="s">
        <v>84</v>
      </c>
      <c r="O58" s="7">
        <v>0.5</v>
      </c>
      <c r="P58" s="7">
        <v>0.5</v>
      </c>
      <c r="Q58" s="7">
        <v>0</v>
      </c>
      <c r="R58" s="68">
        <v>25</v>
      </c>
      <c r="S58" s="84" t="s">
        <v>28</v>
      </c>
      <c r="T58" s="8"/>
      <c r="U58" s="99"/>
      <c r="V58" s="95">
        <v>1</v>
      </c>
      <c r="W58" s="13">
        <f>O58*$L58</f>
        <v>15</v>
      </c>
      <c r="X58" s="13">
        <f>P58*$L58</f>
        <v>15</v>
      </c>
      <c r="Y58" s="13">
        <f t="shared" ref="W58:Y60" si="34">Q58*$L58</f>
        <v>0</v>
      </c>
      <c r="Z58" s="9">
        <f t="shared" ref="Z58:Z59" si="35">(W58+X58+Y58)*V58</f>
        <v>30</v>
      </c>
      <c r="AA58" s="9">
        <f t="shared" ref="AA58:AA59" si="36">((W58*1.5)+X58+Y58)*V58</f>
        <v>37.5</v>
      </c>
      <c r="AB58" s="10">
        <f t="shared" ref="AB58:AB59" si="37">IF(SUM(O58:Q58)=1,SUM(O58:Q58),FALSE)</f>
        <v>1</v>
      </c>
    </row>
    <row r="59" spans="1:30" x14ac:dyDescent="0.2">
      <c r="A59" s="377"/>
      <c r="B59" s="393"/>
      <c r="C59" s="5"/>
      <c r="D59" s="6"/>
      <c r="E59" s="121"/>
      <c r="F59" s="252" t="s">
        <v>149</v>
      </c>
      <c r="G59" s="252" t="s">
        <v>289</v>
      </c>
      <c r="H59" s="331" t="s">
        <v>307</v>
      </c>
      <c r="I59" s="34" t="s">
        <v>83</v>
      </c>
      <c r="J59" s="6">
        <v>1</v>
      </c>
      <c r="K59" s="6">
        <v>3</v>
      </c>
      <c r="L59" s="6">
        <v>30</v>
      </c>
      <c r="M59" s="6">
        <v>30</v>
      </c>
      <c r="N59" s="6" t="s">
        <v>84</v>
      </c>
      <c r="O59" s="7">
        <v>0.5</v>
      </c>
      <c r="P59" s="7">
        <v>0.5</v>
      </c>
      <c r="Q59" s="7">
        <v>0</v>
      </c>
      <c r="R59" s="68">
        <v>25</v>
      </c>
      <c r="S59" s="84" t="s">
        <v>28</v>
      </c>
      <c r="T59" s="8"/>
      <c r="U59" s="99"/>
      <c r="V59" s="95">
        <v>1</v>
      </c>
      <c r="W59" s="13">
        <f t="shared" si="34"/>
        <v>15</v>
      </c>
      <c r="X59" s="13">
        <f t="shared" si="34"/>
        <v>15</v>
      </c>
      <c r="Y59" s="13">
        <f t="shared" si="34"/>
        <v>0</v>
      </c>
      <c r="Z59" s="9">
        <f t="shared" si="35"/>
        <v>30</v>
      </c>
      <c r="AA59" s="9">
        <f t="shared" si="36"/>
        <v>37.5</v>
      </c>
      <c r="AB59" s="10">
        <f t="shared" si="37"/>
        <v>1</v>
      </c>
    </row>
    <row r="60" spans="1:30" ht="30" x14ac:dyDescent="0.2">
      <c r="A60" s="377"/>
      <c r="B60" s="393"/>
      <c r="C60" s="119" t="s">
        <v>180</v>
      </c>
      <c r="D60" s="6">
        <v>1</v>
      </c>
      <c r="E60" s="121">
        <v>9</v>
      </c>
      <c r="F60" s="252" t="s">
        <v>150</v>
      </c>
      <c r="G60" s="252" t="s">
        <v>290</v>
      </c>
      <c r="H60" s="331" t="s">
        <v>307</v>
      </c>
      <c r="I60" s="34" t="s">
        <v>83</v>
      </c>
      <c r="J60" s="6">
        <v>1</v>
      </c>
      <c r="K60" s="6">
        <v>6</v>
      </c>
      <c r="L60" s="6">
        <v>30</v>
      </c>
      <c r="M60" s="6">
        <v>30</v>
      </c>
      <c r="N60" s="6" t="s">
        <v>84</v>
      </c>
      <c r="O60" s="7">
        <v>0.5</v>
      </c>
      <c r="P60" s="7">
        <v>0.5</v>
      </c>
      <c r="Q60" s="7">
        <v>0</v>
      </c>
      <c r="R60" s="68">
        <v>25</v>
      </c>
      <c r="S60" s="84" t="s">
        <v>28</v>
      </c>
      <c r="T60" s="8"/>
      <c r="U60" s="99"/>
      <c r="V60" s="95"/>
      <c r="W60" s="13">
        <f t="shared" si="34"/>
        <v>15</v>
      </c>
      <c r="X60" s="13">
        <f t="shared" ref="X60" si="38">P60*$L60</f>
        <v>15</v>
      </c>
      <c r="Y60" s="13">
        <f t="shared" ref="Y60:Y61" si="39">Q60*$L60</f>
        <v>0</v>
      </c>
      <c r="Z60" s="9">
        <f t="shared" ref="Z60" si="40">(W60+X60+Y60)*V60</f>
        <v>0</v>
      </c>
      <c r="AA60" s="9">
        <f t="shared" ref="AA60" si="41">((W60*1.5)+X60+Y60)*V60</f>
        <v>0</v>
      </c>
      <c r="AB60" s="10">
        <f t="shared" ref="AB60" si="42">IF(SUM(O60:Q60)=1,SUM(O60:Q60),FALSE)</f>
        <v>1</v>
      </c>
    </row>
    <row r="61" spans="1:30" x14ac:dyDescent="0.2">
      <c r="A61" s="377"/>
      <c r="B61" s="393"/>
      <c r="C61" s="119"/>
      <c r="D61" s="6"/>
      <c r="E61" s="121"/>
      <c r="F61" s="252" t="s">
        <v>225</v>
      </c>
      <c r="G61" s="252" t="s">
        <v>290</v>
      </c>
      <c r="H61" s="331" t="s">
        <v>307</v>
      </c>
      <c r="I61" s="34" t="s">
        <v>83</v>
      </c>
      <c r="J61" s="6">
        <v>1</v>
      </c>
      <c r="K61" s="6">
        <v>3</v>
      </c>
      <c r="L61" s="6">
        <v>30</v>
      </c>
      <c r="M61" s="6">
        <v>0</v>
      </c>
      <c r="N61" s="6" t="s">
        <v>84</v>
      </c>
      <c r="O61" s="7">
        <v>0.5</v>
      </c>
      <c r="P61" s="7">
        <v>0.5</v>
      </c>
      <c r="Q61" s="7">
        <v>0</v>
      </c>
      <c r="R61" s="308">
        <v>75</v>
      </c>
      <c r="S61" s="84" t="s">
        <v>28</v>
      </c>
      <c r="T61" s="8" t="s">
        <v>85</v>
      </c>
      <c r="U61" s="122" t="s">
        <v>165</v>
      </c>
      <c r="V61" s="95">
        <v>0</v>
      </c>
      <c r="W61" s="13">
        <v>0</v>
      </c>
      <c r="X61" s="13">
        <v>0</v>
      </c>
      <c r="Y61" s="13">
        <f t="shared" si="39"/>
        <v>0</v>
      </c>
      <c r="Z61" s="9">
        <f>(W61+X61+Y61)*V61</f>
        <v>0</v>
      </c>
      <c r="AA61" s="9">
        <f>((W61*1.5)+X61+Y61)*V61</f>
        <v>0</v>
      </c>
      <c r="AB61" s="10">
        <f>IF(SUM(O61:Q61)=1,SUM(O61:Q61),FALSE)</f>
        <v>1</v>
      </c>
    </row>
    <row r="62" spans="1:30" x14ac:dyDescent="0.2">
      <c r="A62" s="377"/>
      <c r="B62" s="393"/>
      <c r="C62" s="119" t="s">
        <v>151</v>
      </c>
      <c r="D62" s="6">
        <v>1</v>
      </c>
      <c r="E62" s="121">
        <v>15</v>
      </c>
      <c r="F62" s="252" t="s">
        <v>152</v>
      </c>
      <c r="G62" s="252" t="s">
        <v>291</v>
      </c>
      <c r="H62" s="361" t="s">
        <v>304</v>
      </c>
      <c r="I62" s="34" t="s">
        <v>83</v>
      </c>
      <c r="J62" s="6">
        <v>1</v>
      </c>
      <c r="K62" s="6">
        <v>6</v>
      </c>
      <c r="L62" s="6">
        <v>30</v>
      </c>
      <c r="M62" s="6">
        <v>30</v>
      </c>
      <c r="N62" s="6" t="s">
        <v>84</v>
      </c>
      <c r="O62" s="7">
        <v>0.5</v>
      </c>
      <c r="P62" s="7">
        <v>0.5</v>
      </c>
      <c r="Q62" s="7">
        <v>0</v>
      </c>
      <c r="R62" s="68">
        <v>25</v>
      </c>
      <c r="S62" s="84" t="s">
        <v>28</v>
      </c>
      <c r="T62" s="8"/>
      <c r="U62" s="99"/>
      <c r="V62" s="95">
        <v>1</v>
      </c>
      <c r="W62" s="13">
        <f t="shared" ref="W62" si="43">O62*$L62</f>
        <v>15</v>
      </c>
      <c r="X62" s="13">
        <f t="shared" ref="X62" si="44">P62*$L62</f>
        <v>15</v>
      </c>
      <c r="Y62" s="13">
        <f t="shared" ref="Y62:Y65" si="45">Q62*$L62</f>
        <v>0</v>
      </c>
      <c r="Z62" s="9">
        <f t="shared" ref="Z62" si="46">(W62+X62+Y62)*V62</f>
        <v>30</v>
      </c>
      <c r="AA62" s="9">
        <f t="shared" ref="AA62:AA65" si="47">((W62*1.5)+X62+Y62)*V62</f>
        <v>37.5</v>
      </c>
      <c r="AB62" s="10">
        <f t="shared" ref="AB62:AB65" si="48">IF(SUM(O62:Q62)=1,SUM(O62:Q62),FALSE)</f>
        <v>1</v>
      </c>
    </row>
    <row r="63" spans="1:30" x14ac:dyDescent="0.2">
      <c r="A63" s="377"/>
      <c r="B63" s="393"/>
      <c r="C63" s="119"/>
      <c r="D63" s="6"/>
      <c r="E63" s="121"/>
      <c r="F63" s="252" t="s">
        <v>226</v>
      </c>
      <c r="G63" s="66" t="s">
        <v>292</v>
      </c>
      <c r="H63" s="331" t="s">
        <v>307</v>
      </c>
      <c r="I63" s="34" t="s">
        <v>83</v>
      </c>
      <c r="J63" s="6">
        <v>1</v>
      </c>
      <c r="K63" s="6">
        <v>6</v>
      </c>
      <c r="L63" s="6">
        <v>30</v>
      </c>
      <c r="M63" s="6">
        <v>0</v>
      </c>
      <c r="N63" s="6" t="s">
        <v>84</v>
      </c>
      <c r="O63" s="7">
        <v>0.5</v>
      </c>
      <c r="P63" s="7">
        <v>0.5</v>
      </c>
      <c r="Q63" s="7">
        <v>0</v>
      </c>
      <c r="R63" s="68">
        <v>75</v>
      </c>
      <c r="S63" s="84" t="s">
        <v>28</v>
      </c>
      <c r="T63" s="8" t="s">
        <v>85</v>
      </c>
      <c r="U63" s="122" t="s">
        <v>165</v>
      </c>
      <c r="V63" s="95">
        <v>0</v>
      </c>
      <c r="W63" s="13">
        <v>0</v>
      </c>
      <c r="X63" s="13">
        <v>0</v>
      </c>
      <c r="Y63" s="13">
        <f t="shared" si="45"/>
        <v>0</v>
      </c>
      <c r="Z63" s="9">
        <f>(W63+X63+Y63)*V63</f>
        <v>0</v>
      </c>
      <c r="AA63" s="9">
        <f>((W63*1.5)+X63+Y63)*V63</f>
        <v>0</v>
      </c>
      <c r="AB63" s="10">
        <f>IF(SUM(O63:Q63)=1,SUM(O63:Q63),FALSE)</f>
        <v>1</v>
      </c>
    </row>
    <row r="64" spans="1:30" x14ac:dyDescent="0.2">
      <c r="A64" s="377"/>
      <c r="B64" s="393"/>
      <c r="C64" s="119"/>
      <c r="D64" s="6"/>
      <c r="E64" s="121"/>
      <c r="F64" s="252" t="s">
        <v>227</v>
      </c>
      <c r="G64" s="66" t="s">
        <v>257</v>
      </c>
      <c r="H64" s="331" t="s">
        <v>307</v>
      </c>
      <c r="I64" s="34" t="s">
        <v>83</v>
      </c>
      <c r="J64" s="6">
        <v>1</v>
      </c>
      <c r="K64" s="6">
        <v>3</v>
      </c>
      <c r="L64" s="6">
        <v>30</v>
      </c>
      <c r="M64" s="6">
        <v>0</v>
      </c>
      <c r="N64" s="6" t="s">
        <v>84</v>
      </c>
      <c r="O64" s="7">
        <v>0.5</v>
      </c>
      <c r="P64" s="7">
        <v>0.5</v>
      </c>
      <c r="Q64" s="7">
        <v>0</v>
      </c>
      <c r="R64" s="68">
        <v>75</v>
      </c>
      <c r="S64" s="84" t="s">
        <v>28</v>
      </c>
      <c r="T64" s="8" t="s">
        <v>85</v>
      </c>
      <c r="U64" s="122" t="s">
        <v>165</v>
      </c>
      <c r="V64" s="95">
        <v>0</v>
      </c>
      <c r="W64" s="13">
        <v>0</v>
      </c>
      <c r="X64" s="13">
        <v>0</v>
      </c>
      <c r="Y64" s="13">
        <f t="shared" si="45"/>
        <v>0</v>
      </c>
      <c r="Z64" s="9">
        <f>(W64+X64+Y64)*V64</f>
        <v>0</v>
      </c>
      <c r="AA64" s="9">
        <f>((W64*1.5)+X64+Y64)*V64</f>
        <v>0</v>
      </c>
      <c r="AB64" s="10">
        <f>IF(SUM(O64:Q64)=1,SUM(O64:Q64),FALSE)</f>
        <v>1</v>
      </c>
    </row>
    <row r="65" spans="1:30" x14ac:dyDescent="0.2">
      <c r="A65" s="377"/>
      <c r="B65" s="393"/>
      <c r="C65" s="119" t="s">
        <v>181</v>
      </c>
      <c r="D65" s="6">
        <v>1</v>
      </c>
      <c r="E65" s="121">
        <v>6</v>
      </c>
      <c r="F65" s="252" t="s">
        <v>153</v>
      </c>
      <c r="G65" s="252"/>
      <c r="H65" s="331" t="s">
        <v>307</v>
      </c>
      <c r="I65" s="34" t="s">
        <v>83</v>
      </c>
      <c r="J65" s="6">
        <v>1</v>
      </c>
      <c r="K65" s="6">
        <v>6</v>
      </c>
      <c r="L65" s="6">
        <v>30</v>
      </c>
      <c r="M65" s="6">
        <v>30</v>
      </c>
      <c r="N65" s="6" t="s">
        <v>84</v>
      </c>
      <c r="O65" s="7">
        <v>0.5</v>
      </c>
      <c r="P65" s="7">
        <v>0.5</v>
      </c>
      <c r="Q65" s="7">
        <v>0</v>
      </c>
      <c r="R65" s="68">
        <v>25</v>
      </c>
      <c r="S65" s="84" t="s">
        <v>26</v>
      </c>
      <c r="T65" s="8"/>
      <c r="U65" s="99"/>
      <c r="V65" s="95">
        <v>0</v>
      </c>
      <c r="W65" s="13">
        <v>0</v>
      </c>
      <c r="X65" s="13">
        <v>0</v>
      </c>
      <c r="Y65" s="13">
        <f t="shared" si="45"/>
        <v>0</v>
      </c>
      <c r="Z65" s="9">
        <f>(W65+X65+Y65)*V65</f>
        <v>0</v>
      </c>
      <c r="AA65" s="9">
        <f t="shared" si="47"/>
        <v>0</v>
      </c>
      <c r="AB65" s="10">
        <f t="shared" si="48"/>
        <v>1</v>
      </c>
    </row>
    <row r="66" spans="1:30" ht="36" customHeight="1" thickBot="1" x14ac:dyDescent="0.25">
      <c r="A66" s="377"/>
      <c r="B66" s="40" t="s">
        <v>48</v>
      </c>
      <c r="C66" s="22"/>
      <c r="D66" s="22"/>
      <c r="E66" s="72">
        <f>SUM(E58:E65)-E58</f>
        <v>30</v>
      </c>
      <c r="F66" s="75"/>
      <c r="G66" s="75"/>
      <c r="H66" s="360"/>
      <c r="I66" s="51"/>
      <c r="J66" s="51">
        <f>SUM(J58:J65)-SUM(J60:J60)</f>
        <v>7</v>
      </c>
      <c r="K66" s="51">
        <f>SUM(K58:K65)-SUM(K58:K59)</f>
        <v>30</v>
      </c>
      <c r="L66" s="51">
        <f>SUM(L58:L65)</f>
        <v>240</v>
      </c>
      <c r="M66" s="51">
        <f>SUM(M58:M65)</f>
        <v>150</v>
      </c>
      <c r="N66" s="51"/>
      <c r="O66" s="51">
        <f>SUM(O58:O65)</f>
        <v>4</v>
      </c>
      <c r="P66" s="51">
        <f>SUM(P58:P65)</f>
        <v>4</v>
      </c>
      <c r="Q66" s="51">
        <f>SUM(Q58:Q65)</f>
        <v>0</v>
      </c>
      <c r="R66" s="72"/>
      <c r="S66" s="75"/>
      <c r="T66" s="51"/>
      <c r="U66" s="72"/>
      <c r="V66" s="75">
        <f t="shared" ref="V66:AB66" si="49">SUM(V58:V65)</f>
        <v>3</v>
      </c>
      <c r="W66" s="51">
        <f t="shared" si="49"/>
        <v>60</v>
      </c>
      <c r="X66" s="51">
        <f t="shared" si="49"/>
        <v>60</v>
      </c>
      <c r="Y66" s="51">
        <f t="shared" si="49"/>
        <v>0</v>
      </c>
      <c r="Z66" s="51">
        <f t="shared" si="49"/>
        <v>90</v>
      </c>
      <c r="AA66" s="51">
        <f t="shared" si="49"/>
        <v>112.5</v>
      </c>
      <c r="AB66" s="52">
        <f t="shared" si="49"/>
        <v>8</v>
      </c>
    </row>
    <row r="67" spans="1:30" ht="36" customHeight="1" thickBot="1" x14ac:dyDescent="0.25">
      <c r="A67" s="377"/>
      <c r="B67" s="56"/>
      <c r="C67" s="56"/>
      <c r="D67" s="16"/>
      <c r="E67" s="73"/>
      <c r="F67" s="70"/>
      <c r="G67" s="70"/>
      <c r="H67" s="70"/>
      <c r="I67" s="17"/>
      <c r="J67" s="16"/>
      <c r="K67" s="16"/>
      <c r="L67" s="16"/>
      <c r="M67" s="16"/>
      <c r="N67" s="17"/>
      <c r="O67" s="43"/>
      <c r="P67" s="43"/>
      <c r="Q67" s="43"/>
      <c r="R67" s="73"/>
      <c r="S67" s="85"/>
      <c r="T67" s="17"/>
      <c r="U67" s="100"/>
      <c r="V67" s="96"/>
      <c r="W67" s="44"/>
      <c r="X67" s="44"/>
      <c r="Y67" s="44"/>
      <c r="Z67" s="45"/>
      <c r="AA67" s="45"/>
      <c r="AB67" s="46"/>
    </row>
    <row r="68" spans="1:30" s="4" customFormat="1" ht="38.25" customHeight="1" thickBot="1" x14ac:dyDescent="0.25">
      <c r="A68" s="377"/>
      <c r="B68" s="58" t="s">
        <v>49</v>
      </c>
      <c r="C68" s="59">
        <v>25</v>
      </c>
      <c r="D68" s="57"/>
      <c r="E68" s="73"/>
      <c r="F68" s="70"/>
      <c r="G68" s="70"/>
      <c r="H68" s="70"/>
      <c r="I68" s="17"/>
      <c r="J68" s="16"/>
      <c r="K68" s="16"/>
      <c r="L68" s="16"/>
      <c r="M68" s="16"/>
      <c r="N68" s="17"/>
      <c r="O68" s="43"/>
      <c r="P68" s="43"/>
      <c r="Q68" s="43"/>
      <c r="R68" s="73"/>
      <c r="S68" s="85"/>
      <c r="T68" s="17"/>
      <c r="U68" s="100"/>
      <c r="V68" s="96"/>
      <c r="W68" s="44"/>
      <c r="X68" s="44"/>
      <c r="Y68" s="44"/>
      <c r="Z68" s="45"/>
      <c r="AA68" s="45"/>
      <c r="AB68" s="46"/>
      <c r="AC68" s="3"/>
      <c r="AD68" s="3"/>
    </row>
    <row r="69" spans="1:30" s="4" customFormat="1" ht="38.25" customHeight="1" thickBot="1" x14ac:dyDescent="0.25">
      <c r="A69" s="377"/>
      <c r="B69" s="41"/>
      <c r="C69" s="42"/>
      <c r="D69" s="16"/>
      <c r="E69" s="73"/>
      <c r="F69" s="70"/>
      <c r="G69" s="70"/>
      <c r="H69" s="70"/>
      <c r="I69" s="17"/>
      <c r="J69" s="16"/>
      <c r="K69" s="16"/>
      <c r="L69" s="16"/>
      <c r="M69" s="16"/>
      <c r="N69" s="17"/>
      <c r="O69" s="43"/>
      <c r="P69" s="43"/>
      <c r="Q69" s="43"/>
      <c r="R69" s="73"/>
      <c r="S69" s="85"/>
      <c r="T69" s="17"/>
      <c r="U69" s="100"/>
      <c r="V69" s="96"/>
      <c r="W69" s="44"/>
      <c r="X69" s="44"/>
      <c r="Y69" s="44"/>
      <c r="Z69" s="45"/>
      <c r="AA69" s="45"/>
      <c r="AB69" s="46"/>
      <c r="AC69" s="3"/>
      <c r="AD69" s="3"/>
    </row>
    <row r="70" spans="1:30" ht="37.5" customHeight="1" thickBot="1" x14ac:dyDescent="0.25">
      <c r="A70" s="53" t="s">
        <v>45</v>
      </c>
      <c r="B70" s="54"/>
      <c r="C70" s="54"/>
      <c r="D70" s="54"/>
      <c r="E70" s="77">
        <f>(E66+E53+E39+E19)-E19</f>
        <v>90</v>
      </c>
      <c r="F70" s="76"/>
      <c r="G70" s="76"/>
      <c r="H70" s="76"/>
      <c r="I70" s="55"/>
      <c r="J70" s="55">
        <f>J66+J53+J39+J19</f>
        <v>49</v>
      </c>
      <c r="K70" s="55">
        <f>K66+K53+K39+K19</f>
        <v>90</v>
      </c>
      <c r="L70" s="55">
        <f>L66+L53+L39+L19</f>
        <v>681</v>
      </c>
      <c r="M70" s="55"/>
      <c r="N70" s="55"/>
      <c r="O70" s="55">
        <f>O66+O53+O39+O19</f>
        <v>15.5</v>
      </c>
      <c r="P70" s="55">
        <f>P66+P53+P39+P19</f>
        <v>14.5</v>
      </c>
      <c r="Q70" s="55">
        <f>Q66+Q53+Q39+Q19</f>
        <v>0</v>
      </c>
      <c r="R70" s="77"/>
      <c r="S70" s="76">
        <f>S66+S53+S39+S19</f>
        <v>0</v>
      </c>
      <c r="T70" s="55"/>
      <c r="U70" s="77"/>
      <c r="V70" s="76">
        <f t="shared" ref="V70:AB70" si="50">V66+V53+V39+V19</f>
        <v>18</v>
      </c>
      <c r="W70" s="55">
        <f t="shared" si="50"/>
        <v>261</v>
      </c>
      <c r="X70" s="55">
        <f t="shared" si="50"/>
        <v>240</v>
      </c>
      <c r="Y70" s="55">
        <f t="shared" si="50"/>
        <v>0</v>
      </c>
      <c r="Z70" s="55">
        <f t="shared" si="50"/>
        <v>441</v>
      </c>
      <c r="AA70" s="55">
        <f t="shared" si="50"/>
        <v>556.5</v>
      </c>
      <c r="AB70" s="55">
        <f t="shared" si="50"/>
        <v>12</v>
      </c>
    </row>
    <row r="73" spans="1:30" ht="16" thickBot="1" x14ac:dyDescent="0.25"/>
    <row r="74" spans="1:30" ht="43.5" customHeight="1" thickBot="1" x14ac:dyDescent="0.25">
      <c r="A74" s="372" t="s">
        <v>0</v>
      </c>
      <c r="B74" s="373"/>
      <c r="C74" s="373"/>
      <c r="D74" s="373"/>
      <c r="E74" s="374"/>
      <c r="F74" s="372" t="s">
        <v>1</v>
      </c>
      <c r="G74" s="375"/>
      <c r="H74" s="375"/>
      <c r="I74" s="373"/>
      <c r="J74" s="373"/>
      <c r="K74" s="373"/>
      <c r="L74" s="373"/>
      <c r="M74" s="373"/>
      <c r="N74" s="373"/>
      <c r="O74" s="373"/>
      <c r="P74" s="373"/>
      <c r="Q74" s="373"/>
      <c r="R74" s="374"/>
      <c r="S74" s="409" t="s">
        <v>2</v>
      </c>
      <c r="T74" s="410"/>
      <c r="U74" s="411"/>
      <c r="V74" s="412" t="s">
        <v>3</v>
      </c>
      <c r="W74" s="410"/>
      <c r="X74" s="410"/>
      <c r="Y74" s="410"/>
      <c r="Z74" s="413"/>
      <c r="AA74" s="413"/>
      <c r="AB74" s="411"/>
    </row>
    <row r="75" spans="1:30" ht="39" customHeight="1" thickBot="1" x14ac:dyDescent="0.25">
      <c r="A75" s="14"/>
      <c r="B75" s="56" t="s">
        <v>49</v>
      </c>
      <c r="C75" s="56">
        <v>25</v>
      </c>
      <c r="D75" s="24"/>
      <c r="E75" s="25"/>
      <c r="F75" s="26"/>
      <c r="G75" s="61"/>
      <c r="H75" s="61"/>
      <c r="I75" s="24"/>
      <c r="J75" s="24"/>
      <c r="K75" s="27"/>
      <c r="L75" s="369" t="s">
        <v>4</v>
      </c>
      <c r="M75" s="369"/>
      <c r="N75" s="369"/>
      <c r="O75" s="370"/>
      <c r="P75" s="370"/>
      <c r="Q75" s="370"/>
      <c r="R75" s="371"/>
      <c r="S75" s="28"/>
      <c r="T75" s="29"/>
      <c r="U75" s="92"/>
      <c r="V75" s="90"/>
      <c r="W75" s="30"/>
      <c r="X75" s="30"/>
      <c r="Y75" s="30"/>
      <c r="Z75" s="31"/>
      <c r="AA75" s="31"/>
      <c r="AB75" s="32"/>
    </row>
    <row r="76" spans="1:30" ht="46" thickBot="1" x14ac:dyDescent="0.25">
      <c r="A76" s="14"/>
      <c r="B76" s="114" t="str">
        <f>'Page de Garde'!A9</f>
        <v>Socle/Tronc commun</v>
      </c>
      <c r="C76" s="47" t="s">
        <v>5</v>
      </c>
      <c r="D76" s="47" t="s">
        <v>6</v>
      </c>
      <c r="E76" s="74" t="s">
        <v>7</v>
      </c>
      <c r="F76" s="71" t="s">
        <v>8</v>
      </c>
      <c r="G76" s="71" t="s">
        <v>256</v>
      </c>
      <c r="H76" s="71" t="s">
        <v>303</v>
      </c>
      <c r="I76" s="47" t="s">
        <v>9</v>
      </c>
      <c r="J76" s="47" t="s">
        <v>6</v>
      </c>
      <c r="K76" s="47" t="s">
        <v>7</v>
      </c>
      <c r="L76" s="48" t="s">
        <v>10</v>
      </c>
      <c r="M76" s="36" t="s">
        <v>247</v>
      </c>
      <c r="N76" s="48" t="s">
        <v>11</v>
      </c>
      <c r="O76" s="48" t="s">
        <v>12</v>
      </c>
      <c r="P76" s="48" t="s">
        <v>13</v>
      </c>
      <c r="Q76" s="48" t="s">
        <v>14</v>
      </c>
      <c r="R76" s="87" t="s">
        <v>15</v>
      </c>
      <c r="S76" s="82" t="s">
        <v>16</v>
      </c>
      <c r="T76" s="37" t="s">
        <v>17</v>
      </c>
      <c r="U76" s="94" t="s">
        <v>18</v>
      </c>
      <c r="V76" s="97" t="s">
        <v>19</v>
      </c>
      <c r="W76" s="49" t="s">
        <v>20</v>
      </c>
      <c r="X76" s="49" t="s">
        <v>21</v>
      </c>
      <c r="Y76" s="49" t="s">
        <v>22</v>
      </c>
      <c r="Z76" s="49" t="s">
        <v>23</v>
      </c>
      <c r="AA76" s="49" t="s">
        <v>24</v>
      </c>
      <c r="AB76" s="50" t="s">
        <v>25</v>
      </c>
    </row>
    <row r="77" spans="1:30" ht="39" customHeight="1" thickBot="1" x14ac:dyDescent="0.25">
      <c r="A77" s="14"/>
      <c r="B77" s="56" t="s">
        <v>49</v>
      </c>
      <c r="C77" s="56"/>
      <c r="D77" s="24"/>
      <c r="E77" s="25"/>
      <c r="F77" s="26"/>
      <c r="G77" s="61"/>
      <c r="H77" s="61"/>
      <c r="I77" s="24"/>
      <c r="J77" s="24"/>
      <c r="K77" s="27"/>
      <c r="L77" s="369" t="s">
        <v>4</v>
      </c>
      <c r="M77" s="369"/>
      <c r="N77" s="369"/>
      <c r="O77" s="370"/>
      <c r="P77" s="370"/>
      <c r="Q77" s="370"/>
      <c r="R77" s="371"/>
      <c r="S77" s="28"/>
      <c r="T77" s="29"/>
      <c r="U77" s="92"/>
      <c r="V77" s="90"/>
      <c r="W77" s="30"/>
      <c r="X77" s="30"/>
      <c r="Y77" s="30"/>
      <c r="Z77" s="31"/>
      <c r="AA77" s="31"/>
      <c r="AB77" s="32"/>
    </row>
    <row r="78" spans="1:30" s="213" customFormat="1" ht="35" customHeight="1" thickBot="1" x14ac:dyDescent="0.25">
      <c r="A78" s="376" t="s">
        <v>31</v>
      </c>
      <c r="B78" s="200"/>
      <c r="C78" s="215"/>
      <c r="D78" s="216"/>
      <c r="E78" s="217"/>
      <c r="F78" s="235"/>
      <c r="G78" s="235"/>
      <c r="H78" s="235"/>
      <c r="I78" s="236"/>
      <c r="J78" s="16"/>
      <c r="K78" s="16"/>
      <c r="L78" s="16"/>
      <c r="M78" s="16"/>
      <c r="N78" s="16"/>
      <c r="O78" s="43"/>
      <c r="P78" s="43"/>
      <c r="Q78" s="43"/>
      <c r="R78" s="217"/>
      <c r="S78" s="218"/>
      <c r="T78" s="219"/>
      <c r="U78" s="220"/>
      <c r="V78" s="221"/>
      <c r="W78" s="222"/>
      <c r="X78" s="222"/>
      <c r="Y78" s="222"/>
      <c r="Z78" s="223"/>
      <c r="AA78" s="223"/>
      <c r="AB78" s="224"/>
    </row>
    <row r="79" spans="1:30" ht="45" x14ac:dyDescent="0.2">
      <c r="A79" s="377"/>
      <c r="B79" s="110" t="str">
        <f>'Page de Garde'!A10</f>
        <v>Parcours</v>
      </c>
      <c r="C79" s="47" t="s">
        <v>5</v>
      </c>
      <c r="D79" s="47" t="s">
        <v>6</v>
      </c>
      <c r="E79" s="74" t="s">
        <v>7</v>
      </c>
      <c r="F79" s="71" t="s">
        <v>8</v>
      </c>
      <c r="G79" s="71" t="s">
        <v>256</v>
      </c>
      <c r="H79" s="71" t="s">
        <v>303</v>
      </c>
      <c r="I79" s="47" t="s">
        <v>9</v>
      </c>
      <c r="J79" s="47" t="s">
        <v>6</v>
      </c>
      <c r="K79" s="47" t="s">
        <v>7</v>
      </c>
      <c r="L79" s="48" t="s">
        <v>10</v>
      </c>
      <c r="M79" s="48" t="s">
        <v>249</v>
      </c>
      <c r="N79" s="48" t="s">
        <v>11</v>
      </c>
      <c r="O79" s="48" t="s">
        <v>12</v>
      </c>
      <c r="P79" s="48" t="s">
        <v>13</v>
      </c>
      <c r="Q79" s="48" t="s">
        <v>14</v>
      </c>
      <c r="R79" s="87" t="s">
        <v>15</v>
      </c>
      <c r="S79" s="82" t="s">
        <v>16</v>
      </c>
      <c r="T79" s="37" t="s">
        <v>17</v>
      </c>
      <c r="U79" s="94" t="s">
        <v>18</v>
      </c>
      <c r="V79" s="97" t="s">
        <v>19</v>
      </c>
      <c r="W79" s="49" t="s">
        <v>20</v>
      </c>
      <c r="X79" s="49" t="s">
        <v>21</v>
      </c>
      <c r="Y79" s="49" t="s">
        <v>22</v>
      </c>
      <c r="Z79" s="49" t="s">
        <v>23</v>
      </c>
      <c r="AA79" s="49" t="s">
        <v>24</v>
      </c>
      <c r="AB79" s="50" t="s">
        <v>25</v>
      </c>
    </row>
    <row r="80" spans="1:30" ht="68.25" customHeight="1" x14ac:dyDescent="0.2">
      <c r="A80" s="377"/>
      <c r="B80" s="115" t="str">
        <f>'Page de Garde'!B10</f>
        <v>Création et édition numériques</v>
      </c>
      <c r="C80" s="397"/>
      <c r="D80" s="398"/>
      <c r="E80" s="398"/>
      <c r="F80" s="398"/>
      <c r="G80" s="398"/>
      <c r="H80" s="398"/>
      <c r="I80" s="398"/>
      <c r="J80" s="398"/>
      <c r="K80" s="398"/>
      <c r="L80" s="398"/>
      <c r="M80" s="398"/>
      <c r="N80" s="398"/>
      <c r="O80" s="398"/>
      <c r="P80" s="398"/>
      <c r="Q80" s="398"/>
      <c r="R80" s="398"/>
      <c r="S80" s="398"/>
      <c r="T80" s="398"/>
      <c r="U80" s="398"/>
      <c r="V80" s="398"/>
      <c r="W80" s="398"/>
      <c r="X80" s="398"/>
      <c r="Y80" s="398"/>
      <c r="Z80" s="398"/>
      <c r="AA80" s="398"/>
      <c r="AB80" s="399"/>
    </row>
    <row r="81" spans="1:30" ht="19.5" customHeight="1" x14ac:dyDescent="0.2">
      <c r="A81" s="377"/>
      <c r="B81" s="289"/>
      <c r="C81" s="5" t="s">
        <v>232</v>
      </c>
      <c r="D81" s="290">
        <v>1</v>
      </c>
      <c r="E81" s="291">
        <v>3</v>
      </c>
      <c r="F81" s="293" t="s">
        <v>254</v>
      </c>
      <c r="G81" s="293"/>
      <c r="H81" s="362"/>
      <c r="I81" s="290"/>
      <c r="J81" s="290"/>
      <c r="K81" s="290"/>
      <c r="L81" s="290">
        <v>30</v>
      </c>
      <c r="M81" s="290"/>
      <c r="N81" s="290"/>
      <c r="O81" s="290"/>
      <c r="P81" s="290"/>
      <c r="Q81" s="290"/>
      <c r="R81" s="291"/>
      <c r="S81" s="292"/>
      <c r="T81" s="290"/>
      <c r="U81" s="291"/>
      <c r="V81" s="288"/>
      <c r="W81" s="256"/>
      <c r="X81" s="256"/>
      <c r="Y81" s="256"/>
      <c r="Z81" s="256"/>
      <c r="AA81" s="256"/>
      <c r="AB81" s="257"/>
    </row>
    <row r="82" spans="1:30" x14ac:dyDescent="0.2">
      <c r="A82" s="377"/>
      <c r="B82" s="225"/>
      <c r="C82" s="5"/>
      <c r="D82" s="6"/>
      <c r="E82" s="68"/>
      <c r="F82" s="327" t="s">
        <v>98</v>
      </c>
      <c r="G82" s="331" t="s">
        <v>258</v>
      </c>
      <c r="H82" s="363" t="s">
        <v>304</v>
      </c>
      <c r="I82" s="34" t="s">
        <v>47</v>
      </c>
      <c r="J82" s="6">
        <v>3</v>
      </c>
      <c r="K82" s="6">
        <v>3</v>
      </c>
      <c r="L82" s="6"/>
      <c r="M82" s="6">
        <v>30</v>
      </c>
      <c r="N82" s="6" t="s">
        <v>92</v>
      </c>
      <c r="O82" s="7">
        <v>0.5</v>
      </c>
      <c r="P82" s="7">
        <v>0.5</v>
      </c>
      <c r="Q82" s="7">
        <v>0</v>
      </c>
      <c r="R82" s="68">
        <v>25</v>
      </c>
      <c r="S82" s="84" t="s">
        <v>26</v>
      </c>
      <c r="T82" s="8"/>
      <c r="U82" s="98"/>
      <c r="V82" s="95">
        <v>1</v>
      </c>
      <c r="W82" s="13">
        <f t="shared" ref="W82:W84" si="51">O82*$L82</f>
        <v>0</v>
      </c>
      <c r="X82" s="13">
        <f t="shared" ref="X82:X84" si="52">P82*$L82</f>
        <v>0</v>
      </c>
      <c r="Y82" s="13">
        <f t="shared" ref="Y82:Y84" si="53">Q82*$L82</f>
        <v>0</v>
      </c>
      <c r="Z82" s="9">
        <f t="shared" ref="Z82:Z84" si="54">(W82+X82+Y82)*V82</f>
        <v>0</v>
      </c>
      <c r="AA82" s="9">
        <f t="shared" ref="AA82:AA84" si="55">((W82*1.5)+X82+Y82)*V82</f>
        <v>0</v>
      </c>
      <c r="AB82" s="10">
        <f t="shared" ref="AB82:AB84" si="56">IF(SUM(O82:Q82)=1,SUM(O82:Q82),FALSE)</f>
        <v>1</v>
      </c>
    </row>
    <row r="83" spans="1:30" x14ac:dyDescent="0.2">
      <c r="A83" s="377"/>
      <c r="B83" s="168"/>
      <c r="C83" s="5"/>
      <c r="D83" s="6"/>
      <c r="E83" s="68"/>
      <c r="F83" s="328" t="s">
        <v>99</v>
      </c>
      <c r="G83" s="331" t="s">
        <v>266</v>
      </c>
      <c r="H83" s="331" t="s">
        <v>307</v>
      </c>
      <c r="I83" s="34" t="s">
        <v>47</v>
      </c>
      <c r="J83" s="6">
        <v>3</v>
      </c>
      <c r="K83" s="6">
        <v>3</v>
      </c>
      <c r="L83" s="6"/>
      <c r="M83" s="6">
        <v>30</v>
      </c>
      <c r="N83" s="6" t="s">
        <v>92</v>
      </c>
      <c r="O83" s="7">
        <v>0.5</v>
      </c>
      <c r="P83" s="7">
        <v>0.5</v>
      </c>
      <c r="Q83" s="7">
        <v>0</v>
      </c>
      <c r="R83" s="68">
        <v>25</v>
      </c>
      <c r="S83" s="84" t="s">
        <v>26</v>
      </c>
      <c r="T83" s="8"/>
      <c r="U83" s="98"/>
      <c r="V83" s="95">
        <v>1</v>
      </c>
      <c r="W83" s="13">
        <f t="shared" si="51"/>
        <v>0</v>
      </c>
      <c r="X83" s="13">
        <f t="shared" si="52"/>
        <v>0</v>
      </c>
      <c r="Y83" s="13">
        <f t="shared" si="53"/>
        <v>0</v>
      </c>
      <c r="Z83" s="9">
        <f t="shared" si="54"/>
        <v>0</v>
      </c>
      <c r="AA83" s="9">
        <f t="shared" si="55"/>
        <v>0</v>
      </c>
      <c r="AB83" s="10">
        <f t="shared" si="56"/>
        <v>1</v>
      </c>
    </row>
    <row r="84" spans="1:30" x14ac:dyDescent="0.2">
      <c r="A84" s="377"/>
      <c r="B84" s="168"/>
      <c r="C84" s="5"/>
      <c r="D84" s="6"/>
      <c r="E84" s="68"/>
      <c r="F84" s="328" t="s">
        <v>100</v>
      </c>
      <c r="G84" s="331" t="s">
        <v>267</v>
      </c>
      <c r="H84" s="331" t="s">
        <v>307</v>
      </c>
      <c r="I84" s="34" t="s">
        <v>47</v>
      </c>
      <c r="J84" s="6">
        <v>3</v>
      </c>
      <c r="K84" s="6">
        <v>3</v>
      </c>
      <c r="L84" s="6"/>
      <c r="M84" s="6">
        <v>30</v>
      </c>
      <c r="N84" s="6" t="s">
        <v>92</v>
      </c>
      <c r="O84" s="7">
        <v>0.5</v>
      </c>
      <c r="P84" s="7">
        <v>0.5</v>
      </c>
      <c r="Q84" s="7">
        <v>0</v>
      </c>
      <c r="R84" s="68">
        <v>25</v>
      </c>
      <c r="S84" s="84" t="s">
        <v>26</v>
      </c>
      <c r="T84" s="8"/>
      <c r="U84" s="98"/>
      <c r="V84" s="95">
        <v>1</v>
      </c>
      <c r="W84" s="13">
        <f t="shared" si="51"/>
        <v>0</v>
      </c>
      <c r="X84" s="13">
        <f t="shared" si="52"/>
        <v>0</v>
      </c>
      <c r="Y84" s="13">
        <f t="shared" si="53"/>
        <v>0</v>
      </c>
      <c r="Z84" s="9">
        <f t="shared" si="54"/>
        <v>0</v>
      </c>
      <c r="AA84" s="9">
        <f t="shared" si="55"/>
        <v>0</v>
      </c>
      <c r="AB84" s="10">
        <f t="shared" si="56"/>
        <v>1</v>
      </c>
    </row>
    <row r="85" spans="1:30" s="213" customFormat="1" ht="35" customHeight="1" x14ac:dyDescent="0.2">
      <c r="A85" s="377"/>
      <c r="B85" s="168"/>
      <c r="C85" s="237" t="s">
        <v>216</v>
      </c>
      <c r="D85" s="238">
        <v>1</v>
      </c>
      <c r="E85" s="239">
        <v>8</v>
      </c>
      <c r="F85" s="329" t="s">
        <v>190</v>
      </c>
      <c r="G85" s="344" t="s">
        <v>299</v>
      </c>
      <c r="H85" s="363" t="s">
        <v>305</v>
      </c>
      <c r="I85" s="240" t="s">
        <v>83</v>
      </c>
      <c r="J85" s="238">
        <v>4</v>
      </c>
      <c r="K85" s="238">
        <v>4</v>
      </c>
      <c r="L85" s="238">
        <v>30</v>
      </c>
      <c r="M85" s="238">
        <v>30</v>
      </c>
      <c r="N85" s="238" t="s">
        <v>92</v>
      </c>
      <c r="O85" s="241">
        <v>0.5</v>
      </c>
      <c r="P85" s="241">
        <v>0.5</v>
      </c>
      <c r="Q85" s="241">
        <v>0</v>
      </c>
      <c r="R85" s="68">
        <v>25</v>
      </c>
      <c r="S85" s="206" t="s">
        <v>28</v>
      </c>
      <c r="T85" s="207"/>
      <c r="U85" s="208"/>
      <c r="V85" s="209">
        <v>1</v>
      </c>
      <c r="W85" s="210">
        <f>O85*$L85</f>
        <v>15</v>
      </c>
      <c r="X85" s="210">
        <f>P85*$L85</f>
        <v>15</v>
      </c>
      <c r="Y85" s="210">
        <f>Q85*$L85</f>
        <v>0</v>
      </c>
      <c r="Z85" s="211">
        <f t="shared" ref="Z85" si="57">(W85+X85+Y85)*V85</f>
        <v>30</v>
      </c>
      <c r="AA85" s="211">
        <f t="shared" ref="AA85" si="58">((W85*1.5)+X85+Y85)*V85</f>
        <v>37.5</v>
      </c>
      <c r="AB85" s="212">
        <f t="shared" ref="AB85" si="59">IF(SUM(O85:Q85)=1,SUM(O85:Q85),FALSE)</f>
        <v>1</v>
      </c>
    </row>
    <row r="86" spans="1:30" s="213" customFormat="1" ht="35" customHeight="1" x14ac:dyDescent="0.2">
      <c r="A86" s="377"/>
      <c r="B86" s="168"/>
      <c r="C86" s="201"/>
      <c r="D86" s="202"/>
      <c r="E86" s="202"/>
      <c r="F86" s="330" t="s">
        <v>191</v>
      </c>
      <c r="G86" s="344" t="s">
        <v>291</v>
      </c>
      <c r="H86" s="344" t="s">
        <v>305</v>
      </c>
      <c r="I86" s="34" t="s">
        <v>83</v>
      </c>
      <c r="J86" s="6">
        <v>4</v>
      </c>
      <c r="K86" s="6">
        <v>4</v>
      </c>
      <c r="L86" s="6">
        <v>30</v>
      </c>
      <c r="M86" s="6">
        <v>30</v>
      </c>
      <c r="N86" s="6" t="s">
        <v>92</v>
      </c>
      <c r="O86" s="7">
        <v>0.5</v>
      </c>
      <c r="P86" s="7">
        <v>0.5</v>
      </c>
      <c r="Q86" s="7">
        <v>0</v>
      </c>
      <c r="R86" s="68">
        <v>25</v>
      </c>
      <c r="S86" s="206" t="s">
        <v>28</v>
      </c>
      <c r="T86" s="219"/>
      <c r="U86" s="220"/>
      <c r="V86" s="209">
        <v>1</v>
      </c>
      <c r="W86" s="210">
        <f t="shared" ref="W86:W91" si="60">O86*$L86</f>
        <v>15</v>
      </c>
      <c r="X86" s="210">
        <f t="shared" ref="X86:X91" si="61">P86*$L86</f>
        <v>15</v>
      </c>
      <c r="Y86" s="210">
        <f t="shared" ref="Y86:Y91" si="62">Q86*$L86</f>
        <v>0</v>
      </c>
      <c r="Z86" s="211">
        <f t="shared" ref="Z86:Z91" si="63">(W86+X86+Y86)*V86</f>
        <v>30</v>
      </c>
      <c r="AA86" s="211">
        <f t="shared" ref="AA86:AA91" si="64">((W86*1.5)+X86+Y86)*V86</f>
        <v>37.5</v>
      </c>
      <c r="AB86" s="212">
        <f t="shared" ref="AB86:AB91" si="65">IF(SUM(O86:Q86)=1,SUM(O86:Q86),FALSE)</f>
        <v>1</v>
      </c>
    </row>
    <row r="87" spans="1:30" x14ac:dyDescent="0.2">
      <c r="A87" s="377"/>
      <c r="B87" s="168"/>
      <c r="C87" s="242" t="s">
        <v>97</v>
      </c>
      <c r="D87" s="198">
        <v>3</v>
      </c>
      <c r="E87" s="243">
        <v>19</v>
      </c>
      <c r="F87" s="327" t="s">
        <v>101</v>
      </c>
      <c r="G87" s="331" t="s">
        <v>268</v>
      </c>
      <c r="H87" s="331" t="s">
        <v>307</v>
      </c>
      <c r="I87" s="197" t="s">
        <v>83</v>
      </c>
      <c r="J87" s="198">
        <v>4</v>
      </c>
      <c r="K87" s="198">
        <v>4</v>
      </c>
      <c r="L87" s="198">
        <v>30</v>
      </c>
      <c r="M87" s="198">
        <v>30</v>
      </c>
      <c r="N87" s="198" t="s">
        <v>92</v>
      </c>
      <c r="O87" s="199">
        <v>0.5</v>
      </c>
      <c r="P87" s="199">
        <v>0.5</v>
      </c>
      <c r="Q87" s="199">
        <v>0</v>
      </c>
      <c r="R87" s="68">
        <v>25</v>
      </c>
      <c r="S87" s="206" t="s">
        <v>28</v>
      </c>
      <c r="T87" s="8"/>
      <c r="U87" s="98"/>
      <c r="V87" s="209">
        <v>1</v>
      </c>
      <c r="W87" s="210">
        <f t="shared" si="60"/>
        <v>15</v>
      </c>
      <c r="X87" s="210">
        <f t="shared" si="61"/>
        <v>15</v>
      </c>
      <c r="Y87" s="210">
        <f t="shared" si="62"/>
        <v>0</v>
      </c>
      <c r="Z87" s="211">
        <f t="shared" si="63"/>
        <v>30</v>
      </c>
      <c r="AA87" s="211">
        <f t="shared" si="64"/>
        <v>37.5</v>
      </c>
      <c r="AB87" s="212">
        <f t="shared" si="65"/>
        <v>1</v>
      </c>
    </row>
    <row r="88" spans="1:30" x14ac:dyDescent="0.2">
      <c r="A88" s="377"/>
      <c r="B88" s="168"/>
      <c r="C88" s="5"/>
      <c r="D88" s="6"/>
      <c r="E88" s="68"/>
      <c r="F88" s="328" t="s">
        <v>102</v>
      </c>
      <c r="G88" s="331" t="s">
        <v>260</v>
      </c>
      <c r="H88" s="331" t="s">
        <v>307</v>
      </c>
      <c r="I88" s="34" t="s">
        <v>83</v>
      </c>
      <c r="J88" s="6">
        <v>4</v>
      </c>
      <c r="K88" s="6">
        <v>4</v>
      </c>
      <c r="L88" s="6">
        <v>30</v>
      </c>
      <c r="M88" s="6">
        <v>30</v>
      </c>
      <c r="N88" s="6" t="s">
        <v>92</v>
      </c>
      <c r="O88" s="7">
        <v>0.5</v>
      </c>
      <c r="P88" s="7">
        <v>0.5</v>
      </c>
      <c r="Q88" s="7">
        <v>0</v>
      </c>
      <c r="R88" s="68">
        <v>25</v>
      </c>
      <c r="S88" s="206" t="s">
        <v>28</v>
      </c>
      <c r="T88" s="8"/>
      <c r="U88" s="98"/>
      <c r="V88" s="209">
        <v>1</v>
      </c>
      <c r="W88" s="210">
        <f t="shared" si="60"/>
        <v>15</v>
      </c>
      <c r="X88" s="210">
        <f t="shared" si="61"/>
        <v>15</v>
      </c>
      <c r="Y88" s="210">
        <f t="shared" si="62"/>
        <v>0</v>
      </c>
      <c r="Z88" s="211">
        <f t="shared" si="63"/>
        <v>30</v>
      </c>
      <c r="AA88" s="211">
        <f t="shared" si="64"/>
        <v>37.5</v>
      </c>
      <c r="AB88" s="212">
        <f t="shared" si="65"/>
        <v>1</v>
      </c>
    </row>
    <row r="89" spans="1:30" x14ac:dyDescent="0.2">
      <c r="A89" s="377"/>
      <c r="B89" s="168"/>
      <c r="C89" s="5"/>
      <c r="D89" s="6"/>
      <c r="E89" s="68"/>
      <c r="F89" s="328" t="s">
        <v>103</v>
      </c>
      <c r="G89" s="331" t="s">
        <v>258</v>
      </c>
      <c r="H89" s="331" t="s">
        <v>307</v>
      </c>
      <c r="I89" s="34" t="s">
        <v>83</v>
      </c>
      <c r="J89" s="6">
        <v>4</v>
      </c>
      <c r="K89" s="6">
        <v>4</v>
      </c>
      <c r="L89" s="6">
        <v>30</v>
      </c>
      <c r="M89" s="6">
        <v>30</v>
      </c>
      <c r="N89" s="6" t="s">
        <v>92</v>
      </c>
      <c r="O89" s="7">
        <v>0.5</v>
      </c>
      <c r="P89" s="7">
        <v>0.5</v>
      </c>
      <c r="Q89" s="7">
        <v>0</v>
      </c>
      <c r="R89" s="68">
        <v>25</v>
      </c>
      <c r="S89" s="206" t="s">
        <v>28</v>
      </c>
      <c r="T89" s="8"/>
      <c r="U89" s="98"/>
      <c r="V89" s="209">
        <v>1</v>
      </c>
      <c r="W89" s="210">
        <f t="shared" si="60"/>
        <v>15</v>
      </c>
      <c r="X89" s="210">
        <f t="shared" si="61"/>
        <v>15</v>
      </c>
      <c r="Y89" s="210">
        <f t="shared" si="62"/>
        <v>0</v>
      </c>
      <c r="Z89" s="211">
        <f t="shared" si="63"/>
        <v>30</v>
      </c>
      <c r="AA89" s="211">
        <f t="shared" si="64"/>
        <v>37.5</v>
      </c>
      <c r="AB89" s="212">
        <f t="shared" si="65"/>
        <v>1</v>
      </c>
    </row>
    <row r="90" spans="1:30" x14ac:dyDescent="0.2">
      <c r="A90" s="377"/>
      <c r="B90" s="168"/>
      <c r="C90" s="5"/>
      <c r="D90" s="6"/>
      <c r="E90" s="68"/>
      <c r="F90" s="328" t="s">
        <v>104</v>
      </c>
      <c r="G90" s="331" t="s">
        <v>269</v>
      </c>
      <c r="H90" s="331" t="s">
        <v>307</v>
      </c>
      <c r="I90" s="34" t="s">
        <v>83</v>
      </c>
      <c r="J90" s="6">
        <v>3</v>
      </c>
      <c r="K90" s="6">
        <v>3</v>
      </c>
      <c r="L90" s="6">
        <v>30</v>
      </c>
      <c r="M90" s="6">
        <v>30</v>
      </c>
      <c r="N90" s="6" t="s">
        <v>92</v>
      </c>
      <c r="O90" s="7">
        <v>0.5</v>
      </c>
      <c r="P90" s="7">
        <v>0.5</v>
      </c>
      <c r="Q90" s="7">
        <v>0</v>
      </c>
      <c r="R90" s="68">
        <v>25</v>
      </c>
      <c r="S90" s="206" t="s">
        <v>28</v>
      </c>
      <c r="T90" s="8"/>
      <c r="U90" s="98"/>
      <c r="V90" s="209">
        <v>1</v>
      </c>
      <c r="W90" s="210">
        <f t="shared" si="60"/>
        <v>15</v>
      </c>
      <c r="X90" s="210">
        <f t="shared" si="61"/>
        <v>15</v>
      </c>
      <c r="Y90" s="210">
        <f t="shared" si="62"/>
        <v>0</v>
      </c>
      <c r="Z90" s="211">
        <f t="shared" si="63"/>
        <v>30</v>
      </c>
      <c r="AA90" s="211">
        <f t="shared" si="64"/>
        <v>37.5</v>
      </c>
      <c r="AB90" s="212">
        <f t="shared" si="65"/>
        <v>1</v>
      </c>
    </row>
    <row r="91" spans="1:30" x14ac:dyDescent="0.2">
      <c r="A91" s="377"/>
      <c r="B91" s="226"/>
      <c r="C91" s="5"/>
      <c r="D91" s="6"/>
      <c r="E91" s="68"/>
      <c r="F91" s="328" t="s">
        <v>105</v>
      </c>
      <c r="G91" s="331" t="s">
        <v>270</v>
      </c>
      <c r="H91" s="331" t="s">
        <v>307</v>
      </c>
      <c r="I91" s="34" t="s">
        <v>83</v>
      </c>
      <c r="J91" s="6">
        <v>4</v>
      </c>
      <c r="K91" s="6">
        <v>4</v>
      </c>
      <c r="L91" s="6">
        <v>30</v>
      </c>
      <c r="M91" s="6">
        <v>30</v>
      </c>
      <c r="N91" s="6" t="s">
        <v>92</v>
      </c>
      <c r="O91" s="7">
        <v>0.5</v>
      </c>
      <c r="P91" s="7">
        <v>0.5</v>
      </c>
      <c r="Q91" s="7">
        <v>0</v>
      </c>
      <c r="R91" s="68">
        <v>25</v>
      </c>
      <c r="S91" s="206" t="s">
        <v>28</v>
      </c>
      <c r="T91" s="8"/>
      <c r="U91" s="98"/>
      <c r="V91" s="209">
        <v>1</v>
      </c>
      <c r="W91" s="210">
        <f t="shared" si="60"/>
        <v>15</v>
      </c>
      <c r="X91" s="210">
        <f t="shared" si="61"/>
        <v>15</v>
      </c>
      <c r="Y91" s="210">
        <f t="shared" si="62"/>
        <v>0</v>
      </c>
      <c r="Z91" s="211">
        <f t="shared" si="63"/>
        <v>30</v>
      </c>
      <c r="AA91" s="211">
        <f t="shared" si="64"/>
        <v>37.5</v>
      </c>
      <c r="AB91" s="212">
        <f t="shared" si="65"/>
        <v>1</v>
      </c>
    </row>
    <row r="92" spans="1:30" ht="36.75" customHeight="1" thickBot="1" x14ac:dyDescent="0.25">
      <c r="A92" s="377"/>
      <c r="B92" s="40" t="s">
        <v>48</v>
      </c>
      <c r="C92" s="22"/>
      <c r="D92" s="22"/>
      <c r="E92" s="72">
        <f>SUM(E81:E91)</f>
        <v>30</v>
      </c>
      <c r="F92" s="75"/>
      <c r="G92" s="75"/>
      <c r="H92" s="360"/>
      <c r="I92" s="51"/>
      <c r="J92" s="51">
        <f>SUM(J82:J91)-J83-J84</f>
        <v>30</v>
      </c>
      <c r="K92" s="51">
        <f>SUM(K82:K91)-K83-K84</f>
        <v>30</v>
      </c>
      <c r="L92" s="51">
        <v>240</v>
      </c>
      <c r="M92" s="51">
        <f>SUM(M82:M91)</f>
        <v>300</v>
      </c>
      <c r="N92" s="51"/>
      <c r="O92" s="51">
        <f>SUM(O82:O91)</f>
        <v>5</v>
      </c>
      <c r="P92" s="51">
        <f>SUM(P82:P91)</f>
        <v>5</v>
      </c>
      <c r="Q92" s="51">
        <f>SUM(Q82:Q91)</f>
        <v>0</v>
      </c>
      <c r="R92" s="72"/>
      <c r="S92" s="75"/>
      <c r="T92" s="51"/>
      <c r="U92" s="72"/>
      <c r="V92" s="75">
        <f t="shared" ref="V92:AA92" si="66">SUM(V82:V91)</f>
        <v>10</v>
      </c>
      <c r="W92" s="51">
        <f t="shared" si="66"/>
        <v>105</v>
      </c>
      <c r="X92" s="51">
        <f t="shared" si="66"/>
        <v>105</v>
      </c>
      <c r="Y92" s="51">
        <f t="shared" si="66"/>
        <v>0</v>
      </c>
      <c r="Z92" s="51">
        <f t="shared" si="66"/>
        <v>210</v>
      </c>
      <c r="AA92" s="51">
        <f t="shared" si="66"/>
        <v>262.5</v>
      </c>
      <c r="AB92" s="23"/>
    </row>
    <row r="93" spans="1:30" s="4" customFormat="1" ht="38.25" customHeight="1" thickBot="1" x14ac:dyDescent="0.25">
      <c r="A93" s="377"/>
      <c r="B93" s="56" t="s">
        <v>49</v>
      </c>
      <c r="C93" s="56">
        <v>25</v>
      </c>
      <c r="D93" s="16"/>
      <c r="E93" s="73"/>
      <c r="F93" s="70"/>
      <c r="G93" s="70"/>
      <c r="H93" s="70"/>
      <c r="I93" s="17"/>
      <c r="J93" s="16"/>
      <c r="K93" s="16"/>
      <c r="L93" s="16"/>
      <c r="M93" s="16"/>
      <c r="N93" s="17"/>
      <c r="O93" s="43"/>
      <c r="P93" s="43"/>
      <c r="Q93" s="43"/>
      <c r="R93" s="73"/>
      <c r="S93" s="85"/>
      <c r="T93" s="17"/>
      <c r="U93" s="100"/>
      <c r="V93" s="96"/>
      <c r="W93" s="44"/>
      <c r="X93" s="44"/>
      <c r="Y93" s="44"/>
      <c r="Z93" s="45"/>
      <c r="AA93" s="45"/>
      <c r="AB93" s="46"/>
      <c r="AC93" s="3"/>
      <c r="AD93" s="3"/>
    </row>
    <row r="94" spans="1:30" ht="45" x14ac:dyDescent="0.2">
      <c r="A94" s="377"/>
      <c r="B94" s="110" t="str">
        <f>'Page de Garde'!A11</f>
        <v>Parcours</v>
      </c>
      <c r="C94" s="47" t="s">
        <v>5</v>
      </c>
      <c r="D94" s="47" t="s">
        <v>6</v>
      </c>
      <c r="E94" s="74" t="s">
        <v>7</v>
      </c>
      <c r="F94" s="71" t="s">
        <v>8</v>
      </c>
      <c r="G94" s="71" t="s">
        <v>256</v>
      </c>
      <c r="H94" s="71" t="s">
        <v>303</v>
      </c>
      <c r="I94" s="47" t="s">
        <v>9</v>
      </c>
      <c r="J94" s="47" t="s">
        <v>6</v>
      </c>
      <c r="K94" s="47" t="s">
        <v>7</v>
      </c>
      <c r="L94" s="48" t="s">
        <v>10</v>
      </c>
      <c r="M94" s="36" t="s">
        <v>247</v>
      </c>
      <c r="N94" s="48" t="s">
        <v>11</v>
      </c>
      <c r="O94" s="48" t="s">
        <v>12</v>
      </c>
      <c r="P94" s="48" t="s">
        <v>13</v>
      </c>
      <c r="Q94" s="48" t="s">
        <v>14</v>
      </c>
      <c r="R94" s="87" t="s">
        <v>15</v>
      </c>
      <c r="S94" s="82" t="s">
        <v>16</v>
      </c>
      <c r="T94" s="37" t="s">
        <v>17</v>
      </c>
      <c r="U94" s="94" t="s">
        <v>18</v>
      </c>
      <c r="V94" s="97" t="s">
        <v>19</v>
      </c>
      <c r="W94" s="49" t="s">
        <v>20</v>
      </c>
      <c r="X94" s="49" t="s">
        <v>21</v>
      </c>
      <c r="Y94" s="49" t="s">
        <v>22</v>
      </c>
      <c r="Z94" s="49" t="s">
        <v>23</v>
      </c>
      <c r="AA94" s="49" t="s">
        <v>24</v>
      </c>
      <c r="AB94" s="50" t="s">
        <v>25</v>
      </c>
    </row>
    <row r="95" spans="1:30" ht="54" customHeight="1" x14ac:dyDescent="0.2">
      <c r="A95" s="377"/>
      <c r="B95" s="113" t="str">
        <f>'Page de Garde'!B11</f>
        <v>Gestion Stratégique de l’Information</v>
      </c>
      <c r="C95" s="400"/>
      <c r="D95" s="401"/>
      <c r="E95" s="401"/>
      <c r="F95" s="401"/>
      <c r="G95" s="401"/>
      <c r="H95" s="401"/>
      <c r="I95" s="401"/>
      <c r="J95" s="401"/>
      <c r="K95" s="401"/>
      <c r="L95" s="401"/>
      <c r="M95" s="401"/>
      <c r="N95" s="401"/>
      <c r="O95" s="401"/>
      <c r="P95" s="401"/>
      <c r="Q95" s="401"/>
      <c r="R95" s="401"/>
      <c r="S95" s="401"/>
      <c r="T95" s="401"/>
      <c r="U95" s="401"/>
      <c r="V95" s="401"/>
      <c r="W95" s="401"/>
      <c r="X95" s="401"/>
      <c r="Y95" s="401"/>
      <c r="Z95" s="401"/>
      <c r="AA95" s="401"/>
      <c r="AB95" s="402"/>
    </row>
    <row r="96" spans="1:30" ht="15.75" customHeight="1" x14ac:dyDescent="0.2">
      <c r="A96" s="377"/>
      <c r="B96" s="225"/>
      <c r="C96" s="119" t="s">
        <v>129</v>
      </c>
      <c r="D96" s="202">
        <v>1</v>
      </c>
      <c r="E96" s="68">
        <v>8</v>
      </c>
      <c r="F96" s="118" t="s">
        <v>132</v>
      </c>
      <c r="G96" s="118" t="s">
        <v>280</v>
      </c>
      <c r="H96" s="331" t="s">
        <v>307</v>
      </c>
      <c r="I96" s="34" t="s">
        <v>83</v>
      </c>
      <c r="J96" s="6">
        <v>1</v>
      </c>
      <c r="K96" s="6">
        <v>3</v>
      </c>
      <c r="L96" s="6">
        <v>30</v>
      </c>
      <c r="M96" s="6">
        <v>30</v>
      </c>
      <c r="N96" s="6" t="s">
        <v>92</v>
      </c>
      <c r="O96" s="7">
        <v>0.5</v>
      </c>
      <c r="P96" s="7">
        <v>0.5</v>
      </c>
      <c r="Q96" s="7">
        <v>0</v>
      </c>
      <c r="R96" s="68">
        <v>25</v>
      </c>
      <c r="S96" s="84" t="s">
        <v>28</v>
      </c>
      <c r="T96" s="8"/>
      <c r="U96" s="98"/>
      <c r="V96" s="95">
        <f>IF(R96=0,0,ROUNDUP(C$93/R96,0))</f>
        <v>1</v>
      </c>
      <c r="W96" s="13">
        <f t="shared" ref="W96:W98" si="67">O96*$L96</f>
        <v>15</v>
      </c>
      <c r="X96" s="13">
        <f t="shared" ref="X96:X98" si="68">P96*$L96</f>
        <v>15</v>
      </c>
      <c r="Y96" s="13">
        <f t="shared" ref="Y96:Y98" si="69">Q96*$L96</f>
        <v>0</v>
      </c>
      <c r="Z96" s="9">
        <f t="shared" ref="Z96:Z98" si="70">(W96+X96+Y96)*V96</f>
        <v>30</v>
      </c>
      <c r="AA96" s="9">
        <f t="shared" ref="AA96:AA98" si="71">((W96*1.5)+X96+Y96)*V96</f>
        <v>37.5</v>
      </c>
      <c r="AB96" s="10">
        <f t="shared" ref="AB96:AB98" si="72">IF(SUM(O96:Q96)=1,SUM(O96:Q96),FALSE)</f>
        <v>1</v>
      </c>
    </row>
    <row r="97" spans="1:30" x14ac:dyDescent="0.2">
      <c r="A97" s="377"/>
      <c r="B97" s="168"/>
      <c r="C97" s="5"/>
      <c r="D97" s="202"/>
      <c r="E97" s="68"/>
      <c r="F97" s="118" t="s">
        <v>133</v>
      </c>
      <c r="G97" s="118" t="s">
        <v>279</v>
      </c>
      <c r="H97" s="363" t="s">
        <v>304</v>
      </c>
      <c r="I97" s="34" t="s">
        <v>83</v>
      </c>
      <c r="J97" s="6">
        <v>1</v>
      </c>
      <c r="K97" s="6">
        <v>3</v>
      </c>
      <c r="L97" s="6">
        <v>30</v>
      </c>
      <c r="M97" s="6">
        <v>30</v>
      </c>
      <c r="N97" s="6" t="s">
        <v>92</v>
      </c>
      <c r="O97" s="7">
        <v>0.3</v>
      </c>
      <c r="P97" s="7">
        <v>0.7</v>
      </c>
      <c r="Q97" s="7">
        <v>0</v>
      </c>
      <c r="R97" s="68">
        <v>25</v>
      </c>
      <c r="S97" s="206" t="s">
        <v>28</v>
      </c>
      <c r="T97" s="8"/>
      <c r="U97" s="98"/>
      <c r="V97" s="95">
        <f t="shared" ref="V97:V100" si="73">IF(R97=0,0,ROUNDUP(C$93/R97,0))</f>
        <v>1</v>
      </c>
      <c r="W97" s="13">
        <f t="shared" si="67"/>
        <v>9</v>
      </c>
      <c r="X97" s="13">
        <f t="shared" si="68"/>
        <v>21</v>
      </c>
      <c r="Y97" s="13">
        <f t="shared" si="69"/>
        <v>0</v>
      </c>
      <c r="Z97" s="9">
        <f t="shared" si="70"/>
        <v>30</v>
      </c>
      <c r="AA97" s="9">
        <f t="shared" si="71"/>
        <v>34.5</v>
      </c>
      <c r="AB97" s="10">
        <f t="shared" si="72"/>
        <v>1</v>
      </c>
    </row>
    <row r="98" spans="1:30" x14ac:dyDescent="0.2">
      <c r="A98" s="377"/>
      <c r="B98" s="168"/>
      <c r="C98" s="5"/>
      <c r="D98" s="202"/>
      <c r="E98" s="68"/>
      <c r="F98" s="118" t="s">
        <v>134</v>
      </c>
      <c r="G98" s="118" t="s">
        <v>283</v>
      </c>
      <c r="H98" s="331" t="s">
        <v>307</v>
      </c>
      <c r="I98" s="34" t="s">
        <v>83</v>
      </c>
      <c r="J98" s="6">
        <v>1</v>
      </c>
      <c r="K98" s="6">
        <v>2</v>
      </c>
      <c r="L98" s="6">
        <v>20</v>
      </c>
      <c r="M98" s="6">
        <v>20</v>
      </c>
      <c r="N98" s="6" t="s">
        <v>92</v>
      </c>
      <c r="O98" s="7">
        <v>0.3</v>
      </c>
      <c r="P98" s="7">
        <v>0.7</v>
      </c>
      <c r="Q98" s="7">
        <v>0</v>
      </c>
      <c r="R98" s="68">
        <v>25</v>
      </c>
      <c r="S98" s="206" t="s">
        <v>28</v>
      </c>
      <c r="T98" s="8"/>
      <c r="U98" s="99"/>
      <c r="V98" s="95">
        <f t="shared" si="73"/>
        <v>1</v>
      </c>
      <c r="W98" s="13">
        <f t="shared" si="67"/>
        <v>6</v>
      </c>
      <c r="X98" s="13">
        <f t="shared" si="68"/>
        <v>14</v>
      </c>
      <c r="Y98" s="13">
        <f t="shared" si="69"/>
        <v>0</v>
      </c>
      <c r="Z98" s="9">
        <f t="shared" si="70"/>
        <v>20</v>
      </c>
      <c r="AA98" s="9">
        <f t="shared" si="71"/>
        <v>23</v>
      </c>
      <c r="AB98" s="10">
        <f t="shared" si="72"/>
        <v>1</v>
      </c>
    </row>
    <row r="99" spans="1:30" x14ac:dyDescent="0.2">
      <c r="A99" s="377"/>
      <c r="B99" s="168"/>
      <c r="C99" s="119" t="s">
        <v>130</v>
      </c>
      <c r="D99" s="202">
        <v>1</v>
      </c>
      <c r="E99" s="68">
        <v>9</v>
      </c>
      <c r="F99" s="118" t="s">
        <v>228</v>
      </c>
      <c r="G99" s="118" t="s">
        <v>279</v>
      </c>
      <c r="H99" s="363" t="s">
        <v>304</v>
      </c>
      <c r="I99" s="34" t="s">
        <v>83</v>
      </c>
      <c r="J99" s="6">
        <v>1</v>
      </c>
      <c r="K99" s="6">
        <v>3</v>
      </c>
      <c r="L99" s="6">
        <v>21</v>
      </c>
      <c r="M99" s="6">
        <v>21</v>
      </c>
      <c r="N99" s="6" t="s">
        <v>92</v>
      </c>
      <c r="O99" s="7">
        <v>1</v>
      </c>
      <c r="P99" s="7">
        <v>0</v>
      </c>
      <c r="Q99" s="7">
        <v>0</v>
      </c>
      <c r="R99" s="68">
        <v>25</v>
      </c>
      <c r="S99" s="206" t="s">
        <v>28</v>
      </c>
      <c r="T99" s="8"/>
      <c r="U99" s="99"/>
      <c r="V99" s="95">
        <f t="shared" si="73"/>
        <v>1</v>
      </c>
      <c r="W99" s="13">
        <f t="shared" ref="W99:W102" si="74">O99*$L99</f>
        <v>21</v>
      </c>
      <c r="X99" s="13">
        <f t="shared" ref="X99:X102" si="75">P99*$L99</f>
        <v>0</v>
      </c>
      <c r="Y99" s="13">
        <f t="shared" ref="Y99:Y103" si="76">Q99*$L99</f>
        <v>0</v>
      </c>
      <c r="Z99" s="9">
        <f t="shared" ref="Z99:Z103" si="77">(W99+X99+Y99)*V99</f>
        <v>21</v>
      </c>
      <c r="AA99" s="9">
        <f t="shared" ref="AA99:AA103" si="78">((W99*1.5)+X99+Y99)*V99</f>
        <v>31.5</v>
      </c>
      <c r="AB99" s="10">
        <f t="shared" ref="AB99:AB103" si="79">IF(SUM(O99:Q99)=1,SUM(O99:Q99),FALSE)</f>
        <v>1</v>
      </c>
    </row>
    <row r="100" spans="1:30" x14ac:dyDescent="0.2">
      <c r="A100" s="377"/>
      <c r="B100" s="168"/>
      <c r="C100" s="5"/>
      <c r="D100" s="202"/>
      <c r="E100" s="68"/>
      <c r="F100" s="118" t="s">
        <v>135</v>
      </c>
      <c r="G100" s="118" t="s">
        <v>284</v>
      </c>
      <c r="H100" s="331" t="s">
        <v>307</v>
      </c>
      <c r="I100" s="34" t="s">
        <v>83</v>
      </c>
      <c r="J100" s="6">
        <v>1</v>
      </c>
      <c r="K100" s="6">
        <v>3</v>
      </c>
      <c r="L100" s="6">
        <v>24</v>
      </c>
      <c r="M100" s="6">
        <v>24</v>
      </c>
      <c r="N100" s="6" t="s">
        <v>92</v>
      </c>
      <c r="O100" s="7">
        <v>0</v>
      </c>
      <c r="P100" s="7">
        <v>1</v>
      </c>
      <c r="Q100" s="7">
        <v>0</v>
      </c>
      <c r="R100" s="68">
        <v>25</v>
      </c>
      <c r="S100" s="206" t="s">
        <v>28</v>
      </c>
      <c r="T100" s="8"/>
      <c r="U100" s="99"/>
      <c r="V100" s="95">
        <f t="shared" si="73"/>
        <v>1</v>
      </c>
      <c r="W100" s="13">
        <f t="shared" si="74"/>
        <v>0</v>
      </c>
      <c r="X100" s="13">
        <f t="shared" si="75"/>
        <v>24</v>
      </c>
      <c r="Y100" s="13">
        <f t="shared" si="76"/>
        <v>0</v>
      </c>
      <c r="Z100" s="9">
        <f t="shared" si="77"/>
        <v>24</v>
      </c>
      <c r="AA100" s="9">
        <f t="shared" si="78"/>
        <v>24</v>
      </c>
      <c r="AB100" s="10">
        <f t="shared" si="79"/>
        <v>1</v>
      </c>
    </row>
    <row r="101" spans="1:30" ht="18.75" customHeight="1" x14ac:dyDescent="0.2">
      <c r="A101" s="377"/>
      <c r="B101" s="168"/>
      <c r="C101" s="5"/>
      <c r="D101" s="202"/>
      <c r="E101" s="68"/>
      <c r="F101" s="118" t="s">
        <v>136</v>
      </c>
      <c r="G101" s="118" t="s">
        <v>282</v>
      </c>
      <c r="H101" s="331" t="s">
        <v>307</v>
      </c>
      <c r="I101" s="34" t="s">
        <v>83</v>
      </c>
      <c r="J101" s="6">
        <v>1</v>
      </c>
      <c r="K101" s="6">
        <v>3</v>
      </c>
      <c r="L101" s="6">
        <v>20</v>
      </c>
      <c r="M101" s="6">
        <v>20</v>
      </c>
      <c r="N101" s="6" t="s">
        <v>92</v>
      </c>
      <c r="O101" s="7">
        <v>0.5</v>
      </c>
      <c r="P101" s="7">
        <v>0.5</v>
      </c>
      <c r="Q101" s="7">
        <v>0</v>
      </c>
      <c r="R101" s="68">
        <v>25</v>
      </c>
      <c r="S101" s="206" t="s">
        <v>28</v>
      </c>
      <c r="T101" s="8"/>
      <c r="U101" s="99"/>
      <c r="V101" s="95">
        <f>IF(R101=0,0,ROUNDUP(C$93/R101,0))</f>
        <v>1</v>
      </c>
      <c r="W101" s="13">
        <f t="shared" si="74"/>
        <v>10</v>
      </c>
      <c r="X101" s="13">
        <f t="shared" si="75"/>
        <v>10</v>
      </c>
      <c r="Y101" s="13">
        <f t="shared" si="76"/>
        <v>0</v>
      </c>
      <c r="Z101" s="9">
        <f t="shared" si="77"/>
        <v>20</v>
      </c>
      <c r="AA101" s="9">
        <f t="shared" si="78"/>
        <v>25</v>
      </c>
      <c r="AB101" s="10">
        <f t="shared" si="79"/>
        <v>1</v>
      </c>
    </row>
    <row r="102" spans="1:30" ht="18.75" customHeight="1" x14ac:dyDescent="0.2">
      <c r="A102" s="377"/>
      <c r="B102" s="168"/>
      <c r="C102" s="119" t="s">
        <v>131</v>
      </c>
      <c r="D102" s="202">
        <v>3</v>
      </c>
      <c r="E102" s="68">
        <v>8</v>
      </c>
      <c r="F102" s="305" t="s">
        <v>137</v>
      </c>
      <c r="G102" s="118"/>
      <c r="H102" s="331" t="s">
        <v>307</v>
      </c>
      <c r="I102" s="34" t="s">
        <v>83</v>
      </c>
      <c r="J102" s="6">
        <v>8</v>
      </c>
      <c r="K102" s="6">
        <v>8</v>
      </c>
      <c r="L102" s="6">
        <v>21</v>
      </c>
      <c r="M102" s="6">
        <v>21</v>
      </c>
      <c r="N102" s="6" t="s">
        <v>92</v>
      </c>
      <c r="O102" s="7">
        <v>0</v>
      </c>
      <c r="P102" s="7">
        <v>1</v>
      </c>
      <c r="Q102" s="7">
        <v>0</v>
      </c>
      <c r="R102" s="68">
        <v>25</v>
      </c>
      <c r="S102" s="206" t="s">
        <v>28</v>
      </c>
      <c r="T102" s="8"/>
      <c r="U102" s="99"/>
      <c r="V102" s="95">
        <v>1</v>
      </c>
      <c r="W102" s="13">
        <f t="shared" si="74"/>
        <v>0</v>
      </c>
      <c r="X102" s="13">
        <f t="shared" si="75"/>
        <v>21</v>
      </c>
      <c r="Y102" s="13">
        <f t="shared" si="76"/>
        <v>0</v>
      </c>
      <c r="Z102" s="9">
        <v>21</v>
      </c>
      <c r="AA102" s="9">
        <v>21</v>
      </c>
      <c r="AB102" s="10">
        <f t="shared" si="79"/>
        <v>1</v>
      </c>
    </row>
    <row r="103" spans="1:30" x14ac:dyDescent="0.2">
      <c r="A103" s="377"/>
      <c r="B103" s="226"/>
      <c r="C103" s="119" t="s">
        <v>139</v>
      </c>
      <c r="D103" s="202">
        <v>1</v>
      </c>
      <c r="E103" s="68">
        <v>5</v>
      </c>
      <c r="F103" s="118" t="s">
        <v>138</v>
      </c>
      <c r="G103" s="118" t="s">
        <v>285</v>
      </c>
      <c r="H103" s="331" t="s">
        <v>307</v>
      </c>
      <c r="I103" s="34" t="s">
        <v>83</v>
      </c>
      <c r="J103" s="6">
        <v>1</v>
      </c>
      <c r="K103" s="6">
        <v>5</v>
      </c>
      <c r="L103" s="6">
        <v>15</v>
      </c>
      <c r="M103" s="6">
        <v>15</v>
      </c>
      <c r="N103" s="6" t="s">
        <v>92</v>
      </c>
      <c r="O103" s="7">
        <v>0</v>
      </c>
      <c r="P103" s="7">
        <v>1</v>
      </c>
      <c r="Q103" s="7">
        <v>0</v>
      </c>
      <c r="R103" s="68">
        <v>25</v>
      </c>
      <c r="S103" s="206" t="s">
        <v>28</v>
      </c>
      <c r="T103" s="8"/>
      <c r="U103" s="99"/>
      <c r="V103" s="95">
        <v>0</v>
      </c>
      <c r="W103" s="13">
        <v>0</v>
      </c>
      <c r="X103" s="13">
        <v>0</v>
      </c>
      <c r="Y103" s="13">
        <f t="shared" si="76"/>
        <v>0</v>
      </c>
      <c r="Z103" s="9">
        <f t="shared" si="77"/>
        <v>0</v>
      </c>
      <c r="AA103" s="9">
        <f t="shared" si="78"/>
        <v>0</v>
      </c>
      <c r="AB103" s="10">
        <f t="shared" si="79"/>
        <v>1</v>
      </c>
    </row>
    <row r="104" spans="1:30" ht="38.25" customHeight="1" thickBot="1" x14ac:dyDescent="0.25">
      <c r="A104" s="377"/>
      <c r="B104" s="40" t="s">
        <v>48</v>
      </c>
      <c r="C104" s="22"/>
      <c r="D104" s="22"/>
      <c r="E104" s="72">
        <f>SUM(E96:E103)</f>
        <v>30</v>
      </c>
      <c r="F104" s="75"/>
      <c r="G104" s="75"/>
      <c r="H104" s="360"/>
      <c r="I104" s="51"/>
      <c r="J104" s="51">
        <f t="shared" ref="J104" si="80">SUM(J96:J103)</f>
        <v>15</v>
      </c>
      <c r="K104" s="51">
        <f t="shared" ref="K104" si="81">SUM(K96:K103)</f>
        <v>30</v>
      </c>
      <c r="L104" s="51">
        <f t="shared" ref="L104" si="82">SUM(L96:L103)</f>
        <v>181</v>
      </c>
      <c r="M104" s="51">
        <f>SUM(M96:M103)</f>
        <v>181</v>
      </c>
      <c r="N104" s="51"/>
      <c r="O104" s="51">
        <f>SUM(O96:O103)</f>
        <v>2.6</v>
      </c>
      <c r="P104" s="51">
        <f>SUM(P96:P103)</f>
        <v>5.4</v>
      </c>
      <c r="Q104" s="51"/>
      <c r="R104" s="72"/>
      <c r="S104" s="75"/>
      <c r="T104" s="51"/>
      <c r="U104" s="72"/>
      <c r="V104" s="75">
        <f t="shared" ref="V104" si="83">SUM(V96:V103)</f>
        <v>7</v>
      </c>
      <c r="W104" s="51">
        <f t="shared" ref="W104" si="84">SUM(W96:W103)</f>
        <v>61</v>
      </c>
      <c r="X104" s="51">
        <f t="shared" ref="X104" si="85">SUM(X96:X103)</f>
        <v>105</v>
      </c>
      <c r="Y104" s="51">
        <f t="shared" ref="Y104" si="86">SUM(Y96:Y103)</f>
        <v>0</v>
      </c>
      <c r="Z104" s="51">
        <f t="shared" ref="Z104" si="87">SUM(Z96:Z103)</f>
        <v>166</v>
      </c>
      <c r="AA104" s="51">
        <f t="shared" ref="AA104" si="88">SUM(AA96:AA103)</f>
        <v>196.5</v>
      </c>
      <c r="AB104" s="52">
        <f t="shared" ref="AB104" si="89">SUM(AB96:AB103)</f>
        <v>8</v>
      </c>
    </row>
    <row r="105" spans="1:30" s="4" customFormat="1" ht="38.25" customHeight="1" thickBot="1" x14ac:dyDescent="0.25">
      <c r="A105" s="377"/>
      <c r="B105" s="56" t="s">
        <v>49</v>
      </c>
      <c r="C105" s="56">
        <v>25</v>
      </c>
      <c r="D105" s="16"/>
      <c r="E105" s="73"/>
      <c r="F105" s="70"/>
      <c r="G105" s="70"/>
      <c r="H105" s="70"/>
      <c r="I105" s="17"/>
      <c r="J105" s="16"/>
      <c r="K105" s="16"/>
      <c r="L105" s="16"/>
      <c r="M105" s="16"/>
      <c r="N105" s="17"/>
      <c r="O105" s="43"/>
      <c r="P105" s="43"/>
      <c r="Q105" s="43"/>
      <c r="R105" s="73"/>
      <c r="S105" s="85"/>
      <c r="T105" s="17"/>
      <c r="U105" s="100"/>
      <c r="V105" s="96"/>
      <c r="W105" s="44"/>
      <c r="X105" s="44"/>
      <c r="Y105" s="44"/>
      <c r="Z105" s="45"/>
      <c r="AA105" s="45"/>
      <c r="AB105" s="46"/>
      <c r="AC105" s="3"/>
      <c r="AD105" s="3"/>
    </row>
    <row r="106" spans="1:30" ht="45" x14ac:dyDescent="0.2">
      <c r="A106" s="377"/>
      <c r="B106" s="110" t="str">
        <f>'Page de Garde'!A12</f>
        <v>Parcours</v>
      </c>
      <c r="C106" s="47" t="s">
        <v>5</v>
      </c>
      <c r="D106" s="47" t="s">
        <v>6</v>
      </c>
      <c r="E106" s="74" t="s">
        <v>7</v>
      </c>
      <c r="F106" s="71" t="s">
        <v>8</v>
      </c>
      <c r="G106" s="71" t="s">
        <v>256</v>
      </c>
      <c r="H106" s="71" t="s">
        <v>303</v>
      </c>
      <c r="I106" s="47" t="s">
        <v>9</v>
      </c>
      <c r="J106" s="47" t="s">
        <v>6</v>
      </c>
      <c r="K106" s="47" t="s">
        <v>7</v>
      </c>
      <c r="L106" s="48" t="s">
        <v>10</v>
      </c>
      <c r="M106" s="36" t="s">
        <v>247</v>
      </c>
      <c r="N106" s="48" t="s">
        <v>11</v>
      </c>
      <c r="O106" s="48" t="s">
        <v>12</v>
      </c>
      <c r="P106" s="48" t="s">
        <v>13</v>
      </c>
      <c r="Q106" s="48" t="s">
        <v>14</v>
      </c>
      <c r="R106" s="87" t="s">
        <v>15</v>
      </c>
      <c r="S106" s="82" t="s">
        <v>16</v>
      </c>
      <c r="T106" s="37" t="s">
        <v>17</v>
      </c>
      <c r="U106" s="94" t="s">
        <v>18</v>
      </c>
      <c r="V106" s="97" t="s">
        <v>19</v>
      </c>
      <c r="W106" s="49" t="s">
        <v>20</v>
      </c>
      <c r="X106" s="49" t="s">
        <v>21</v>
      </c>
      <c r="Y106" s="49" t="s">
        <v>22</v>
      </c>
      <c r="Z106" s="49" t="s">
        <v>23</v>
      </c>
      <c r="AA106" s="49" t="s">
        <v>24</v>
      </c>
      <c r="AB106" s="50" t="s">
        <v>25</v>
      </c>
    </row>
    <row r="107" spans="1:30" ht="42.75" customHeight="1" x14ac:dyDescent="0.2">
      <c r="A107" s="377"/>
      <c r="B107" s="112" t="str">
        <f>'Page de Garde'!B12</f>
        <v>Numérique : Enjeux, Technologies</v>
      </c>
      <c r="C107" s="403"/>
      <c r="D107" s="404"/>
      <c r="E107" s="404"/>
      <c r="F107" s="404"/>
      <c r="G107" s="404"/>
      <c r="H107" s="404"/>
      <c r="I107" s="404"/>
      <c r="J107" s="404"/>
      <c r="K107" s="404"/>
      <c r="L107" s="404"/>
      <c r="M107" s="404"/>
      <c r="N107" s="404"/>
      <c r="O107" s="404"/>
      <c r="P107" s="404"/>
      <c r="Q107" s="404"/>
      <c r="R107" s="404"/>
      <c r="S107" s="404"/>
      <c r="T107" s="404"/>
      <c r="U107" s="404"/>
      <c r="V107" s="404"/>
      <c r="W107" s="404"/>
      <c r="X107" s="404"/>
      <c r="Y107" s="404"/>
      <c r="Z107" s="404"/>
      <c r="AA107" s="404"/>
      <c r="AB107" s="405"/>
    </row>
    <row r="108" spans="1:30" ht="26.25" customHeight="1" x14ac:dyDescent="0.2">
      <c r="A108" s="377"/>
      <c r="B108" s="227"/>
      <c r="C108" s="5" t="s">
        <v>233</v>
      </c>
      <c r="D108" s="6">
        <v>1</v>
      </c>
      <c r="E108" s="121">
        <v>9</v>
      </c>
      <c r="F108" s="309" t="s">
        <v>198</v>
      </c>
      <c r="G108" s="309" t="s">
        <v>293</v>
      </c>
      <c r="H108" s="331" t="s">
        <v>307</v>
      </c>
      <c r="I108" s="34" t="s">
        <v>47</v>
      </c>
      <c r="J108" s="6">
        <v>1</v>
      </c>
      <c r="K108" s="6">
        <v>3</v>
      </c>
      <c r="L108" s="6">
        <v>30</v>
      </c>
      <c r="M108" s="6">
        <v>30</v>
      </c>
      <c r="N108" s="6" t="s">
        <v>92</v>
      </c>
      <c r="O108" s="7">
        <v>0.5</v>
      </c>
      <c r="P108" s="7">
        <v>0.5</v>
      </c>
      <c r="Q108" s="7">
        <v>0</v>
      </c>
      <c r="R108" s="68">
        <v>25</v>
      </c>
      <c r="S108" s="84" t="s">
        <v>26</v>
      </c>
      <c r="T108" s="8"/>
      <c r="U108" s="99"/>
      <c r="V108" s="95">
        <v>1</v>
      </c>
      <c r="W108" s="13">
        <f t="shared" ref="W108" si="90">O108*$L108</f>
        <v>15</v>
      </c>
      <c r="X108" s="13">
        <f t="shared" ref="X108" si="91">P108*$L108</f>
        <v>15</v>
      </c>
      <c r="Y108" s="13">
        <f t="shared" ref="Y108" si="92">Q108*$L108</f>
        <v>0</v>
      </c>
      <c r="Z108" s="9">
        <f t="shared" ref="Z108" si="93">(W108+X108+Y108)*V108</f>
        <v>30</v>
      </c>
      <c r="AA108" s="9">
        <f t="shared" ref="AA108" si="94">((W108*1.5)+X108+Y108)*V108</f>
        <v>37.5</v>
      </c>
      <c r="AB108" s="10">
        <f t="shared" ref="AB108" si="95">IF(SUM(O108:Q108)=1,SUM(O108:Q108),FALSE)</f>
        <v>1</v>
      </c>
    </row>
    <row r="109" spans="1:30" x14ac:dyDescent="0.2">
      <c r="A109" s="377"/>
      <c r="B109" s="228"/>
      <c r="C109" s="5"/>
      <c r="D109" s="6"/>
      <c r="E109" s="121"/>
      <c r="F109" s="309" t="s">
        <v>199</v>
      </c>
      <c r="G109" s="338" t="s">
        <v>294</v>
      </c>
      <c r="H109" s="331" t="s">
        <v>307</v>
      </c>
      <c r="I109" s="34" t="s">
        <v>47</v>
      </c>
      <c r="J109" s="6">
        <v>1</v>
      </c>
      <c r="K109" s="6">
        <v>3</v>
      </c>
      <c r="L109" s="6">
        <v>30</v>
      </c>
      <c r="M109" s="6">
        <v>30</v>
      </c>
      <c r="N109" s="6" t="s">
        <v>92</v>
      </c>
      <c r="O109" s="7">
        <v>0.5</v>
      </c>
      <c r="P109" s="7">
        <v>0.5</v>
      </c>
      <c r="Q109" s="7">
        <v>0</v>
      </c>
      <c r="R109" s="68">
        <v>25</v>
      </c>
      <c r="S109" s="84" t="s">
        <v>26</v>
      </c>
      <c r="T109" s="8"/>
      <c r="U109" s="99"/>
      <c r="V109" s="95">
        <v>1</v>
      </c>
      <c r="W109" s="13">
        <f t="shared" ref="W109:W116" si="96">O109*$L109</f>
        <v>15</v>
      </c>
      <c r="X109" s="13">
        <f t="shared" ref="X109:X116" si="97">P109*$L109</f>
        <v>15</v>
      </c>
      <c r="Y109" s="13">
        <f t="shared" ref="Y109:Y116" si="98">Q109*$L109</f>
        <v>0</v>
      </c>
      <c r="Z109" s="9">
        <f t="shared" ref="Z109:Z116" si="99">(W109+X109+Y109)*V109</f>
        <v>30</v>
      </c>
      <c r="AA109" s="9">
        <f t="shared" ref="AA109:AA116" si="100">((W109*1.5)+X109+Y109)*V109</f>
        <v>37.5</v>
      </c>
      <c r="AB109" s="10">
        <f t="shared" ref="AB109:AB116" si="101">IF(SUM(O109:Q109)=1,SUM(O109:Q109),FALSE)</f>
        <v>1</v>
      </c>
    </row>
    <row r="110" spans="1:30" x14ac:dyDescent="0.2">
      <c r="A110" s="377"/>
      <c r="B110" s="228"/>
      <c r="C110" s="119"/>
      <c r="D110" s="6"/>
      <c r="E110" s="121"/>
      <c r="F110" s="309" t="s">
        <v>200</v>
      </c>
      <c r="G110" s="338" t="s">
        <v>280</v>
      </c>
      <c r="H110" s="331" t="s">
        <v>307</v>
      </c>
      <c r="I110" s="34" t="s">
        <v>47</v>
      </c>
      <c r="J110" s="6">
        <v>1</v>
      </c>
      <c r="K110" s="6">
        <v>3</v>
      </c>
      <c r="L110" s="6">
        <v>30</v>
      </c>
      <c r="M110" s="6">
        <v>30</v>
      </c>
      <c r="N110" s="6" t="s">
        <v>92</v>
      </c>
      <c r="O110" s="7">
        <v>0.5</v>
      </c>
      <c r="P110" s="7">
        <v>0.5</v>
      </c>
      <c r="Q110" s="7">
        <v>0</v>
      </c>
      <c r="R110" s="68">
        <v>25</v>
      </c>
      <c r="S110" s="84" t="s">
        <v>26</v>
      </c>
      <c r="T110" s="8"/>
      <c r="U110" s="99"/>
      <c r="V110" s="95">
        <v>1</v>
      </c>
      <c r="W110" s="13">
        <f t="shared" si="96"/>
        <v>15</v>
      </c>
      <c r="X110" s="13">
        <f t="shared" si="97"/>
        <v>15</v>
      </c>
      <c r="Y110" s="13">
        <f t="shared" si="98"/>
        <v>0</v>
      </c>
      <c r="Z110" s="9">
        <f t="shared" si="99"/>
        <v>30</v>
      </c>
      <c r="AA110" s="9">
        <f t="shared" si="100"/>
        <v>37.5</v>
      </c>
      <c r="AB110" s="10">
        <f t="shared" si="101"/>
        <v>1</v>
      </c>
    </row>
    <row r="111" spans="1:30" x14ac:dyDescent="0.2">
      <c r="A111" s="377"/>
      <c r="B111" s="228"/>
      <c r="C111" s="5"/>
      <c r="D111" s="6"/>
      <c r="E111" s="121"/>
      <c r="F111" s="309" t="s">
        <v>201</v>
      </c>
      <c r="G111" s="338" t="s">
        <v>309</v>
      </c>
      <c r="H111" s="331" t="s">
        <v>307</v>
      </c>
      <c r="I111" s="34" t="s">
        <v>47</v>
      </c>
      <c r="J111" s="6">
        <v>1</v>
      </c>
      <c r="K111" s="6">
        <v>3</v>
      </c>
      <c r="L111" s="6">
        <v>30</v>
      </c>
      <c r="M111" s="6">
        <v>30</v>
      </c>
      <c r="N111" s="6" t="s">
        <v>92</v>
      </c>
      <c r="O111" s="7">
        <v>0.5</v>
      </c>
      <c r="P111" s="7">
        <v>0.5</v>
      </c>
      <c r="Q111" s="7">
        <v>0</v>
      </c>
      <c r="R111" s="68">
        <v>25</v>
      </c>
      <c r="S111" s="84" t="s">
        <v>26</v>
      </c>
      <c r="T111" s="8"/>
      <c r="U111" s="99"/>
      <c r="V111" s="95">
        <v>1</v>
      </c>
      <c r="W111" s="13">
        <f t="shared" si="96"/>
        <v>15</v>
      </c>
      <c r="X111" s="13">
        <f t="shared" si="97"/>
        <v>15</v>
      </c>
      <c r="Y111" s="13">
        <f t="shared" si="98"/>
        <v>0</v>
      </c>
      <c r="Z111" s="9">
        <f t="shared" si="99"/>
        <v>30</v>
      </c>
      <c r="AA111" s="9">
        <f t="shared" si="100"/>
        <v>37.5</v>
      </c>
      <c r="AB111" s="10">
        <f t="shared" si="101"/>
        <v>1</v>
      </c>
    </row>
    <row r="112" spans="1:30" x14ac:dyDescent="0.2">
      <c r="A112" s="377"/>
      <c r="B112" s="228"/>
      <c r="C112" s="5" t="s">
        <v>154</v>
      </c>
      <c r="D112" s="6">
        <v>1</v>
      </c>
      <c r="E112" s="121">
        <v>6</v>
      </c>
      <c r="F112" s="309" t="s">
        <v>202</v>
      </c>
      <c r="G112" s="338" t="s">
        <v>290</v>
      </c>
      <c r="H112" s="331" t="s">
        <v>307</v>
      </c>
      <c r="I112" s="34" t="s">
        <v>83</v>
      </c>
      <c r="J112" s="6">
        <v>1</v>
      </c>
      <c r="K112" s="6">
        <v>3</v>
      </c>
      <c r="L112" s="6">
        <v>30</v>
      </c>
      <c r="M112" s="6">
        <v>30</v>
      </c>
      <c r="N112" s="6" t="s">
        <v>92</v>
      </c>
      <c r="O112" s="7">
        <v>0.5</v>
      </c>
      <c r="P112" s="7">
        <v>0.5</v>
      </c>
      <c r="Q112" s="7">
        <v>0</v>
      </c>
      <c r="R112" s="68">
        <v>25</v>
      </c>
      <c r="S112" s="84" t="s">
        <v>28</v>
      </c>
      <c r="T112" s="8"/>
      <c r="U112" s="99"/>
      <c r="V112" s="95">
        <v>1</v>
      </c>
      <c r="W112" s="13">
        <f t="shared" si="96"/>
        <v>15</v>
      </c>
      <c r="X112" s="13">
        <f t="shared" si="97"/>
        <v>15</v>
      </c>
      <c r="Y112" s="13">
        <f t="shared" si="98"/>
        <v>0</v>
      </c>
      <c r="Z112" s="9">
        <f t="shared" si="99"/>
        <v>30</v>
      </c>
      <c r="AA112" s="9">
        <f t="shared" si="100"/>
        <v>37.5</v>
      </c>
      <c r="AB112" s="10">
        <f t="shared" si="101"/>
        <v>1</v>
      </c>
    </row>
    <row r="113" spans="1:30" x14ac:dyDescent="0.2">
      <c r="A113" s="377"/>
      <c r="B113" s="228"/>
      <c r="C113" s="5"/>
      <c r="D113" s="6"/>
      <c r="E113" s="121"/>
      <c r="F113" s="310" t="s">
        <v>203</v>
      </c>
      <c r="G113" s="338" t="s">
        <v>295</v>
      </c>
      <c r="H113" s="331" t="s">
        <v>307</v>
      </c>
      <c r="I113" s="34" t="s">
        <v>83</v>
      </c>
      <c r="J113" s="6">
        <v>1</v>
      </c>
      <c r="K113" s="6">
        <v>3</v>
      </c>
      <c r="L113" s="6">
        <v>30</v>
      </c>
      <c r="M113" s="6">
        <v>30</v>
      </c>
      <c r="N113" s="6" t="s">
        <v>92</v>
      </c>
      <c r="O113" s="7">
        <v>0.5</v>
      </c>
      <c r="P113" s="7">
        <v>0.5</v>
      </c>
      <c r="Q113" s="7">
        <v>0</v>
      </c>
      <c r="R113" s="68">
        <v>25</v>
      </c>
      <c r="S113" s="84" t="s">
        <v>28</v>
      </c>
      <c r="T113" s="8"/>
      <c r="U113" s="99"/>
      <c r="V113" s="95">
        <v>1</v>
      </c>
      <c r="W113" s="13">
        <f t="shared" si="96"/>
        <v>15</v>
      </c>
      <c r="X113" s="13">
        <f t="shared" si="97"/>
        <v>15</v>
      </c>
      <c r="Y113" s="13">
        <f t="shared" si="98"/>
        <v>0</v>
      </c>
      <c r="Z113" s="9">
        <f t="shared" si="99"/>
        <v>30</v>
      </c>
      <c r="AA113" s="9">
        <f t="shared" si="100"/>
        <v>37.5</v>
      </c>
      <c r="AB113" s="10">
        <f t="shared" si="101"/>
        <v>1</v>
      </c>
    </row>
    <row r="114" spans="1:30" x14ac:dyDescent="0.2">
      <c r="A114" s="377"/>
      <c r="B114" s="228"/>
      <c r="C114" s="5" t="s">
        <v>182</v>
      </c>
      <c r="D114" s="6">
        <v>1</v>
      </c>
      <c r="E114" s="121">
        <v>6</v>
      </c>
      <c r="F114" s="309" t="s">
        <v>204</v>
      </c>
      <c r="G114" s="309"/>
      <c r="H114" s="331" t="s">
        <v>307</v>
      </c>
      <c r="I114" s="34" t="s">
        <v>83</v>
      </c>
      <c r="J114" s="6">
        <v>1</v>
      </c>
      <c r="K114" s="6">
        <v>3</v>
      </c>
      <c r="L114" s="6">
        <v>30</v>
      </c>
      <c r="M114" s="6">
        <v>30</v>
      </c>
      <c r="N114" s="6" t="s">
        <v>92</v>
      </c>
      <c r="O114" s="7">
        <v>0.5</v>
      </c>
      <c r="P114" s="7">
        <v>0.5</v>
      </c>
      <c r="Q114" s="7">
        <v>0</v>
      </c>
      <c r="R114" s="68">
        <v>25</v>
      </c>
      <c r="S114" s="84" t="s">
        <v>26</v>
      </c>
      <c r="T114" s="8"/>
      <c r="U114" s="99"/>
      <c r="V114" s="95">
        <v>0</v>
      </c>
      <c r="W114" s="13">
        <v>0</v>
      </c>
      <c r="X114" s="13">
        <v>0</v>
      </c>
      <c r="Y114" s="13">
        <f t="shared" si="98"/>
        <v>0</v>
      </c>
      <c r="Z114" s="9">
        <f t="shared" si="99"/>
        <v>0</v>
      </c>
      <c r="AA114" s="9">
        <f t="shared" si="100"/>
        <v>0</v>
      </c>
      <c r="AB114" s="10">
        <f t="shared" si="101"/>
        <v>1</v>
      </c>
    </row>
    <row r="115" spans="1:30" x14ac:dyDescent="0.2">
      <c r="A115" s="377"/>
      <c r="B115" s="228"/>
      <c r="C115" s="5"/>
      <c r="D115" s="6"/>
      <c r="E115" s="121"/>
      <c r="F115" s="309" t="s">
        <v>205</v>
      </c>
      <c r="G115" t="s">
        <v>184</v>
      </c>
      <c r="H115" s="331" t="s">
        <v>307</v>
      </c>
      <c r="I115" s="34" t="s">
        <v>83</v>
      </c>
      <c r="J115" s="6">
        <v>1</v>
      </c>
      <c r="K115" s="6">
        <v>3</v>
      </c>
      <c r="L115" s="6">
        <v>30</v>
      </c>
      <c r="M115" s="6">
        <v>30</v>
      </c>
      <c r="N115" s="6" t="s">
        <v>92</v>
      </c>
      <c r="O115" s="7">
        <v>0</v>
      </c>
      <c r="P115" s="7">
        <v>1</v>
      </c>
      <c r="Q115" s="7">
        <v>0</v>
      </c>
      <c r="R115" s="68">
        <v>25</v>
      </c>
      <c r="S115" s="84" t="s">
        <v>28</v>
      </c>
      <c r="T115" s="8" t="s">
        <v>183</v>
      </c>
      <c r="U115" s="99" t="s">
        <v>184</v>
      </c>
      <c r="V115" s="95">
        <v>1</v>
      </c>
      <c r="W115" s="13">
        <f t="shared" si="96"/>
        <v>0</v>
      </c>
      <c r="X115" s="13">
        <v>0</v>
      </c>
      <c r="Y115" s="13">
        <f t="shared" si="98"/>
        <v>0</v>
      </c>
      <c r="Z115" s="9">
        <v>0</v>
      </c>
      <c r="AA115" s="9">
        <f t="shared" si="100"/>
        <v>0</v>
      </c>
      <c r="AB115" s="10">
        <f t="shared" si="101"/>
        <v>1</v>
      </c>
    </row>
    <row r="116" spans="1:30" x14ac:dyDescent="0.2">
      <c r="A116" s="377"/>
      <c r="B116" s="228"/>
      <c r="C116" s="5" t="s">
        <v>155</v>
      </c>
      <c r="D116" s="6">
        <v>3</v>
      </c>
      <c r="E116" s="121">
        <v>9</v>
      </c>
      <c r="F116" s="309" t="s">
        <v>234</v>
      </c>
      <c r="G116" s="309"/>
      <c r="H116" s="331" t="s">
        <v>307</v>
      </c>
      <c r="I116" s="34" t="s">
        <v>83</v>
      </c>
      <c r="J116" s="6">
        <v>1</v>
      </c>
      <c r="K116" s="6">
        <v>9</v>
      </c>
      <c r="L116" s="6">
        <v>0</v>
      </c>
      <c r="M116" s="6">
        <v>0</v>
      </c>
      <c r="N116" s="6" t="s">
        <v>92</v>
      </c>
      <c r="O116" s="7">
        <v>0.5</v>
      </c>
      <c r="P116" s="7">
        <v>0.5</v>
      </c>
      <c r="Q116" s="7">
        <v>0</v>
      </c>
      <c r="R116" s="68">
        <v>25</v>
      </c>
      <c r="S116" s="84" t="s">
        <v>28</v>
      </c>
      <c r="T116" s="8"/>
      <c r="U116" s="99"/>
      <c r="V116" s="95">
        <f t="shared" ref="V116" si="102">IF(R116=0,0,ROUNDUP(C$105/R116,0))</f>
        <v>1</v>
      </c>
      <c r="W116" s="13">
        <f t="shared" si="96"/>
        <v>0</v>
      </c>
      <c r="X116" s="13">
        <f t="shared" si="97"/>
        <v>0</v>
      </c>
      <c r="Y116" s="13">
        <f t="shared" si="98"/>
        <v>0</v>
      </c>
      <c r="Z116" s="9">
        <f t="shared" si="99"/>
        <v>0</v>
      </c>
      <c r="AA116" s="9">
        <f t="shared" si="100"/>
        <v>0</v>
      </c>
      <c r="AB116" s="10">
        <f t="shared" si="101"/>
        <v>1</v>
      </c>
    </row>
    <row r="117" spans="1:30" ht="43.5" customHeight="1" thickBot="1" x14ac:dyDescent="0.25">
      <c r="A117" s="377"/>
      <c r="B117" s="40" t="s">
        <v>48</v>
      </c>
      <c r="C117" s="22"/>
      <c r="D117" s="22"/>
      <c r="E117" s="72">
        <f>SUM(E108:E116)</f>
        <v>30</v>
      </c>
      <c r="F117" s="75"/>
      <c r="G117" s="75"/>
      <c r="H117" s="360"/>
      <c r="I117" s="51"/>
      <c r="J117" s="51">
        <f>SUM(J108:J116)-J111</f>
        <v>8</v>
      </c>
      <c r="K117" s="51">
        <v>30</v>
      </c>
      <c r="L117" s="51">
        <f t="shared" ref="L117" si="103">SUM(L108:L116)-L111</f>
        <v>210</v>
      </c>
      <c r="M117" s="51">
        <f>SUM(M108:M116)</f>
        <v>240</v>
      </c>
      <c r="N117" s="51"/>
      <c r="O117" s="51">
        <f>SUM(O108:O116)</f>
        <v>4</v>
      </c>
      <c r="P117" s="51">
        <f>SUM(P108:P116)</f>
        <v>5</v>
      </c>
      <c r="Q117" s="51"/>
      <c r="R117" s="72"/>
      <c r="S117" s="75"/>
      <c r="T117" s="51"/>
      <c r="U117" s="72"/>
      <c r="V117" s="75">
        <f t="shared" ref="V117:Z117" si="104">SUM(V108:V116)</f>
        <v>8</v>
      </c>
      <c r="W117" s="51">
        <f t="shared" si="104"/>
        <v>90</v>
      </c>
      <c r="X117" s="51">
        <f t="shared" si="104"/>
        <v>90</v>
      </c>
      <c r="Y117" s="51">
        <f t="shared" si="104"/>
        <v>0</v>
      </c>
      <c r="Z117" s="51">
        <f t="shared" si="104"/>
        <v>180</v>
      </c>
      <c r="AA117" s="51">
        <f>SUM(AA108:AA116)</f>
        <v>225</v>
      </c>
      <c r="AB117" s="52">
        <f>SUM(AB108:AB116)</f>
        <v>9</v>
      </c>
    </row>
    <row r="118" spans="1:30" s="4" customFormat="1" ht="38.25" customHeight="1" thickBot="1" x14ac:dyDescent="0.25">
      <c r="A118" s="377"/>
      <c r="B118" s="56" t="s">
        <v>49</v>
      </c>
      <c r="C118" s="56">
        <f>'Page de Garde'!C13</f>
        <v>0</v>
      </c>
      <c r="D118" s="16"/>
      <c r="E118" s="73"/>
      <c r="F118" s="70"/>
      <c r="G118" s="70"/>
      <c r="H118" s="70"/>
      <c r="I118" s="17"/>
      <c r="J118" s="16"/>
      <c r="K118" s="16"/>
      <c r="L118" s="16"/>
      <c r="M118" s="16"/>
      <c r="N118" s="17"/>
      <c r="O118" s="43"/>
      <c r="P118" s="43"/>
      <c r="Q118" s="43"/>
      <c r="R118" s="73"/>
      <c r="S118" s="85"/>
      <c r="T118" s="17"/>
      <c r="U118" s="100"/>
      <c r="V118" s="96"/>
      <c r="W118" s="44"/>
      <c r="X118" s="44"/>
      <c r="Y118" s="44"/>
      <c r="Z118" s="45"/>
      <c r="AA118" s="45"/>
      <c r="AB118" s="46"/>
      <c r="AC118" s="3"/>
      <c r="AD118" s="3"/>
    </row>
    <row r="119" spans="1:30" ht="63.75" customHeight="1" x14ac:dyDescent="0.2">
      <c r="A119" s="377"/>
      <c r="B119" s="110" t="str">
        <f>'Page de Garde'!A13</f>
        <v>Parcours</v>
      </c>
      <c r="C119" s="47" t="s">
        <v>5</v>
      </c>
      <c r="D119" s="47" t="s">
        <v>6</v>
      </c>
      <c r="E119" s="74" t="s">
        <v>7</v>
      </c>
      <c r="F119" s="71" t="s">
        <v>8</v>
      </c>
      <c r="G119" s="71" t="s">
        <v>256</v>
      </c>
      <c r="H119" s="71"/>
      <c r="I119" s="47" t="s">
        <v>9</v>
      </c>
      <c r="J119" s="47" t="s">
        <v>6</v>
      </c>
      <c r="K119" s="47" t="s">
        <v>7</v>
      </c>
      <c r="L119" s="48" t="s">
        <v>10</v>
      </c>
      <c r="M119" s="36" t="s">
        <v>247</v>
      </c>
      <c r="N119" s="48" t="s">
        <v>11</v>
      </c>
      <c r="O119" s="48" t="s">
        <v>12</v>
      </c>
      <c r="P119" s="48" t="s">
        <v>13</v>
      </c>
      <c r="Q119" s="48" t="s">
        <v>14</v>
      </c>
      <c r="R119" s="87" t="s">
        <v>15</v>
      </c>
      <c r="S119" s="82" t="s">
        <v>16</v>
      </c>
      <c r="T119" s="37" t="s">
        <v>17</v>
      </c>
      <c r="U119" s="94" t="s">
        <v>18</v>
      </c>
      <c r="V119" s="97" t="s">
        <v>19</v>
      </c>
      <c r="W119" s="49" t="s">
        <v>20</v>
      </c>
      <c r="X119" s="49" t="s">
        <v>21</v>
      </c>
      <c r="Y119" s="49" t="s">
        <v>22</v>
      </c>
      <c r="Z119" s="49" t="s">
        <v>23</v>
      </c>
      <c r="AA119" s="49" t="s">
        <v>24</v>
      </c>
      <c r="AB119" s="50" t="s">
        <v>25</v>
      </c>
    </row>
    <row r="120" spans="1:30" ht="45.75" customHeight="1" x14ac:dyDescent="0.2">
      <c r="A120" s="377"/>
      <c r="B120" s="342" t="str">
        <f>'Page de Garde'!B13</f>
        <v>Analyse et Valorisation des Usages Numériques</v>
      </c>
      <c r="C120" s="406" t="s">
        <v>223</v>
      </c>
      <c r="D120" s="407"/>
      <c r="E120" s="407"/>
      <c r="F120" s="407"/>
      <c r="G120" s="407"/>
      <c r="H120" s="407"/>
      <c r="I120" s="407"/>
      <c r="J120" s="407"/>
      <c r="K120" s="407"/>
      <c r="L120" s="407"/>
      <c r="M120" s="407"/>
      <c r="N120" s="407"/>
      <c r="O120" s="407"/>
      <c r="P120" s="407"/>
      <c r="Q120" s="407"/>
      <c r="R120" s="407"/>
      <c r="S120" s="407"/>
      <c r="T120" s="407"/>
      <c r="U120" s="407"/>
      <c r="V120" s="407"/>
      <c r="W120" s="407"/>
      <c r="X120" s="407"/>
      <c r="Y120" s="407"/>
      <c r="Z120" s="407"/>
      <c r="AA120" s="407"/>
      <c r="AB120" s="408"/>
    </row>
    <row r="121" spans="1:30" x14ac:dyDescent="0.2">
      <c r="A121" s="377"/>
      <c r="B121" s="227"/>
      <c r="C121" s="5"/>
      <c r="D121" s="11"/>
      <c r="E121" s="68"/>
      <c r="F121" s="65"/>
      <c r="G121" s="65"/>
      <c r="H121" s="65"/>
      <c r="I121" s="34"/>
      <c r="J121" s="11"/>
      <c r="K121" s="6"/>
      <c r="L121" s="11"/>
      <c r="M121" s="11"/>
      <c r="N121" s="6"/>
      <c r="O121" s="12"/>
      <c r="P121" s="12"/>
      <c r="Q121" s="12"/>
      <c r="R121" s="88"/>
      <c r="S121" s="84" t="s">
        <v>28</v>
      </c>
      <c r="T121" s="8"/>
      <c r="U121" s="99"/>
      <c r="V121" s="95">
        <f>IF(R121=0,0,ROUNDUP(C$118/R121,0))</f>
        <v>0</v>
      </c>
      <c r="W121" s="13">
        <f t="shared" ref="W121:W122" si="105">O121*$L121</f>
        <v>0</v>
      </c>
      <c r="X121" s="13">
        <f t="shared" ref="X121:X122" si="106">P121*$L121</f>
        <v>0</v>
      </c>
      <c r="Y121" s="13">
        <f t="shared" ref="Y121:Y122" si="107">Q121*$L121</f>
        <v>0</v>
      </c>
      <c r="Z121" s="9">
        <f t="shared" ref="Z121:Z122" si="108">(W121+X121+Y121)*V121</f>
        <v>0</v>
      </c>
      <c r="AA121" s="9">
        <f t="shared" ref="AA121:AA122" si="109">((W121*1.5)+X121+Y121)*V121</f>
        <v>0</v>
      </c>
      <c r="AB121" s="10" t="b">
        <f t="shared" ref="AB121:AB122" si="110">IF(SUM(O121:Q121)=1,SUM(O121:Q121),FALSE)</f>
        <v>0</v>
      </c>
    </row>
    <row r="122" spans="1:30" x14ac:dyDescent="0.2">
      <c r="A122" s="377"/>
      <c r="B122" s="251" t="s">
        <v>223</v>
      </c>
      <c r="C122" s="5"/>
      <c r="D122" s="11"/>
      <c r="E122" s="68"/>
      <c r="F122" s="65"/>
      <c r="G122" s="65"/>
      <c r="H122" s="65"/>
      <c r="I122" s="34"/>
      <c r="J122" s="11"/>
      <c r="K122" s="6"/>
      <c r="L122" s="11"/>
      <c r="M122" s="11"/>
      <c r="N122" s="6"/>
      <c r="O122" s="12"/>
      <c r="P122" s="12"/>
      <c r="Q122" s="12"/>
      <c r="R122" s="88"/>
      <c r="S122" s="84" t="s">
        <v>28</v>
      </c>
      <c r="T122" s="8"/>
      <c r="U122" s="99"/>
      <c r="V122" s="95">
        <f t="shared" ref="V122:V123" si="111">IF(R122=0,0,ROUNDUP(C$118/R122,0))</f>
        <v>0</v>
      </c>
      <c r="W122" s="13">
        <f t="shared" si="105"/>
        <v>0</v>
      </c>
      <c r="X122" s="13">
        <f t="shared" si="106"/>
        <v>0</v>
      </c>
      <c r="Y122" s="13">
        <f t="shared" si="107"/>
        <v>0</v>
      </c>
      <c r="Z122" s="9">
        <f t="shared" si="108"/>
        <v>0</v>
      </c>
      <c r="AA122" s="9">
        <f t="shared" si="109"/>
        <v>0</v>
      </c>
      <c r="AB122" s="10" t="b">
        <f t="shared" si="110"/>
        <v>0</v>
      </c>
    </row>
    <row r="123" spans="1:30" x14ac:dyDescent="0.2">
      <c r="A123" s="377"/>
      <c r="B123" s="229"/>
      <c r="C123" s="5"/>
      <c r="D123" s="11"/>
      <c r="E123" s="68"/>
      <c r="F123" s="65"/>
      <c r="G123" s="65"/>
      <c r="H123" s="65"/>
      <c r="I123" s="34"/>
      <c r="J123" s="11"/>
      <c r="K123" s="6"/>
      <c r="L123" s="11"/>
      <c r="M123" s="11"/>
      <c r="N123" s="6"/>
      <c r="O123" s="12"/>
      <c r="P123" s="12"/>
      <c r="Q123" s="12"/>
      <c r="R123" s="88"/>
      <c r="S123" s="84"/>
      <c r="T123" s="8"/>
      <c r="U123" s="99"/>
      <c r="V123" s="95">
        <f t="shared" si="111"/>
        <v>0</v>
      </c>
      <c r="W123" s="13">
        <f t="shared" ref="W123" si="112">O123*$L123</f>
        <v>0</v>
      </c>
      <c r="X123" s="13">
        <f t="shared" ref="X123" si="113">P123*$L123</f>
        <v>0</v>
      </c>
      <c r="Y123" s="13">
        <f t="shared" ref="Y123" si="114">Q123*$L123</f>
        <v>0</v>
      </c>
      <c r="Z123" s="9">
        <f t="shared" ref="Z123" si="115">(W123+X123+Y123)*V123</f>
        <v>0</v>
      </c>
      <c r="AA123" s="9">
        <f t="shared" ref="AA123" si="116">((W123*1.5)+X123+Y123)*V123</f>
        <v>0</v>
      </c>
      <c r="AB123" s="10" t="b">
        <f t="shared" ref="AB123" si="117">IF(SUM(O123:Q123)=1,SUM(O123:Q123),FALSE)</f>
        <v>0</v>
      </c>
    </row>
    <row r="124" spans="1:30" ht="45" customHeight="1" thickBot="1" x14ac:dyDescent="0.25">
      <c r="A124" s="377"/>
      <c r="B124" s="40" t="s">
        <v>48</v>
      </c>
      <c r="C124" s="22"/>
      <c r="D124" s="22"/>
      <c r="E124" s="72">
        <f>SUM(E121:E123)</f>
        <v>0</v>
      </c>
      <c r="F124" s="75"/>
      <c r="G124" s="75"/>
      <c r="H124" s="360"/>
      <c r="I124" s="51"/>
      <c r="J124" s="51">
        <f t="shared" ref="J124:Q124" si="118">SUM(J121:J123)</f>
        <v>0</v>
      </c>
      <c r="K124" s="51">
        <f t="shared" si="118"/>
        <v>0</v>
      </c>
      <c r="L124" s="51">
        <f t="shared" si="118"/>
        <v>0</v>
      </c>
      <c r="M124" s="51">
        <v>0</v>
      </c>
      <c r="N124" s="51">
        <f t="shared" si="118"/>
        <v>0</v>
      </c>
      <c r="O124" s="51">
        <f t="shared" si="118"/>
        <v>0</v>
      </c>
      <c r="P124" s="51">
        <f t="shared" si="118"/>
        <v>0</v>
      </c>
      <c r="Q124" s="51">
        <f t="shared" si="118"/>
        <v>0</v>
      </c>
      <c r="R124" s="72"/>
      <c r="S124" s="75"/>
      <c r="T124" s="51"/>
      <c r="U124" s="72"/>
      <c r="V124" s="75">
        <f t="shared" ref="V124:AB124" si="119">SUM(V121:V123)</f>
        <v>0</v>
      </c>
      <c r="W124" s="51">
        <f t="shared" si="119"/>
        <v>0</v>
      </c>
      <c r="X124" s="51">
        <f t="shared" si="119"/>
        <v>0</v>
      </c>
      <c r="Y124" s="51">
        <f t="shared" si="119"/>
        <v>0</v>
      </c>
      <c r="Z124" s="51">
        <f t="shared" si="119"/>
        <v>0</v>
      </c>
      <c r="AA124" s="51">
        <f t="shared" si="119"/>
        <v>0</v>
      </c>
      <c r="AB124" s="52">
        <f t="shared" si="119"/>
        <v>0</v>
      </c>
    </row>
    <row r="125" spans="1:30" s="4" customFormat="1" ht="38.25" customHeight="1" thickBot="1" x14ac:dyDescent="0.25">
      <c r="A125" s="391"/>
      <c r="B125" s="41"/>
      <c r="C125" s="42"/>
      <c r="D125" s="16"/>
      <c r="E125" s="73"/>
      <c r="F125" s="70"/>
      <c r="G125" s="70"/>
      <c r="H125" s="70"/>
      <c r="I125" s="17"/>
      <c r="J125" s="16"/>
      <c r="K125" s="16"/>
      <c r="L125" s="16"/>
      <c r="M125" s="16"/>
      <c r="N125" s="17"/>
      <c r="O125" s="43"/>
      <c r="P125" s="43"/>
      <c r="Q125" s="43"/>
      <c r="R125" s="73"/>
      <c r="S125" s="85"/>
      <c r="T125" s="17"/>
      <c r="U125" s="100"/>
      <c r="V125" s="96"/>
      <c r="W125" s="44"/>
      <c r="X125" s="44"/>
      <c r="Y125" s="44"/>
      <c r="Z125" s="45"/>
      <c r="AA125" s="45"/>
      <c r="AB125" s="46"/>
      <c r="AC125" s="3"/>
      <c r="AD125" s="3"/>
    </row>
    <row r="126" spans="1:30" ht="49.5" customHeight="1" thickBot="1" x14ac:dyDescent="0.25">
      <c r="A126" s="18" t="s">
        <v>44</v>
      </c>
      <c r="B126" s="33"/>
      <c r="C126" s="33"/>
      <c r="D126" s="33"/>
      <c r="E126" s="77">
        <f>E124+E117+E104+E92</f>
        <v>90</v>
      </c>
      <c r="F126" s="76"/>
      <c r="G126" s="76"/>
      <c r="H126" s="76"/>
      <c r="I126" s="55"/>
      <c r="J126" s="55">
        <f>J124+J117+J104+J92</f>
        <v>53</v>
      </c>
      <c r="K126" s="55">
        <f>K124+K117+K104+K92</f>
        <v>90</v>
      </c>
      <c r="L126" s="55">
        <f>L124+L117+L104+L92</f>
        <v>631</v>
      </c>
      <c r="M126" s="55"/>
      <c r="N126" s="55"/>
      <c r="O126" s="55">
        <f>O124+O117+O104+O92</f>
        <v>11.6</v>
      </c>
      <c r="P126" s="55">
        <f>P124+P117+P104+P92</f>
        <v>15.4</v>
      </c>
      <c r="Q126" s="55">
        <f>Q124+Q117+Q104+Q92</f>
        <v>0</v>
      </c>
      <c r="R126" s="77"/>
      <c r="S126" s="76">
        <f>S124+S117+S104+S92</f>
        <v>0</v>
      </c>
      <c r="T126" s="55"/>
      <c r="U126" s="77"/>
      <c r="V126" s="76">
        <f>V124+V117+V104+V92</f>
        <v>25</v>
      </c>
      <c r="W126" s="76">
        <f t="shared" ref="W126:AB126" si="120">W124+W117+W104+W92+X126</f>
        <v>1112</v>
      </c>
      <c r="X126" s="76">
        <f t="shared" si="120"/>
        <v>856</v>
      </c>
      <c r="Y126" s="76">
        <f t="shared" si="120"/>
        <v>556</v>
      </c>
      <c r="Z126" s="76">
        <f>Z124+Z117+Z104+Z92</f>
        <v>556</v>
      </c>
      <c r="AA126" s="76">
        <f t="shared" si="120"/>
        <v>701</v>
      </c>
      <c r="AB126" s="76">
        <f t="shared" si="120"/>
        <v>17</v>
      </c>
    </row>
    <row r="128" spans="1:30" ht="41.25" customHeight="1" thickBot="1" x14ac:dyDescent="0.25"/>
    <row r="129" spans="1:28" ht="49.5" customHeight="1" thickBot="1" x14ac:dyDescent="0.25">
      <c r="A129" s="19" t="s">
        <v>46</v>
      </c>
      <c r="B129" s="20"/>
      <c r="C129" s="20"/>
      <c r="D129" s="20"/>
      <c r="E129" s="79">
        <f>E126+E70</f>
        <v>180</v>
      </c>
      <c r="F129" s="78"/>
      <c r="G129" s="78"/>
      <c r="H129" s="78"/>
      <c r="I129" s="20"/>
      <c r="J129" s="20"/>
      <c r="K129" s="20"/>
      <c r="L129" s="21">
        <f>L126+L70</f>
        <v>1312</v>
      </c>
      <c r="M129" s="21"/>
      <c r="N129" s="21"/>
      <c r="O129" s="21">
        <f>O126+O70</f>
        <v>27.1</v>
      </c>
      <c r="P129" s="21">
        <f>P126+P70</f>
        <v>29.9</v>
      </c>
      <c r="Q129" s="21">
        <f>Q126+Q70</f>
        <v>0</v>
      </c>
      <c r="R129" s="79"/>
      <c r="S129" s="89"/>
      <c r="T129" s="21"/>
      <c r="U129" s="79"/>
      <c r="V129" s="89">
        <f t="shared" ref="V129:AA129" si="121">V126+V70</f>
        <v>43</v>
      </c>
      <c r="W129" s="21">
        <f t="shared" si="121"/>
        <v>1373</v>
      </c>
      <c r="X129" s="21">
        <f t="shared" si="121"/>
        <v>1096</v>
      </c>
      <c r="Y129" s="21">
        <f t="shared" si="121"/>
        <v>556</v>
      </c>
      <c r="Z129" s="21">
        <f t="shared" si="121"/>
        <v>997</v>
      </c>
      <c r="AA129" s="21">
        <f t="shared" si="121"/>
        <v>1257.5</v>
      </c>
      <c r="AB129" s="21"/>
    </row>
  </sheetData>
  <protectedRanges>
    <protectedRange sqref="R15:R18 R105 R125 R118 R55 R21 R93 R68:R69 R41 R78 R120:R123 R107:R116 R96:R103 R82:R91 R57:R65 R44:R52 R24:R38" name="Majeure_1_1"/>
    <protectedRange sqref="C49:C52 D48:F52 J125:M125 O125:Q125 C125:H125 A125 C15:D18 F15:H18 J15:M18 O15:Q18 J21:M21 O21:Q21 D21:H21 C19:AB20 C39:AB40 D118:H118 A118 D105:H105 J68:M69 O68:Q69 C69:H69 A68:A69 J118:M118 O118:Q118 J93:M93 O93:Q93 D93:H93 J105:M105 C104:AB104 O105:Q105 C124:AB124 J41:M41 O41:Q41 D41:H41 J55:M55 O55:Q55 D55:H55 D68:H68 C96:F103 E16:E18 C53:AB54 O107:Q116 C117:AB117 C66:AB67 A76 C78:H78 O82:Q91 A78 J78:M78 O78:Q78 A80:A105 O24:Q38 E25:E28 C44:D47 F44:F47 E45:E47 A15:A55 C120:H123 J120:M123 O120:Q123 C57:H57 O57:Q65 C92:AB92 O44:Q52 O96:Q103 J24:M38 J44:M52 J57:M65 J82:M91 J96:M103 J107:M116 C24:D28 C81 C58:F58 C82:H91 H96:H103 C107:H116 F24:H28 C29:H38 H44:H52 C59:G61 H58:H61 C62:H65" name="Majeure_2_1_4"/>
    <protectedRange sqref="I15:I18 I107:I116 I96:I103 I82:I91 I78 I24:I38 I44:I52 I120:I123 I57:I65" name="Majeure_2_1_1_1_2"/>
    <protectedRange sqref="N15:N18 N24:N28 N44:N52 N58:N65" name="Majeure_2_1_2_2"/>
    <protectedRange sqref="N29:N38 N57 N82:N91 N78 N120:N123 N96:N103 N107:N116" name="Majeure_2_1_2_1_2"/>
    <protectedRange sqref="B30:B40 B49:B54 B69 B15:B20 B97:B104 B107:B117 B57:B67 B78 B83:B92 B24:B28 B44:B47 B120:B125" name="Majeure_2_1_3_2"/>
    <protectedRange sqref="G58 G44:G52" name="Majeure_2_1_4_1"/>
    <protectedRange sqref="G96:G103" name="Majeure_2_1_4_1_1"/>
  </protectedRanges>
  <mergeCells count="25">
    <mergeCell ref="A78:A125"/>
    <mergeCell ref="L75:R75"/>
    <mergeCell ref="B15:B18"/>
    <mergeCell ref="B29:B38"/>
    <mergeCell ref="B48:B51"/>
    <mergeCell ref="B58:B65"/>
    <mergeCell ref="L77:R77"/>
    <mergeCell ref="B24:B27"/>
    <mergeCell ref="B44:B47"/>
    <mergeCell ref="C80:AB80"/>
    <mergeCell ref="C95:AB95"/>
    <mergeCell ref="C107:AB107"/>
    <mergeCell ref="C120:AB120"/>
    <mergeCell ref="S74:U74"/>
    <mergeCell ref="V74:AB74"/>
    <mergeCell ref="D6:E6"/>
    <mergeCell ref="D9:E9"/>
    <mergeCell ref="L12:R12"/>
    <mergeCell ref="A74:E74"/>
    <mergeCell ref="F74:R74"/>
    <mergeCell ref="A13:A69"/>
    <mergeCell ref="B14:AB14"/>
    <mergeCell ref="C23:AB23"/>
    <mergeCell ref="C43:AB43"/>
    <mergeCell ref="C57:AB57"/>
  </mergeCells>
  <dataValidations count="5">
    <dataValidation type="list" allowBlank="1" showInputMessage="1" showErrorMessage="1" sqref="I24:I38 I44:I52 I96:I103 I108:I116 I15:I18 I121:I123 I82:I91 I78 I58:I65" xr:uid="{00000000-0002-0000-0100-000000000000}">
      <formula1>"Obligatoire (O), Obligatoire à choix (X), Facultatif (F)"</formula1>
    </dataValidation>
    <dataValidation type="list" allowBlank="1" showInputMessage="1" showErrorMessage="1" sqref="N82:N91 N29:N38 N96:N103 N78 N121:N123 N108:N116" xr:uid="{00000000-0002-0000-0100-000001000000}">
      <formula1>"3h 00,2 x 1,5,2,5h + 0,5h"</formula1>
    </dataValidation>
    <dataValidation type="list" allowBlank="1" showInputMessage="1" showErrorMessage="1" sqref="T24:T38 T108:T116 T44:T52 T96:T103 T15:T18 T121:T123 T82:T91 T78 T58:T65" xr:uid="{00000000-0002-0000-0100-000002000000}">
      <formula1>"Entre parcours de la mention,Dans la composante,Inter-composante"</formula1>
    </dataValidation>
    <dataValidation type="list" allowBlank="1" showInputMessage="1" showErrorMessage="1" sqref="S44:S52 S96:S103 S58:S65 S82:S91 S15:S18 S121:S123 S24:S38 S78 S108:S116" xr:uid="{00000000-0002-0000-0100-000003000000}">
      <formula1>"Oui,Non"</formula1>
    </dataValidation>
    <dataValidation type="list" allowBlank="1" showInputMessage="1" showErrorMessage="1" sqref="N15:N18 N24:N28 N44:N52 N58:N65" xr:uid="{00000000-0002-0000-0100-000004000000}">
      <formula1>"3h00,2 x 1,5h,2,5h + 0,5h"</formula1>
    </dataValidation>
  </dataValidations>
  <pageMargins left="0.21" right="0.7" top="0.41" bottom="0.31" header="0.3" footer="0.3"/>
  <pageSetup paperSize="9" scale="17" fitToHeight="2" orientation="landscape"/>
  <rowBreaks count="1" manualBreakCount="1">
    <brk id="70" max="16383"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AD138"/>
  <sheetViews>
    <sheetView topLeftCell="E103" workbookViewId="0">
      <selection activeCell="L110" activeCellId="10" sqref="L50 L51 L52 L53 L54 L59 L60 L107 L108 L109 L110"/>
    </sheetView>
  </sheetViews>
  <sheetFormatPr baseColWidth="10" defaultColWidth="11.5" defaultRowHeight="15" x14ac:dyDescent="0.2"/>
  <cols>
    <col min="1" max="1" width="17.6640625" style="2" customWidth="1"/>
    <col min="2" max="2" width="29.83203125" style="2" customWidth="1"/>
    <col min="3" max="3" width="29.5" style="2" customWidth="1"/>
    <col min="4" max="4" width="7.5" style="2" customWidth="1"/>
    <col min="5" max="5" width="11.6640625" style="2" customWidth="1"/>
    <col min="6" max="6" width="45.6640625" style="2" customWidth="1"/>
    <col min="7" max="8" width="24.1640625" style="2" customWidth="1"/>
    <col min="9" max="9" width="20.5" style="2" customWidth="1"/>
    <col min="10" max="10" width="7.5" style="2" customWidth="1"/>
    <col min="11" max="11" width="8.33203125" style="2" customWidth="1"/>
    <col min="12" max="13" width="14.5" style="2" customWidth="1"/>
    <col min="14" max="14" width="11.1640625" style="2" customWidth="1"/>
    <col min="15" max="15" width="6.83203125" style="2" customWidth="1"/>
    <col min="16" max="16" width="7.6640625" style="2" customWidth="1"/>
    <col min="17" max="17" width="8.6640625" style="2" customWidth="1"/>
    <col min="18" max="18" width="17" style="2" customWidth="1"/>
    <col min="19" max="19" width="10.1640625" style="2" customWidth="1"/>
    <col min="20" max="20" width="14.83203125" style="2" customWidth="1"/>
    <col min="21" max="21" width="17.6640625" style="2" customWidth="1"/>
    <col min="22" max="22" width="11.5" style="2" customWidth="1"/>
    <col min="23" max="23" width="10.33203125" style="2" customWidth="1"/>
    <col min="24" max="24" width="9.33203125" style="2" customWidth="1"/>
    <col min="25" max="25" width="9.1640625" style="2" customWidth="1"/>
    <col min="26" max="26" width="17.33203125" style="2" customWidth="1"/>
    <col min="27" max="27" width="12.1640625" style="2" customWidth="1"/>
    <col min="28" max="28" width="10" style="2" customWidth="1"/>
    <col min="29" max="30" width="11.5" style="2" customWidth="1"/>
    <col min="31" max="16384" width="11.5" style="2"/>
  </cols>
  <sheetData>
    <row r="1" spans="1:30" ht="21" x14ac:dyDescent="0.2">
      <c r="A1" s="102"/>
      <c r="B1" s="102"/>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
      <c r="AD1" s="1"/>
    </row>
    <row r="2" spans="1:30" ht="19" x14ac:dyDescent="0.2">
      <c r="A2" s="104"/>
      <c r="B2" s="104"/>
      <c r="C2" s="104"/>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
      <c r="AD2" s="1"/>
    </row>
    <row r="3" spans="1:30" ht="21" x14ac:dyDescent="0.2">
      <c r="A3" s="102" t="str">
        <f>'Page de Garde'!B8</f>
        <v>Humanités numériques</v>
      </c>
      <c r="B3" s="102"/>
      <c r="C3" s="104"/>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
      <c r="AD3" s="1"/>
    </row>
    <row r="4" spans="1:30" x14ac:dyDescent="0.2">
      <c r="A4" s="103"/>
      <c r="B4" s="103"/>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
      <c r="AD4" s="1"/>
    </row>
    <row r="5" spans="1:30" ht="19" x14ac:dyDescent="0.2">
      <c r="A5" s="105" t="s">
        <v>56</v>
      </c>
      <c r="B5" s="105"/>
      <c r="C5" s="105"/>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
      <c r="AD5" s="1"/>
    </row>
    <row r="6" spans="1:30" ht="19" x14ac:dyDescent="0.2">
      <c r="A6" s="104"/>
      <c r="B6" s="104"/>
      <c r="C6" s="106"/>
      <c r="D6" s="366"/>
      <c r="E6" s="367"/>
      <c r="F6" s="107"/>
      <c r="G6" s="107"/>
      <c r="H6" s="107"/>
      <c r="I6" s="103"/>
      <c r="J6" s="103"/>
      <c r="K6" s="103"/>
      <c r="L6" s="103"/>
      <c r="M6" s="103"/>
      <c r="N6" s="103"/>
      <c r="O6" s="103"/>
      <c r="P6" s="103"/>
      <c r="Q6" s="103"/>
      <c r="R6" s="103"/>
      <c r="S6" s="103"/>
      <c r="T6" s="103"/>
      <c r="U6" s="103"/>
      <c r="V6" s="103"/>
      <c r="W6" s="103"/>
      <c r="X6" s="103"/>
      <c r="Y6" s="103"/>
      <c r="Z6" s="103"/>
      <c r="AA6" s="103"/>
      <c r="AB6" s="103"/>
      <c r="AC6" s="1"/>
      <c r="AD6" s="1"/>
    </row>
    <row r="7" spans="1:30" ht="19" x14ac:dyDescent="0.2">
      <c r="A7" s="104"/>
      <c r="B7" s="104"/>
      <c r="C7" s="108"/>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
      <c r="AD7" s="1"/>
    </row>
    <row r="8" spans="1:30" ht="18.75" customHeight="1" x14ac:dyDescent="0.2">
      <c r="A8" s="105"/>
      <c r="B8" s="105"/>
      <c r="C8" s="109"/>
      <c r="D8" s="104"/>
      <c r="E8" s="105"/>
      <c r="F8" s="103"/>
      <c r="G8" s="103"/>
      <c r="H8" s="103"/>
      <c r="I8" s="103"/>
      <c r="J8" s="103"/>
      <c r="K8" s="103"/>
      <c r="L8" s="103"/>
      <c r="M8" s="103"/>
      <c r="N8" s="103"/>
      <c r="O8" s="103"/>
      <c r="P8" s="103"/>
      <c r="Q8" s="103"/>
      <c r="R8" s="103"/>
      <c r="S8" s="103"/>
      <c r="T8" s="103"/>
      <c r="U8" s="103"/>
      <c r="V8" s="103"/>
      <c r="W8" s="103"/>
      <c r="X8" s="103"/>
      <c r="Y8" s="103"/>
      <c r="Z8" s="103"/>
      <c r="AA8" s="103"/>
      <c r="AB8" s="103"/>
      <c r="AC8" s="1"/>
      <c r="AD8" s="1"/>
    </row>
    <row r="9" spans="1:30" ht="19" x14ac:dyDescent="0.2">
      <c r="A9" s="104"/>
      <c r="B9" s="104"/>
      <c r="C9" s="104"/>
      <c r="D9" s="368"/>
      <c r="E9" s="368"/>
      <c r="F9" s="103"/>
      <c r="G9" s="103"/>
      <c r="H9" s="103"/>
      <c r="I9" s="103"/>
      <c r="J9" s="103"/>
      <c r="K9" s="103"/>
      <c r="L9" s="103"/>
      <c r="M9" s="103"/>
      <c r="N9" s="103"/>
      <c r="O9" s="103"/>
      <c r="P9" s="103"/>
      <c r="Q9" s="103"/>
      <c r="R9" s="103"/>
      <c r="S9" s="103"/>
      <c r="T9" s="103"/>
      <c r="U9" s="103"/>
      <c r="V9" s="103"/>
      <c r="W9" s="103"/>
      <c r="X9" s="103"/>
      <c r="Y9" s="103"/>
      <c r="Z9" s="103"/>
      <c r="AA9" s="103"/>
      <c r="AB9" s="103"/>
      <c r="AC9" s="1"/>
      <c r="AD9" s="1"/>
    </row>
    <row r="10" spans="1:30" ht="16" thickBot="1" x14ac:dyDescent="0.25">
      <c r="A10" s="103"/>
      <c r="B10" s="103"/>
      <c r="C10" s="103"/>
      <c r="D10" s="103"/>
      <c r="E10" s="103"/>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
      <c r="AD10" s="1"/>
    </row>
    <row r="11" spans="1:30" s="4" customFormat="1" ht="36.75" customHeight="1" thickBot="1" x14ac:dyDescent="0.25">
      <c r="A11" s="348" t="s">
        <v>0</v>
      </c>
      <c r="B11" s="349"/>
      <c r="C11" s="349"/>
      <c r="D11" s="349"/>
      <c r="E11" s="350"/>
      <c r="F11" s="348" t="s">
        <v>1</v>
      </c>
      <c r="G11" s="351"/>
      <c r="H11" s="351"/>
      <c r="I11" s="349"/>
      <c r="J11" s="349"/>
      <c r="K11" s="349"/>
      <c r="L11" s="349"/>
      <c r="M11" s="349"/>
      <c r="N11" s="349"/>
      <c r="O11" s="349"/>
      <c r="P11" s="349"/>
      <c r="Q11" s="349"/>
      <c r="R11" s="350"/>
      <c r="S11" s="352" t="s">
        <v>2</v>
      </c>
      <c r="T11" s="353"/>
      <c r="U11" s="354"/>
      <c r="V11" s="355" t="s">
        <v>3</v>
      </c>
      <c r="W11" s="353"/>
      <c r="X11" s="353"/>
      <c r="Y11" s="353"/>
      <c r="Z11" s="356"/>
      <c r="AA11" s="356"/>
      <c r="AB11" s="354"/>
      <c r="AC11" s="3"/>
      <c r="AD11" s="3"/>
    </row>
    <row r="12" spans="1:30" s="4" customFormat="1" ht="37.5" customHeight="1" thickBot="1" x14ac:dyDescent="0.25">
      <c r="A12" s="60"/>
      <c r="B12" s="58" t="s">
        <v>49</v>
      </c>
      <c r="C12" s="59">
        <f>'Page de Garde'!D9</f>
        <v>0</v>
      </c>
      <c r="D12" s="61"/>
      <c r="E12" s="25"/>
      <c r="F12" s="26"/>
      <c r="G12" s="61"/>
      <c r="H12" s="61"/>
      <c r="I12" s="24"/>
      <c r="J12" s="24"/>
      <c r="K12" s="27"/>
      <c r="L12" s="369" t="s">
        <v>4</v>
      </c>
      <c r="M12" s="369"/>
      <c r="N12" s="369"/>
      <c r="O12" s="370"/>
      <c r="P12" s="370"/>
      <c r="Q12" s="370"/>
      <c r="R12" s="371"/>
      <c r="S12" s="28"/>
      <c r="T12" s="29"/>
      <c r="U12" s="92"/>
      <c r="V12" s="90"/>
      <c r="W12" s="30"/>
      <c r="X12" s="30"/>
      <c r="Y12" s="30"/>
      <c r="Z12" s="31"/>
      <c r="AA12" s="31"/>
      <c r="AB12" s="32"/>
      <c r="AC12" s="3"/>
      <c r="AD12" s="3"/>
    </row>
    <row r="13" spans="1:30" s="4" customFormat="1" ht="73.5" customHeight="1" x14ac:dyDescent="0.2">
      <c r="A13" s="376" t="s">
        <v>50</v>
      </c>
      <c r="B13" s="114" t="str">
        <f>'Page de Garde'!A9</f>
        <v>Socle/Tronc commun</v>
      </c>
      <c r="C13" s="35" t="s">
        <v>5</v>
      </c>
      <c r="D13" s="35" t="s">
        <v>6</v>
      </c>
      <c r="E13" s="64" t="s">
        <v>7</v>
      </c>
      <c r="F13" s="63" t="s">
        <v>8</v>
      </c>
      <c r="G13" s="71" t="s">
        <v>256</v>
      </c>
      <c r="H13" s="71" t="s">
        <v>303</v>
      </c>
      <c r="I13" s="35" t="s">
        <v>9</v>
      </c>
      <c r="J13" s="35" t="s">
        <v>6</v>
      </c>
      <c r="K13" s="35" t="s">
        <v>7</v>
      </c>
      <c r="L13" s="36" t="s">
        <v>10</v>
      </c>
      <c r="M13" s="36" t="s">
        <v>248</v>
      </c>
      <c r="N13" s="36" t="s">
        <v>11</v>
      </c>
      <c r="O13" s="36" t="s">
        <v>12</v>
      </c>
      <c r="P13" s="36" t="s">
        <v>13</v>
      </c>
      <c r="Q13" s="36" t="s">
        <v>14</v>
      </c>
      <c r="R13" s="83" t="s">
        <v>15</v>
      </c>
      <c r="S13" s="93" t="s">
        <v>16</v>
      </c>
      <c r="T13" s="37" t="s">
        <v>17</v>
      </c>
      <c r="U13" s="94" t="s">
        <v>18</v>
      </c>
      <c r="V13" s="91" t="s">
        <v>19</v>
      </c>
      <c r="W13" s="38" t="s">
        <v>20</v>
      </c>
      <c r="X13" s="38" t="s">
        <v>21</v>
      </c>
      <c r="Y13" s="38" t="s">
        <v>22</v>
      </c>
      <c r="Z13" s="38" t="s">
        <v>23</v>
      </c>
      <c r="AA13" s="38" t="s">
        <v>24</v>
      </c>
      <c r="AB13" s="39" t="s">
        <v>25</v>
      </c>
      <c r="AC13" s="3"/>
    </row>
    <row r="14" spans="1:30" s="4" customFormat="1" ht="31.5" customHeight="1" x14ac:dyDescent="0.2">
      <c r="A14" s="377"/>
      <c r="B14" s="378"/>
      <c r="C14" s="379"/>
      <c r="D14" s="379"/>
      <c r="E14" s="379"/>
      <c r="F14" s="379"/>
      <c r="G14" s="379"/>
      <c r="H14" s="380"/>
      <c r="I14" s="379"/>
      <c r="J14" s="379"/>
      <c r="K14" s="379"/>
      <c r="L14" s="379"/>
      <c r="M14" s="379"/>
      <c r="N14" s="379"/>
      <c r="O14" s="379"/>
      <c r="P14" s="379"/>
      <c r="Q14" s="379"/>
      <c r="R14" s="379"/>
      <c r="S14" s="379"/>
      <c r="T14" s="379"/>
      <c r="U14" s="379"/>
      <c r="V14" s="379"/>
      <c r="W14" s="379"/>
      <c r="X14" s="379"/>
      <c r="Y14" s="379"/>
      <c r="Z14" s="379"/>
      <c r="AA14" s="379"/>
      <c r="AB14" s="381"/>
      <c r="AC14" s="3"/>
      <c r="AD14" s="3"/>
    </row>
    <row r="15" spans="1:30" s="4" customFormat="1" x14ac:dyDescent="0.2">
      <c r="A15" s="377"/>
      <c r="B15" s="392"/>
      <c r="C15" s="249"/>
      <c r="D15" s="249"/>
      <c r="E15" s="249"/>
      <c r="F15" s="117"/>
      <c r="G15" s="117"/>
      <c r="H15" s="346"/>
      <c r="I15" s="34"/>
      <c r="J15" s="6"/>
      <c r="K15" s="6"/>
      <c r="L15" s="6"/>
      <c r="M15" s="6"/>
      <c r="N15" s="6"/>
      <c r="O15" s="7"/>
      <c r="P15" s="7"/>
      <c r="Q15" s="7"/>
      <c r="R15" s="68"/>
      <c r="S15" s="84"/>
      <c r="T15" s="8"/>
      <c r="U15" s="98"/>
      <c r="V15" s="95"/>
      <c r="W15" s="13"/>
      <c r="X15" s="13"/>
      <c r="Y15" s="13"/>
      <c r="Z15" s="9"/>
      <c r="AA15" s="9"/>
      <c r="AB15" s="10"/>
      <c r="AC15" s="3"/>
      <c r="AD15" s="3"/>
    </row>
    <row r="16" spans="1:30" s="4" customFormat="1" ht="15" customHeight="1" x14ac:dyDescent="0.2">
      <c r="A16" s="377"/>
      <c r="B16" s="393"/>
      <c r="C16" s="5"/>
      <c r="D16" s="6"/>
      <c r="E16" s="67"/>
      <c r="F16" s="66"/>
      <c r="G16" s="66"/>
      <c r="H16" s="66"/>
      <c r="I16" s="34"/>
      <c r="J16" s="6"/>
      <c r="K16" s="6"/>
      <c r="L16" s="6"/>
      <c r="M16" s="6"/>
      <c r="N16" s="6"/>
      <c r="O16" s="7"/>
      <c r="P16" s="7"/>
      <c r="Q16" s="7"/>
      <c r="R16" s="68"/>
      <c r="S16" s="84"/>
      <c r="T16" s="8"/>
      <c r="U16" s="98"/>
      <c r="V16" s="95"/>
      <c r="W16" s="13"/>
      <c r="X16" s="13"/>
      <c r="Y16" s="13"/>
      <c r="Z16" s="9"/>
      <c r="AA16" s="9"/>
      <c r="AB16" s="10"/>
      <c r="AC16" s="3"/>
      <c r="AD16" s="3"/>
    </row>
    <row r="17" spans="1:30" s="4" customFormat="1" ht="22.5" customHeight="1" thickBot="1" x14ac:dyDescent="0.25">
      <c r="A17" s="377"/>
      <c r="B17" s="40" t="s">
        <v>48</v>
      </c>
      <c r="C17" s="22"/>
      <c r="D17" s="22"/>
      <c r="E17" s="72">
        <f>SUM(E15:E16)</f>
        <v>0</v>
      </c>
      <c r="F17" s="69"/>
      <c r="G17" s="69"/>
      <c r="H17" s="357"/>
      <c r="I17" s="22"/>
      <c r="J17" s="22">
        <f>SUM(J15:J16)</f>
        <v>0</v>
      </c>
      <c r="K17" s="22">
        <f>SUM(K15:K16)</f>
        <v>0</v>
      </c>
      <c r="L17" s="22">
        <f>SUM(L15:L16)</f>
        <v>0</v>
      </c>
      <c r="M17" s="22"/>
      <c r="N17" s="22"/>
      <c r="O17" s="22">
        <f>SUM(O15:O16)</f>
        <v>0</v>
      </c>
      <c r="P17" s="22">
        <f>SUM(P15:P16)</f>
        <v>0</v>
      </c>
      <c r="Q17" s="22">
        <f>SUM(Q15:Q16)</f>
        <v>0</v>
      </c>
      <c r="R17" s="86"/>
      <c r="S17" s="69"/>
      <c r="T17" s="22"/>
      <c r="U17" s="86"/>
      <c r="V17" s="69">
        <f t="shared" ref="V17:AA17" si="0">SUM(V15:V16)</f>
        <v>0</v>
      </c>
      <c r="W17" s="22">
        <f t="shared" si="0"/>
        <v>0</v>
      </c>
      <c r="X17" s="22">
        <f t="shared" si="0"/>
        <v>0</v>
      </c>
      <c r="Y17" s="22">
        <f t="shared" si="0"/>
        <v>0</v>
      </c>
      <c r="Z17" s="22">
        <f t="shared" si="0"/>
        <v>0</v>
      </c>
      <c r="AA17" s="22">
        <f t="shared" si="0"/>
        <v>0</v>
      </c>
      <c r="AB17" s="23"/>
      <c r="AC17" s="3"/>
      <c r="AD17" s="3"/>
    </row>
    <row r="18" spans="1:30" s="4" customFormat="1" ht="22.5" customHeight="1" thickBot="1" x14ac:dyDescent="0.25">
      <c r="A18" s="377"/>
      <c r="B18" s="56"/>
      <c r="C18" s="56"/>
      <c r="D18" s="16"/>
      <c r="E18" s="73"/>
      <c r="F18" s="70"/>
      <c r="G18" s="70"/>
      <c r="H18" s="70"/>
      <c r="I18" s="17"/>
      <c r="J18" s="16"/>
      <c r="K18" s="16"/>
      <c r="L18" s="16"/>
      <c r="M18" s="16"/>
      <c r="N18" s="17"/>
      <c r="O18" s="43"/>
      <c r="P18" s="43"/>
      <c r="Q18" s="43"/>
      <c r="R18" s="73"/>
      <c r="S18" s="85"/>
      <c r="T18" s="17"/>
      <c r="U18" s="100"/>
      <c r="V18" s="96"/>
      <c r="W18" s="44"/>
      <c r="X18" s="44"/>
      <c r="Y18" s="44"/>
      <c r="Z18" s="45"/>
      <c r="AA18" s="45"/>
      <c r="AB18" s="46"/>
      <c r="AC18" s="3"/>
      <c r="AD18" s="3"/>
    </row>
    <row r="19" spans="1:30" s="4" customFormat="1" ht="27.75" customHeight="1" thickBot="1" x14ac:dyDescent="0.25">
      <c r="A19" s="377"/>
      <c r="B19" s="58" t="s">
        <v>49</v>
      </c>
      <c r="C19" s="59">
        <v>30</v>
      </c>
      <c r="D19" s="57"/>
      <c r="E19" s="73"/>
      <c r="F19" s="70"/>
      <c r="G19" s="70"/>
      <c r="H19" s="70"/>
      <c r="I19" s="17"/>
      <c r="J19" s="16"/>
      <c r="K19" s="16"/>
      <c r="L19" s="16"/>
      <c r="M19" s="16"/>
      <c r="N19" s="17"/>
      <c r="O19" s="43"/>
      <c r="P19" s="43"/>
      <c r="Q19" s="43"/>
      <c r="R19" s="73"/>
      <c r="S19" s="85"/>
      <c r="T19" s="17"/>
      <c r="U19" s="100"/>
      <c r="V19" s="96"/>
      <c r="W19" s="44"/>
      <c r="X19" s="44"/>
      <c r="Y19" s="44"/>
      <c r="Z19" s="45"/>
      <c r="AA19" s="45"/>
      <c r="AB19" s="46"/>
      <c r="AC19" s="3"/>
      <c r="AD19" s="3"/>
    </row>
    <row r="20" spans="1:30" s="4" customFormat="1" ht="59.25" customHeight="1" x14ac:dyDescent="0.2">
      <c r="A20" s="377"/>
      <c r="B20" s="110" t="str">
        <f>'Page de Garde'!A10</f>
        <v>Parcours</v>
      </c>
      <c r="C20" s="47" t="s">
        <v>5</v>
      </c>
      <c r="D20" s="47" t="s">
        <v>6</v>
      </c>
      <c r="E20" s="74" t="s">
        <v>7</v>
      </c>
      <c r="F20" s="71" t="s">
        <v>8</v>
      </c>
      <c r="G20" s="71" t="s">
        <v>256</v>
      </c>
      <c r="H20" s="71" t="s">
        <v>303</v>
      </c>
      <c r="I20" s="47" t="s">
        <v>9</v>
      </c>
      <c r="J20" s="47" t="s">
        <v>6</v>
      </c>
      <c r="K20" s="47" t="s">
        <v>7</v>
      </c>
      <c r="L20" s="48" t="s">
        <v>10</v>
      </c>
      <c r="M20" s="36" t="s">
        <v>248</v>
      </c>
      <c r="N20" s="48" t="s">
        <v>11</v>
      </c>
      <c r="O20" s="48" t="s">
        <v>12</v>
      </c>
      <c r="P20" s="48" t="s">
        <v>13</v>
      </c>
      <c r="Q20" s="48" t="s">
        <v>14</v>
      </c>
      <c r="R20" s="87" t="s">
        <v>15</v>
      </c>
      <c r="S20" s="82" t="s">
        <v>16</v>
      </c>
      <c r="T20" s="37" t="s">
        <v>17</v>
      </c>
      <c r="U20" s="94" t="s">
        <v>18</v>
      </c>
      <c r="V20" s="97" t="s">
        <v>19</v>
      </c>
      <c r="W20" s="49" t="s">
        <v>20</v>
      </c>
      <c r="X20" s="49" t="s">
        <v>21</v>
      </c>
      <c r="Y20" s="49" t="s">
        <v>22</v>
      </c>
      <c r="Z20" s="49" t="s">
        <v>23</v>
      </c>
      <c r="AA20" s="49" t="s">
        <v>24</v>
      </c>
      <c r="AB20" s="50" t="s">
        <v>25</v>
      </c>
      <c r="AC20" s="3"/>
      <c r="AD20" s="3"/>
    </row>
    <row r="21" spans="1:30" s="4" customFormat="1" ht="81" customHeight="1" x14ac:dyDescent="0.2">
      <c r="A21" s="377"/>
      <c r="B21" s="115" t="str">
        <f>'Page de Garde'!B10</f>
        <v>Création et édition numériques</v>
      </c>
      <c r="C21" s="382"/>
      <c r="D21" s="382"/>
      <c r="E21" s="382"/>
      <c r="F21" s="382"/>
      <c r="G21" s="382"/>
      <c r="H21" s="383"/>
      <c r="I21" s="382"/>
      <c r="J21" s="382"/>
      <c r="K21" s="382"/>
      <c r="L21" s="382"/>
      <c r="M21" s="382"/>
      <c r="N21" s="382"/>
      <c r="O21" s="382"/>
      <c r="P21" s="382"/>
      <c r="Q21" s="382"/>
      <c r="R21" s="382"/>
      <c r="S21" s="382"/>
      <c r="T21" s="382"/>
      <c r="U21" s="382"/>
      <c r="V21" s="382"/>
      <c r="W21" s="382"/>
      <c r="X21" s="382"/>
      <c r="Y21" s="382"/>
      <c r="Z21" s="382"/>
      <c r="AA21" s="382"/>
      <c r="AB21" s="384"/>
      <c r="AC21" s="3"/>
      <c r="AD21" s="3"/>
    </row>
    <row r="22" spans="1:30" s="4" customFormat="1" ht="19.5" customHeight="1" x14ac:dyDescent="0.2">
      <c r="A22" s="377"/>
      <c r="B22" s="294"/>
      <c r="C22" s="5" t="s">
        <v>235</v>
      </c>
      <c r="D22" s="298">
        <v>1</v>
      </c>
      <c r="E22" s="298">
        <v>15</v>
      </c>
      <c r="F22" s="299" t="s">
        <v>255</v>
      </c>
      <c r="G22" s="299"/>
      <c r="H22" s="299"/>
      <c r="I22" s="295"/>
      <c r="J22" s="295"/>
      <c r="K22" s="295"/>
      <c r="L22" s="295">
        <v>90</v>
      </c>
      <c r="M22" s="295"/>
      <c r="N22" s="295"/>
      <c r="O22" s="295"/>
      <c r="P22" s="295"/>
      <c r="Q22" s="295"/>
      <c r="R22" s="296"/>
      <c r="S22" s="297"/>
      <c r="T22" s="295"/>
      <c r="U22" s="296"/>
      <c r="V22" s="297"/>
      <c r="W22" s="295"/>
      <c r="X22" s="295"/>
      <c r="Y22" s="295"/>
      <c r="Z22" s="295"/>
      <c r="AA22" s="295"/>
      <c r="AB22" s="257"/>
      <c r="AC22" s="3"/>
      <c r="AD22" s="3"/>
    </row>
    <row r="23" spans="1:30" s="4" customFormat="1" ht="19" customHeight="1" x14ac:dyDescent="0.2">
      <c r="A23" s="377"/>
      <c r="B23" s="394"/>
      <c r="C23" s="5"/>
      <c r="D23" s="6"/>
      <c r="E23" s="68"/>
      <c r="F23" s="317" t="s">
        <v>106</v>
      </c>
      <c r="G23" s="321" t="s">
        <v>268</v>
      </c>
      <c r="H23" s="331" t="s">
        <v>307</v>
      </c>
      <c r="I23" s="34" t="s">
        <v>47</v>
      </c>
      <c r="J23" s="6">
        <v>5</v>
      </c>
      <c r="K23" s="6">
        <v>5</v>
      </c>
      <c r="L23" s="6">
        <v>30</v>
      </c>
      <c r="M23" s="6">
        <v>30</v>
      </c>
      <c r="N23" s="6" t="s">
        <v>92</v>
      </c>
      <c r="O23" s="7">
        <v>0.5</v>
      </c>
      <c r="P23" s="7">
        <v>0.5</v>
      </c>
      <c r="Q23" s="7">
        <v>0</v>
      </c>
      <c r="R23" s="68">
        <v>30</v>
      </c>
      <c r="S23" s="84" t="s">
        <v>26</v>
      </c>
      <c r="T23" s="8"/>
      <c r="U23" s="98" t="s">
        <v>27</v>
      </c>
      <c r="V23" s="95">
        <v>1</v>
      </c>
      <c r="W23" s="13">
        <f t="shared" ref="W23:Y25" si="1">O23*$L23</f>
        <v>15</v>
      </c>
      <c r="X23" s="13">
        <f t="shared" si="1"/>
        <v>15</v>
      </c>
      <c r="Y23" s="13">
        <f t="shared" si="1"/>
        <v>0</v>
      </c>
      <c r="Z23" s="9">
        <f t="shared" ref="Z23:Z25" si="2">(W23+X23+Y23)*V23</f>
        <v>30</v>
      </c>
      <c r="AA23" s="9">
        <f t="shared" ref="AA23:AA25" si="3">((W23*1.5)+X23+Y23)*V23</f>
        <v>37.5</v>
      </c>
      <c r="AB23" s="10">
        <f t="shared" ref="AB23:AB25" si="4">IF(SUM(O23:Q23)=1,SUM(O23:Q23),FALSE)</f>
        <v>1</v>
      </c>
      <c r="AC23" s="3"/>
      <c r="AD23" s="3"/>
    </row>
    <row r="24" spans="1:30" s="4" customFormat="1" ht="18.75" customHeight="1" x14ac:dyDescent="0.2">
      <c r="A24" s="377"/>
      <c r="B24" s="395"/>
      <c r="C24" s="119"/>
      <c r="D24" s="6"/>
      <c r="E24" s="68"/>
      <c r="F24" s="318" t="s">
        <v>213</v>
      </c>
      <c r="G24" s="322"/>
      <c r="H24" s="331" t="s">
        <v>307</v>
      </c>
      <c r="I24" s="282" t="s">
        <v>47</v>
      </c>
      <c r="J24" s="261">
        <v>3</v>
      </c>
      <c r="K24" s="261">
        <v>5</v>
      </c>
      <c r="L24" s="6">
        <v>30</v>
      </c>
      <c r="M24" s="6">
        <v>30</v>
      </c>
      <c r="N24" s="6" t="s">
        <v>92</v>
      </c>
      <c r="O24" s="7">
        <v>0.5</v>
      </c>
      <c r="P24" s="7">
        <v>0.5</v>
      </c>
      <c r="Q24" s="7">
        <v>0</v>
      </c>
      <c r="R24" s="68">
        <v>30</v>
      </c>
      <c r="S24" s="84" t="s">
        <v>26</v>
      </c>
      <c r="T24" s="8"/>
      <c r="U24" s="98"/>
      <c r="V24" s="95">
        <v>1</v>
      </c>
      <c r="W24" s="13">
        <f t="shared" si="1"/>
        <v>15</v>
      </c>
      <c r="X24" s="13">
        <f t="shared" si="1"/>
        <v>15</v>
      </c>
      <c r="Y24" s="13">
        <f t="shared" si="1"/>
        <v>0</v>
      </c>
      <c r="Z24" s="9">
        <f t="shared" si="2"/>
        <v>30</v>
      </c>
      <c r="AA24" s="9">
        <f t="shared" si="3"/>
        <v>37.5</v>
      </c>
      <c r="AB24" s="10">
        <f t="shared" si="4"/>
        <v>1</v>
      </c>
      <c r="AC24" s="3"/>
      <c r="AD24" s="3"/>
    </row>
    <row r="25" spans="1:30" s="4" customFormat="1" ht="15" customHeight="1" x14ac:dyDescent="0.2">
      <c r="A25" s="377"/>
      <c r="B25" s="395"/>
      <c r="C25" s="5"/>
      <c r="D25" s="6"/>
      <c r="E25" s="68"/>
      <c r="F25" s="319" t="s">
        <v>214</v>
      </c>
      <c r="G25" s="321" t="s">
        <v>271</v>
      </c>
      <c r="H25" s="331" t="s">
        <v>307</v>
      </c>
      <c r="I25" s="34" t="s">
        <v>47</v>
      </c>
      <c r="J25" s="6">
        <v>5</v>
      </c>
      <c r="K25" s="6">
        <v>5</v>
      </c>
      <c r="L25" s="6">
        <v>30</v>
      </c>
      <c r="M25" s="6">
        <v>30</v>
      </c>
      <c r="N25" s="6" t="s">
        <v>92</v>
      </c>
      <c r="O25" s="7">
        <v>0.5</v>
      </c>
      <c r="P25" s="7">
        <v>0.5</v>
      </c>
      <c r="Q25" s="7">
        <v>0</v>
      </c>
      <c r="R25" s="68">
        <v>30</v>
      </c>
      <c r="S25" s="84" t="s">
        <v>26</v>
      </c>
      <c r="T25" s="8"/>
      <c r="U25" s="98"/>
      <c r="V25" s="95">
        <v>1</v>
      </c>
      <c r="W25" s="13">
        <f t="shared" si="1"/>
        <v>15</v>
      </c>
      <c r="X25" s="13">
        <f t="shared" si="1"/>
        <v>15</v>
      </c>
      <c r="Y25" s="13">
        <f t="shared" si="1"/>
        <v>0</v>
      </c>
      <c r="Z25" s="9">
        <f t="shared" si="2"/>
        <v>30</v>
      </c>
      <c r="AA25" s="9">
        <f t="shared" si="3"/>
        <v>37.5</v>
      </c>
      <c r="AB25" s="10">
        <f t="shared" si="4"/>
        <v>1</v>
      </c>
      <c r="AC25" s="3"/>
      <c r="AD25" s="3"/>
    </row>
    <row r="26" spans="1:30" s="4" customFormat="1" ht="15" customHeight="1" x14ac:dyDescent="0.2">
      <c r="A26" s="377"/>
      <c r="B26" s="395"/>
      <c r="C26" s="5"/>
      <c r="D26" s="6"/>
      <c r="E26" s="68"/>
      <c r="F26" s="319" t="s">
        <v>215</v>
      </c>
      <c r="G26" s="321" t="s">
        <v>272</v>
      </c>
      <c r="H26" s="331" t="s">
        <v>307</v>
      </c>
      <c r="I26" s="34" t="s">
        <v>47</v>
      </c>
      <c r="J26" s="6">
        <v>5</v>
      </c>
      <c r="K26" s="6">
        <v>5</v>
      </c>
      <c r="L26" s="6">
        <v>30</v>
      </c>
      <c r="M26" s="6">
        <v>30</v>
      </c>
      <c r="N26" s="6" t="s">
        <v>92</v>
      </c>
      <c r="O26" s="7">
        <v>0.5</v>
      </c>
      <c r="P26" s="7">
        <v>0.5</v>
      </c>
      <c r="Q26" s="7">
        <v>0</v>
      </c>
      <c r="R26" s="68">
        <v>30</v>
      </c>
      <c r="S26" s="84" t="s">
        <v>26</v>
      </c>
      <c r="T26" s="8"/>
      <c r="U26" s="98"/>
      <c r="V26" s="95">
        <f t="shared" ref="V26" si="5">IF(R26=0,0,ROUNDUP(C$19/R26,0))</f>
        <v>1</v>
      </c>
      <c r="W26" s="13">
        <f t="shared" ref="W26" si="6">O26*$L26</f>
        <v>15</v>
      </c>
      <c r="X26" s="13">
        <f t="shared" ref="X26" si="7">P26*$L26</f>
        <v>15</v>
      </c>
      <c r="Y26" s="13">
        <f t="shared" ref="Y26" si="8">Q26*$L26</f>
        <v>0</v>
      </c>
      <c r="Z26" s="9">
        <f t="shared" ref="Z26" si="9">(W26+X26+Y26)*V26</f>
        <v>30</v>
      </c>
      <c r="AA26" s="9">
        <f t="shared" ref="AA26" si="10">((W26*1.5)+X26+Y26)*V26</f>
        <v>37.5</v>
      </c>
      <c r="AB26" s="10">
        <f t="shared" ref="AB26" si="11">IF(SUM(O26:Q26)=1,SUM(O26:Q26),FALSE)</f>
        <v>1</v>
      </c>
      <c r="AC26" s="3"/>
      <c r="AD26" s="3"/>
    </row>
    <row r="27" spans="1:30" s="4" customFormat="1" ht="30" x14ac:dyDescent="0.2">
      <c r="A27" s="377"/>
      <c r="B27" s="395"/>
      <c r="C27" s="5" t="s">
        <v>107</v>
      </c>
      <c r="D27" s="6">
        <v>1</v>
      </c>
      <c r="E27" s="68">
        <v>15</v>
      </c>
      <c r="F27" s="320" t="s">
        <v>108</v>
      </c>
      <c r="G27" s="244" t="s">
        <v>270</v>
      </c>
      <c r="H27" s="331" t="s">
        <v>307</v>
      </c>
      <c r="I27" s="34" t="s">
        <v>83</v>
      </c>
      <c r="J27" s="6">
        <v>5</v>
      </c>
      <c r="K27" s="6">
        <v>5</v>
      </c>
      <c r="L27" s="6">
        <v>30</v>
      </c>
      <c r="M27" s="6">
        <v>30</v>
      </c>
      <c r="N27" s="6" t="s">
        <v>92</v>
      </c>
      <c r="O27" s="7">
        <v>0.5</v>
      </c>
      <c r="P27" s="7">
        <v>0.5</v>
      </c>
      <c r="Q27" s="7">
        <v>0</v>
      </c>
      <c r="R27" s="68">
        <v>30</v>
      </c>
      <c r="S27" s="84" t="s">
        <v>28</v>
      </c>
      <c r="T27" s="8"/>
      <c r="U27" s="98"/>
      <c r="V27" s="95">
        <v>1</v>
      </c>
      <c r="W27" s="13">
        <f>O28*$L27</f>
        <v>15</v>
      </c>
      <c r="X27" s="13">
        <f>P28*$L27</f>
        <v>15</v>
      </c>
      <c r="Y27" s="13">
        <f t="shared" ref="Y27:Y29" si="12">Q27*$L27</f>
        <v>0</v>
      </c>
      <c r="Z27" s="9">
        <f t="shared" ref="Z27:Z29" si="13">(W27+X27+Y27)*V27</f>
        <v>30</v>
      </c>
      <c r="AA27" s="9">
        <f t="shared" ref="AA27:AA29" si="14">((W27*1.5)+X27+Y27)*V27</f>
        <v>37.5</v>
      </c>
      <c r="AB27" s="10">
        <f>IF(SUM(O27:Q27)=1,SUM(O27:Q27),FALSE)</f>
        <v>1</v>
      </c>
      <c r="AC27" s="3"/>
      <c r="AD27" s="3"/>
    </row>
    <row r="28" spans="1:30" s="4" customFormat="1" ht="15" customHeight="1" x14ac:dyDescent="0.2">
      <c r="A28" s="377"/>
      <c r="B28" s="395"/>
      <c r="D28" s="6"/>
      <c r="E28" s="68"/>
      <c r="F28" s="320" t="s">
        <v>109</v>
      </c>
      <c r="G28" s="244" t="s">
        <v>273</v>
      </c>
      <c r="H28" s="331" t="s">
        <v>307</v>
      </c>
      <c r="I28" s="34" t="s">
        <v>83</v>
      </c>
      <c r="J28" s="6">
        <v>5</v>
      </c>
      <c r="K28" s="6">
        <v>5</v>
      </c>
      <c r="L28" s="6">
        <v>30</v>
      </c>
      <c r="M28" s="6">
        <v>30</v>
      </c>
      <c r="N28" s="6" t="s">
        <v>92</v>
      </c>
      <c r="O28" s="7">
        <v>0.5</v>
      </c>
      <c r="P28" s="7">
        <v>0.5</v>
      </c>
      <c r="Q28" s="7">
        <v>0</v>
      </c>
      <c r="R28" s="68">
        <v>30</v>
      </c>
      <c r="S28" s="84" t="s">
        <v>28</v>
      </c>
      <c r="T28" s="8"/>
      <c r="U28" s="98"/>
      <c r="V28" s="95">
        <v>1</v>
      </c>
      <c r="W28" s="13">
        <f>O29*$L28</f>
        <v>15</v>
      </c>
      <c r="X28" s="13">
        <f>P29*$L28</f>
        <v>15</v>
      </c>
      <c r="Y28" s="13">
        <f t="shared" ref="Y28" si="15">Q28*$L28</f>
        <v>0</v>
      </c>
      <c r="Z28" s="9">
        <f t="shared" ref="Z28" si="16">(W28+X28+Y28)*V28</f>
        <v>30</v>
      </c>
      <c r="AA28" s="9">
        <f t="shared" ref="AA28" si="17">((W28*1.5)+X28+Y28)*V28</f>
        <v>37.5</v>
      </c>
      <c r="AB28" s="10">
        <f>IF(SUM(O28:Q28)=1,SUM(O28:Q28),FALSE)</f>
        <v>1</v>
      </c>
      <c r="AC28" s="3"/>
      <c r="AD28" s="3"/>
    </row>
    <row r="29" spans="1:30" s="4" customFormat="1" ht="19.5" customHeight="1" x14ac:dyDescent="0.2">
      <c r="A29" s="377"/>
      <c r="B29" s="396"/>
      <c r="C29" s="5"/>
      <c r="D29" s="6"/>
      <c r="E29" s="68"/>
      <c r="F29" s="320" t="s">
        <v>110</v>
      </c>
      <c r="G29" s="244" t="s">
        <v>258</v>
      </c>
      <c r="H29" s="331" t="s">
        <v>307</v>
      </c>
      <c r="I29" s="34" t="s">
        <v>83</v>
      </c>
      <c r="J29" s="6">
        <v>5</v>
      </c>
      <c r="K29" s="6">
        <v>5</v>
      </c>
      <c r="L29" s="6">
        <v>30</v>
      </c>
      <c r="M29" s="6">
        <v>30</v>
      </c>
      <c r="N29" s="6" t="s">
        <v>92</v>
      </c>
      <c r="O29" s="7">
        <v>0.5</v>
      </c>
      <c r="P29" s="7">
        <v>0.5</v>
      </c>
      <c r="Q29" s="7">
        <v>0</v>
      </c>
      <c r="R29" s="68">
        <v>30</v>
      </c>
      <c r="S29" s="84" t="s">
        <v>28</v>
      </c>
      <c r="T29" s="8"/>
      <c r="U29" s="98"/>
      <c r="V29" s="95">
        <v>1</v>
      </c>
      <c r="W29" s="13">
        <f t="shared" ref="W29" si="18">O29*$L29</f>
        <v>15</v>
      </c>
      <c r="X29" s="13">
        <f t="shared" ref="X29" si="19">P29*$L29</f>
        <v>15</v>
      </c>
      <c r="Y29" s="13">
        <f t="shared" si="12"/>
        <v>0</v>
      </c>
      <c r="Z29" s="9">
        <f t="shared" si="13"/>
        <v>30</v>
      </c>
      <c r="AA29" s="9">
        <f t="shared" si="14"/>
        <v>37.5</v>
      </c>
      <c r="AB29" s="10">
        <f t="shared" ref="AB29" si="20">IF(SUM(O29:Q29)=1,SUM(O29:Q29),FALSE)</f>
        <v>1</v>
      </c>
      <c r="AC29" s="3"/>
      <c r="AD29" s="3"/>
    </row>
    <row r="30" spans="1:30" s="4" customFormat="1" ht="24.75" customHeight="1" thickBot="1" x14ac:dyDescent="0.25">
      <c r="A30" s="377"/>
      <c r="B30" s="40" t="s">
        <v>48</v>
      </c>
      <c r="C30" s="22"/>
      <c r="D30" s="22">
        <v>2</v>
      </c>
      <c r="E30" s="72">
        <f>SUM(E22:E29)</f>
        <v>30</v>
      </c>
      <c r="F30" s="75"/>
      <c r="G30" s="75"/>
      <c r="H30" s="360"/>
      <c r="I30" s="51"/>
      <c r="J30" s="51">
        <f t="shared" ref="J30:AA30" si="21">SUM(J23:J29)</f>
        <v>33</v>
      </c>
      <c r="K30" s="51">
        <f>SUM(K23:K29)-5</f>
        <v>30</v>
      </c>
      <c r="L30" s="51">
        <f>SUM(L23:L29)-30</f>
        <v>180</v>
      </c>
      <c r="M30" s="51">
        <f>SUM(M23:M29)</f>
        <v>210</v>
      </c>
      <c r="N30" s="51"/>
      <c r="O30" s="51">
        <f>SUM(O23:O29)</f>
        <v>3.5</v>
      </c>
      <c r="P30" s="51">
        <f>SUM(P23:P29)</f>
        <v>3.5</v>
      </c>
      <c r="Q30" s="51">
        <f t="shared" si="21"/>
        <v>0</v>
      </c>
      <c r="R30" s="72"/>
      <c r="S30" s="75"/>
      <c r="T30" s="51"/>
      <c r="U30" s="72"/>
      <c r="V30" s="75">
        <f t="shared" si="21"/>
        <v>7</v>
      </c>
      <c r="W30" s="51">
        <f>SUM(W23:W29)</f>
        <v>105</v>
      </c>
      <c r="X30" s="51">
        <f t="shared" si="21"/>
        <v>105</v>
      </c>
      <c r="Y30" s="51">
        <f t="shared" si="21"/>
        <v>0</v>
      </c>
      <c r="Z30" s="51">
        <f t="shared" si="21"/>
        <v>210</v>
      </c>
      <c r="AA30" s="51">
        <f t="shared" si="21"/>
        <v>262.5</v>
      </c>
      <c r="AB30" s="23"/>
      <c r="AC30" s="3"/>
      <c r="AD30" s="3"/>
    </row>
    <row r="31" spans="1:30" s="4" customFormat="1" ht="52.5" customHeight="1" thickBot="1" x14ac:dyDescent="0.25">
      <c r="A31" s="377"/>
      <c r="B31" s="56"/>
      <c r="C31" s="56"/>
      <c r="D31" s="16"/>
      <c r="E31" s="73"/>
      <c r="F31" s="70"/>
      <c r="G31" s="70"/>
      <c r="H31" s="70"/>
      <c r="I31" s="17"/>
      <c r="J31" s="16"/>
      <c r="K31" s="16"/>
      <c r="L31" s="16"/>
      <c r="M31" s="16"/>
      <c r="N31" s="17"/>
      <c r="O31" s="43"/>
      <c r="P31" s="43"/>
      <c r="Q31" s="43"/>
      <c r="R31" s="73"/>
      <c r="S31" s="85"/>
      <c r="T31" s="17"/>
      <c r="U31" s="100"/>
      <c r="V31" s="96"/>
      <c r="W31" s="44"/>
      <c r="X31" s="44"/>
      <c r="Y31" s="44"/>
      <c r="Z31" s="45"/>
      <c r="AA31" s="45"/>
      <c r="AB31" s="46"/>
      <c r="AC31" s="3"/>
      <c r="AD31" s="3"/>
    </row>
    <row r="32" spans="1:30" s="4" customFormat="1" ht="37.5" customHeight="1" thickBot="1" x14ac:dyDescent="0.25">
      <c r="A32" s="377"/>
      <c r="B32" s="58" t="s">
        <v>49</v>
      </c>
      <c r="C32" s="59">
        <v>30</v>
      </c>
      <c r="D32" s="57"/>
      <c r="E32" s="73"/>
      <c r="F32" s="70"/>
      <c r="G32" s="70"/>
      <c r="H32" s="70"/>
      <c r="I32" s="17"/>
      <c r="J32" s="16"/>
      <c r="K32" s="16"/>
      <c r="L32" s="16"/>
      <c r="M32" s="16"/>
      <c r="N32" s="17"/>
      <c r="O32" s="43"/>
      <c r="P32" s="43"/>
      <c r="Q32" s="43"/>
      <c r="R32" s="73"/>
      <c r="S32" s="85"/>
      <c r="T32" s="17"/>
      <c r="U32" s="100"/>
      <c r="V32" s="96"/>
      <c r="W32" s="44"/>
      <c r="X32" s="44"/>
      <c r="Y32" s="44"/>
      <c r="Z32" s="45"/>
      <c r="AA32" s="45"/>
      <c r="AB32" s="46"/>
      <c r="AC32" s="3"/>
      <c r="AD32" s="3"/>
    </row>
    <row r="33" spans="1:30" s="4" customFormat="1" ht="45.75" customHeight="1" x14ac:dyDescent="0.2">
      <c r="A33" s="377"/>
      <c r="B33" s="110" t="str">
        <f>'Page de Garde'!A11</f>
        <v>Parcours</v>
      </c>
      <c r="C33" s="47" t="s">
        <v>5</v>
      </c>
      <c r="D33" s="47" t="s">
        <v>6</v>
      </c>
      <c r="E33" s="74" t="s">
        <v>7</v>
      </c>
      <c r="F33" s="71" t="s">
        <v>8</v>
      </c>
      <c r="G33" s="71" t="s">
        <v>256</v>
      </c>
      <c r="H33" s="71" t="s">
        <v>303</v>
      </c>
      <c r="I33" s="47" t="s">
        <v>9</v>
      </c>
      <c r="J33" s="47" t="s">
        <v>6</v>
      </c>
      <c r="K33" s="47" t="s">
        <v>7</v>
      </c>
      <c r="L33" s="48" t="s">
        <v>10</v>
      </c>
      <c r="M33" s="36" t="s">
        <v>248</v>
      </c>
      <c r="N33" s="48" t="s">
        <v>11</v>
      </c>
      <c r="O33" s="48" t="s">
        <v>12</v>
      </c>
      <c r="P33" s="48" t="s">
        <v>13</v>
      </c>
      <c r="Q33" s="48" t="s">
        <v>14</v>
      </c>
      <c r="R33" s="87" t="s">
        <v>15</v>
      </c>
      <c r="S33" s="82" t="s">
        <v>16</v>
      </c>
      <c r="T33" s="37" t="s">
        <v>17</v>
      </c>
      <c r="U33" s="94" t="s">
        <v>18</v>
      </c>
      <c r="V33" s="97" t="s">
        <v>19</v>
      </c>
      <c r="W33" s="49" t="s">
        <v>20</v>
      </c>
      <c r="X33" s="49" t="s">
        <v>21</v>
      </c>
      <c r="Y33" s="49" t="s">
        <v>22</v>
      </c>
      <c r="Z33" s="49" t="s">
        <v>23</v>
      </c>
      <c r="AA33" s="49" t="s">
        <v>24</v>
      </c>
      <c r="AB33" s="50" t="s">
        <v>25</v>
      </c>
      <c r="AC33" s="3"/>
      <c r="AD33" s="3"/>
    </row>
    <row r="34" spans="1:30" s="4" customFormat="1" ht="47.25" customHeight="1" x14ac:dyDescent="0.2">
      <c r="A34" s="377"/>
      <c r="B34" s="113" t="str">
        <f>'Page de Garde'!B11</f>
        <v>Gestion Stratégique de l’Information</v>
      </c>
      <c r="C34" s="385"/>
      <c r="D34" s="385"/>
      <c r="E34" s="385"/>
      <c r="F34" s="385"/>
      <c r="G34" s="385"/>
      <c r="H34" s="386"/>
      <c r="I34" s="385"/>
      <c r="J34" s="385"/>
      <c r="K34" s="385"/>
      <c r="L34" s="385"/>
      <c r="M34" s="385"/>
      <c r="N34" s="385"/>
      <c r="O34" s="385"/>
      <c r="P34" s="385"/>
      <c r="Q34" s="385"/>
      <c r="R34" s="385"/>
      <c r="S34" s="385"/>
      <c r="T34" s="385"/>
      <c r="U34" s="385"/>
      <c r="V34" s="385"/>
      <c r="W34" s="385"/>
      <c r="X34" s="385"/>
      <c r="Y34" s="385"/>
      <c r="Z34" s="385"/>
      <c r="AA34" s="385"/>
      <c r="AB34" s="387"/>
      <c r="AC34" s="3"/>
      <c r="AD34" s="3"/>
    </row>
    <row r="35" spans="1:30" s="4" customFormat="1" ht="15" customHeight="1" x14ac:dyDescent="0.2">
      <c r="A35" s="377"/>
      <c r="B35" s="394"/>
      <c r="C35" s="5" t="s">
        <v>140</v>
      </c>
      <c r="D35" s="6"/>
      <c r="E35" s="68">
        <v>5</v>
      </c>
      <c r="F35" s="118" t="s">
        <v>141</v>
      </c>
      <c r="G35" s="118" t="s">
        <v>281</v>
      </c>
      <c r="H35" s="363" t="s">
        <v>304</v>
      </c>
      <c r="I35" s="34" t="s">
        <v>83</v>
      </c>
      <c r="J35" s="6">
        <v>3</v>
      </c>
      <c r="K35" s="6">
        <v>3</v>
      </c>
      <c r="L35" s="6">
        <v>15</v>
      </c>
      <c r="M35" s="6">
        <v>15</v>
      </c>
      <c r="N35" s="6" t="s">
        <v>92</v>
      </c>
      <c r="O35" s="7">
        <v>1</v>
      </c>
      <c r="P35" s="7">
        <v>0</v>
      </c>
      <c r="Q35" s="7">
        <v>0</v>
      </c>
      <c r="R35" s="68">
        <v>30</v>
      </c>
      <c r="S35" s="84" t="s">
        <v>28</v>
      </c>
      <c r="T35" s="8"/>
      <c r="U35" s="98" t="s">
        <v>27</v>
      </c>
      <c r="V35" s="95">
        <v>1</v>
      </c>
      <c r="W35" s="13">
        <f>O35*$L35</f>
        <v>15</v>
      </c>
      <c r="X35" s="13">
        <f>P35*$L35</f>
        <v>0</v>
      </c>
      <c r="Y35" s="13">
        <f>Q35*$L35</f>
        <v>0</v>
      </c>
      <c r="Z35" s="9">
        <f t="shared" ref="Z35" si="22">(W35+X35+Y35)*V35</f>
        <v>15</v>
      </c>
      <c r="AA35" s="9">
        <f t="shared" ref="AA35" si="23">((W35*1.5)+X35+Y35)*V35</f>
        <v>22.5</v>
      </c>
      <c r="AB35" s="10">
        <f>IF(SUM(O35:Q35)=1,SUM(O35:Q35),FALSE)</f>
        <v>1</v>
      </c>
      <c r="AC35" s="3"/>
      <c r="AD35" s="3"/>
    </row>
    <row r="36" spans="1:30" s="4" customFormat="1" x14ac:dyDescent="0.2">
      <c r="A36" s="377"/>
      <c r="B36" s="395"/>
      <c r="C36" s="5"/>
      <c r="D36" s="11"/>
      <c r="E36" s="68"/>
      <c r="F36" s="233" t="s">
        <v>229</v>
      </c>
      <c r="G36" s="118" t="s">
        <v>286</v>
      </c>
      <c r="H36" s="363" t="s">
        <v>304</v>
      </c>
      <c r="I36" s="34" t="s">
        <v>83</v>
      </c>
      <c r="J36" s="6">
        <v>2</v>
      </c>
      <c r="K36" s="6">
        <v>2</v>
      </c>
      <c r="L36" s="6">
        <v>15</v>
      </c>
      <c r="M36" s="6">
        <v>15</v>
      </c>
      <c r="N36" s="6" t="s">
        <v>92</v>
      </c>
      <c r="O36" s="7">
        <v>1</v>
      </c>
      <c r="P36" s="7">
        <v>0</v>
      </c>
      <c r="Q36" s="7">
        <v>0</v>
      </c>
      <c r="R36" s="68">
        <v>30</v>
      </c>
      <c r="S36" s="84" t="s">
        <v>28</v>
      </c>
      <c r="T36" s="8"/>
      <c r="U36" s="98"/>
      <c r="V36" s="95">
        <v>1</v>
      </c>
      <c r="W36" s="13">
        <f t="shared" ref="W36:W44" si="24">O36*$L36</f>
        <v>15</v>
      </c>
      <c r="X36" s="13">
        <f t="shared" ref="X36:X44" si="25">P36*$L36</f>
        <v>0</v>
      </c>
      <c r="Y36" s="13">
        <f t="shared" ref="Y36:Y44" si="26">Q36*$L36</f>
        <v>0</v>
      </c>
      <c r="Z36" s="9">
        <f t="shared" ref="Z36:Z44" si="27">(W36+X36+Y36)*V36</f>
        <v>15</v>
      </c>
      <c r="AA36" s="9">
        <f t="shared" ref="AA36:AA44" si="28">((W36*1.5)+X36+Y36)*V36</f>
        <v>22.5</v>
      </c>
      <c r="AB36" s="10">
        <f t="shared" ref="AB36:AB44" si="29">IF(SUM(O36:Q36)=1,SUM(O36:Q36),FALSE)</f>
        <v>1</v>
      </c>
      <c r="AC36" s="3"/>
      <c r="AD36" s="3"/>
    </row>
    <row r="37" spans="1:30" s="4" customFormat="1" ht="30" x14ac:dyDescent="0.2">
      <c r="A37" s="377"/>
      <c r="B37" s="395"/>
      <c r="C37" s="5" t="s">
        <v>143</v>
      </c>
      <c r="D37" s="11"/>
      <c r="E37" s="68">
        <v>12</v>
      </c>
      <c r="F37" s="118" t="s">
        <v>144</v>
      </c>
      <c r="G37" s="118" t="s">
        <v>281</v>
      </c>
      <c r="H37" s="331" t="s">
        <v>307</v>
      </c>
      <c r="I37" s="34" t="s">
        <v>83</v>
      </c>
      <c r="J37" s="6">
        <v>4</v>
      </c>
      <c r="K37" s="6">
        <v>4</v>
      </c>
      <c r="L37" s="6">
        <v>20</v>
      </c>
      <c r="M37" s="6">
        <v>20</v>
      </c>
      <c r="N37" s="6" t="s">
        <v>92</v>
      </c>
      <c r="O37" s="7">
        <v>0.5</v>
      </c>
      <c r="P37" s="7">
        <v>0.5</v>
      </c>
      <c r="Q37" s="7">
        <v>0</v>
      </c>
      <c r="R37" s="68">
        <v>30</v>
      </c>
      <c r="S37" s="84" t="s">
        <v>28</v>
      </c>
      <c r="T37" s="8"/>
      <c r="U37" s="99"/>
      <c r="V37" s="95">
        <v>1</v>
      </c>
      <c r="W37" s="13">
        <f t="shared" si="24"/>
        <v>10</v>
      </c>
      <c r="X37" s="13">
        <f t="shared" si="25"/>
        <v>10</v>
      </c>
      <c r="Y37" s="13">
        <f t="shared" si="26"/>
        <v>0</v>
      </c>
      <c r="Z37" s="9">
        <f t="shared" si="27"/>
        <v>20</v>
      </c>
      <c r="AA37" s="9">
        <f t="shared" si="28"/>
        <v>25</v>
      </c>
      <c r="AB37" s="10">
        <f t="shared" si="29"/>
        <v>1</v>
      </c>
      <c r="AC37" s="3"/>
      <c r="AD37" s="3"/>
    </row>
    <row r="38" spans="1:30" x14ac:dyDescent="0.2">
      <c r="A38" s="377"/>
      <c r="B38" s="395"/>
      <c r="C38" s="5"/>
      <c r="D38" s="11"/>
      <c r="E38" s="68"/>
      <c r="F38" s="118" t="s">
        <v>167</v>
      </c>
      <c r="G38" s="118" t="s">
        <v>283</v>
      </c>
      <c r="H38" s="331" t="s">
        <v>307</v>
      </c>
      <c r="I38" s="34" t="s">
        <v>83</v>
      </c>
      <c r="J38" s="6"/>
      <c r="K38" s="6">
        <v>3</v>
      </c>
      <c r="L38" s="6">
        <v>30</v>
      </c>
      <c r="M38" s="6">
        <v>30</v>
      </c>
      <c r="N38" s="6" t="s">
        <v>92</v>
      </c>
      <c r="O38" s="7">
        <v>0.5</v>
      </c>
      <c r="P38" s="7">
        <v>0.5</v>
      </c>
      <c r="Q38" s="7">
        <v>0</v>
      </c>
      <c r="R38" s="68">
        <v>30</v>
      </c>
      <c r="S38" s="84" t="s">
        <v>28</v>
      </c>
      <c r="T38" s="8"/>
      <c r="U38" s="99"/>
      <c r="V38" s="95">
        <v>1</v>
      </c>
      <c r="W38" s="13">
        <f t="shared" si="24"/>
        <v>15</v>
      </c>
      <c r="X38" s="13">
        <f t="shared" si="25"/>
        <v>15</v>
      </c>
      <c r="Y38" s="13">
        <f t="shared" si="26"/>
        <v>0</v>
      </c>
      <c r="Z38" s="9">
        <f t="shared" si="27"/>
        <v>30</v>
      </c>
      <c r="AA38" s="9">
        <f t="shared" si="28"/>
        <v>37.5</v>
      </c>
      <c r="AB38" s="10">
        <f t="shared" si="29"/>
        <v>1</v>
      </c>
      <c r="AC38" s="3"/>
      <c r="AD38" s="1"/>
    </row>
    <row r="39" spans="1:30" x14ac:dyDescent="0.2">
      <c r="A39" s="377"/>
      <c r="B39" s="395"/>
      <c r="C39" s="5"/>
      <c r="D39" s="11"/>
      <c r="E39" s="68"/>
      <c r="F39" s="118" t="s">
        <v>145</v>
      </c>
      <c r="G39" s="118" t="s">
        <v>287</v>
      </c>
      <c r="H39" s="331" t="s">
        <v>307</v>
      </c>
      <c r="I39" s="34" t="s">
        <v>83</v>
      </c>
      <c r="J39" s="6">
        <v>2</v>
      </c>
      <c r="K39" s="6">
        <v>2</v>
      </c>
      <c r="L39" s="6">
        <v>15</v>
      </c>
      <c r="M39" s="6">
        <v>15</v>
      </c>
      <c r="N39" s="6" t="s">
        <v>92</v>
      </c>
      <c r="O39" s="7">
        <v>0</v>
      </c>
      <c r="P39" s="7">
        <v>1</v>
      </c>
      <c r="Q39" s="7">
        <v>0</v>
      </c>
      <c r="R39" s="68">
        <v>30</v>
      </c>
      <c r="S39" s="84" t="s">
        <v>28</v>
      </c>
      <c r="T39" s="8"/>
      <c r="U39" s="99"/>
      <c r="V39" s="95">
        <v>1</v>
      </c>
      <c r="W39" s="13">
        <f t="shared" si="24"/>
        <v>0</v>
      </c>
      <c r="X39" s="13">
        <f t="shared" si="25"/>
        <v>15</v>
      </c>
      <c r="Y39" s="13">
        <f t="shared" si="26"/>
        <v>0</v>
      </c>
      <c r="Z39" s="9">
        <f t="shared" si="27"/>
        <v>15</v>
      </c>
      <c r="AA39" s="9">
        <f t="shared" si="28"/>
        <v>15</v>
      </c>
      <c r="AB39" s="10">
        <f t="shared" si="29"/>
        <v>1</v>
      </c>
      <c r="AC39" s="3"/>
      <c r="AD39" s="1"/>
    </row>
    <row r="40" spans="1:30" x14ac:dyDescent="0.2">
      <c r="A40" s="377"/>
      <c r="B40" s="395"/>
      <c r="C40" s="5"/>
      <c r="D40" s="11"/>
      <c r="E40" s="121"/>
      <c r="F40" s="233" t="s">
        <v>168</v>
      </c>
      <c r="G40" s="118" t="s">
        <v>282</v>
      </c>
      <c r="H40" s="363" t="s">
        <v>304</v>
      </c>
      <c r="I40" s="34" t="s">
        <v>83</v>
      </c>
      <c r="J40" s="230">
        <v>3</v>
      </c>
      <c r="K40" s="230">
        <v>3</v>
      </c>
      <c r="L40" s="230">
        <v>20</v>
      </c>
      <c r="M40" s="230">
        <v>20</v>
      </c>
      <c r="N40" s="6" t="s">
        <v>92</v>
      </c>
      <c r="O40" s="7">
        <v>0.5</v>
      </c>
      <c r="P40" s="7">
        <v>0.5</v>
      </c>
      <c r="Q40" s="7">
        <v>0</v>
      </c>
      <c r="R40" s="68">
        <v>30</v>
      </c>
      <c r="S40" s="84" t="s">
        <v>28</v>
      </c>
      <c r="T40" s="8"/>
      <c r="U40" s="99"/>
      <c r="V40" s="95">
        <v>1</v>
      </c>
      <c r="W40" s="13">
        <f t="shared" si="24"/>
        <v>10</v>
      </c>
      <c r="X40" s="13">
        <f t="shared" si="25"/>
        <v>10</v>
      </c>
      <c r="Y40" s="13">
        <f t="shared" si="26"/>
        <v>0</v>
      </c>
      <c r="Z40" s="9">
        <f t="shared" si="27"/>
        <v>20</v>
      </c>
      <c r="AA40" s="9">
        <f t="shared" si="28"/>
        <v>25</v>
      </c>
      <c r="AB40" s="10">
        <f t="shared" si="29"/>
        <v>1</v>
      </c>
      <c r="AC40" s="3"/>
      <c r="AD40" s="1"/>
    </row>
    <row r="41" spans="1:30" ht="30" x14ac:dyDescent="0.2">
      <c r="A41" s="377"/>
      <c r="B41" s="395"/>
      <c r="C41" s="5" t="s">
        <v>146</v>
      </c>
      <c r="D41" s="11"/>
      <c r="E41" s="68">
        <v>8</v>
      </c>
      <c r="F41" s="120" t="s">
        <v>169</v>
      </c>
      <c r="G41" s="118" t="s">
        <v>280</v>
      </c>
      <c r="H41" s="331" t="s">
        <v>307</v>
      </c>
      <c r="I41" s="34" t="s">
        <v>83</v>
      </c>
      <c r="J41" s="6"/>
      <c r="K41" s="6">
        <v>4</v>
      </c>
      <c r="L41" s="6">
        <v>30</v>
      </c>
      <c r="M41" s="6">
        <v>30</v>
      </c>
      <c r="N41" s="6" t="s">
        <v>92</v>
      </c>
      <c r="O41" s="7">
        <v>0.7</v>
      </c>
      <c r="P41" s="7">
        <v>0.3</v>
      </c>
      <c r="Q41" s="7">
        <v>0</v>
      </c>
      <c r="R41" s="68">
        <v>30</v>
      </c>
      <c r="S41" s="84" t="s">
        <v>28</v>
      </c>
      <c r="T41" s="8"/>
      <c r="U41" s="99"/>
      <c r="V41" s="95">
        <v>1</v>
      </c>
      <c r="W41" s="13">
        <f t="shared" si="24"/>
        <v>21</v>
      </c>
      <c r="X41" s="13">
        <f t="shared" si="25"/>
        <v>9</v>
      </c>
      <c r="Y41" s="13">
        <f t="shared" si="26"/>
        <v>0</v>
      </c>
      <c r="Z41" s="9">
        <f t="shared" si="27"/>
        <v>30</v>
      </c>
      <c r="AA41" s="9">
        <f t="shared" si="28"/>
        <v>40.5</v>
      </c>
      <c r="AB41" s="10">
        <f t="shared" si="29"/>
        <v>1</v>
      </c>
      <c r="AC41" s="3"/>
      <c r="AD41" s="1"/>
    </row>
    <row r="42" spans="1:30" x14ac:dyDescent="0.2">
      <c r="A42" s="377"/>
      <c r="B42" s="395"/>
      <c r="C42" s="5"/>
      <c r="D42" s="11"/>
      <c r="E42" s="68"/>
      <c r="F42" s="118" t="s">
        <v>170</v>
      </c>
      <c r="G42" s="118" t="s">
        <v>283</v>
      </c>
      <c r="H42" s="331" t="s">
        <v>307</v>
      </c>
      <c r="I42" s="34" t="s">
        <v>83</v>
      </c>
      <c r="J42" s="231"/>
      <c r="K42" s="230">
        <v>4</v>
      </c>
      <c r="L42" s="230">
        <v>30</v>
      </c>
      <c r="M42" s="230">
        <v>30</v>
      </c>
      <c r="N42" s="6" t="s">
        <v>92</v>
      </c>
      <c r="O42" s="7">
        <v>0.3</v>
      </c>
      <c r="P42" s="7">
        <v>0.7</v>
      </c>
      <c r="Q42" s="7">
        <v>0</v>
      </c>
      <c r="R42" s="68">
        <v>30</v>
      </c>
      <c r="S42" s="84" t="s">
        <v>28</v>
      </c>
      <c r="T42" s="8"/>
      <c r="U42" s="99"/>
      <c r="V42" s="95">
        <v>1</v>
      </c>
      <c r="W42" s="13">
        <f t="shared" si="24"/>
        <v>9</v>
      </c>
      <c r="X42" s="13">
        <f t="shared" si="25"/>
        <v>21</v>
      </c>
      <c r="Y42" s="13">
        <f t="shared" si="26"/>
        <v>0</v>
      </c>
      <c r="Z42" s="9">
        <f t="shared" si="27"/>
        <v>30</v>
      </c>
      <c r="AA42" s="9">
        <f t="shared" si="28"/>
        <v>34.5</v>
      </c>
      <c r="AB42" s="10">
        <f t="shared" si="29"/>
        <v>1</v>
      </c>
      <c r="AC42" s="3"/>
      <c r="AD42" s="1"/>
    </row>
    <row r="43" spans="1:30" ht="18" customHeight="1" x14ac:dyDescent="0.2">
      <c r="A43" s="377"/>
      <c r="B43" s="395"/>
      <c r="C43" s="5" t="s">
        <v>171</v>
      </c>
      <c r="D43" s="11"/>
      <c r="E43" s="68">
        <v>5</v>
      </c>
      <c r="F43" s="118" t="s">
        <v>173</v>
      </c>
      <c r="G43" s="118" t="s">
        <v>281</v>
      </c>
      <c r="H43" s="331" t="s">
        <v>307</v>
      </c>
      <c r="I43" s="34" t="s">
        <v>83</v>
      </c>
      <c r="J43" s="6">
        <v>2</v>
      </c>
      <c r="K43" s="6">
        <v>2</v>
      </c>
      <c r="L43" s="6">
        <v>30</v>
      </c>
      <c r="M43" s="6">
        <v>30</v>
      </c>
      <c r="N43" s="6" t="s">
        <v>92</v>
      </c>
      <c r="O43" s="7">
        <v>0.3</v>
      </c>
      <c r="P43" s="7">
        <v>0.7</v>
      </c>
      <c r="Q43" s="7">
        <v>0</v>
      </c>
      <c r="R43" s="68">
        <v>30</v>
      </c>
      <c r="S43" s="84" t="s">
        <v>28</v>
      </c>
      <c r="T43" s="8"/>
      <c r="U43" s="99"/>
      <c r="V43" s="95">
        <v>1</v>
      </c>
      <c r="W43" s="13">
        <f t="shared" si="24"/>
        <v>9</v>
      </c>
      <c r="X43" s="13">
        <f t="shared" si="25"/>
        <v>21</v>
      </c>
      <c r="Y43" s="13">
        <f t="shared" si="26"/>
        <v>0</v>
      </c>
      <c r="Z43" s="9">
        <f t="shared" si="27"/>
        <v>30</v>
      </c>
      <c r="AA43" s="9">
        <f t="shared" si="28"/>
        <v>34.5</v>
      </c>
      <c r="AB43" s="10">
        <f t="shared" si="29"/>
        <v>1</v>
      </c>
      <c r="AC43" s="3"/>
      <c r="AD43" s="1"/>
    </row>
    <row r="44" spans="1:30" s="4" customFormat="1" ht="19.5" customHeight="1" x14ac:dyDescent="0.2">
      <c r="A44" s="377"/>
      <c r="B44" s="396"/>
      <c r="C44" s="5"/>
      <c r="D44" s="11"/>
      <c r="E44" s="68"/>
      <c r="F44" s="118" t="s">
        <v>172</v>
      </c>
      <c r="G44" s="118" t="s">
        <v>280</v>
      </c>
      <c r="H44" s="331" t="s">
        <v>307</v>
      </c>
      <c r="I44" s="34" t="s">
        <v>83</v>
      </c>
      <c r="J44" s="6">
        <v>3</v>
      </c>
      <c r="K44" s="6">
        <v>3</v>
      </c>
      <c r="L44" s="6">
        <v>30</v>
      </c>
      <c r="M44" s="6">
        <v>30</v>
      </c>
      <c r="N44" s="6" t="s">
        <v>92</v>
      </c>
      <c r="O44" s="7">
        <v>0.5</v>
      </c>
      <c r="P44" s="7">
        <v>0.5</v>
      </c>
      <c r="Q44" s="7">
        <v>0</v>
      </c>
      <c r="R44" s="68">
        <v>30</v>
      </c>
      <c r="S44" s="84" t="s">
        <v>28</v>
      </c>
      <c r="T44" s="8"/>
      <c r="U44" s="99"/>
      <c r="V44" s="95">
        <v>1</v>
      </c>
      <c r="W44" s="13">
        <f t="shared" si="24"/>
        <v>15</v>
      </c>
      <c r="X44" s="13">
        <f t="shared" si="25"/>
        <v>15</v>
      </c>
      <c r="Y44" s="13">
        <f t="shared" si="26"/>
        <v>0</v>
      </c>
      <c r="Z44" s="9">
        <f t="shared" si="27"/>
        <v>30</v>
      </c>
      <c r="AA44" s="9">
        <f t="shared" si="28"/>
        <v>37.5</v>
      </c>
      <c r="AB44" s="10">
        <f t="shared" si="29"/>
        <v>1</v>
      </c>
      <c r="AC44" s="3"/>
      <c r="AD44" s="3"/>
    </row>
    <row r="45" spans="1:30" ht="47.25" customHeight="1" thickBot="1" x14ac:dyDescent="0.25">
      <c r="A45" s="377"/>
      <c r="B45" s="40" t="s">
        <v>48</v>
      </c>
      <c r="C45" s="22"/>
      <c r="D45" s="22"/>
      <c r="E45" s="72">
        <f>SUM(E35:E44)</f>
        <v>30</v>
      </c>
      <c r="F45" s="75"/>
      <c r="G45" s="75"/>
      <c r="H45" s="360"/>
      <c r="I45" s="51"/>
      <c r="J45" s="51">
        <f>SUM(J35:J44)</f>
        <v>19</v>
      </c>
      <c r="K45" s="51">
        <f>SUM(K35:K44)</f>
        <v>30</v>
      </c>
      <c r="L45" s="51">
        <f>SUM(L35:L44)</f>
        <v>235</v>
      </c>
      <c r="M45" s="51">
        <f>SUM(M35:M44)</f>
        <v>235</v>
      </c>
      <c r="N45" s="51"/>
      <c r="O45" s="51">
        <f>SUM(O35:O44)</f>
        <v>5.3</v>
      </c>
      <c r="P45" s="51">
        <f>SUM(P35:P44)</f>
        <v>4.7</v>
      </c>
      <c r="Q45" s="51"/>
      <c r="R45" s="72"/>
      <c r="S45" s="75"/>
      <c r="T45" s="51"/>
      <c r="U45" s="72"/>
      <c r="V45" s="75">
        <f t="shared" ref="V45:AB45" si="30">SUM(V35:V44)</f>
        <v>10</v>
      </c>
      <c r="W45" s="51">
        <f>SUM(W35:W44)</f>
        <v>119</v>
      </c>
      <c r="X45" s="51">
        <f t="shared" si="30"/>
        <v>116</v>
      </c>
      <c r="Y45" s="51">
        <f t="shared" si="30"/>
        <v>0</v>
      </c>
      <c r="Z45" s="51">
        <f t="shared" si="30"/>
        <v>235</v>
      </c>
      <c r="AA45" s="51">
        <f t="shared" si="30"/>
        <v>294.5</v>
      </c>
      <c r="AB45" s="52">
        <f t="shared" si="30"/>
        <v>10</v>
      </c>
      <c r="AC45" s="3"/>
    </row>
    <row r="46" spans="1:30" ht="26.25" customHeight="1" thickBot="1" x14ac:dyDescent="0.25">
      <c r="A46" s="377"/>
      <c r="B46" s="56"/>
      <c r="C46" s="56"/>
      <c r="D46" s="16"/>
      <c r="E46" s="73"/>
      <c r="F46" s="70"/>
      <c r="G46" s="70"/>
      <c r="H46" s="70"/>
      <c r="I46" s="17"/>
      <c r="J46" s="16"/>
      <c r="K46" s="16"/>
      <c r="L46" s="16"/>
      <c r="M46" s="16"/>
      <c r="N46" s="17"/>
      <c r="O46" s="43"/>
      <c r="P46" s="43"/>
      <c r="Q46" s="43"/>
      <c r="R46" s="73"/>
      <c r="S46" s="85"/>
      <c r="T46" s="17"/>
      <c r="U46" s="100"/>
      <c r="V46" s="96"/>
      <c r="W46" s="44"/>
      <c r="X46" s="44"/>
      <c r="Y46" s="44"/>
      <c r="Z46" s="45"/>
      <c r="AA46" s="45"/>
      <c r="AB46" s="46"/>
      <c r="AC46" s="3"/>
    </row>
    <row r="47" spans="1:30" ht="30.75" customHeight="1" thickBot="1" x14ac:dyDescent="0.25">
      <c r="A47" s="377"/>
      <c r="B47" s="58" t="s">
        <v>49</v>
      </c>
      <c r="C47" s="59">
        <v>30</v>
      </c>
      <c r="D47" s="57"/>
      <c r="E47" s="73"/>
      <c r="F47" s="70"/>
      <c r="G47" s="70"/>
      <c r="H47" s="70"/>
      <c r="I47" s="17"/>
      <c r="J47" s="16"/>
      <c r="K47" s="16"/>
      <c r="L47" s="16"/>
      <c r="M47" s="16"/>
      <c r="N47" s="17"/>
      <c r="O47" s="43"/>
      <c r="P47" s="43"/>
      <c r="Q47" s="43"/>
      <c r="R47" s="73"/>
      <c r="S47" s="85"/>
      <c r="T47" s="17"/>
      <c r="U47" s="100"/>
      <c r="V47" s="96"/>
      <c r="W47" s="44"/>
      <c r="X47" s="44"/>
      <c r="Y47" s="44"/>
      <c r="Z47" s="45"/>
      <c r="AA47" s="45"/>
      <c r="AB47" s="46"/>
      <c r="AC47" s="3"/>
    </row>
    <row r="48" spans="1:30" ht="60" x14ac:dyDescent="0.2">
      <c r="A48" s="377"/>
      <c r="B48" s="110" t="str">
        <f>'Page de Garde'!A12</f>
        <v>Parcours</v>
      </c>
      <c r="C48" s="47" t="s">
        <v>5</v>
      </c>
      <c r="D48" s="47" t="s">
        <v>6</v>
      </c>
      <c r="E48" s="74" t="s">
        <v>7</v>
      </c>
      <c r="F48" s="71" t="s">
        <v>8</v>
      </c>
      <c r="G48" s="71" t="s">
        <v>256</v>
      </c>
      <c r="H48" s="71" t="s">
        <v>303</v>
      </c>
      <c r="I48" s="47" t="s">
        <v>9</v>
      </c>
      <c r="J48" s="47" t="s">
        <v>6</v>
      </c>
      <c r="K48" s="47" t="s">
        <v>7</v>
      </c>
      <c r="L48" s="48" t="s">
        <v>10</v>
      </c>
      <c r="M48" s="36" t="s">
        <v>248</v>
      </c>
      <c r="N48" s="48" t="s">
        <v>11</v>
      </c>
      <c r="O48" s="48" t="s">
        <v>12</v>
      </c>
      <c r="P48" s="48" t="s">
        <v>13</v>
      </c>
      <c r="Q48" s="48" t="s">
        <v>14</v>
      </c>
      <c r="R48" s="87" t="s">
        <v>15</v>
      </c>
      <c r="S48" s="82" t="s">
        <v>16</v>
      </c>
      <c r="T48" s="37" t="s">
        <v>17</v>
      </c>
      <c r="U48" s="94" t="s">
        <v>18</v>
      </c>
      <c r="V48" s="97" t="s">
        <v>19</v>
      </c>
      <c r="W48" s="49" t="s">
        <v>20</v>
      </c>
      <c r="X48" s="49" t="s">
        <v>21</v>
      </c>
      <c r="Y48" s="49" t="s">
        <v>22</v>
      </c>
      <c r="Z48" s="49" t="s">
        <v>23</v>
      </c>
      <c r="AA48" s="49" t="s">
        <v>24</v>
      </c>
      <c r="AB48" s="50" t="s">
        <v>25</v>
      </c>
    </row>
    <row r="49" spans="1:29" ht="42.75" customHeight="1" x14ac:dyDescent="0.2">
      <c r="A49" s="377"/>
      <c r="B49" s="112" t="str">
        <f>'Page de Garde'!B12</f>
        <v>Numérique : Enjeux, Technologies</v>
      </c>
      <c r="C49" s="388"/>
      <c r="D49" s="388"/>
      <c r="E49" s="388"/>
      <c r="F49" s="388"/>
      <c r="G49" s="388"/>
      <c r="H49" s="389"/>
      <c r="I49" s="388"/>
      <c r="J49" s="388"/>
      <c r="K49" s="388"/>
      <c r="L49" s="388"/>
      <c r="M49" s="388"/>
      <c r="N49" s="388"/>
      <c r="O49" s="388"/>
      <c r="P49" s="388"/>
      <c r="Q49" s="388"/>
      <c r="R49" s="388"/>
      <c r="S49" s="388"/>
      <c r="T49" s="388"/>
      <c r="U49" s="388"/>
      <c r="V49" s="388"/>
      <c r="W49" s="388"/>
      <c r="X49" s="388"/>
      <c r="Y49" s="388"/>
      <c r="Z49" s="388"/>
      <c r="AA49" s="388"/>
      <c r="AB49" s="390"/>
    </row>
    <row r="50" spans="1:29" ht="16" x14ac:dyDescent="0.2">
      <c r="A50" s="377"/>
      <c r="B50" s="392"/>
      <c r="C50" s="5" t="s">
        <v>156</v>
      </c>
      <c r="D50" s="11"/>
      <c r="E50" s="121">
        <v>6</v>
      </c>
      <c r="F50" s="312" t="s">
        <v>157</v>
      </c>
      <c r="G50" s="339" t="s">
        <v>295</v>
      </c>
      <c r="H50" s="331" t="s">
        <v>307</v>
      </c>
      <c r="I50" s="204" t="s">
        <v>83</v>
      </c>
      <c r="J50" s="6">
        <v>1</v>
      </c>
      <c r="K50" s="6">
        <v>3</v>
      </c>
      <c r="L50" s="6">
        <v>30</v>
      </c>
      <c r="M50" s="6">
        <v>30</v>
      </c>
      <c r="N50" s="6" t="s">
        <v>92</v>
      </c>
      <c r="O50" s="7">
        <v>0.5</v>
      </c>
      <c r="P50" s="7">
        <v>0.5</v>
      </c>
      <c r="Q50" s="7">
        <v>0</v>
      </c>
      <c r="R50" s="68">
        <v>30</v>
      </c>
      <c r="S50" s="84" t="s">
        <v>28</v>
      </c>
      <c r="T50" s="8"/>
      <c r="U50" s="99"/>
      <c r="V50" s="95">
        <v>1</v>
      </c>
      <c r="W50" s="13">
        <f t="shared" ref="W50:Y50" si="31">O50*$L50</f>
        <v>15</v>
      </c>
      <c r="X50" s="13">
        <f t="shared" si="31"/>
        <v>15</v>
      </c>
      <c r="Y50" s="13">
        <f t="shared" si="31"/>
        <v>0</v>
      </c>
      <c r="Z50" s="9">
        <f t="shared" ref="Z50" si="32">(W50+X50+Y50)*V50</f>
        <v>30</v>
      </c>
      <c r="AA50" s="9">
        <f t="shared" ref="AA50" si="33">((W50*1.5)+X50+Y50)*V50</f>
        <v>37.5</v>
      </c>
      <c r="AB50" s="10">
        <f t="shared" ref="AB50" si="34">IF(SUM(O50:Q50)=1,SUM(O50:Q50),FALSE)</f>
        <v>1</v>
      </c>
    </row>
    <row r="51" spans="1:29" ht="16" x14ac:dyDescent="0.2">
      <c r="A51" s="377"/>
      <c r="B51" s="393"/>
      <c r="C51" s="5"/>
      <c r="D51" s="11"/>
      <c r="E51" s="121"/>
      <c r="F51" s="312" t="s">
        <v>158</v>
      </c>
      <c r="G51" s="339" t="s">
        <v>296</v>
      </c>
      <c r="H51" s="331" t="s">
        <v>307</v>
      </c>
      <c r="I51" s="204" t="s">
        <v>83</v>
      </c>
      <c r="J51" s="6">
        <v>1</v>
      </c>
      <c r="K51" s="6">
        <v>3</v>
      </c>
      <c r="L51" s="6">
        <v>30</v>
      </c>
      <c r="M51" s="6">
        <v>30</v>
      </c>
      <c r="N51" s="6" t="s">
        <v>92</v>
      </c>
      <c r="O51" s="7">
        <v>0.5</v>
      </c>
      <c r="P51" s="7">
        <v>0.5</v>
      </c>
      <c r="Q51" s="7">
        <v>0</v>
      </c>
      <c r="R51" s="68">
        <v>30</v>
      </c>
      <c r="S51" s="84" t="s">
        <v>28</v>
      </c>
      <c r="T51" s="8"/>
      <c r="U51" s="99"/>
      <c r="V51" s="95">
        <v>1</v>
      </c>
      <c r="W51" s="13">
        <f t="shared" ref="W51:W60" si="35">O51*$L51</f>
        <v>15</v>
      </c>
      <c r="X51" s="13">
        <f t="shared" ref="X51:X60" si="36">P51*$L51</f>
        <v>15</v>
      </c>
      <c r="Y51" s="13">
        <f t="shared" ref="Y51:Y60" si="37">Q51*$L51</f>
        <v>0</v>
      </c>
      <c r="Z51" s="9">
        <f t="shared" ref="Z51:Z60" si="38">(W51+X51+Y51)*V51</f>
        <v>30</v>
      </c>
      <c r="AA51" s="9">
        <f t="shared" ref="AA51:AA60" si="39">((W51*1.5)+X51+Y51)*V51</f>
        <v>37.5</v>
      </c>
      <c r="AB51" s="10">
        <f t="shared" ref="AB51:AB60" si="40">IF(SUM(O51:Q51)=1,SUM(O51:Q51),FALSE)</f>
        <v>1</v>
      </c>
    </row>
    <row r="52" spans="1:29" ht="30" x14ac:dyDescent="0.2">
      <c r="A52" s="377"/>
      <c r="B52" s="393"/>
      <c r="C52" s="5" t="s">
        <v>236</v>
      </c>
      <c r="D52" s="11"/>
      <c r="E52" s="121">
        <v>12</v>
      </c>
      <c r="F52" s="312" t="s">
        <v>159</v>
      </c>
      <c r="G52" s="339" t="s">
        <v>297</v>
      </c>
      <c r="H52" s="331" t="s">
        <v>307</v>
      </c>
      <c r="I52" s="204" t="s">
        <v>83</v>
      </c>
      <c r="J52" s="6">
        <v>1</v>
      </c>
      <c r="K52" s="6">
        <v>3</v>
      </c>
      <c r="L52" s="6">
        <v>30</v>
      </c>
      <c r="M52" s="6">
        <v>30</v>
      </c>
      <c r="N52" s="6" t="s">
        <v>92</v>
      </c>
      <c r="O52" s="7">
        <v>0.5</v>
      </c>
      <c r="P52" s="7">
        <v>0.5</v>
      </c>
      <c r="Q52" s="7">
        <v>0</v>
      </c>
      <c r="R52" s="68">
        <v>30</v>
      </c>
      <c r="S52" s="84" t="s">
        <v>28</v>
      </c>
      <c r="T52" s="8"/>
      <c r="U52" s="99"/>
      <c r="V52" s="95">
        <v>1</v>
      </c>
      <c r="W52" s="13">
        <f t="shared" si="35"/>
        <v>15</v>
      </c>
      <c r="X52" s="13">
        <f t="shared" si="36"/>
        <v>15</v>
      </c>
      <c r="Y52" s="13">
        <f t="shared" si="37"/>
        <v>0</v>
      </c>
      <c r="Z52" s="9">
        <f t="shared" si="38"/>
        <v>30</v>
      </c>
      <c r="AA52" s="9">
        <f t="shared" si="39"/>
        <v>37.5</v>
      </c>
      <c r="AB52" s="10">
        <f t="shared" si="40"/>
        <v>1</v>
      </c>
    </row>
    <row r="53" spans="1:29" ht="16" x14ac:dyDescent="0.2">
      <c r="A53" s="377"/>
      <c r="B53" s="393"/>
      <c r="C53" s="119"/>
      <c r="D53" s="11"/>
      <c r="E53" s="121"/>
      <c r="F53" s="312" t="s">
        <v>160</v>
      </c>
      <c r="G53" s="339" t="s">
        <v>295</v>
      </c>
      <c r="H53" s="331" t="s">
        <v>307</v>
      </c>
      <c r="I53" s="204" t="s">
        <v>83</v>
      </c>
      <c r="J53" s="6">
        <v>1</v>
      </c>
      <c r="K53" s="6">
        <v>6</v>
      </c>
      <c r="L53" s="6">
        <v>30</v>
      </c>
      <c r="M53" s="6">
        <v>30</v>
      </c>
      <c r="N53" s="6" t="s">
        <v>92</v>
      </c>
      <c r="O53" s="7">
        <v>0.5</v>
      </c>
      <c r="P53" s="7">
        <v>0.5</v>
      </c>
      <c r="Q53" s="7">
        <v>0</v>
      </c>
      <c r="R53" s="68">
        <v>30</v>
      </c>
      <c r="S53" s="84" t="s">
        <v>28</v>
      </c>
      <c r="T53" s="8"/>
      <c r="U53" s="99"/>
      <c r="V53" s="95">
        <v>1</v>
      </c>
      <c r="W53" s="13">
        <f t="shared" si="35"/>
        <v>15</v>
      </c>
      <c r="X53" s="13">
        <f t="shared" si="36"/>
        <v>15</v>
      </c>
      <c r="Y53" s="13">
        <f t="shared" si="37"/>
        <v>0</v>
      </c>
      <c r="Z53" s="9">
        <f t="shared" si="38"/>
        <v>30</v>
      </c>
      <c r="AA53" s="9">
        <f t="shared" si="39"/>
        <v>37.5</v>
      </c>
      <c r="AB53" s="10">
        <f t="shared" si="40"/>
        <v>1</v>
      </c>
    </row>
    <row r="54" spans="1:29" ht="16" x14ac:dyDescent="0.2">
      <c r="A54" s="377"/>
      <c r="B54" s="393"/>
      <c r="C54" s="5"/>
      <c r="D54" s="11"/>
      <c r="E54" s="121"/>
      <c r="F54" s="312" t="s">
        <v>161</v>
      </c>
      <c r="G54" s="339" t="s">
        <v>295</v>
      </c>
      <c r="H54" s="331" t="s">
        <v>307</v>
      </c>
      <c r="I54" s="204" t="s">
        <v>83</v>
      </c>
      <c r="J54" s="6">
        <v>1</v>
      </c>
      <c r="K54" s="6">
        <v>3</v>
      </c>
      <c r="L54" s="6">
        <v>30</v>
      </c>
      <c r="M54" s="6">
        <v>30</v>
      </c>
      <c r="N54" s="6" t="s">
        <v>92</v>
      </c>
      <c r="O54" s="7">
        <v>0.5</v>
      </c>
      <c r="P54" s="7">
        <v>0.5</v>
      </c>
      <c r="Q54" s="7">
        <v>0</v>
      </c>
      <c r="R54" s="68">
        <v>30</v>
      </c>
      <c r="S54" s="84" t="s">
        <v>28</v>
      </c>
      <c r="T54" s="8"/>
      <c r="U54" s="99"/>
      <c r="V54" s="95">
        <v>1</v>
      </c>
      <c r="W54" s="13">
        <f t="shared" si="35"/>
        <v>15</v>
      </c>
      <c r="X54" s="13">
        <f t="shared" si="36"/>
        <v>15</v>
      </c>
      <c r="Y54" s="13">
        <f t="shared" si="37"/>
        <v>0</v>
      </c>
      <c r="Z54" s="9">
        <f t="shared" si="38"/>
        <v>30</v>
      </c>
      <c r="AA54" s="9">
        <f t="shared" si="39"/>
        <v>37.5</v>
      </c>
      <c r="AB54" s="10">
        <f t="shared" si="40"/>
        <v>1</v>
      </c>
    </row>
    <row r="55" spans="1:29" ht="30" x14ac:dyDescent="0.2">
      <c r="A55" s="377"/>
      <c r="B55" s="393"/>
      <c r="C55" s="5" t="s">
        <v>206</v>
      </c>
      <c r="D55" s="11"/>
      <c r="E55" s="121">
        <v>12</v>
      </c>
      <c r="F55" s="312" t="s">
        <v>217</v>
      </c>
      <c r="G55" s="339" t="s">
        <v>291</v>
      </c>
      <c r="H55" s="339" t="s">
        <v>304</v>
      </c>
      <c r="I55" s="204" t="s">
        <v>83</v>
      </c>
      <c r="J55" s="6">
        <v>1</v>
      </c>
      <c r="K55" s="6">
        <v>6</v>
      </c>
      <c r="L55" s="6">
        <v>30</v>
      </c>
      <c r="M55" s="6">
        <v>30</v>
      </c>
      <c r="N55" s="6" t="s">
        <v>92</v>
      </c>
      <c r="O55" s="7">
        <v>0.5</v>
      </c>
      <c r="P55" s="7">
        <v>0.5</v>
      </c>
      <c r="Q55" s="7">
        <v>0</v>
      </c>
      <c r="R55" s="68">
        <v>16</v>
      </c>
      <c r="S55" s="84" t="s">
        <v>26</v>
      </c>
      <c r="T55" s="8" t="s">
        <v>183</v>
      </c>
      <c r="U55" s="254" t="s">
        <v>237</v>
      </c>
      <c r="V55" s="95">
        <v>1</v>
      </c>
      <c r="W55" s="13">
        <f t="shared" ref="W55:W58" si="41">O55*$L55</f>
        <v>15</v>
      </c>
      <c r="X55" s="13">
        <f t="shared" ref="X55:X58" si="42">P55*$L55</f>
        <v>15</v>
      </c>
      <c r="Y55" s="13">
        <f t="shared" ref="Y55:Y58" si="43">Q55*$L55</f>
        <v>0</v>
      </c>
      <c r="Z55" s="9">
        <f t="shared" ref="Z55:Z58" si="44">(W55+X55+Y55)*V55</f>
        <v>30</v>
      </c>
      <c r="AA55" s="9">
        <f t="shared" ref="AA55:AA58" si="45">((W55*1.5)+X55+Y55)*V55</f>
        <v>37.5</v>
      </c>
      <c r="AB55" s="10">
        <f t="shared" ref="AB55:AB58" si="46">IF(SUM(O55:Q55)=1,SUM(O55:Q55),FALSE)</f>
        <v>1</v>
      </c>
    </row>
    <row r="56" spans="1:29" ht="51.75" customHeight="1" x14ac:dyDescent="0.2">
      <c r="A56" s="377"/>
      <c r="B56" s="393"/>
      <c r="C56" s="119"/>
      <c r="D56" s="11"/>
      <c r="E56" s="121"/>
      <c r="F56" s="312" t="s">
        <v>218</v>
      </c>
      <c r="G56" s="343" t="s">
        <v>300</v>
      </c>
      <c r="H56" s="339" t="s">
        <v>304</v>
      </c>
      <c r="I56" s="204" t="s">
        <v>47</v>
      </c>
      <c r="J56" s="6">
        <v>1</v>
      </c>
      <c r="K56" s="6">
        <v>3</v>
      </c>
      <c r="L56" s="6">
        <v>30</v>
      </c>
      <c r="M56" s="6">
        <v>30</v>
      </c>
      <c r="N56" s="6" t="s">
        <v>92</v>
      </c>
      <c r="O56" s="7">
        <v>0.5</v>
      </c>
      <c r="P56" s="7">
        <v>0.5</v>
      </c>
      <c r="Q56" s="7">
        <v>0</v>
      </c>
      <c r="R56" s="68">
        <v>8</v>
      </c>
      <c r="S56" s="84" t="s">
        <v>26</v>
      </c>
      <c r="T56" s="8" t="s">
        <v>183</v>
      </c>
      <c r="U56" s="254" t="s">
        <v>237</v>
      </c>
      <c r="V56" s="95">
        <v>1</v>
      </c>
      <c r="W56" s="13">
        <f t="shared" si="41"/>
        <v>15</v>
      </c>
      <c r="X56" s="13">
        <f t="shared" si="42"/>
        <v>15</v>
      </c>
      <c r="Y56" s="13">
        <f t="shared" si="43"/>
        <v>0</v>
      </c>
      <c r="Z56" s="9">
        <f t="shared" si="44"/>
        <v>30</v>
      </c>
      <c r="AA56" s="9">
        <f t="shared" si="45"/>
        <v>37.5</v>
      </c>
      <c r="AB56" s="10">
        <f t="shared" si="46"/>
        <v>1</v>
      </c>
    </row>
    <row r="57" spans="1:29" ht="30" x14ac:dyDescent="0.2">
      <c r="A57" s="377"/>
      <c r="B57" s="393"/>
      <c r="C57" s="119"/>
      <c r="D57" s="11"/>
      <c r="E57" s="121"/>
      <c r="F57" s="312" t="s">
        <v>221</v>
      </c>
      <c r="G57" s="339" t="s">
        <v>291</v>
      </c>
      <c r="H57" s="339" t="s">
        <v>304</v>
      </c>
      <c r="I57" s="204" t="s">
        <v>47</v>
      </c>
      <c r="J57" s="6">
        <v>1</v>
      </c>
      <c r="K57" s="6">
        <v>3</v>
      </c>
      <c r="L57" s="6">
        <v>30</v>
      </c>
      <c r="M57" s="6">
        <v>30</v>
      </c>
      <c r="N57" s="6" t="s">
        <v>92</v>
      </c>
      <c r="O57" s="7">
        <v>0.5</v>
      </c>
      <c r="P57" s="7">
        <v>0.5</v>
      </c>
      <c r="Q57" s="7">
        <v>0</v>
      </c>
      <c r="R57" s="68">
        <v>8</v>
      </c>
      <c r="S57" s="84" t="s">
        <v>26</v>
      </c>
      <c r="T57" s="8" t="s">
        <v>183</v>
      </c>
      <c r="U57" s="254" t="s">
        <v>237</v>
      </c>
      <c r="V57" s="95">
        <v>1</v>
      </c>
      <c r="W57" s="13">
        <f t="shared" si="41"/>
        <v>15</v>
      </c>
      <c r="X57" s="13">
        <f t="shared" si="42"/>
        <v>15</v>
      </c>
      <c r="Y57" s="13">
        <f t="shared" si="43"/>
        <v>0</v>
      </c>
      <c r="Z57" s="9">
        <f t="shared" si="44"/>
        <v>30</v>
      </c>
      <c r="AA57" s="9">
        <f t="shared" si="45"/>
        <v>37.5</v>
      </c>
      <c r="AB57" s="10">
        <f t="shared" si="46"/>
        <v>1</v>
      </c>
    </row>
    <row r="58" spans="1:29" ht="32" x14ac:dyDescent="0.2">
      <c r="A58" s="377"/>
      <c r="B58" s="393"/>
      <c r="C58" s="5"/>
      <c r="D58" s="11"/>
      <c r="E58" s="121"/>
      <c r="F58" s="312" t="s">
        <v>220</v>
      </c>
      <c r="G58" s="339" t="s">
        <v>291</v>
      </c>
      <c r="H58" s="339" t="s">
        <v>304</v>
      </c>
      <c r="I58" s="204" t="s">
        <v>47</v>
      </c>
      <c r="J58" s="6">
        <v>1</v>
      </c>
      <c r="K58" s="6">
        <v>3</v>
      </c>
      <c r="L58" s="6">
        <v>30</v>
      </c>
      <c r="M58" s="6">
        <v>30</v>
      </c>
      <c r="N58" s="6" t="s">
        <v>92</v>
      </c>
      <c r="O58" s="7">
        <v>0.5</v>
      </c>
      <c r="P58" s="7">
        <v>0.5</v>
      </c>
      <c r="Q58" s="7">
        <v>0</v>
      </c>
      <c r="R58" s="68">
        <v>8</v>
      </c>
      <c r="S58" s="84" t="s">
        <v>26</v>
      </c>
      <c r="T58" s="8" t="s">
        <v>183</v>
      </c>
      <c r="U58" s="254" t="s">
        <v>237</v>
      </c>
      <c r="V58" s="95">
        <v>1</v>
      </c>
      <c r="W58" s="13">
        <f t="shared" si="41"/>
        <v>15</v>
      </c>
      <c r="X58" s="13">
        <f t="shared" si="42"/>
        <v>15</v>
      </c>
      <c r="Y58" s="13">
        <f t="shared" si="43"/>
        <v>0</v>
      </c>
      <c r="Z58" s="9">
        <f t="shared" si="44"/>
        <v>30</v>
      </c>
      <c r="AA58" s="9">
        <f t="shared" si="45"/>
        <v>37.5</v>
      </c>
      <c r="AB58" s="10">
        <f t="shared" si="46"/>
        <v>1</v>
      </c>
    </row>
    <row r="59" spans="1:29" ht="16" x14ac:dyDescent="0.2">
      <c r="A59" s="377"/>
      <c r="B59" s="393"/>
      <c r="C59" s="5" t="s">
        <v>185</v>
      </c>
      <c r="D59" s="11"/>
      <c r="E59" s="121">
        <v>9</v>
      </c>
      <c r="F59" s="312" t="s">
        <v>162</v>
      </c>
      <c r="G59" s="339" t="s">
        <v>298</v>
      </c>
      <c r="H59" s="331" t="s">
        <v>307</v>
      </c>
      <c r="I59" s="204" t="s">
        <v>83</v>
      </c>
      <c r="J59" s="6">
        <v>1</v>
      </c>
      <c r="K59" s="6">
        <v>6</v>
      </c>
      <c r="L59" s="6">
        <v>20</v>
      </c>
      <c r="M59" s="6">
        <v>20</v>
      </c>
      <c r="N59" s="6" t="s">
        <v>92</v>
      </c>
      <c r="O59" s="7">
        <v>0</v>
      </c>
      <c r="P59" s="7">
        <v>1</v>
      </c>
      <c r="Q59" s="7">
        <v>0</v>
      </c>
      <c r="R59" s="68">
        <v>30</v>
      </c>
      <c r="S59" s="84" t="s">
        <v>28</v>
      </c>
      <c r="T59" s="8"/>
      <c r="U59" s="99"/>
      <c r="V59" s="95">
        <v>1</v>
      </c>
      <c r="W59" s="13">
        <f t="shared" si="35"/>
        <v>0</v>
      </c>
      <c r="X59" s="13">
        <f t="shared" si="36"/>
        <v>20</v>
      </c>
      <c r="Y59" s="13">
        <f t="shared" si="37"/>
        <v>0</v>
      </c>
      <c r="Z59" s="9">
        <f t="shared" si="38"/>
        <v>20</v>
      </c>
      <c r="AA59" s="9">
        <f t="shared" si="39"/>
        <v>20</v>
      </c>
      <c r="AB59" s="10">
        <f t="shared" si="40"/>
        <v>1</v>
      </c>
    </row>
    <row r="60" spans="1:29" ht="16" x14ac:dyDescent="0.2">
      <c r="A60" s="377"/>
      <c r="B60" s="393"/>
      <c r="C60" s="5"/>
      <c r="D60" s="11"/>
      <c r="E60" s="121"/>
      <c r="F60" s="312" t="s">
        <v>163</v>
      </c>
      <c r="G60" s="340" t="s">
        <v>286</v>
      </c>
      <c r="H60" s="331" t="s">
        <v>307</v>
      </c>
      <c r="I60" s="204" t="s">
        <v>83</v>
      </c>
      <c r="J60" s="6">
        <v>1</v>
      </c>
      <c r="K60" s="6">
        <v>3</v>
      </c>
      <c r="L60" s="6">
        <v>30</v>
      </c>
      <c r="M60" s="6">
        <v>30</v>
      </c>
      <c r="N60" s="6" t="s">
        <v>92</v>
      </c>
      <c r="O60" s="7">
        <v>0.5</v>
      </c>
      <c r="P60" s="7">
        <v>0.5</v>
      </c>
      <c r="Q60" s="7">
        <v>0</v>
      </c>
      <c r="R60" s="68">
        <v>30</v>
      </c>
      <c r="S60" s="84" t="s">
        <v>28</v>
      </c>
      <c r="T60" s="8"/>
      <c r="U60" s="99"/>
      <c r="V60" s="95">
        <v>1</v>
      </c>
      <c r="W60" s="13">
        <f t="shared" si="35"/>
        <v>15</v>
      </c>
      <c r="X60" s="13">
        <f t="shared" si="36"/>
        <v>15</v>
      </c>
      <c r="Y60" s="13">
        <f t="shared" si="37"/>
        <v>0</v>
      </c>
      <c r="Z60" s="9">
        <f t="shared" si="38"/>
        <v>30</v>
      </c>
      <c r="AA60" s="9">
        <f t="shared" si="39"/>
        <v>37.5</v>
      </c>
      <c r="AB60" s="10">
        <f t="shared" si="40"/>
        <v>1</v>
      </c>
    </row>
    <row r="61" spans="1:29" ht="16" x14ac:dyDescent="0.2">
      <c r="A61" s="377"/>
      <c r="B61" s="393"/>
      <c r="C61" s="5" t="s">
        <v>186</v>
      </c>
      <c r="D61" s="11"/>
      <c r="E61" s="121">
        <v>3</v>
      </c>
      <c r="F61" s="312" t="s">
        <v>164</v>
      </c>
      <c r="G61" s="312"/>
      <c r="H61" s="331" t="s">
        <v>307</v>
      </c>
      <c r="I61" s="204" t="s">
        <v>83</v>
      </c>
      <c r="J61" s="6">
        <v>1</v>
      </c>
      <c r="K61" s="6">
        <v>3</v>
      </c>
      <c r="L61" s="6">
        <v>30</v>
      </c>
      <c r="M61" s="6">
        <v>30</v>
      </c>
      <c r="N61" s="6" t="s">
        <v>92</v>
      </c>
      <c r="O61" s="7">
        <v>0.5</v>
      </c>
      <c r="P61" s="7">
        <v>0.5</v>
      </c>
      <c r="Q61" s="7">
        <v>0</v>
      </c>
      <c r="R61" s="68">
        <v>30</v>
      </c>
      <c r="S61" s="84" t="s">
        <v>26</v>
      </c>
      <c r="T61" s="8" t="s">
        <v>85</v>
      </c>
      <c r="U61" s="99"/>
      <c r="V61" s="95">
        <v>0</v>
      </c>
      <c r="W61" s="13">
        <v>0</v>
      </c>
      <c r="X61" s="13">
        <v>0</v>
      </c>
      <c r="Y61" s="13">
        <f>Q61*$L61</f>
        <v>0</v>
      </c>
      <c r="Z61" s="9">
        <f>(W61+X61+Y61)*V61</f>
        <v>0</v>
      </c>
      <c r="AA61" s="9">
        <f>((W61*1.5)+X61+Y61)*V61</f>
        <v>0</v>
      </c>
      <c r="AB61" s="10">
        <f>IF(SUM(O61:Q61)=1,SUM(O61:Q61),FALSE)</f>
        <v>1</v>
      </c>
    </row>
    <row r="62" spans="1:29" ht="17" thickBot="1" x14ac:dyDescent="0.25">
      <c r="A62" s="377"/>
      <c r="B62" s="40" t="s">
        <v>48</v>
      </c>
      <c r="C62" s="22"/>
      <c r="D62" s="22"/>
      <c r="E62" s="72">
        <f>SUM(E50:E61)-E55</f>
        <v>30</v>
      </c>
      <c r="F62" s="75"/>
      <c r="G62" s="75"/>
      <c r="H62" s="360"/>
      <c r="I62" s="51"/>
      <c r="J62" s="51">
        <f>SUM(J50:J61)-SUM(J55:J58)</f>
        <v>8</v>
      </c>
      <c r="K62" s="51">
        <f>SUM(K50:K61)-SUM(K55:K58)</f>
        <v>30</v>
      </c>
      <c r="L62" s="51">
        <f>SUM(L50:L61)-SUM(L55:L58)</f>
        <v>230</v>
      </c>
      <c r="M62" s="51">
        <f>SUM(M50:M61)</f>
        <v>350</v>
      </c>
      <c r="N62" s="51"/>
      <c r="O62" s="51">
        <f>SUM(O50:O61)</f>
        <v>5.5</v>
      </c>
      <c r="P62" s="51">
        <f>SUM(P50:P61)</f>
        <v>6.5</v>
      </c>
      <c r="Q62" s="51"/>
      <c r="R62" s="72"/>
      <c r="S62" s="75"/>
      <c r="T62" s="51"/>
      <c r="U62" s="72"/>
      <c r="V62" s="75">
        <f t="shared" ref="V62:AB62" si="47">SUM(V50:V61)</f>
        <v>11</v>
      </c>
      <c r="W62" s="51">
        <f t="shared" si="47"/>
        <v>150</v>
      </c>
      <c r="X62" s="51">
        <f t="shared" si="47"/>
        <v>170</v>
      </c>
      <c r="Y62" s="51">
        <f t="shared" si="47"/>
        <v>0</v>
      </c>
      <c r="Z62" s="51">
        <f t="shared" si="47"/>
        <v>320</v>
      </c>
      <c r="AA62" s="51">
        <f t="shared" si="47"/>
        <v>395</v>
      </c>
      <c r="AB62" s="52">
        <f t="shared" si="47"/>
        <v>12</v>
      </c>
    </row>
    <row r="63" spans="1:29" ht="21.75" customHeight="1" thickBot="1" x14ac:dyDescent="0.25">
      <c r="A63" s="377"/>
      <c r="B63" s="56"/>
      <c r="C63" s="56"/>
      <c r="D63" s="16"/>
      <c r="E63" s="73"/>
      <c r="F63" s="70"/>
      <c r="G63" s="70"/>
      <c r="H63" s="70"/>
      <c r="I63" s="17"/>
      <c r="J63" s="16"/>
      <c r="K63" s="16"/>
      <c r="L63" s="16"/>
      <c r="M63" s="16"/>
      <c r="N63" s="17"/>
      <c r="O63" s="43"/>
      <c r="P63" s="43"/>
      <c r="Q63" s="43"/>
      <c r="R63" s="73"/>
      <c r="S63" s="85"/>
      <c r="T63" s="17"/>
      <c r="U63" s="100"/>
      <c r="V63" s="96"/>
      <c r="W63" s="44"/>
      <c r="X63" s="44"/>
      <c r="Y63" s="44"/>
      <c r="Z63" s="45"/>
      <c r="AA63" s="45"/>
      <c r="AB63" s="46"/>
    </row>
    <row r="64" spans="1:29" ht="33" customHeight="1" thickBot="1" x14ac:dyDescent="0.25">
      <c r="A64" s="377"/>
      <c r="B64" s="58" t="s">
        <v>49</v>
      </c>
      <c r="C64" s="59">
        <f>'Page de Garde'!D13</f>
        <v>30</v>
      </c>
      <c r="D64" s="57"/>
      <c r="E64" s="73"/>
      <c r="F64" s="70"/>
      <c r="G64" s="70"/>
      <c r="H64" s="70"/>
      <c r="I64" s="17"/>
      <c r="J64" s="16"/>
      <c r="K64" s="16"/>
      <c r="L64" s="16"/>
      <c r="M64" s="16"/>
      <c r="N64" s="17"/>
      <c r="O64" s="43"/>
      <c r="P64" s="43"/>
      <c r="Q64" s="43"/>
      <c r="R64" s="73"/>
      <c r="S64" s="85"/>
      <c r="T64" s="17"/>
      <c r="U64" s="100"/>
      <c r="V64" s="96"/>
      <c r="W64" s="44"/>
      <c r="X64" s="44"/>
      <c r="Y64" s="44"/>
      <c r="Z64" s="45"/>
      <c r="AA64" s="45"/>
      <c r="AB64" s="46"/>
      <c r="AC64" s="3"/>
    </row>
    <row r="65" spans="1:30" ht="63.75" customHeight="1" x14ac:dyDescent="0.2">
      <c r="A65" s="377"/>
      <c r="B65" s="110" t="str">
        <f>'Page de Garde'!A13</f>
        <v>Parcours</v>
      </c>
      <c r="C65" s="47" t="s">
        <v>5</v>
      </c>
      <c r="D65" s="47" t="s">
        <v>6</v>
      </c>
      <c r="E65" s="74" t="s">
        <v>7</v>
      </c>
      <c r="F65" s="71" t="s">
        <v>8</v>
      </c>
      <c r="G65" s="71" t="s">
        <v>256</v>
      </c>
      <c r="H65" s="71" t="s">
        <v>303</v>
      </c>
      <c r="I65" s="47" t="s">
        <v>9</v>
      </c>
      <c r="J65" s="47" t="s">
        <v>6</v>
      </c>
      <c r="K65" s="47" t="s">
        <v>7</v>
      </c>
      <c r="L65" s="48" t="s">
        <v>10</v>
      </c>
      <c r="M65" s="36" t="s">
        <v>248</v>
      </c>
      <c r="N65" s="48" t="s">
        <v>11</v>
      </c>
      <c r="O65" s="48" t="s">
        <v>12</v>
      </c>
      <c r="P65" s="48" t="s">
        <v>13</v>
      </c>
      <c r="Q65" s="48" t="s">
        <v>14</v>
      </c>
      <c r="R65" s="87" t="s">
        <v>15</v>
      </c>
      <c r="S65" s="82" t="s">
        <v>16</v>
      </c>
      <c r="T65" s="37" t="s">
        <v>17</v>
      </c>
      <c r="U65" s="94" t="s">
        <v>18</v>
      </c>
      <c r="V65" s="97" t="s">
        <v>19</v>
      </c>
      <c r="W65" s="49" t="s">
        <v>20</v>
      </c>
      <c r="X65" s="49" t="s">
        <v>21</v>
      </c>
      <c r="Y65" s="49" t="s">
        <v>22</v>
      </c>
      <c r="Z65" s="49" t="s">
        <v>23</v>
      </c>
      <c r="AA65" s="49" t="s">
        <v>24</v>
      </c>
      <c r="AB65" s="50" t="s">
        <v>25</v>
      </c>
    </row>
    <row r="66" spans="1:30" ht="55" customHeight="1" x14ac:dyDescent="0.2">
      <c r="A66" s="377"/>
      <c r="B66" s="342" t="str">
        <f>'Page de Garde'!B13</f>
        <v>Analyse et Valorisation des Usages Numériques</v>
      </c>
      <c r="C66" s="414"/>
      <c r="D66" s="414"/>
      <c r="E66" s="414"/>
      <c r="F66" s="414"/>
      <c r="G66" s="414"/>
      <c r="H66" s="415"/>
      <c r="I66" s="414"/>
      <c r="J66" s="414"/>
      <c r="K66" s="414"/>
      <c r="L66" s="414"/>
      <c r="M66" s="414"/>
      <c r="N66" s="414"/>
      <c r="O66" s="414"/>
      <c r="P66" s="414"/>
      <c r="Q66" s="414"/>
      <c r="R66" s="414"/>
      <c r="S66" s="414"/>
      <c r="T66" s="414"/>
      <c r="U66" s="414"/>
      <c r="V66" s="414"/>
      <c r="W66" s="414"/>
      <c r="X66" s="414"/>
      <c r="Y66" s="414"/>
      <c r="Z66" s="414"/>
      <c r="AA66" s="414"/>
      <c r="AB66" s="416"/>
    </row>
    <row r="67" spans="1:30" ht="16" x14ac:dyDescent="0.2">
      <c r="A67" s="377"/>
      <c r="B67" s="392"/>
      <c r="C67" s="5" t="s">
        <v>112</v>
      </c>
      <c r="D67" s="11">
        <v>1</v>
      </c>
      <c r="E67" s="259">
        <v>6</v>
      </c>
      <c r="F67" s="117" t="s">
        <v>113</v>
      </c>
      <c r="G67" s="312" t="s">
        <v>282</v>
      </c>
      <c r="H67" s="331" t="s">
        <v>307</v>
      </c>
      <c r="I67" s="34" t="s">
        <v>83</v>
      </c>
      <c r="J67" s="262">
        <v>3</v>
      </c>
      <c r="K67" s="262">
        <v>6</v>
      </c>
      <c r="L67" s="262">
        <v>30</v>
      </c>
      <c r="M67" s="202">
        <v>30</v>
      </c>
      <c r="N67" s="202" t="s">
        <v>92</v>
      </c>
      <c r="O67" s="205">
        <v>0.5</v>
      </c>
      <c r="P67" s="205">
        <v>0.5</v>
      </c>
      <c r="Q67" s="7">
        <v>0</v>
      </c>
      <c r="R67" s="68">
        <v>30</v>
      </c>
      <c r="S67" s="84" t="s">
        <v>28</v>
      </c>
      <c r="T67" s="8"/>
      <c r="U67" s="99"/>
      <c r="V67" s="95">
        <f>IF(R67=0,0,ROUNDUP(C$64/R67,0))</f>
        <v>1</v>
      </c>
      <c r="W67" s="13">
        <f t="shared" ref="W67:Y70" si="48">O67*$L67</f>
        <v>15</v>
      </c>
      <c r="X67" s="13">
        <f t="shared" si="48"/>
        <v>15</v>
      </c>
      <c r="Y67" s="13">
        <f t="shared" si="48"/>
        <v>0</v>
      </c>
      <c r="Z67" s="9">
        <f t="shared" ref="Z67:Z70" si="49">(W67+X67+Y67)*V67</f>
        <v>30</v>
      </c>
      <c r="AA67" s="9">
        <f t="shared" ref="AA67:AA70" si="50">((W67*1.5)+X67+Y67)*V67</f>
        <v>37.5</v>
      </c>
      <c r="AB67" s="10">
        <f t="shared" ref="AB67:AB70" si="51">IF(SUM(O67:Q67)=1,SUM(O67:Q67),FALSE)</f>
        <v>1</v>
      </c>
    </row>
    <row r="68" spans="1:30" ht="32" x14ac:dyDescent="0.2">
      <c r="A68" s="377"/>
      <c r="B68" s="393"/>
      <c r="C68" s="5" t="s">
        <v>114</v>
      </c>
      <c r="D68" s="11">
        <v>1</v>
      </c>
      <c r="E68" s="259">
        <v>12</v>
      </c>
      <c r="F68" s="117" t="s">
        <v>118</v>
      </c>
      <c r="G68" s="117" t="s">
        <v>299</v>
      </c>
      <c r="H68" s="331" t="s">
        <v>305</v>
      </c>
      <c r="I68" s="34" t="s">
        <v>83</v>
      </c>
      <c r="J68" s="301">
        <v>5</v>
      </c>
      <c r="K68" s="301">
        <v>6</v>
      </c>
      <c r="L68" s="301">
        <v>21</v>
      </c>
      <c r="M68" s="245">
        <v>21</v>
      </c>
      <c r="N68" s="202" t="s">
        <v>92</v>
      </c>
      <c r="O68" s="205">
        <v>0.5</v>
      </c>
      <c r="P68" s="205">
        <v>0.5</v>
      </c>
      <c r="Q68" s="7">
        <v>0</v>
      </c>
      <c r="R68" s="68">
        <v>30</v>
      </c>
      <c r="S68" s="84" t="s">
        <v>28</v>
      </c>
      <c r="T68" s="8"/>
      <c r="U68" s="99"/>
      <c r="V68" s="95">
        <f>IF(R68=0,0,ROUNDUP(C$64/R68,0))</f>
        <v>1</v>
      </c>
      <c r="W68" s="13">
        <f t="shared" si="48"/>
        <v>10.5</v>
      </c>
      <c r="X68" s="13">
        <f t="shared" si="48"/>
        <v>10.5</v>
      </c>
      <c r="Y68" s="13">
        <f t="shared" si="48"/>
        <v>0</v>
      </c>
      <c r="Z68" s="9">
        <f t="shared" si="49"/>
        <v>21</v>
      </c>
      <c r="AA68" s="9">
        <f t="shared" si="50"/>
        <v>26.25</v>
      </c>
      <c r="AB68" s="10">
        <f t="shared" si="51"/>
        <v>1</v>
      </c>
    </row>
    <row r="69" spans="1:30" ht="16" x14ac:dyDescent="0.2">
      <c r="A69" s="377"/>
      <c r="B69" s="393"/>
      <c r="C69" s="5"/>
      <c r="D69" s="11"/>
      <c r="E69" s="259"/>
      <c r="F69" s="117" t="s">
        <v>302</v>
      </c>
      <c r="G69" s="117"/>
      <c r="H69" s="331" t="s">
        <v>307</v>
      </c>
      <c r="I69" s="34" t="s">
        <v>83</v>
      </c>
      <c r="J69" s="301">
        <v>4</v>
      </c>
      <c r="K69" s="301">
        <v>6</v>
      </c>
      <c r="L69" s="301">
        <v>30</v>
      </c>
      <c r="M69" s="245">
        <v>30</v>
      </c>
      <c r="N69" s="202" t="s">
        <v>92</v>
      </c>
      <c r="O69" s="205">
        <v>0.5</v>
      </c>
      <c r="P69" s="205">
        <v>0.5</v>
      </c>
      <c r="Q69" s="7">
        <v>0</v>
      </c>
      <c r="R69" s="68">
        <v>30</v>
      </c>
      <c r="S69" s="84" t="s">
        <v>26</v>
      </c>
      <c r="T69" s="8" t="s">
        <v>85</v>
      </c>
      <c r="U69" s="99"/>
      <c r="V69" s="95">
        <v>0</v>
      </c>
      <c r="W69" s="13">
        <v>0</v>
      </c>
      <c r="X69" s="13">
        <v>0</v>
      </c>
      <c r="Y69" s="13">
        <f t="shared" si="48"/>
        <v>0</v>
      </c>
      <c r="Z69" s="9">
        <f t="shared" si="49"/>
        <v>0</v>
      </c>
      <c r="AA69" s="9">
        <f t="shared" si="50"/>
        <v>0</v>
      </c>
      <c r="AB69" s="10">
        <f t="shared" si="51"/>
        <v>1</v>
      </c>
    </row>
    <row r="70" spans="1:30" ht="32" x14ac:dyDescent="0.2">
      <c r="A70" s="377"/>
      <c r="B70" s="393"/>
      <c r="C70" s="5" t="s">
        <v>211</v>
      </c>
      <c r="D70" s="11">
        <v>1</v>
      </c>
      <c r="E70" s="259">
        <v>12</v>
      </c>
      <c r="F70" s="232" t="s">
        <v>120</v>
      </c>
      <c r="G70" s="117" t="s">
        <v>297</v>
      </c>
      <c r="H70" s="331" t="s">
        <v>307</v>
      </c>
      <c r="I70" s="34" t="s">
        <v>83</v>
      </c>
      <c r="J70" s="301">
        <v>3</v>
      </c>
      <c r="K70" s="301">
        <v>6</v>
      </c>
      <c r="L70" s="301">
        <v>30</v>
      </c>
      <c r="M70" s="245">
        <v>30</v>
      </c>
      <c r="N70" s="202" t="s">
        <v>92</v>
      </c>
      <c r="O70" s="205">
        <v>0.5</v>
      </c>
      <c r="P70" s="205">
        <v>0.5</v>
      </c>
      <c r="Q70" s="7">
        <v>0</v>
      </c>
      <c r="R70" s="68">
        <v>30</v>
      </c>
      <c r="S70" s="84" t="s">
        <v>28</v>
      </c>
      <c r="T70" s="8"/>
      <c r="U70" s="99"/>
      <c r="V70" s="95">
        <f>IF(R70=0,0,ROUNDUP(C$64/R70,0))</f>
        <v>1</v>
      </c>
      <c r="W70" s="13">
        <f t="shared" si="48"/>
        <v>15</v>
      </c>
      <c r="X70" s="13">
        <f t="shared" si="48"/>
        <v>15</v>
      </c>
      <c r="Y70" s="13">
        <f t="shared" si="48"/>
        <v>0</v>
      </c>
      <c r="Z70" s="9">
        <f t="shared" si="49"/>
        <v>30</v>
      </c>
      <c r="AA70" s="9">
        <f t="shared" si="50"/>
        <v>37.5</v>
      </c>
      <c r="AB70" s="10">
        <f t="shared" si="51"/>
        <v>1</v>
      </c>
    </row>
    <row r="71" spans="1:30" s="4" customFormat="1" ht="18.75" customHeight="1" x14ac:dyDescent="0.2">
      <c r="A71" s="377"/>
      <c r="B71" s="393"/>
      <c r="C71" s="5"/>
      <c r="D71" s="11"/>
      <c r="E71" s="259"/>
      <c r="F71" s="117" t="s">
        <v>121</v>
      </c>
      <c r="G71" s="117" t="s">
        <v>297</v>
      </c>
      <c r="H71" s="331" t="s">
        <v>307</v>
      </c>
      <c r="I71" s="34" t="s">
        <v>83</v>
      </c>
      <c r="J71" s="301">
        <v>3</v>
      </c>
      <c r="K71" s="301">
        <v>6</v>
      </c>
      <c r="L71" s="301">
        <v>30</v>
      </c>
      <c r="M71" s="245">
        <v>30</v>
      </c>
      <c r="N71" s="202" t="s">
        <v>92</v>
      </c>
      <c r="O71" s="205">
        <v>0.5</v>
      </c>
      <c r="P71" s="205">
        <v>0.5</v>
      </c>
      <c r="Q71" s="7">
        <v>0</v>
      </c>
      <c r="R71" s="68">
        <v>30</v>
      </c>
      <c r="S71" s="84" t="s">
        <v>28</v>
      </c>
      <c r="T71" s="8"/>
      <c r="U71" s="99"/>
      <c r="V71" s="95">
        <f>IF(R71=0,0,ROUNDUP(C$64/R71,0))</f>
        <v>1</v>
      </c>
      <c r="W71" s="13">
        <f t="shared" ref="W71" si="52">O71*$L71</f>
        <v>15</v>
      </c>
      <c r="X71" s="13">
        <f t="shared" ref="X71" si="53">P71*$L71</f>
        <v>15</v>
      </c>
      <c r="Y71" s="13">
        <f t="shared" ref="Y71" si="54">Q71*$L71</f>
        <v>0</v>
      </c>
      <c r="Z71" s="9">
        <f t="shared" ref="Z71" si="55">(W71+X71+Y71)*V71</f>
        <v>30</v>
      </c>
      <c r="AA71" s="9">
        <f t="shared" ref="AA71" si="56">((W71*1.5)+X71+Y71)*V71</f>
        <v>37.5</v>
      </c>
      <c r="AB71" s="10">
        <f t="shared" ref="AB71" si="57">IF(SUM(O71:Q71)=1,SUM(O71:Q71),FALSE)</f>
        <v>1</v>
      </c>
      <c r="AC71" s="2"/>
      <c r="AD71" s="3"/>
    </row>
    <row r="72" spans="1:30" ht="28.5" customHeight="1" thickBot="1" x14ac:dyDescent="0.25">
      <c r="A72" s="377"/>
      <c r="B72" s="40" t="s">
        <v>48</v>
      </c>
      <c r="C72" s="22"/>
      <c r="D72" s="22"/>
      <c r="E72" s="72">
        <f>SUM(E67:E71)</f>
        <v>30</v>
      </c>
      <c r="F72" s="75"/>
      <c r="G72" s="75"/>
      <c r="H72" s="360"/>
      <c r="I72" s="51"/>
      <c r="J72" s="51">
        <f t="shared" ref="J72:Q72" si="58">SUM(J67:J71)</f>
        <v>18</v>
      </c>
      <c r="K72" s="51">
        <f t="shared" si="58"/>
        <v>30</v>
      </c>
      <c r="L72" s="51">
        <f t="shared" si="58"/>
        <v>141</v>
      </c>
      <c r="M72" s="51">
        <f>SUM(M67:M71)</f>
        <v>141</v>
      </c>
      <c r="N72" s="51">
        <f t="shared" si="58"/>
        <v>0</v>
      </c>
      <c r="O72" s="51">
        <f>SUM(O67:O71)</f>
        <v>2.5</v>
      </c>
      <c r="P72" s="51">
        <f>SUM(P67:P71)</f>
        <v>2.5</v>
      </c>
      <c r="Q72" s="51">
        <f t="shared" si="58"/>
        <v>0</v>
      </c>
      <c r="R72" s="72"/>
      <c r="S72" s="75"/>
      <c r="T72" s="51"/>
      <c r="U72" s="72"/>
      <c r="V72" s="75">
        <f t="shared" ref="V72:AB72" si="59">SUM(V67:V71)</f>
        <v>4</v>
      </c>
      <c r="W72" s="51">
        <f t="shared" si="59"/>
        <v>55.5</v>
      </c>
      <c r="X72" s="51">
        <f t="shared" si="59"/>
        <v>55.5</v>
      </c>
      <c r="Y72" s="51">
        <f t="shared" si="59"/>
        <v>0</v>
      </c>
      <c r="Z72" s="51">
        <f t="shared" si="59"/>
        <v>111</v>
      </c>
      <c r="AA72" s="51">
        <f t="shared" si="59"/>
        <v>138.75</v>
      </c>
      <c r="AB72" s="52">
        <f t="shared" si="59"/>
        <v>5</v>
      </c>
    </row>
    <row r="73" spans="1:30" x14ac:dyDescent="0.2">
      <c r="A73" s="377"/>
      <c r="B73" s="56"/>
      <c r="C73" s="56"/>
      <c r="D73" s="16"/>
      <c r="E73" s="73"/>
      <c r="F73" s="70"/>
      <c r="G73" s="70"/>
      <c r="H73" s="70"/>
      <c r="I73" s="17"/>
      <c r="J73" s="16"/>
      <c r="K73" s="16"/>
      <c r="L73" s="16"/>
      <c r="M73" s="16"/>
      <c r="N73" s="17"/>
      <c r="O73" s="43"/>
      <c r="P73" s="43"/>
      <c r="Q73" s="43"/>
      <c r="R73" s="73"/>
      <c r="S73" s="85"/>
      <c r="T73" s="17"/>
      <c r="U73" s="100"/>
      <c r="V73" s="96"/>
      <c r="W73" s="44"/>
      <c r="X73" s="44"/>
      <c r="Y73" s="44"/>
      <c r="Z73" s="45"/>
      <c r="AA73" s="45"/>
      <c r="AB73" s="46"/>
    </row>
    <row r="74" spans="1:30" ht="16" thickBot="1" x14ac:dyDescent="0.25">
      <c r="A74" s="377"/>
      <c r="B74" s="41"/>
      <c r="C74" s="42"/>
      <c r="D74" s="16"/>
      <c r="E74" s="73"/>
      <c r="F74" s="70"/>
      <c r="G74" s="70"/>
      <c r="H74" s="70"/>
      <c r="I74" s="17"/>
      <c r="J74" s="16"/>
      <c r="K74" s="16"/>
      <c r="L74" s="16"/>
      <c r="M74" s="16"/>
      <c r="N74" s="17"/>
      <c r="O74" s="43"/>
      <c r="P74" s="43"/>
      <c r="Q74" s="43"/>
      <c r="R74" s="73"/>
      <c r="S74" s="85"/>
      <c r="T74" s="17"/>
      <c r="U74" s="100"/>
      <c r="V74" s="96"/>
      <c r="W74" s="44"/>
      <c r="X74" s="44"/>
      <c r="Y74" s="44"/>
      <c r="Z74" s="45"/>
      <c r="AA74" s="45"/>
      <c r="AB74" s="46"/>
      <c r="AC74" s="3"/>
    </row>
    <row r="75" spans="1:30" ht="23.25" customHeight="1" thickBot="1" x14ac:dyDescent="0.25">
      <c r="A75" s="53" t="s">
        <v>51</v>
      </c>
      <c r="B75" s="54"/>
      <c r="C75" s="54"/>
      <c r="D75" s="54"/>
      <c r="E75" s="77">
        <f>E72+E62+E45+E30+E17</f>
        <v>120</v>
      </c>
      <c r="F75" s="76"/>
      <c r="G75" s="76"/>
      <c r="H75" s="76"/>
      <c r="I75" s="55"/>
      <c r="J75" s="55">
        <f>J72+J62+J45+J30+J17</f>
        <v>78</v>
      </c>
      <c r="K75" s="55">
        <f>K72+K62+K45+K30+K17</f>
        <v>120</v>
      </c>
      <c r="L75" s="55">
        <f>L72+L62+L45+L30+L17</f>
        <v>786</v>
      </c>
      <c r="M75" s="55"/>
      <c r="N75" s="55"/>
      <c r="O75" s="55">
        <f>O72+O62+O45+O30+O17</f>
        <v>16.8</v>
      </c>
      <c r="P75" s="55">
        <f>P72+P62+P45+P30+P17</f>
        <v>17.2</v>
      </c>
      <c r="Q75" s="55">
        <f>Q72+Q62+Q45+Q30+Q17</f>
        <v>0</v>
      </c>
      <c r="R75" s="77"/>
      <c r="S75" s="76">
        <f>S72+S62+S45+S30+S17</f>
        <v>0</v>
      </c>
      <c r="T75" s="55"/>
      <c r="U75" s="77"/>
      <c r="V75" s="76">
        <f t="shared" ref="V75:AB75" si="60">V72+V62+V45+V30+V17</f>
        <v>32</v>
      </c>
      <c r="W75" s="76">
        <f t="shared" si="60"/>
        <v>429.5</v>
      </c>
      <c r="X75" s="76">
        <f t="shared" si="60"/>
        <v>446.5</v>
      </c>
      <c r="Y75" s="76">
        <f t="shared" si="60"/>
        <v>0</v>
      </c>
      <c r="Z75" s="76">
        <f t="shared" si="60"/>
        <v>876</v>
      </c>
      <c r="AA75" s="76">
        <f t="shared" si="60"/>
        <v>1090.75</v>
      </c>
      <c r="AB75" s="76">
        <f t="shared" si="60"/>
        <v>27</v>
      </c>
    </row>
    <row r="76" spans="1:30" ht="18" customHeight="1" x14ac:dyDescent="0.2"/>
    <row r="78" spans="1:30" ht="16" thickBot="1" x14ac:dyDescent="0.25"/>
    <row r="79" spans="1:30" ht="36" customHeight="1" thickBot="1" x14ac:dyDescent="0.25">
      <c r="A79" s="372" t="s">
        <v>0</v>
      </c>
      <c r="B79" s="373"/>
      <c r="C79" s="373"/>
      <c r="D79" s="373"/>
      <c r="E79" s="374"/>
      <c r="F79" s="372" t="s">
        <v>1</v>
      </c>
      <c r="G79" s="375"/>
      <c r="H79" s="375"/>
      <c r="I79" s="373"/>
      <c r="J79" s="373"/>
      <c r="K79" s="373"/>
      <c r="L79" s="373"/>
      <c r="M79" s="373"/>
      <c r="N79" s="373"/>
      <c r="O79" s="373"/>
      <c r="P79" s="373"/>
      <c r="Q79" s="373"/>
      <c r="R79" s="374"/>
      <c r="S79" s="409" t="s">
        <v>2</v>
      </c>
      <c r="T79" s="410"/>
      <c r="U79" s="411"/>
      <c r="V79" s="412" t="s">
        <v>3</v>
      </c>
      <c r="W79" s="410"/>
      <c r="X79" s="410"/>
      <c r="Y79" s="410"/>
      <c r="Z79" s="413"/>
      <c r="AA79" s="413"/>
      <c r="AB79" s="411"/>
    </row>
    <row r="80" spans="1:30" ht="31.5" customHeight="1" thickBot="1" x14ac:dyDescent="0.25">
      <c r="A80" s="14"/>
      <c r="B80" s="56" t="s">
        <v>49</v>
      </c>
      <c r="C80" s="56">
        <f>'Page de Garde'!D9</f>
        <v>0</v>
      </c>
      <c r="D80" s="24"/>
      <c r="E80" s="25"/>
      <c r="F80" s="26"/>
      <c r="G80" s="61"/>
      <c r="H80" s="61"/>
      <c r="I80" s="24"/>
      <c r="J80" s="24"/>
      <c r="K80" s="27"/>
      <c r="L80" s="369" t="s">
        <v>4</v>
      </c>
      <c r="M80" s="369"/>
      <c r="N80" s="369"/>
      <c r="O80" s="370"/>
      <c r="P80" s="370"/>
      <c r="Q80" s="370"/>
      <c r="R80" s="371"/>
      <c r="S80" s="28"/>
      <c r="T80" s="29"/>
      <c r="U80" s="92"/>
      <c r="V80" s="90"/>
      <c r="W80" s="30"/>
      <c r="X80" s="30"/>
      <c r="Y80" s="30"/>
      <c r="Z80" s="31"/>
      <c r="AA80" s="31"/>
      <c r="AB80" s="32"/>
    </row>
    <row r="81" spans="1:30" ht="67.5" customHeight="1" x14ac:dyDescent="0.2">
      <c r="A81" s="376" t="s">
        <v>52</v>
      </c>
      <c r="B81" s="114" t="str">
        <f>'Page de Garde'!A9</f>
        <v>Socle/Tronc commun</v>
      </c>
      <c r="C81" s="35" t="s">
        <v>5</v>
      </c>
      <c r="D81" s="35" t="s">
        <v>6</v>
      </c>
      <c r="E81" s="64" t="s">
        <v>7</v>
      </c>
      <c r="F81" s="63" t="s">
        <v>8</v>
      </c>
      <c r="G81" s="71" t="s">
        <v>256</v>
      </c>
      <c r="H81" s="71" t="s">
        <v>303</v>
      </c>
      <c r="I81" s="35" t="s">
        <v>9</v>
      </c>
      <c r="J81" s="35" t="s">
        <v>6</v>
      </c>
      <c r="K81" s="35" t="s">
        <v>7</v>
      </c>
      <c r="L81" s="36" t="s">
        <v>10</v>
      </c>
      <c r="M81" s="36" t="s">
        <v>248</v>
      </c>
      <c r="N81" s="36" t="s">
        <v>11</v>
      </c>
      <c r="O81" s="36" t="s">
        <v>12</v>
      </c>
      <c r="P81" s="36" t="s">
        <v>13</v>
      </c>
      <c r="Q81" s="36" t="s">
        <v>14</v>
      </c>
      <c r="R81" s="83" t="s">
        <v>15</v>
      </c>
      <c r="S81" s="93" t="s">
        <v>16</v>
      </c>
      <c r="T81" s="37" t="s">
        <v>17</v>
      </c>
      <c r="U81" s="94" t="s">
        <v>18</v>
      </c>
      <c r="V81" s="91" t="s">
        <v>19</v>
      </c>
      <c r="W81" s="38" t="s">
        <v>20</v>
      </c>
      <c r="X81" s="38" t="s">
        <v>21</v>
      </c>
      <c r="Y81" s="38" t="s">
        <v>22</v>
      </c>
      <c r="Z81" s="38" t="s">
        <v>23</v>
      </c>
      <c r="AA81" s="38" t="s">
        <v>24</v>
      </c>
      <c r="AB81" s="39" t="s">
        <v>25</v>
      </c>
    </row>
    <row r="82" spans="1:30" ht="18" customHeight="1" x14ac:dyDescent="0.2">
      <c r="A82" s="377"/>
      <c r="B82" s="378"/>
      <c r="C82" s="379"/>
      <c r="D82" s="379"/>
      <c r="E82" s="379"/>
      <c r="F82" s="379"/>
      <c r="G82" s="379"/>
      <c r="H82" s="380"/>
      <c r="I82" s="379"/>
      <c r="J82" s="379"/>
      <c r="K82" s="379"/>
      <c r="L82" s="379"/>
      <c r="M82" s="379"/>
      <c r="N82" s="379"/>
      <c r="O82" s="379"/>
      <c r="P82" s="379"/>
      <c r="Q82" s="379"/>
      <c r="R82" s="379"/>
      <c r="S82" s="379"/>
      <c r="T82" s="379"/>
      <c r="U82" s="379"/>
      <c r="V82" s="379"/>
      <c r="W82" s="379"/>
      <c r="X82" s="379"/>
      <c r="Y82" s="379"/>
      <c r="Z82" s="379"/>
      <c r="AA82" s="379"/>
      <c r="AB82" s="381"/>
    </row>
    <row r="83" spans="1:30" x14ac:dyDescent="0.2">
      <c r="A83" s="377"/>
      <c r="B83" s="392"/>
      <c r="C83" s="5"/>
      <c r="D83" s="202"/>
      <c r="E83" s="234"/>
      <c r="F83" s="169"/>
      <c r="G83" s="311"/>
      <c r="H83" s="311"/>
      <c r="I83" s="204"/>
      <c r="J83" s="202"/>
      <c r="K83" s="202"/>
      <c r="L83" s="202"/>
      <c r="M83" s="202"/>
      <c r="N83" s="202"/>
      <c r="O83" s="205"/>
      <c r="P83" s="205"/>
      <c r="Q83" s="7"/>
      <c r="R83" s="68"/>
      <c r="S83" s="84"/>
      <c r="T83" s="8"/>
      <c r="U83" s="98"/>
      <c r="V83" s="95">
        <f>IF(R83=0,0,ROUNDUP(C$80/R83,0))</f>
        <v>0</v>
      </c>
      <c r="W83" s="13">
        <f t="shared" ref="W83:Y84" si="61">O83*$L83</f>
        <v>0</v>
      </c>
      <c r="X83" s="13">
        <f t="shared" si="61"/>
        <v>0</v>
      </c>
      <c r="Y83" s="13">
        <f t="shared" si="61"/>
        <v>0</v>
      </c>
      <c r="Z83" s="9">
        <f t="shared" ref="Z83" si="62">(W83+X83+Y83)*V83</f>
        <v>0</v>
      </c>
      <c r="AA83" s="9">
        <f t="shared" ref="AA83" si="63">((W83*1.5)+X83+Y83)*V83</f>
        <v>0</v>
      </c>
      <c r="AB83" s="10" t="b">
        <f>IF(SUM(Q83:Q83)=1,SUM(Q83:Q83),FALSE)</f>
        <v>0</v>
      </c>
    </row>
    <row r="84" spans="1:30" x14ac:dyDescent="0.2">
      <c r="A84" s="377"/>
      <c r="B84" s="393"/>
      <c r="E84" s="81"/>
      <c r="F84" s="66"/>
      <c r="G84" s="66"/>
      <c r="H84" s="66"/>
      <c r="I84" s="34"/>
      <c r="J84" s="6"/>
      <c r="K84" s="6"/>
      <c r="L84" s="6"/>
      <c r="M84" s="6"/>
      <c r="N84" s="6"/>
      <c r="O84" s="7"/>
      <c r="P84" s="7"/>
      <c r="Q84" s="7"/>
      <c r="R84" s="68"/>
      <c r="S84" s="84"/>
      <c r="T84" s="8"/>
      <c r="U84" s="98"/>
      <c r="V84" s="95">
        <f>IF(R84=0,0,ROUNDUP(C$80/R84,0))</f>
        <v>0</v>
      </c>
      <c r="W84" s="13">
        <f t="shared" si="61"/>
        <v>0</v>
      </c>
      <c r="X84" s="13">
        <f t="shared" si="61"/>
        <v>0</v>
      </c>
      <c r="Y84" s="13">
        <f t="shared" si="61"/>
        <v>0</v>
      </c>
      <c r="Z84" s="9">
        <f t="shared" ref="Z84" si="64">(W84+X84+Y84)*V84</f>
        <v>0</v>
      </c>
      <c r="AA84" s="9">
        <f t="shared" ref="AA84" si="65">((W84*1.5)+X84+Y84)*V84</f>
        <v>0</v>
      </c>
      <c r="AB84" s="10" t="b">
        <f>IF(SUM(O84:Q84)=1,SUM(O84:Q84),FALSE)</f>
        <v>0</v>
      </c>
    </row>
    <row r="85" spans="1:30" ht="30.75" customHeight="1" thickBot="1" x14ac:dyDescent="0.25">
      <c r="A85" s="377"/>
      <c r="B85" s="40" t="s">
        <v>48</v>
      </c>
      <c r="C85" s="22"/>
      <c r="D85" s="22"/>
      <c r="E85" s="72">
        <f>SUM(E83:E84)</f>
        <v>0</v>
      </c>
      <c r="F85" s="69"/>
      <c r="G85" s="69"/>
      <c r="H85" s="357"/>
      <c r="I85" s="22"/>
      <c r="J85" s="22">
        <f>SUM(J83:J84)</f>
        <v>0</v>
      </c>
      <c r="K85" s="22">
        <f>SUM(K83:K84)</f>
        <v>0</v>
      </c>
      <c r="L85" s="22">
        <f>SUM(L83:L84)</f>
        <v>0</v>
      </c>
      <c r="M85" s="22"/>
      <c r="N85" s="22"/>
      <c r="O85" s="22">
        <f>SUM(O83:O84)</f>
        <v>0</v>
      </c>
      <c r="P85" s="22">
        <f>SUM(P83:P84)</f>
        <v>0</v>
      </c>
      <c r="Q85" s="22">
        <f>SUM(Q83:Q84)</f>
        <v>0</v>
      </c>
      <c r="R85" s="86"/>
      <c r="S85" s="69"/>
      <c r="T85" s="22"/>
      <c r="U85" s="86"/>
      <c r="V85" s="69">
        <f t="shared" ref="V85:AA85" si="66">SUM(V83:V84)</f>
        <v>0</v>
      </c>
      <c r="W85" s="22">
        <f t="shared" si="66"/>
        <v>0</v>
      </c>
      <c r="X85" s="22">
        <f t="shared" si="66"/>
        <v>0</v>
      </c>
      <c r="Y85" s="22">
        <f t="shared" si="66"/>
        <v>0</v>
      </c>
      <c r="Z85" s="22">
        <f t="shared" si="66"/>
        <v>0</v>
      </c>
      <c r="AA85" s="22">
        <f t="shared" si="66"/>
        <v>0</v>
      </c>
      <c r="AB85" s="23"/>
    </row>
    <row r="86" spans="1:30" ht="24" customHeight="1" thickBot="1" x14ac:dyDescent="0.25">
      <c r="A86" s="377"/>
      <c r="B86" s="56" t="s">
        <v>49</v>
      </c>
      <c r="C86" s="56">
        <v>30</v>
      </c>
      <c r="D86" s="16"/>
      <c r="E86" s="73"/>
      <c r="F86" s="70"/>
      <c r="G86" s="70"/>
      <c r="H86" s="70"/>
      <c r="I86" s="17"/>
      <c r="J86" s="16"/>
      <c r="K86" s="16"/>
      <c r="L86" s="16"/>
      <c r="M86" s="16"/>
      <c r="N86" s="17"/>
      <c r="O86" s="43"/>
      <c r="P86" s="43"/>
      <c r="Q86" s="43"/>
      <c r="R86" s="80"/>
      <c r="S86" s="85"/>
      <c r="T86" s="17"/>
      <c r="U86" s="100"/>
      <c r="V86" s="96"/>
      <c r="W86" s="44"/>
      <c r="X86" s="44"/>
      <c r="Y86" s="44"/>
      <c r="Z86" s="45"/>
      <c r="AA86" s="45"/>
      <c r="AB86" s="46"/>
      <c r="AC86" s="3"/>
    </row>
    <row r="87" spans="1:30" ht="50.25" customHeight="1" x14ac:dyDescent="0.2">
      <c r="A87" s="377"/>
      <c r="B87" s="110" t="str">
        <f>'Page de Garde'!A10</f>
        <v>Parcours</v>
      </c>
      <c r="C87" s="47" t="s">
        <v>5</v>
      </c>
      <c r="D87" s="47" t="s">
        <v>6</v>
      </c>
      <c r="E87" s="74" t="s">
        <v>7</v>
      </c>
      <c r="F87" s="71" t="s">
        <v>8</v>
      </c>
      <c r="G87" s="71" t="s">
        <v>256</v>
      </c>
      <c r="H87" s="71" t="s">
        <v>303</v>
      </c>
      <c r="I87" s="47" t="s">
        <v>9</v>
      </c>
      <c r="J87" s="47" t="s">
        <v>6</v>
      </c>
      <c r="K87" s="47" t="s">
        <v>7</v>
      </c>
      <c r="L87" s="48" t="s">
        <v>10</v>
      </c>
      <c r="M87" s="36" t="s">
        <v>248</v>
      </c>
      <c r="N87" s="48" t="s">
        <v>11</v>
      </c>
      <c r="O87" s="48" t="s">
        <v>12</v>
      </c>
      <c r="P87" s="48" t="s">
        <v>13</v>
      </c>
      <c r="Q87" s="48" t="s">
        <v>14</v>
      </c>
      <c r="R87" s="87" t="s">
        <v>15</v>
      </c>
      <c r="S87" s="82" t="s">
        <v>16</v>
      </c>
      <c r="T87" s="37" t="s">
        <v>17</v>
      </c>
      <c r="U87" s="94" t="s">
        <v>18</v>
      </c>
      <c r="V87" s="97" t="s">
        <v>19</v>
      </c>
      <c r="W87" s="49" t="s">
        <v>20</v>
      </c>
      <c r="X87" s="49" t="s">
        <v>21</v>
      </c>
      <c r="Y87" s="49" t="s">
        <v>22</v>
      </c>
      <c r="Z87" s="49" t="s">
        <v>23</v>
      </c>
      <c r="AA87" s="49" t="s">
        <v>24</v>
      </c>
      <c r="AB87" s="50" t="s">
        <v>25</v>
      </c>
    </row>
    <row r="88" spans="1:30" s="4" customFormat="1" ht="62.25" customHeight="1" x14ac:dyDescent="0.2">
      <c r="A88" s="377"/>
      <c r="B88" s="115" t="str">
        <f>'Page de Garde'!B10</f>
        <v>Création et édition numériques</v>
      </c>
      <c r="C88" s="382"/>
      <c r="D88" s="382"/>
      <c r="E88" s="382"/>
      <c r="F88" s="382"/>
      <c r="G88" s="382"/>
      <c r="H88" s="383"/>
      <c r="I88" s="382"/>
      <c r="J88" s="382"/>
      <c r="K88" s="382"/>
      <c r="L88" s="382"/>
      <c r="M88" s="382"/>
      <c r="N88" s="382"/>
      <c r="O88" s="382"/>
      <c r="P88" s="382"/>
      <c r="Q88" s="382"/>
      <c r="R88" s="382"/>
      <c r="S88" s="382"/>
      <c r="T88" s="382"/>
      <c r="U88" s="382"/>
      <c r="V88" s="382"/>
      <c r="W88" s="382"/>
      <c r="X88" s="382"/>
      <c r="Y88" s="382"/>
      <c r="Z88" s="382"/>
      <c r="AA88" s="382"/>
      <c r="AB88" s="384"/>
      <c r="AC88" s="2"/>
      <c r="AD88" s="3"/>
    </row>
    <row r="89" spans="1:30" ht="30" x14ac:dyDescent="0.2">
      <c r="A89" s="377"/>
      <c r="B89" s="394"/>
      <c r="C89" s="306" t="s">
        <v>192</v>
      </c>
      <c r="D89" s="262">
        <v>1</v>
      </c>
      <c r="E89" s="260">
        <v>9</v>
      </c>
      <c r="F89" s="314" t="s">
        <v>194</v>
      </c>
      <c r="G89" s="244" t="s">
        <v>282</v>
      </c>
      <c r="H89" s="331" t="s">
        <v>307</v>
      </c>
      <c r="I89" s="286" t="s">
        <v>83</v>
      </c>
      <c r="J89" s="262">
        <v>3</v>
      </c>
      <c r="K89" s="262">
        <v>6</v>
      </c>
      <c r="L89" s="262">
        <v>30</v>
      </c>
      <c r="M89" s="262">
        <v>30</v>
      </c>
      <c r="N89" s="202" t="s">
        <v>92</v>
      </c>
      <c r="O89" s="205">
        <v>0.5</v>
      </c>
      <c r="P89" s="205">
        <v>0.5</v>
      </c>
      <c r="Q89" s="7">
        <v>0</v>
      </c>
      <c r="R89" s="68">
        <v>30</v>
      </c>
      <c r="S89" s="84" t="s">
        <v>26</v>
      </c>
      <c r="T89" s="8"/>
      <c r="U89" s="98"/>
      <c r="V89" s="95">
        <v>1</v>
      </c>
      <c r="W89" s="13">
        <v>15</v>
      </c>
      <c r="X89" s="13">
        <v>15</v>
      </c>
      <c r="Y89" s="13">
        <f>Q89*$L83</f>
        <v>0</v>
      </c>
      <c r="Z89" s="9">
        <f t="shared" ref="Z89" si="67">(W89+X89+Y89)*V89</f>
        <v>30</v>
      </c>
      <c r="AA89" s="9">
        <f t="shared" ref="AA89" si="68">((W89*1.5)+X89+Y89)*V89</f>
        <v>37.5</v>
      </c>
      <c r="AB89" s="10" t="b">
        <f>IF(SUM(Q89:Q89)=1,SUM(Q89:Q89),FALSE)</f>
        <v>0</v>
      </c>
    </row>
    <row r="90" spans="1:30" ht="45" x14ac:dyDescent="0.2">
      <c r="A90" s="377"/>
      <c r="B90" s="395"/>
      <c r="C90" s="306"/>
      <c r="D90" s="262">
        <v>1</v>
      </c>
      <c r="E90" s="307"/>
      <c r="F90" s="333" t="s">
        <v>193</v>
      </c>
      <c r="G90" s="345" t="s">
        <v>301</v>
      </c>
      <c r="H90" s="331" t="s">
        <v>305</v>
      </c>
      <c r="I90" s="286" t="s">
        <v>83</v>
      </c>
      <c r="J90" s="262">
        <v>1</v>
      </c>
      <c r="K90" s="262">
        <v>3</v>
      </c>
      <c r="L90" s="262">
        <v>30</v>
      </c>
      <c r="M90" s="262">
        <v>30</v>
      </c>
      <c r="N90" s="202" t="s">
        <v>92</v>
      </c>
      <c r="O90" s="205">
        <v>0.5</v>
      </c>
      <c r="P90" s="205">
        <v>0.5</v>
      </c>
      <c r="Q90" s="7">
        <v>0</v>
      </c>
      <c r="R90" s="287">
        <v>30</v>
      </c>
      <c r="S90" s="84" t="s">
        <v>28</v>
      </c>
      <c r="T90" s="8" t="s">
        <v>85</v>
      </c>
      <c r="U90" s="254" t="s">
        <v>238</v>
      </c>
      <c r="V90" s="95">
        <v>1</v>
      </c>
      <c r="W90" s="13">
        <f>O89*$L89</f>
        <v>15</v>
      </c>
      <c r="X90" s="13">
        <f>P89*$L89</f>
        <v>15</v>
      </c>
      <c r="Y90" s="13">
        <f>Q90*$L89</f>
        <v>0</v>
      </c>
      <c r="Z90" s="9">
        <f t="shared" ref="Z90:Z94" si="69">(W90+X90+Y90)*V90</f>
        <v>30</v>
      </c>
      <c r="AA90" s="9">
        <f t="shared" ref="AA90:AA94" si="70">((W90*1.5)+X90+Y90)*V90</f>
        <v>37.5</v>
      </c>
      <c r="AB90" s="10">
        <f t="shared" ref="AB90:AB94" si="71">IF(SUM(O90:Q90)=1,SUM(O90:Q90),FALSE)</f>
        <v>1</v>
      </c>
    </row>
    <row r="91" spans="1:30" ht="18" customHeight="1" x14ac:dyDescent="0.2">
      <c r="A91" s="377"/>
      <c r="B91" s="395"/>
      <c r="C91" s="306" t="s">
        <v>241</v>
      </c>
      <c r="D91" s="261">
        <v>1</v>
      </c>
      <c r="E91" s="332">
        <v>3</v>
      </c>
      <c r="F91" s="335" t="s">
        <v>111</v>
      </c>
      <c r="G91" s="335"/>
      <c r="H91" s="331" t="s">
        <v>307</v>
      </c>
      <c r="I91" s="282" t="s">
        <v>47</v>
      </c>
      <c r="J91" s="261">
        <v>3</v>
      </c>
      <c r="K91" s="261">
        <v>3</v>
      </c>
      <c r="L91" s="261">
        <v>30</v>
      </c>
      <c r="M91" s="261">
        <v>30</v>
      </c>
      <c r="N91" s="6" t="s">
        <v>92</v>
      </c>
      <c r="O91" s="7">
        <v>0.5</v>
      </c>
      <c r="P91" s="7">
        <v>0.5</v>
      </c>
      <c r="Q91" s="7">
        <v>0</v>
      </c>
      <c r="R91" s="68">
        <v>30</v>
      </c>
      <c r="S91" s="84" t="s">
        <v>26</v>
      </c>
      <c r="T91" s="8"/>
      <c r="U91" s="98"/>
      <c r="V91" s="95">
        <v>1</v>
      </c>
      <c r="W91" s="13">
        <f t="shared" ref="W91:W94" si="72">O91*$L91</f>
        <v>15</v>
      </c>
      <c r="X91" s="13">
        <f t="shared" ref="X91:X94" si="73">P91*$L91</f>
        <v>15</v>
      </c>
      <c r="Y91" s="13">
        <f t="shared" ref="Y91:Y94" si="74">Q91*$L91</f>
        <v>0</v>
      </c>
      <c r="Z91" s="9">
        <f t="shared" si="69"/>
        <v>30</v>
      </c>
      <c r="AA91" s="9">
        <f t="shared" si="70"/>
        <v>37.5</v>
      </c>
      <c r="AB91" s="10">
        <f t="shared" si="71"/>
        <v>1</v>
      </c>
    </row>
    <row r="92" spans="1:30" ht="21" customHeight="1" x14ac:dyDescent="0.2">
      <c r="A92" s="377"/>
      <c r="B92" s="395"/>
      <c r="C92" s="306"/>
      <c r="D92" s="261"/>
      <c r="E92" s="259"/>
      <c r="F92" s="334" t="s">
        <v>274</v>
      </c>
      <c r="G92" s="316" t="s">
        <v>275</v>
      </c>
      <c r="H92" s="331" t="s">
        <v>307</v>
      </c>
      <c r="I92" s="282" t="s">
        <v>47</v>
      </c>
      <c r="J92" s="261">
        <v>3</v>
      </c>
      <c r="K92" s="261">
        <v>3</v>
      </c>
      <c r="L92" s="261">
        <v>30</v>
      </c>
      <c r="M92" s="261">
        <v>0</v>
      </c>
      <c r="N92" s="6" t="s">
        <v>92</v>
      </c>
      <c r="O92" s="7">
        <v>0.5</v>
      </c>
      <c r="P92" s="7">
        <v>0.5</v>
      </c>
      <c r="Q92" s="7">
        <v>0</v>
      </c>
      <c r="R92" s="68">
        <v>30</v>
      </c>
      <c r="S92" s="84" t="s">
        <v>28</v>
      </c>
      <c r="T92" s="8" t="s">
        <v>183</v>
      </c>
      <c r="U92" s="99" t="s">
        <v>184</v>
      </c>
      <c r="V92" s="95">
        <v>0</v>
      </c>
      <c r="W92" s="13">
        <v>0</v>
      </c>
      <c r="X92" s="13">
        <v>0</v>
      </c>
      <c r="Y92" s="13">
        <f t="shared" si="74"/>
        <v>0</v>
      </c>
      <c r="Z92" s="9">
        <f t="shared" si="69"/>
        <v>0</v>
      </c>
      <c r="AA92" s="9">
        <f t="shared" si="70"/>
        <v>0</v>
      </c>
      <c r="AB92" s="10">
        <f t="shared" si="71"/>
        <v>1</v>
      </c>
    </row>
    <row r="93" spans="1:30" x14ac:dyDescent="0.2">
      <c r="A93" s="377"/>
      <c r="B93" s="395"/>
      <c r="C93" s="306" t="s">
        <v>242</v>
      </c>
      <c r="D93" s="261">
        <v>1</v>
      </c>
      <c r="E93" s="259">
        <v>18</v>
      </c>
      <c r="F93" s="315" t="s">
        <v>240</v>
      </c>
      <c r="G93" s="316" t="s">
        <v>264</v>
      </c>
      <c r="H93" s="331" t="s">
        <v>307</v>
      </c>
      <c r="I93" s="282" t="s">
        <v>83</v>
      </c>
      <c r="J93" s="261">
        <v>3</v>
      </c>
      <c r="K93" s="261">
        <v>9</v>
      </c>
      <c r="L93" s="261">
        <v>30</v>
      </c>
      <c r="M93" s="261">
        <v>30</v>
      </c>
      <c r="N93" s="6" t="s">
        <v>92</v>
      </c>
      <c r="O93" s="7">
        <v>0</v>
      </c>
      <c r="P93" s="7">
        <v>1</v>
      </c>
      <c r="Q93" s="7">
        <v>0</v>
      </c>
      <c r="R93" s="68">
        <v>30</v>
      </c>
      <c r="S93" s="84" t="s">
        <v>28</v>
      </c>
      <c r="T93" s="8"/>
      <c r="U93" s="98"/>
      <c r="V93" s="95">
        <v>1</v>
      </c>
      <c r="W93" s="13">
        <f t="shared" si="72"/>
        <v>0</v>
      </c>
      <c r="X93" s="13">
        <f t="shared" si="73"/>
        <v>30</v>
      </c>
      <c r="Y93" s="13">
        <f t="shared" si="74"/>
        <v>0</v>
      </c>
      <c r="Z93" s="9">
        <f t="shared" si="69"/>
        <v>30</v>
      </c>
      <c r="AA93" s="9">
        <f t="shared" si="70"/>
        <v>30</v>
      </c>
      <c r="AB93" s="10">
        <f t="shared" si="71"/>
        <v>1</v>
      </c>
    </row>
    <row r="94" spans="1:30" ht="17.25" customHeight="1" x14ac:dyDescent="0.2">
      <c r="A94" s="377"/>
      <c r="B94" s="396"/>
      <c r="C94" s="306"/>
      <c r="D94" s="261"/>
      <c r="E94" s="259"/>
      <c r="F94" s="315" t="s">
        <v>239</v>
      </c>
      <c r="G94" s="316"/>
      <c r="H94" s="331" t="s">
        <v>307</v>
      </c>
      <c r="I94" s="282" t="s">
        <v>83</v>
      </c>
      <c r="J94" s="261">
        <v>3</v>
      </c>
      <c r="K94" s="261">
        <v>9</v>
      </c>
      <c r="L94" s="6">
        <v>15</v>
      </c>
      <c r="M94" s="6">
        <v>15</v>
      </c>
      <c r="N94" s="6" t="s">
        <v>92</v>
      </c>
      <c r="O94" s="7">
        <v>0</v>
      </c>
      <c r="P94" s="7">
        <v>1</v>
      </c>
      <c r="Q94" s="7">
        <v>0</v>
      </c>
      <c r="R94" s="68">
        <v>30</v>
      </c>
      <c r="S94" s="84" t="s">
        <v>28</v>
      </c>
      <c r="T94" s="8"/>
      <c r="U94" s="98"/>
      <c r="V94" s="95">
        <v>1</v>
      </c>
      <c r="W94" s="13">
        <f t="shared" si="72"/>
        <v>0</v>
      </c>
      <c r="X94" s="13">
        <f t="shared" si="73"/>
        <v>15</v>
      </c>
      <c r="Y94" s="13">
        <f t="shared" si="74"/>
        <v>0</v>
      </c>
      <c r="Z94" s="9">
        <f t="shared" si="69"/>
        <v>15</v>
      </c>
      <c r="AA94" s="9">
        <f t="shared" si="70"/>
        <v>15</v>
      </c>
      <c r="AB94" s="10">
        <f t="shared" si="71"/>
        <v>1</v>
      </c>
    </row>
    <row r="95" spans="1:30" ht="30.75" customHeight="1" thickBot="1" x14ac:dyDescent="0.25">
      <c r="A95" s="377"/>
      <c r="B95" s="40" t="s">
        <v>48</v>
      </c>
      <c r="C95" s="22"/>
      <c r="D95" s="22"/>
      <c r="E95" s="72">
        <f>SUM(E89:E94)</f>
        <v>30</v>
      </c>
      <c r="F95" s="75"/>
      <c r="G95" s="75"/>
      <c r="H95" s="360"/>
      <c r="I95" s="51"/>
      <c r="J95" s="51">
        <f>SUM(J83:J94)</f>
        <v>16</v>
      </c>
      <c r="K95" s="51">
        <f>SUM(K89:K94)-K92</f>
        <v>30</v>
      </c>
      <c r="L95" s="51">
        <v>135</v>
      </c>
      <c r="M95" s="51">
        <f>SUM(M89:M94)</f>
        <v>135</v>
      </c>
      <c r="N95" s="51"/>
      <c r="O95" s="51">
        <f>SUM(O89:O94)</f>
        <v>2</v>
      </c>
      <c r="P95" s="51">
        <f>SUM(P89:P94)</f>
        <v>4</v>
      </c>
      <c r="Q95" s="51">
        <f t="shared" ref="Q95" si="75">SUM(Q89:Q94)</f>
        <v>0</v>
      </c>
      <c r="R95" s="72"/>
      <c r="S95" s="75"/>
      <c r="T95" s="51"/>
      <c r="U95" s="72"/>
      <c r="V95" s="75">
        <f t="shared" ref="V95:AA95" si="76">SUM(V89:V94)</f>
        <v>5</v>
      </c>
      <c r="W95" s="51">
        <f t="shared" si="76"/>
        <v>45</v>
      </c>
      <c r="X95" s="51">
        <f t="shared" si="76"/>
        <v>90</v>
      </c>
      <c r="Y95" s="51">
        <f t="shared" si="76"/>
        <v>0</v>
      </c>
      <c r="Z95" s="51">
        <f t="shared" si="76"/>
        <v>135</v>
      </c>
      <c r="AA95" s="51">
        <f t="shared" si="76"/>
        <v>157.5</v>
      </c>
      <c r="AB95" s="23"/>
    </row>
    <row r="96" spans="1:30" ht="35.25" customHeight="1" thickBot="1" x14ac:dyDescent="0.25">
      <c r="A96" s="377"/>
      <c r="B96" s="56" t="s">
        <v>49</v>
      </c>
      <c r="C96" s="56">
        <v>30</v>
      </c>
      <c r="D96" s="16"/>
      <c r="E96" s="73"/>
      <c r="F96" s="70"/>
      <c r="G96" s="70"/>
      <c r="H96" s="70"/>
      <c r="I96" s="17"/>
      <c r="J96" s="16"/>
      <c r="K96" s="16"/>
      <c r="L96" s="16"/>
      <c r="M96" s="16"/>
      <c r="N96" s="17"/>
      <c r="O96" s="43"/>
      <c r="P96" s="43"/>
      <c r="Q96" s="43"/>
      <c r="R96" s="73"/>
      <c r="S96" s="85"/>
      <c r="T96" s="17"/>
      <c r="U96" s="100"/>
      <c r="V96" s="96"/>
      <c r="W96" s="44"/>
      <c r="X96" s="44"/>
      <c r="Y96" s="44"/>
      <c r="Z96" s="45"/>
      <c r="AA96" s="45"/>
      <c r="AB96" s="46"/>
      <c r="AC96" s="3"/>
    </row>
    <row r="97" spans="1:30" ht="60" x14ac:dyDescent="0.2">
      <c r="A97" s="377"/>
      <c r="B97" s="110" t="str">
        <f>'Page de Garde'!A11</f>
        <v>Parcours</v>
      </c>
      <c r="C97" s="47" t="s">
        <v>5</v>
      </c>
      <c r="D97" s="47" t="s">
        <v>6</v>
      </c>
      <c r="E97" s="74" t="s">
        <v>7</v>
      </c>
      <c r="F97" s="71" t="s">
        <v>8</v>
      </c>
      <c r="G97" s="71" t="s">
        <v>256</v>
      </c>
      <c r="H97" s="71" t="s">
        <v>303</v>
      </c>
      <c r="I97" s="47" t="s">
        <v>9</v>
      </c>
      <c r="J97" s="47" t="s">
        <v>6</v>
      </c>
      <c r="K97" s="47" t="s">
        <v>7</v>
      </c>
      <c r="L97" s="48" t="s">
        <v>10</v>
      </c>
      <c r="M97" s="36" t="s">
        <v>248</v>
      </c>
      <c r="N97" s="48" t="s">
        <v>11</v>
      </c>
      <c r="O97" s="48" t="s">
        <v>12</v>
      </c>
      <c r="P97" s="48" t="s">
        <v>13</v>
      </c>
      <c r="Q97" s="48" t="s">
        <v>14</v>
      </c>
      <c r="R97" s="87" t="s">
        <v>15</v>
      </c>
      <c r="S97" s="82" t="s">
        <v>16</v>
      </c>
      <c r="T97" s="37" t="s">
        <v>17</v>
      </c>
      <c r="U97" s="94" t="s">
        <v>18</v>
      </c>
      <c r="V97" s="97" t="s">
        <v>19</v>
      </c>
      <c r="W97" s="49" t="s">
        <v>20</v>
      </c>
      <c r="X97" s="49" t="s">
        <v>21</v>
      </c>
      <c r="Y97" s="49" t="s">
        <v>22</v>
      </c>
      <c r="Z97" s="49" t="s">
        <v>23</v>
      </c>
      <c r="AA97" s="49" t="s">
        <v>24</v>
      </c>
      <c r="AB97" s="50" t="s">
        <v>25</v>
      </c>
    </row>
    <row r="98" spans="1:30" ht="40.5" customHeight="1" x14ac:dyDescent="0.2">
      <c r="A98" s="377"/>
      <c r="B98" s="113" t="str">
        <f>'Page de Garde'!B11</f>
        <v>Gestion Stratégique de l’Information</v>
      </c>
      <c r="C98" s="385"/>
      <c r="D98" s="385"/>
      <c r="E98" s="385"/>
      <c r="F98" s="385"/>
      <c r="G98" s="385"/>
      <c r="H98" s="386"/>
      <c r="I98" s="385"/>
      <c r="J98" s="385"/>
      <c r="K98" s="385"/>
      <c r="L98" s="385"/>
      <c r="M98" s="385"/>
      <c r="N98" s="385"/>
      <c r="O98" s="385"/>
      <c r="P98" s="385"/>
      <c r="Q98" s="385"/>
      <c r="R98" s="385"/>
      <c r="S98" s="385"/>
      <c r="T98" s="385"/>
      <c r="U98" s="385"/>
      <c r="V98" s="385"/>
      <c r="W98" s="385"/>
      <c r="X98" s="385"/>
      <c r="Y98" s="385"/>
      <c r="Z98" s="385"/>
      <c r="AA98" s="385"/>
      <c r="AB98" s="387"/>
    </row>
    <row r="99" spans="1:30" s="4" customFormat="1" ht="30" x14ac:dyDescent="0.2">
      <c r="A99" s="377"/>
      <c r="B99" s="394"/>
      <c r="C99" s="5" t="s">
        <v>174</v>
      </c>
      <c r="D99" s="6"/>
      <c r="E99" s="203">
        <f>+K99+K100</f>
        <v>8</v>
      </c>
      <c r="F99" s="118" t="s">
        <v>175</v>
      </c>
      <c r="G99" s="246" t="s">
        <v>281</v>
      </c>
      <c r="H99" s="363" t="s">
        <v>304</v>
      </c>
      <c r="I99" s="282" t="s">
        <v>83</v>
      </c>
      <c r="J99" s="261">
        <v>4</v>
      </c>
      <c r="K99" s="261">
        <v>4</v>
      </c>
      <c r="L99" s="261">
        <v>30</v>
      </c>
      <c r="M99" s="261">
        <v>30</v>
      </c>
      <c r="N99" s="202" t="s">
        <v>92</v>
      </c>
      <c r="O99" s="205">
        <v>0.5</v>
      </c>
      <c r="P99" s="205">
        <v>0.5</v>
      </c>
      <c r="Q99" s="7">
        <v>0</v>
      </c>
      <c r="R99" s="68">
        <v>30</v>
      </c>
      <c r="S99" s="84" t="s">
        <v>28</v>
      </c>
      <c r="T99" s="8"/>
      <c r="U99" s="98"/>
      <c r="V99" s="95">
        <v>1</v>
      </c>
      <c r="W99" s="13">
        <f t="shared" ref="W99:Y102" si="77">O99*$L99</f>
        <v>15</v>
      </c>
      <c r="X99" s="13">
        <f t="shared" si="77"/>
        <v>15</v>
      </c>
      <c r="Y99" s="13">
        <f t="shared" si="77"/>
        <v>0</v>
      </c>
      <c r="Z99" s="9">
        <f t="shared" ref="Z99:Z102" si="78">(W99+X99+Y99)*V99</f>
        <v>30</v>
      </c>
      <c r="AA99" s="9">
        <f t="shared" ref="AA99:AA102" si="79">((W99*1.5)+X99+Y99)*V99</f>
        <v>37.5</v>
      </c>
      <c r="AB99" s="10">
        <f t="shared" ref="AB99:AB101" si="80">IF(SUM(O99:Q99)=1,SUM(O99:Q99),FALSE)</f>
        <v>1</v>
      </c>
      <c r="AC99" s="2"/>
      <c r="AD99" s="3"/>
    </row>
    <row r="100" spans="1:30" ht="16" x14ac:dyDescent="0.2">
      <c r="A100" s="377"/>
      <c r="B100" s="395"/>
      <c r="C100" s="5"/>
      <c r="D100" s="283"/>
      <c r="E100" s="259"/>
      <c r="F100" s="118" t="s">
        <v>176</v>
      </c>
      <c r="G100" s="346" t="s">
        <v>299</v>
      </c>
      <c r="H100" s="331" t="s">
        <v>305</v>
      </c>
      <c r="I100" s="282" t="s">
        <v>83</v>
      </c>
      <c r="J100" s="261">
        <v>4</v>
      </c>
      <c r="K100" s="261">
        <v>4</v>
      </c>
      <c r="L100" s="261">
        <v>30</v>
      </c>
      <c r="M100" s="261">
        <v>30</v>
      </c>
      <c r="N100" s="202" t="s">
        <v>92</v>
      </c>
      <c r="O100" s="205">
        <v>0.5</v>
      </c>
      <c r="P100" s="205">
        <v>0.5</v>
      </c>
      <c r="Q100" s="7">
        <v>0</v>
      </c>
      <c r="R100" s="68">
        <v>30</v>
      </c>
      <c r="S100" s="84" t="s">
        <v>28</v>
      </c>
      <c r="T100" s="8"/>
      <c r="U100" s="98"/>
      <c r="V100" s="95">
        <v>1</v>
      </c>
      <c r="W100" s="13">
        <f t="shared" si="77"/>
        <v>15</v>
      </c>
      <c r="X100" s="13">
        <f t="shared" si="77"/>
        <v>15</v>
      </c>
      <c r="Y100" s="13">
        <f t="shared" si="77"/>
        <v>0</v>
      </c>
      <c r="Z100" s="9">
        <f t="shared" si="78"/>
        <v>30</v>
      </c>
      <c r="AA100" s="9">
        <f t="shared" si="79"/>
        <v>37.5</v>
      </c>
      <c r="AB100" s="10">
        <f t="shared" si="80"/>
        <v>1</v>
      </c>
    </row>
    <row r="101" spans="1:30" x14ac:dyDescent="0.2">
      <c r="A101" s="377"/>
      <c r="B101" s="395"/>
      <c r="C101" s="5" t="s">
        <v>147</v>
      </c>
      <c r="D101" s="283"/>
      <c r="E101" s="260">
        <v>22</v>
      </c>
      <c r="F101" s="276" t="s">
        <v>243</v>
      </c>
      <c r="G101" s="246" t="s">
        <v>306</v>
      </c>
      <c r="H101" s="363" t="s">
        <v>304</v>
      </c>
      <c r="I101" s="277" t="s">
        <v>83</v>
      </c>
      <c r="J101" s="278">
        <v>4</v>
      </c>
      <c r="K101" s="278">
        <v>10</v>
      </c>
      <c r="L101" s="278">
        <v>15</v>
      </c>
      <c r="M101" s="261">
        <v>15</v>
      </c>
      <c r="N101" s="202" t="s">
        <v>92</v>
      </c>
      <c r="O101" s="205">
        <v>0</v>
      </c>
      <c r="P101" s="205">
        <v>1</v>
      </c>
      <c r="Q101" s="7">
        <v>0</v>
      </c>
      <c r="R101" s="68">
        <v>30</v>
      </c>
      <c r="S101" s="84" t="s">
        <v>28</v>
      </c>
      <c r="T101" s="8"/>
      <c r="U101" s="99"/>
      <c r="V101" s="95">
        <v>1</v>
      </c>
      <c r="W101" s="13">
        <f t="shared" si="77"/>
        <v>0</v>
      </c>
      <c r="X101" s="13">
        <f t="shared" si="77"/>
        <v>15</v>
      </c>
      <c r="Y101" s="13">
        <f t="shared" si="77"/>
        <v>0</v>
      </c>
      <c r="Z101" s="9">
        <f t="shared" si="78"/>
        <v>15</v>
      </c>
      <c r="AA101" s="9">
        <f t="shared" si="79"/>
        <v>15</v>
      </c>
      <c r="AB101" s="10">
        <f t="shared" si="80"/>
        <v>1</v>
      </c>
    </row>
    <row r="102" spans="1:30" x14ac:dyDescent="0.2">
      <c r="A102" s="377"/>
      <c r="B102" s="168"/>
      <c r="C102" s="170"/>
      <c r="D102" s="284"/>
      <c r="E102" s="285"/>
      <c r="F102" s="279" t="s">
        <v>253</v>
      </c>
      <c r="G102" s="246" t="s">
        <v>288</v>
      </c>
      <c r="H102" s="331" t="s">
        <v>307</v>
      </c>
      <c r="I102" s="280" t="s">
        <v>83</v>
      </c>
      <c r="J102" s="281">
        <v>4</v>
      </c>
      <c r="K102" s="281">
        <v>12</v>
      </c>
      <c r="L102" s="281">
        <v>15</v>
      </c>
      <c r="M102" s="263">
        <v>15</v>
      </c>
      <c r="N102" s="238" t="s">
        <v>92</v>
      </c>
      <c r="O102" s="241">
        <v>0</v>
      </c>
      <c r="P102" s="241">
        <v>1</v>
      </c>
      <c r="Q102" s="176"/>
      <c r="R102" s="172">
        <v>30</v>
      </c>
      <c r="S102" s="275"/>
      <c r="T102" s="177"/>
      <c r="U102" s="178"/>
      <c r="V102" s="179">
        <v>1</v>
      </c>
      <c r="W102" s="13">
        <f t="shared" si="77"/>
        <v>0</v>
      </c>
      <c r="X102" s="13">
        <f t="shared" si="77"/>
        <v>15</v>
      </c>
      <c r="Y102" s="13">
        <f t="shared" si="77"/>
        <v>0</v>
      </c>
      <c r="Z102" s="9">
        <f t="shared" si="78"/>
        <v>15</v>
      </c>
      <c r="AA102" s="9">
        <f t="shared" si="79"/>
        <v>15</v>
      </c>
      <c r="AB102" s="181"/>
    </row>
    <row r="103" spans="1:30" ht="41.25" customHeight="1" thickBot="1" x14ac:dyDescent="0.25">
      <c r="A103" s="377"/>
      <c r="B103" s="40" t="s">
        <v>48</v>
      </c>
      <c r="C103" s="22"/>
      <c r="D103" s="22"/>
      <c r="E103" s="72">
        <f>SUM(E99:E101)</f>
        <v>30</v>
      </c>
      <c r="F103" s="75"/>
      <c r="G103" s="75"/>
      <c r="H103" s="360"/>
      <c r="I103" s="51"/>
      <c r="J103" s="51">
        <f>SUM(J99:J101)</f>
        <v>12</v>
      </c>
      <c r="K103" s="51">
        <f>SUM(K99:K102)</f>
        <v>30</v>
      </c>
      <c r="L103" s="51">
        <f>SUM(L99:L102)</f>
        <v>90</v>
      </c>
      <c r="M103" s="51">
        <f>SUM(M99:M102)</f>
        <v>90</v>
      </c>
      <c r="N103" s="51"/>
      <c r="O103" s="51">
        <f>SUM(O99:O102)</f>
        <v>1</v>
      </c>
      <c r="P103" s="51">
        <f>SUM(P99:P102)</f>
        <v>3</v>
      </c>
      <c r="Q103" s="51"/>
      <c r="R103" s="72"/>
      <c r="S103" s="75"/>
      <c r="T103" s="51"/>
      <c r="U103" s="72"/>
      <c r="V103" s="75">
        <f>SUM(V99:V102)</f>
        <v>4</v>
      </c>
      <c r="W103" s="51">
        <f t="shared" ref="W103:AB103" si="81">SUM(W99:W101)</f>
        <v>30</v>
      </c>
      <c r="X103" s="51">
        <f t="shared" si="81"/>
        <v>45</v>
      </c>
      <c r="Y103" s="51">
        <f t="shared" si="81"/>
        <v>0</v>
      </c>
      <c r="Z103" s="51">
        <f t="shared" si="81"/>
        <v>75</v>
      </c>
      <c r="AA103" s="51">
        <f t="shared" si="81"/>
        <v>90</v>
      </c>
      <c r="AB103" s="52">
        <f t="shared" si="81"/>
        <v>3</v>
      </c>
    </row>
    <row r="104" spans="1:30" ht="30" customHeight="1" thickBot="1" x14ac:dyDescent="0.25">
      <c r="A104" s="377"/>
      <c r="B104" s="56" t="s">
        <v>49</v>
      </c>
      <c r="C104" s="56">
        <v>30</v>
      </c>
      <c r="D104" s="16"/>
      <c r="E104" s="73"/>
      <c r="F104" s="70"/>
      <c r="G104" s="70"/>
      <c r="H104" s="70"/>
      <c r="I104" s="17"/>
      <c r="J104" s="16"/>
      <c r="K104" s="16"/>
      <c r="L104" s="16"/>
      <c r="M104" s="16"/>
      <c r="N104" s="17"/>
      <c r="O104" s="43"/>
      <c r="P104" s="43"/>
      <c r="Q104" s="43"/>
      <c r="R104" s="73"/>
      <c r="S104" s="85"/>
      <c r="T104" s="17"/>
      <c r="U104" s="100"/>
      <c r="V104" s="96"/>
      <c r="W104" s="44"/>
      <c r="X104" s="44"/>
      <c r="Y104" s="44"/>
      <c r="Z104" s="45"/>
      <c r="AA104" s="45"/>
      <c r="AB104" s="46"/>
      <c r="AC104" s="3"/>
    </row>
    <row r="105" spans="1:30" ht="60" x14ac:dyDescent="0.2">
      <c r="A105" s="377"/>
      <c r="B105" s="110" t="str">
        <f>'Page de Garde'!A12</f>
        <v>Parcours</v>
      </c>
      <c r="C105" s="47" t="s">
        <v>5</v>
      </c>
      <c r="D105" s="47" t="s">
        <v>6</v>
      </c>
      <c r="E105" s="74" t="s">
        <v>7</v>
      </c>
      <c r="F105" s="71" t="s">
        <v>8</v>
      </c>
      <c r="G105" s="71" t="s">
        <v>256</v>
      </c>
      <c r="H105" s="71" t="s">
        <v>303</v>
      </c>
      <c r="I105" s="47" t="s">
        <v>9</v>
      </c>
      <c r="J105" s="47" t="s">
        <v>6</v>
      </c>
      <c r="K105" s="47" t="s">
        <v>7</v>
      </c>
      <c r="L105" s="48" t="s">
        <v>10</v>
      </c>
      <c r="M105" s="36" t="s">
        <v>248</v>
      </c>
      <c r="N105" s="48" t="s">
        <v>11</v>
      </c>
      <c r="O105" s="48" t="s">
        <v>12</v>
      </c>
      <c r="P105" s="48" t="s">
        <v>13</v>
      </c>
      <c r="Q105" s="48" t="s">
        <v>14</v>
      </c>
      <c r="R105" s="87" t="s">
        <v>15</v>
      </c>
      <c r="S105" s="82" t="s">
        <v>16</v>
      </c>
      <c r="T105" s="37" t="s">
        <v>17</v>
      </c>
      <c r="U105" s="94" t="s">
        <v>18</v>
      </c>
      <c r="V105" s="97" t="s">
        <v>19</v>
      </c>
      <c r="W105" s="49" t="s">
        <v>20</v>
      </c>
      <c r="X105" s="49" t="s">
        <v>21</v>
      </c>
      <c r="Y105" s="49" t="s">
        <v>22</v>
      </c>
      <c r="Z105" s="49" t="s">
        <v>23</v>
      </c>
      <c r="AA105" s="49" t="s">
        <v>24</v>
      </c>
      <c r="AB105" s="50" t="s">
        <v>25</v>
      </c>
    </row>
    <row r="106" spans="1:30" ht="57.75" customHeight="1" x14ac:dyDescent="0.2">
      <c r="A106" s="377"/>
      <c r="B106" s="112" t="str">
        <f>'Page de Garde'!B12</f>
        <v>Numérique : Enjeux, Technologies</v>
      </c>
      <c r="C106" s="417"/>
      <c r="D106" s="417"/>
      <c r="E106" s="417"/>
      <c r="F106" s="417"/>
      <c r="G106" s="417"/>
      <c r="H106" s="418"/>
      <c r="I106" s="417"/>
      <c r="J106" s="417"/>
      <c r="K106" s="417"/>
      <c r="L106" s="417"/>
      <c r="M106" s="417"/>
      <c r="N106" s="417"/>
      <c r="O106" s="417"/>
      <c r="P106" s="417"/>
      <c r="Q106" s="417"/>
      <c r="R106" s="417"/>
      <c r="S106" s="417"/>
      <c r="T106" s="417"/>
      <c r="U106" s="417"/>
      <c r="V106" s="417"/>
      <c r="W106" s="417"/>
      <c r="X106" s="417"/>
      <c r="Y106" s="417"/>
      <c r="Z106" s="417"/>
      <c r="AA106" s="417"/>
      <c r="AB106" s="419"/>
    </row>
    <row r="107" spans="1:30" s="4" customFormat="1" ht="30" x14ac:dyDescent="0.2">
      <c r="A107" s="377"/>
      <c r="B107" s="392"/>
      <c r="C107" s="5" t="s">
        <v>187</v>
      </c>
      <c r="D107" s="11"/>
      <c r="E107" s="255">
        <v>6</v>
      </c>
      <c r="F107" s="341" t="s">
        <v>207</v>
      </c>
      <c r="G107" s="339" t="s">
        <v>290</v>
      </c>
      <c r="H107" s="331" t="s">
        <v>307</v>
      </c>
      <c r="I107" s="204" t="s">
        <v>83</v>
      </c>
      <c r="J107" s="202">
        <v>1</v>
      </c>
      <c r="K107" s="202">
        <v>3</v>
      </c>
      <c r="L107" s="202">
        <v>30</v>
      </c>
      <c r="M107" s="202">
        <v>30</v>
      </c>
      <c r="N107" s="202" t="s">
        <v>92</v>
      </c>
      <c r="O107" s="205">
        <v>0.5</v>
      </c>
      <c r="P107" s="205">
        <v>0.5</v>
      </c>
      <c r="Q107" s="205">
        <v>0</v>
      </c>
      <c r="R107" s="203">
        <v>30</v>
      </c>
      <c r="S107" s="84" t="s">
        <v>28</v>
      </c>
      <c r="T107" s="8"/>
      <c r="U107" s="99"/>
      <c r="V107" s="95">
        <v>1</v>
      </c>
      <c r="W107" s="13">
        <f t="shared" ref="W107:Y109" si="82">O107*$L107</f>
        <v>15</v>
      </c>
      <c r="X107" s="13">
        <f t="shared" si="82"/>
        <v>15</v>
      </c>
      <c r="Y107" s="13">
        <f t="shared" si="82"/>
        <v>0</v>
      </c>
      <c r="Z107" s="9">
        <f t="shared" ref="Z107:Z109" si="83">(W107+X107+Y107)*V107</f>
        <v>30</v>
      </c>
      <c r="AA107" s="9">
        <f t="shared" ref="AA107:AA109" si="84">((W107*1.5)+X107+Y107)*V107</f>
        <v>37.5</v>
      </c>
      <c r="AB107" s="10">
        <f t="shared" ref="AB107:AB109" si="85">IF(SUM(O107:Q107)=1,SUM(O107:Q107),FALSE)</f>
        <v>1</v>
      </c>
      <c r="AC107" s="2"/>
      <c r="AD107" s="3"/>
    </row>
    <row r="108" spans="1:30" ht="30" customHeight="1" x14ac:dyDescent="0.2">
      <c r="A108" s="377"/>
      <c r="B108" s="393"/>
      <c r="C108" s="5"/>
      <c r="D108" s="11"/>
      <c r="E108" s="121"/>
      <c r="F108" s="341" t="s">
        <v>208</v>
      </c>
      <c r="G108" s="339" t="s">
        <v>282</v>
      </c>
      <c r="H108" s="331" t="s">
        <v>307</v>
      </c>
      <c r="I108" s="286" t="s">
        <v>83</v>
      </c>
      <c r="J108" s="202">
        <v>1</v>
      </c>
      <c r="K108" s="202">
        <v>3</v>
      </c>
      <c r="L108" s="202">
        <v>30</v>
      </c>
      <c r="M108" s="202">
        <v>30</v>
      </c>
      <c r="N108" s="202" t="s">
        <v>92</v>
      </c>
      <c r="O108" s="205">
        <v>0.5</v>
      </c>
      <c r="P108" s="205">
        <v>0.5</v>
      </c>
      <c r="Q108" s="205">
        <v>0</v>
      </c>
      <c r="R108" s="203">
        <v>30</v>
      </c>
      <c r="S108" s="84" t="s">
        <v>28</v>
      </c>
      <c r="T108" s="8"/>
      <c r="U108" s="99"/>
      <c r="V108" s="95">
        <v>1</v>
      </c>
      <c r="W108" s="13">
        <f t="shared" si="82"/>
        <v>15</v>
      </c>
      <c r="X108" s="13">
        <f t="shared" si="82"/>
        <v>15</v>
      </c>
      <c r="Y108" s="13">
        <f t="shared" si="82"/>
        <v>0</v>
      </c>
      <c r="Z108" s="9">
        <f t="shared" si="83"/>
        <v>30</v>
      </c>
      <c r="AA108" s="9">
        <f t="shared" si="84"/>
        <v>37.5</v>
      </c>
      <c r="AB108" s="10">
        <f t="shared" si="85"/>
        <v>1</v>
      </c>
    </row>
    <row r="109" spans="1:30" ht="29" customHeight="1" x14ac:dyDescent="0.2">
      <c r="A109" s="377"/>
      <c r="B109" s="393"/>
      <c r="C109" s="5" t="s">
        <v>188</v>
      </c>
      <c r="D109" s="11"/>
      <c r="E109" s="121">
        <v>15</v>
      </c>
      <c r="F109" s="341" t="s">
        <v>244</v>
      </c>
      <c r="G109" s="339" t="s">
        <v>298</v>
      </c>
      <c r="H109" s="331" t="s">
        <v>307</v>
      </c>
      <c r="I109" s="286" t="s">
        <v>83</v>
      </c>
      <c r="J109" s="202">
        <v>1</v>
      </c>
      <c r="K109" s="202">
        <v>15</v>
      </c>
      <c r="L109" s="202">
        <v>30</v>
      </c>
      <c r="M109" s="202">
        <v>30</v>
      </c>
      <c r="N109" s="202" t="s">
        <v>92</v>
      </c>
      <c r="O109" s="205">
        <v>0</v>
      </c>
      <c r="P109" s="205">
        <v>1</v>
      </c>
      <c r="Q109" s="205">
        <v>0</v>
      </c>
      <c r="R109" s="203">
        <v>30</v>
      </c>
      <c r="S109" s="84" t="s">
        <v>28</v>
      </c>
      <c r="T109" s="8"/>
      <c r="U109" s="99"/>
      <c r="V109" s="95">
        <v>1</v>
      </c>
      <c r="W109" s="13">
        <f t="shared" si="82"/>
        <v>0</v>
      </c>
      <c r="X109" s="13">
        <f t="shared" si="82"/>
        <v>30</v>
      </c>
      <c r="Y109" s="13">
        <f t="shared" si="82"/>
        <v>0</v>
      </c>
      <c r="Z109" s="9">
        <f t="shared" si="83"/>
        <v>30</v>
      </c>
      <c r="AA109" s="9">
        <f t="shared" si="84"/>
        <v>30</v>
      </c>
      <c r="AB109" s="10">
        <f t="shared" si="85"/>
        <v>1</v>
      </c>
    </row>
    <row r="110" spans="1:30" ht="45" x14ac:dyDescent="0.2">
      <c r="A110" s="377"/>
      <c r="B110" s="393"/>
      <c r="C110" s="5" t="s">
        <v>189</v>
      </c>
      <c r="D110" s="11"/>
      <c r="E110" s="121">
        <v>9</v>
      </c>
      <c r="F110" s="320" t="s">
        <v>193</v>
      </c>
      <c r="G110" s="345" t="s">
        <v>301</v>
      </c>
      <c r="H110" s="331" t="s">
        <v>305</v>
      </c>
      <c r="I110" s="286" t="s">
        <v>83</v>
      </c>
      <c r="J110" s="202">
        <v>1</v>
      </c>
      <c r="K110" s="202">
        <v>3</v>
      </c>
      <c r="L110" s="202">
        <v>30</v>
      </c>
      <c r="M110" s="202">
        <v>30</v>
      </c>
      <c r="N110" s="202" t="s">
        <v>92</v>
      </c>
      <c r="O110" s="205">
        <v>0.5</v>
      </c>
      <c r="P110" s="205">
        <v>0.5</v>
      </c>
      <c r="Q110" s="205">
        <v>0</v>
      </c>
      <c r="R110" s="264">
        <v>30</v>
      </c>
      <c r="S110" s="84" t="s">
        <v>28</v>
      </c>
      <c r="T110" s="8" t="s">
        <v>85</v>
      </c>
      <c r="U110" s="254" t="s">
        <v>238</v>
      </c>
      <c r="V110" s="95">
        <v>1</v>
      </c>
      <c r="W110" s="13">
        <f t="shared" ref="W110:W112" si="86">O110*$L110</f>
        <v>15</v>
      </c>
      <c r="X110" s="13">
        <f t="shared" ref="X110" si="87">P110*$L110</f>
        <v>15</v>
      </c>
      <c r="Y110" s="13">
        <f t="shared" ref="Y110:Y112" si="88">Q110*$L110</f>
        <v>0</v>
      </c>
      <c r="Z110" s="9">
        <f t="shared" ref="Z110:Z112" si="89">(W110+X110+Y110)*V110</f>
        <v>30</v>
      </c>
      <c r="AA110" s="9">
        <f t="shared" ref="AA110:AA112" si="90">((W110*1.5)+X110+Y110)*V110</f>
        <v>37.5</v>
      </c>
      <c r="AB110" s="10">
        <f t="shared" ref="AB110:AB112" si="91">IF(SUM(O110:Q110)=1,SUM(O110:Q110),FALSE)</f>
        <v>1</v>
      </c>
    </row>
    <row r="111" spans="1:30" x14ac:dyDescent="0.2">
      <c r="A111" s="377"/>
      <c r="B111" s="393"/>
      <c r="C111" s="5"/>
      <c r="D111" s="11"/>
      <c r="E111" s="121"/>
      <c r="F111" s="313" t="s">
        <v>210</v>
      </c>
      <c r="G111" s="313"/>
      <c r="H111" s="331" t="s">
        <v>307</v>
      </c>
      <c r="I111" s="204" t="s">
        <v>83</v>
      </c>
      <c r="J111" s="202">
        <v>1</v>
      </c>
      <c r="K111" s="202">
        <v>3</v>
      </c>
      <c r="L111" s="202">
        <v>30</v>
      </c>
      <c r="M111" s="202">
        <v>30</v>
      </c>
      <c r="N111" s="202" t="s">
        <v>92</v>
      </c>
      <c r="O111" s="205">
        <v>0.5</v>
      </c>
      <c r="P111" s="205">
        <v>0.5</v>
      </c>
      <c r="Q111" s="205">
        <v>0</v>
      </c>
      <c r="R111" s="203">
        <v>30</v>
      </c>
      <c r="S111" s="84" t="s">
        <v>26</v>
      </c>
      <c r="T111" s="8"/>
      <c r="U111" s="99"/>
      <c r="V111" s="95">
        <v>0</v>
      </c>
      <c r="W111" s="13">
        <v>0</v>
      </c>
      <c r="X111" s="13">
        <v>0</v>
      </c>
      <c r="Y111" s="13">
        <f t="shared" ref="Y111" si="92">Q111*$L111</f>
        <v>0</v>
      </c>
      <c r="Z111" s="9">
        <f t="shared" ref="Z111" si="93">(W111+X111+Y111)*V111</f>
        <v>0</v>
      </c>
      <c r="AA111" s="9">
        <f t="shared" ref="AA111" si="94">((W111*1.5)+X111+Y111)*V111</f>
        <v>0</v>
      </c>
      <c r="AB111" s="10">
        <f t="shared" ref="AB111" si="95">IF(SUM(O111:Q111)=1,SUM(O111:Q111),FALSE)</f>
        <v>1</v>
      </c>
    </row>
    <row r="112" spans="1:30" ht="16" x14ac:dyDescent="0.2">
      <c r="A112" s="377"/>
      <c r="B112" s="393"/>
      <c r="C112" s="5"/>
      <c r="D112" s="11"/>
      <c r="E112" s="68"/>
      <c r="F112" s="312" t="s">
        <v>209</v>
      </c>
      <c r="G112" s="337" t="s">
        <v>184</v>
      </c>
      <c r="H112" s="331" t="s">
        <v>307</v>
      </c>
      <c r="I112" s="204" t="s">
        <v>83</v>
      </c>
      <c r="J112" s="202">
        <v>1</v>
      </c>
      <c r="K112" s="202">
        <v>3</v>
      </c>
      <c r="L112" s="202">
        <v>30</v>
      </c>
      <c r="M112" s="202">
        <v>0</v>
      </c>
      <c r="N112" s="202" t="s">
        <v>92</v>
      </c>
      <c r="O112" s="205">
        <v>0</v>
      </c>
      <c r="P112" s="205">
        <v>1</v>
      </c>
      <c r="Q112" s="205">
        <v>0</v>
      </c>
      <c r="R112" s="203">
        <v>30</v>
      </c>
      <c r="S112" s="84" t="s">
        <v>28</v>
      </c>
      <c r="T112" s="8" t="s">
        <v>183</v>
      </c>
      <c r="U112" s="99" t="s">
        <v>184</v>
      </c>
      <c r="V112" s="95">
        <v>0</v>
      </c>
      <c r="W112" s="13">
        <f t="shared" si="86"/>
        <v>0</v>
      </c>
      <c r="X112" s="13">
        <v>0</v>
      </c>
      <c r="Y112" s="13">
        <f t="shared" si="88"/>
        <v>0</v>
      </c>
      <c r="Z112" s="9">
        <f t="shared" si="89"/>
        <v>0</v>
      </c>
      <c r="AA112" s="9">
        <f t="shared" si="90"/>
        <v>0</v>
      </c>
      <c r="AB112" s="10">
        <f t="shared" si="91"/>
        <v>1</v>
      </c>
    </row>
    <row r="113" spans="1:30" ht="33.75" customHeight="1" thickBot="1" x14ac:dyDescent="0.25">
      <c r="A113" s="377"/>
      <c r="B113" s="40" t="s">
        <v>48</v>
      </c>
      <c r="C113" s="22"/>
      <c r="D113" s="22"/>
      <c r="E113" s="72">
        <f>SUM(E107:E112)</f>
        <v>30</v>
      </c>
      <c r="F113" s="75"/>
      <c r="G113" s="75"/>
      <c r="H113" s="360"/>
      <c r="I113" s="51"/>
      <c r="J113" s="51">
        <f>SUM(J107:J112)</f>
        <v>6</v>
      </c>
      <c r="K113" s="51">
        <f>SUM(K107:K112)</f>
        <v>30</v>
      </c>
      <c r="L113" s="51">
        <f>SUM(L107:L112)</f>
        <v>180</v>
      </c>
      <c r="M113" s="51">
        <f>SUM(M107:M112)</f>
        <v>150</v>
      </c>
      <c r="N113" s="51"/>
      <c r="O113" s="51">
        <f>SUM(O107:O112)</f>
        <v>2</v>
      </c>
      <c r="P113" s="51">
        <f>SUM(P107:P112)</f>
        <v>4</v>
      </c>
      <c r="Q113" s="51"/>
      <c r="R113" s="72"/>
      <c r="S113" s="75"/>
      <c r="T113" s="51"/>
      <c r="U113" s="72"/>
      <c r="V113" s="75">
        <f t="shared" ref="V113:AB113" si="96">SUM(V107:V112)</f>
        <v>4</v>
      </c>
      <c r="W113" s="51">
        <f t="shared" si="96"/>
        <v>45</v>
      </c>
      <c r="X113" s="51">
        <f t="shared" si="96"/>
        <v>75</v>
      </c>
      <c r="Y113" s="51">
        <f t="shared" si="96"/>
        <v>0</v>
      </c>
      <c r="Z113" s="51">
        <f t="shared" si="96"/>
        <v>120</v>
      </c>
      <c r="AA113" s="51">
        <f t="shared" si="96"/>
        <v>142.5</v>
      </c>
      <c r="AB113" s="52">
        <f t="shared" si="96"/>
        <v>6</v>
      </c>
    </row>
    <row r="114" spans="1:30" ht="33" customHeight="1" thickBot="1" x14ac:dyDescent="0.25">
      <c r="A114" s="377"/>
      <c r="B114" s="56" t="s">
        <v>49</v>
      </c>
      <c r="C114" s="56">
        <f>'Page de Garde'!D13</f>
        <v>30</v>
      </c>
      <c r="D114" s="16"/>
      <c r="E114" s="73"/>
      <c r="F114" s="70"/>
      <c r="G114" s="70"/>
      <c r="H114" s="70"/>
      <c r="I114" s="17"/>
      <c r="J114" s="16"/>
      <c r="K114" s="16"/>
      <c r="L114" s="16"/>
      <c r="M114" s="16"/>
      <c r="N114" s="17"/>
      <c r="O114" s="43"/>
      <c r="P114" s="43"/>
      <c r="Q114" s="43"/>
      <c r="R114" s="73"/>
      <c r="S114" s="85"/>
      <c r="T114" s="17"/>
      <c r="U114" s="100"/>
      <c r="V114" s="96"/>
      <c r="W114" s="44"/>
      <c r="X114" s="44"/>
      <c r="Y114" s="44"/>
      <c r="Z114" s="45"/>
      <c r="AA114" s="45"/>
      <c r="AB114" s="46"/>
      <c r="AC114" s="3"/>
    </row>
    <row r="115" spans="1:30" ht="60" x14ac:dyDescent="0.2">
      <c r="A115" s="377"/>
      <c r="B115" s="110" t="str">
        <f>'Page de Garde'!A13</f>
        <v>Parcours</v>
      </c>
      <c r="C115" s="47" t="s">
        <v>5</v>
      </c>
      <c r="D115" s="47" t="s">
        <v>6</v>
      </c>
      <c r="E115" s="74" t="s">
        <v>7</v>
      </c>
      <c r="F115" s="71" t="s">
        <v>8</v>
      </c>
      <c r="G115" s="71" t="s">
        <v>256</v>
      </c>
      <c r="H115" s="71" t="s">
        <v>303</v>
      </c>
      <c r="I115" s="47" t="s">
        <v>9</v>
      </c>
      <c r="J115" s="47" t="s">
        <v>6</v>
      </c>
      <c r="K115" s="47" t="s">
        <v>7</v>
      </c>
      <c r="L115" s="48" t="s">
        <v>10</v>
      </c>
      <c r="M115" s="36" t="s">
        <v>248</v>
      </c>
      <c r="N115" s="48" t="s">
        <v>11</v>
      </c>
      <c r="O115" s="48" t="s">
        <v>12</v>
      </c>
      <c r="P115" s="48" t="s">
        <v>13</v>
      </c>
      <c r="Q115" s="48" t="s">
        <v>14</v>
      </c>
      <c r="R115" s="87" t="s">
        <v>15</v>
      </c>
      <c r="S115" s="82" t="s">
        <v>16</v>
      </c>
      <c r="T115" s="37" t="s">
        <v>17</v>
      </c>
      <c r="U115" s="94" t="s">
        <v>18</v>
      </c>
      <c r="V115" s="97" t="s">
        <v>19</v>
      </c>
      <c r="W115" s="49" t="s">
        <v>20</v>
      </c>
      <c r="X115" s="49" t="s">
        <v>21</v>
      </c>
      <c r="Y115" s="49" t="s">
        <v>22</v>
      </c>
      <c r="Z115" s="49" t="s">
        <v>23</v>
      </c>
      <c r="AA115" s="49" t="s">
        <v>24</v>
      </c>
      <c r="AB115" s="50" t="s">
        <v>25</v>
      </c>
    </row>
    <row r="116" spans="1:30" ht="47" customHeight="1" x14ac:dyDescent="0.2">
      <c r="A116" s="377"/>
      <c r="B116" s="342" t="str">
        <f>'Page de Garde'!B13</f>
        <v>Analyse et Valorisation des Usages Numériques</v>
      </c>
      <c r="C116" s="414"/>
      <c r="D116" s="414"/>
      <c r="E116" s="414"/>
      <c r="F116" s="414"/>
      <c r="G116" s="414"/>
      <c r="H116" s="415"/>
      <c r="I116" s="414"/>
      <c r="J116" s="414"/>
      <c r="K116" s="414"/>
      <c r="L116" s="414"/>
      <c r="M116" s="414"/>
      <c r="N116" s="414"/>
      <c r="O116" s="414"/>
      <c r="P116" s="414"/>
      <c r="Q116" s="414"/>
      <c r="R116" s="414"/>
      <c r="S116" s="414"/>
      <c r="T116" s="414"/>
      <c r="U116" s="414"/>
      <c r="V116" s="414"/>
      <c r="W116" s="414"/>
      <c r="X116" s="414"/>
      <c r="Y116" s="414"/>
      <c r="Z116" s="414"/>
      <c r="AA116" s="414"/>
      <c r="AB116" s="416"/>
    </row>
    <row r="117" spans="1:30" s="4" customFormat="1" ht="16" x14ac:dyDescent="0.2">
      <c r="A117" s="377"/>
      <c r="B117" s="392"/>
      <c r="C117" s="5" t="s">
        <v>212</v>
      </c>
      <c r="D117" s="11">
        <v>1</v>
      </c>
      <c r="E117" s="68">
        <v>9</v>
      </c>
      <c r="F117" s="117" t="s">
        <v>115</v>
      </c>
      <c r="G117" s="312" t="s">
        <v>308</v>
      </c>
      <c r="H117" s="331" t="s">
        <v>305</v>
      </c>
      <c r="I117" s="34" t="s">
        <v>83</v>
      </c>
      <c r="J117" s="245">
        <v>1</v>
      </c>
      <c r="K117" s="245">
        <v>3</v>
      </c>
      <c r="L117" s="245">
        <v>30</v>
      </c>
      <c r="M117" s="245">
        <v>30</v>
      </c>
      <c r="N117" s="202" t="s">
        <v>92</v>
      </c>
      <c r="O117" s="205">
        <v>0.5</v>
      </c>
      <c r="P117" s="205">
        <v>0.5</v>
      </c>
      <c r="Q117" s="205">
        <v>0</v>
      </c>
      <c r="R117" s="203">
        <v>30</v>
      </c>
      <c r="S117" s="84" t="s">
        <v>28</v>
      </c>
      <c r="T117" s="8"/>
      <c r="U117" s="99"/>
      <c r="V117" s="95">
        <v>1</v>
      </c>
      <c r="W117" s="13">
        <f t="shared" ref="W117" si="97">O117*$L117</f>
        <v>15</v>
      </c>
      <c r="X117" s="13">
        <f t="shared" ref="X117" si="98">P117*$L117</f>
        <v>15</v>
      </c>
      <c r="Y117" s="13">
        <f t="shared" ref="Y117" si="99">Q117*$L117</f>
        <v>0</v>
      </c>
      <c r="Z117" s="9">
        <f t="shared" ref="Z117" si="100">(W117+X117+Y117)*V117</f>
        <v>30</v>
      </c>
      <c r="AA117" s="9">
        <f t="shared" ref="AA117" si="101">((W117*1.5)+X117+Y117)*V117</f>
        <v>37.5</v>
      </c>
      <c r="AB117" s="10">
        <f t="shared" ref="AB117" si="102">IF(SUM(O117:Q117)=1,SUM(O117:Q117),FALSE)</f>
        <v>1</v>
      </c>
      <c r="AC117" s="2"/>
      <c r="AD117" s="3"/>
    </row>
    <row r="118" spans="1:30" ht="16" x14ac:dyDescent="0.2">
      <c r="A118" s="377"/>
      <c r="B118" s="393"/>
      <c r="C118" s="5"/>
      <c r="D118" s="11"/>
      <c r="E118" s="68"/>
      <c r="F118" s="117" t="s">
        <v>119</v>
      </c>
      <c r="G118" s="312" t="s">
        <v>297</v>
      </c>
      <c r="H118" s="331" t="s">
        <v>307</v>
      </c>
      <c r="I118" s="34" t="s">
        <v>83</v>
      </c>
      <c r="J118" s="245">
        <v>1</v>
      </c>
      <c r="K118" s="245">
        <v>3</v>
      </c>
      <c r="L118" s="245">
        <v>30</v>
      </c>
      <c r="M118" s="245">
        <v>30</v>
      </c>
      <c r="N118" s="202" t="s">
        <v>92</v>
      </c>
      <c r="O118" s="205">
        <v>0.5</v>
      </c>
      <c r="P118" s="205">
        <v>0.5</v>
      </c>
      <c r="Q118" s="205">
        <v>0</v>
      </c>
      <c r="R118" s="203">
        <v>30</v>
      </c>
      <c r="S118" s="84" t="s">
        <v>28</v>
      </c>
      <c r="T118" s="8"/>
      <c r="U118" s="99"/>
      <c r="V118" s="95">
        <v>1</v>
      </c>
      <c r="W118" s="13">
        <f t="shared" ref="W118:W123" si="103">O118*$L118</f>
        <v>15</v>
      </c>
      <c r="X118" s="13">
        <f t="shared" ref="X118:X123" si="104">P118*$L118</f>
        <v>15</v>
      </c>
      <c r="Y118" s="13">
        <f t="shared" ref="Y118:Y123" si="105">Q118*$L118</f>
        <v>0</v>
      </c>
      <c r="Z118" s="9">
        <f t="shared" ref="Z118:Z123" si="106">(W118+X118+Y118)*V118</f>
        <v>30</v>
      </c>
      <c r="AA118" s="9">
        <f t="shared" ref="AA118:AA123" si="107">((W118*1.5)+X118+Y118)*V118</f>
        <v>37.5</v>
      </c>
      <c r="AB118" s="10">
        <f t="shared" ref="AB118:AB123" si="108">IF(SUM(O118:Q118)=1,SUM(O118:Q118),FALSE)</f>
        <v>1</v>
      </c>
    </row>
    <row r="119" spans="1:30" ht="45" x14ac:dyDescent="0.2">
      <c r="A119" s="377"/>
      <c r="B119" s="393"/>
      <c r="C119" s="5"/>
      <c r="D119" s="11"/>
      <c r="E119" s="68"/>
      <c r="F119" s="250" t="s">
        <v>222</v>
      </c>
      <c r="G119" s="347" t="s">
        <v>301</v>
      </c>
      <c r="H119" s="331" t="s">
        <v>307</v>
      </c>
      <c r="I119" s="204" t="s">
        <v>83</v>
      </c>
      <c r="J119" s="202">
        <v>1</v>
      </c>
      <c r="K119" s="202">
        <v>3</v>
      </c>
      <c r="L119" s="202">
        <v>30</v>
      </c>
      <c r="M119" s="202">
        <v>30</v>
      </c>
      <c r="N119" s="202" t="s">
        <v>92</v>
      </c>
      <c r="O119" s="205">
        <v>0.5</v>
      </c>
      <c r="P119" s="205">
        <v>0.5</v>
      </c>
      <c r="Q119" s="205">
        <v>0</v>
      </c>
      <c r="R119" s="203">
        <v>30</v>
      </c>
      <c r="S119" s="84" t="s">
        <v>28</v>
      </c>
      <c r="T119" s="8" t="s">
        <v>85</v>
      </c>
      <c r="U119" s="254" t="s">
        <v>238</v>
      </c>
      <c r="V119" s="95">
        <v>1</v>
      </c>
      <c r="W119" s="13">
        <v>15</v>
      </c>
      <c r="X119" s="13">
        <v>15</v>
      </c>
      <c r="Y119" s="13">
        <v>30</v>
      </c>
      <c r="Z119" s="9">
        <v>38</v>
      </c>
      <c r="AA119" s="9">
        <v>38</v>
      </c>
      <c r="AB119" s="10"/>
    </row>
    <row r="120" spans="1:30" ht="16" x14ac:dyDescent="0.2">
      <c r="A120" s="377"/>
      <c r="B120" s="393"/>
      <c r="C120" s="5" t="s">
        <v>116</v>
      </c>
      <c r="D120" s="11">
        <v>1</v>
      </c>
      <c r="E120" s="68">
        <v>11</v>
      </c>
      <c r="F120" s="117" t="s">
        <v>122</v>
      </c>
      <c r="G120" s="312" t="s">
        <v>297</v>
      </c>
      <c r="H120" s="331" t="s">
        <v>307</v>
      </c>
      <c r="I120" s="34" t="s">
        <v>83</v>
      </c>
      <c r="J120" s="245">
        <v>3</v>
      </c>
      <c r="K120" s="245">
        <v>6</v>
      </c>
      <c r="L120" s="245">
        <v>30</v>
      </c>
      <c r="M120" s="245">
        <v>30</v>
      </c>
      <c r="N120" s="202" t="s">
        <v>92</v>
      </c>
      <c r="O120" s="205">
        <v>0.5</v>
      </c>
      <c r="P120" s="205">
        <v>0.5</v>
      </c>
      <c r="Q120" s="205">
        <v>0</v>
      </c>
      <c r="R120" s="203">
        <v>30</v>
      </c>
      <c r="S120" s="84" t="s">
        <v>28</v>
      </c>
      <c r="T120" s="8"/>
      <c r="U120" s="99"/>
      <c r="V120" s="95">
        <v>1</v>
      </c>
      <c r="W120" s="13">
        <f t="shared" si="103"/>
        <v>15</v>
      </c>
      <c r="X120" s="13">
        <f t="shared" si="104"/>
        <v>15</v>
      </c>
      <c r="Y120" s="13">
        <f t="shared" si="105"/>
        <v>0</v>
      </c>
      <c r="Z120" s="9">
        <f t="shared" si="106"/>
        <v>30</v>
      </c>
      <c r="AA120" s="9">
        <f t="shared" si="107"/>
        <v>37.5</v>
      </c>
      <c r="AB120" s="10">
        <f t="shared" si="108"/>
        <v>1</v>
      </c>
    </row>
    <row r="121" spans="1:30" ht="16" x14ac:dyDescent="0.2">
      <c r="A121" s="377"/>
      <c r="B121" s="393"/>
      <c r="C121" s="5"/>
      <c r="D121" s="11"/>
      <c r="E121" s="68"/>
      <c r="F121" s="117" t="s">
        <v>123</v>
      </c>
      <c r="G121" s="312" t="s">
        <v>299</v>
      </c>
      <c r="H121" s="331" t="s">
        <v>307</v>
      </c>
      <c r="I121" s="34" t="s">
        <v>83</v>
      </c>
      <c r="J121" s="245">
        <v>3</v>
      </c>
      <c r="K121" s="245">
        <v>5</v>
      </c>
      <c r="L121" s="245">
        <v>30</v>
      </c>
      <c r="M121" s="245">
        <v>30</v>
      </c>
      <c r="N121" s="202" t="s">
        <v>92</v>
      </c>
      <c r="O121" s="205">
        <v>0.5</v>
      </c>
      <c r="P121" s="205">
        <v>0.5</v>
      </c>
      <c r="Q121" s="205">
        <v>0</v>
      </c>
      <c r="R121" s="203">
        <v>30</v>
      </c>
      <c r="S121" s="84" t="s">
        <v>28</v>
      </c>
      <c r="T121" s="8"/>
      <c r="U121" s="99"/>
      <c r="V121" s="95">
        <v>1</v>
      </c>
      <c r="W121" s="13">
        <f t="shared" si="103"/>
        <v>15</v>
      </c>
      <c r="X121" s="13">
        <f t="shared" si="104"/>
        <v>15</v>
      </c>
      <c r="Y121" s="13">
        <f t="shared" si="105"/>
        <v>0</v>
      </c>
      <c r="Z121" s="9">
        <f t="shared" si="106"/>
        <v>30</v>
      </c>
      <c r="AA121" s="9">
        <f t="shared" si="107"/>
        <v>37.5</v>
      </c>
      <c r="AB121" s="10">
        <f t="shared" si="108"/>
        <v>1</v>
      </c>
    </row>
    <row r="122" spans="1:30" ht="16" x14ac:dyDescent="0.2">
      <c r="A122" s="377"/>
      <c r="B122" s="393"/>
      <c r="C122" s="5" t="s">
        <v>117</v>
      </c>
      <c r="D122" s="11">
        <v>1</v>
      </c>
      <c r="E122" s="68">
        <v>10</v>
      </c>
      <c r="F122" s="300" t="s">
        <v>245</v>
      </c>
      <c r="G122" s="300" t="s">
        <v>297</v>
      </c>
      <c r="H122" s="331" t="s">
        <v>307</v>
      </c>
      <c r="I122" s="282" t="s">
        <v>83</v>
      </c>
      <c r="J122" s="301">
        <v>7</v>
      </c>
      <c r="K122" s="245">
        <v>5</v>
      </c>
      <c r="L122" s="245">
        <v>20</v>
      </c>
      <c r="M122" s="245">
        <v>20</v>
      </c>
      <c r="N122" s="202" t="s">
        <v>92</v>
      </c>
      <c r="O122" s="205">
        <v>0</v>
      </c>
      <c r="P122" s="205">
        <v>1</v>
      </c>
      <c r="Q122" s="205">
        <v>0</v>
      </c>
      <c r="R122" s="203">
        <v>30</v>
      </c>
      <c r="S122" s="84" t="s">
        <v>28</v>
      </c>
      <c r="T122" s="8"/>
      <c r="U122" s="99"/>
      <c r="V122" s="95">
        <v>0</v>
      </c>
      <c r="W122" s="13">
        <f t="shared" si="103"/>
        <v>0</v>
      </c>
      <c r="X122" s="13">
        <f t="shared" si="104"/>
        <v>20</v>
      </c>
      <c r="Y122" s="13">
        <f t="shared" si="105"/>
        <v>0</v>
      </c>
      <c r="Z122" s="9">
        <f t="shared" si="106"/>
        <v>0</v>
      </c>
      <c r="AA122" s="9">
        <f t="shared" si="107"/>
        <v>0</v>
      </c>
      <c r="AB122" s="10">
        <f t="shared" si="108"/>
        <v>1</v>
      </c>
    </row>
    <row r="123" spans="1:30" ht="16" x14ac:dyDescent="0.2">
      <c r="A123" s="377"/>
      <c r="B123" s="393"/>
      <c r="C123" s="5"/>
      <c r="D123" s="11"/>
      <c r="E123" s="68"/>
      <c r="F123" s="302" t="s">
        <v>246</v>
      </c>
      <c r="G123" s="300" t="s">
        <v>299</v>
      </c>
      <c r="H123" s="331" t="s">
        <v>307</v>
      </c>
      <c r="I123" s="282" t="s">
        <v>83</v>
      </c>
      <c r="J123" s="262">
        <v>3</v>
      </c>
      <c r="K123" s="245">
        <v>5</v>
      </c>
      <c r="L123" s="245">
        <v>30</v>
      </c>
      <c r="M123" s="245">
        <v>30</v>
      </c>
      <c r="N123" s="202" t="s">
        <v>92</v>
      </c>
      <c r="O123" s="205">
        <v>0</v>
      </c>
      <c r="P123" s="205">
        <v>1</v>
      </c>
      <c r="Q123" s="205">
        <v>0</v>
      </c>
      <c r="R123" s="203">
        <v>30</v>
      </c>
      <c r="S123" s="84" t="s">
        <v>28</v>
      </c>
      <c r="T123" s="8"/>
      <c r="U123" s="99"/>
      <c r="V123" s="95">
        <v>1</v>
      </c>
      <c r="W123" s="13">
        <f t="shared" si="103"/>
        <v>0</v>
      </c>
      <c r="X123" s="13">
        <f t="shared" si="104"/>
        <v>30</v>
      </c>
      <c r="Y123" s="13">
        <f t="shared" si="105"/>
        <v>0</v>
      </c>
      <c r="Z123" s="9">
        <f t="shared" si="106"/>
        <v>30</v>
      </c>
      <c r="AA123" s="9">
        <f t="shared" si="107"/>
        <v>30</v>
      </c>
      <c r="AB123" s="10">
        <f t="shared" si="108"/>
        <v>1</v>
      </c>
    </row>
    <row r="124" spans="1:30" ht="31.5" customHeight="1" thickBot="1" x14ac:dyDescent="0.25">
      <c r="A124" s="377"/>
      <c r="B124" s="40" t="s">
        <v>48</v>
      </c>
      <c r="C124" s="22"/>
      <c r="D124" s="22"/>
      <c r="E124" s="72">
        <f>SUM(E117:E123)</f>
        <v>30</v>
      </c>
      <c r="F124" s="75"/>
      <c r="G124" s="75"/>
      <c r="H124" s="360"/>
      <c r="I124" s="51"/>
      <c r="J124" s="51">
        <f t="shared" ref="J124:Q124" si="109">SUM(J117:J123)</f>
        <v>19</v>
      </c>
      <c r="K124" s="51">
        <f t="shared" si="109"/>
        <v>30</v>
      </c>
      <c r="L124" s="51">
        <f t="shared" si="109"/>
        <v>200</v>
      </c>
      <c r="M124" s="51">
        <f>SUM(M117:M123)</f>
        <v>200</v>
      </c>
      <c r="N124" s="51">
        <f t="shared" si="109"/>
        <v>0</v>
      </c>
      <c r="O124" s="51">
        <f>SUM(O117:O123)</f>
        <v>2.5</v>
      </c>
      <c r="P124" s="51">
        <f>SUM(P117:P123)</f>
        <v>4.5</v>
      </c>
      <c r="Q124" s="51">
        <f t="shared" si="109"/>
        <v>0</v>
      </c>
      <c r="R124" s="72"/>
      <c r="S124" s="75"/>
      <c r="T124" s="51"/>
      <c r="U124" s="72"/>
      <c r="V124" s="75">
        <f t="shared" ref="V124:AB124" si="110">SUM(V117:V123)</f>
        <v>6</v>
      </c>
      <c r="W124" s="51">
        <f t="shared" si="110"/>
        <v>75</v>
      </c>
      <c r="X124" s="51">
        <f t="shared" si="110"/>
        <v>125</v>
      </c>
      <c r="Y124" s="51">
        <f t="shared" si="110"/>
        <v>30</v>
      </c>
      <c r="Z124" s="51">
        <f t="shared" si="110"/>
        <v>188</v>
      </c>
      <c r="AA124" s="51">
        <f t="shared" si="110"/>
        <v>218</v>
      </c>
      <c r="AB124" s="52">
        <f t="shared" si="110"/>
        <v>6</v>
      </c>
    </row>
    <row r="125" spans="1:30" ht="16" thickBot="1" x14ac:dyDescent="0.25">
      <c r="A125" s="377"/>
      <c r="B125" s="41"/>
      <c r="C125" s="42"/>
      <c r="D125" s="16"/>
      <c r="E125" s="73"/>
      <c r="F125" s="70"/>
      <c r="G125" s="70"/>
      <c r="H125" s="70"/>
      <c r="I125" s="17"/>
      <c r="J125" s="16"/>
      <c r="K125" s="16"/>
      <c r="L125" s="16"/>
      <c r="M125" s="16"/>
      <c r="N125" s="17"/>
      <c r="O125" s="43"/>
      <c r="P125" s="43"/>
      <c r="Q125" s="43"/>
      <c r="R125" s="73"/>
      <c r="S125" s="85"/>
      <c r="T125" s="17"/>
      <c r="U125" s="100"/>
      <c r="V125" s="96"/>
      <c r="W125" s="44"/>
      <c r="X125" s="44"/>
      <c r="Y125" s="44"/>
      <c r="Z125" s="45"/>
      <c r="AA125" s="45"/>
      <c r="AB125" s="46"/>
      <c r="AC125" s="3"/>
    </row>
    <row r="126" spans="1:30" ht="20" thickBot="1" x14ac:dyDescent="0.25">
      <c r="A126" s="18" t="s">
        <v>53</v>
      </c>
      <c r="B126" s="33"/>
      <c r="C126" s="33"/>
      <c r="D126" s="33"/>
      <c r="E126" s="77">
        <f>(E124+E113+E103+E95+E85)-E85</f>
        <v>120</v>
      </c>
      <c r="F126" s="76"/>
      <c r="G126" s="76"/>
      <c r="H126" s="76"/>
      <c r="I126" s="55"/>
      <c r="J126" s="55">
        <f>J124+J113+J103+J95+J85</f>
        <v>53</v>
      </c>
      <c r="K126" s="55">
        <f t="shared" ref="K126:L126" si="111">K124+K113+K103+K95+K85</f>
        <v>120</v>
      </c>
      <c r="L126" s="55">
        <f t="shared" si="111"/>
        <v>605</v>
      </c>
      <c r="M126" s="55"/>
      <c r="N126" s="55"/>
      <c r="O126" s="55">
        <f>O124+O113+O103+O95+O85</f>
        <v>7.5</v>
      </c>
      <c r="P126" s="55">
        <f t="shared" ref="P126:Q126" si="112">P124+P113+P103+P95+P85</f>
        <v>15.5</v>
      </c>
      <c r="Q126" s="55">
        <f t="shared" si="112"/>
        <v>0</v>
      </c>
      <c r="R126" s="77"/>
      <c r="S126" s="76">
        <f>S124+S113+S103+S95+S85</f>
        <v>0</v>
      </c>
      <c r="T126" s="55"/>
      <c r="U126" s="77"/>
      <c r="V126" s="76">
        <f>V124+V113+V103+V95+V85</f>
        <v>19</v>
      </c>
      <c r="W126" s="76">
        <f t="shared" ref="W126:AB126" si="113">W124+W113+W103+W95+W85</f>
        <v>195</v>
      </c>
      <c r="X126" s="76">
        <f t="shared" si="113"/>
        <v>335</v>
      </c>
      <c r="Y126" s="76">
        <f t="shared" si="113"/>
        <v>30</v>
      </c>
      <c r="Z126" s="76">
        <f t="shared" si="113"/>
        <v>518</v>
      </c>
      <c r="AA126" s="76">
        <f t="shared" si="113"/>
        <v>608</v>
      </c>
      <c r="AB126" s="76">
        <f t="shared" si="113"/>
        <v>15</v>
      </c>
    </row>
    <row r="128" spans="1:30" ht="16" thickBot="1" x14ac:dyDescent="0.25"/>
    <row r="129" spans="1:28" ht="20" thickBot="1" x14ac:dyDescent="0.25">
      <c r="A129" s="19" t="s">
        <v>54</v>
      </c>
      <c r="B129" s="20"/>
      <c r="C129" s="20"/>
      <c r="D129" s="20"/>
      <c r="E129" s="79">
        <f>E126+E75</f>
        <v>240</v>
      </c>
      <c r="F129" s="78"/>
      <c r="G129" s="78"/>
      <c r="H129" s="78"/>
      <c r="I129" s="20"/>
      <c r="J129" s="20"/>
      <c r="K129" s="20"/>
      <c r="L129" s="21">
        <f>L126+L75</f>
        <v>1391</v>
      </c>
      <c r="M129" s="21"/>
      <c r="N129" s="21"/>
      <c r="O129" s="21">
        <f>O126+O75</f>
        <v>24.3</v>
      </c>
      <c r="P129" s="21">
        <f>P126+P75</f>
        <v>32.700000000000003</v>
      </c>
      <c r="Q129" s="21">
        <f>Q126+Q75</f>
        <v>0</v>
      </c>
      <c r="R129" s="79"/>
      <c r="S129" s="89"/>
      <c r="T129" s="21"/>
      <c r="U129" s="79"/>
      <c r="V129" s="89">
        <f t="shared" ref="V129:AA129" si="114">V126+V75</f>
        <v>51</v>
      </c>
      <c r="W129" s="21">
        <f t="shared" si="114"/>
        <v>624.5</v>
      </c>
      <c r="X129" s="21">
        <f t="shared" si="114"/>
        <v>781.5</v>
      </c>
      <c r="Y129" s="21">
        <f t="shared" si="114"/>
        <v>30</v>
      </c>
      <c r="Z129" s="21">
        <f t="shared" si="114"/>
        <v>1394</v>
      </c>
      <c r="AA129" s="21">
        <f t="shared" si="114"/>
        <v>1698.75</v>
      </c>
      <c r="AB129" s="21"/>
    </row>
    <row r="132" spans="1:28" ht="16" thickBot="1" x14ac:dyDescent="0.25"/>
    <row r="133" spans="1:28" ht="32.25" customHeight="1" thickBot="1" x14ac:dyDescent="0.25">
      <c r="A133" s="19" t="s">
        <v>29</v>
      </c>
      <c r="B133" s="20"/>
      <c r="C133" s="20"/>
      <c r="D133" s="20"/>
      <c r="E133" s="79">
        <f>E129+'Master 1'!E129</f>
        <v>420</v>
      </c>
      <c r="F133" s="21"/>
      <c r="G133" s="21"/>
      <c r="H133" s="21"/>
      <c r="I133" s="21"/>
      <c r="J133" s="21"/>
      <c r="K133" s="21"/>
      <c r="L133" s="21">
        <f>L129+'Master 1'!L129</f>
        <v>2703</v>
      </c>
      <c r="M133" s="21"/>
      <c r="N133" s="21"/>
      <c r="O133" s="21">
        <f>O129+'Master 1'!O129</f>
        <v>51.400000000000006</v>
      </c>
      <c r="P133" s="21">
        <f>P129+'Master 1'!P129</f>
        <v>62.6</v>
      </c>
      <c r="Q133" s="21">
        <f>Q129+'Master 1'!Q129</f>
        <v>0</v>
      </c>
      <c r="R133" s="79"/>
      <c r="S133" s="21"/>
      <c r="T133" s="21"/>
      <c r="U133" s="79"/>
      <c r="V133" s="89">
        <f>V129+'Master 1'!V129</f>
        <v>94</v>
      </c>
      <c r="W133" s="21">
        <f>W129+'Master 1'!W129</f>
        <v>1997.5</v>
      </c>
      <c r="X133" s="21">
        <f>X129+'Master 1'!X129</f>
        <v>1877.5</v>
      </c>
      <c r="Y133" s="21">
        <f>Y129+'Master 1'!Y129</f>
        <v>586</v>
      </c>
      <c r="Z133" s="21">
        <f>Z129+'Master 1'!Z129</f>
        <v>2391</v>
      </c>
      <c r="AA133" s="21">
        <f>AA129+'Master 1'!AA129</f>
        <v>2956.25</v>
      </c>
      <c r="AB133" s="21">
        <f>AB129+'Master 1'!AB129</f>
        <v>0</v>
      </c>
    </row>
    <row r="136" spans="1:28" x14ac:dyDescent="0.2">
      <c r="O136" s="303">
        <f>O133+P133</f>
        <v>114</v>
      </c>
    </row>
    <row r="137" spans="1:28" x14ac:dyDescent="0.2">
      <c r="O137" s="304">
        <f>O133/O136</f>
        <v>0.45087719298245621</v>
      </c>
      <c r="P137" s="304"/>
      <c r="Q137" s="304">
        <f>P133/O136</f>
        <v>0.5491228070175439</v>
      </c>
    </row>
    <row r="138" spans="1:28" x14ac:dyDescent="0.2">
      <c r="O138" s="304"/>
      <c r="P138" s="304"/>
      <c r="Q138" s="304"/>
    </row>
  </sheetData>
  <protectedRanges>
    <protectedRange sqref="R86 R114 R96 R19 R104 R32 R47 R64 R125 R74 R83:R84 R89:R94 R15:R16 R49:R61 R66:R71 R99:R102 R106:R112 R116:R123 R35:R44 R23:R29" name="Majeure_1_1_15"/>
    <protectedRange sqref="J15:M16 O15:Q16 F15:H16 J19:M19 O19:Q19 D19:H19 C17:AB18 C30:AB31 C45:AB46 C62:AB63 C72:AB73 C99:F102 C106:E112 J125:M125 O125:Q125 C125:H125 C85:AB85 C95:AB95 C103:AB103 C113:AB113 A125 C124:AB124 J32:M32 O32:Q32 D32:H32 J47:M47 O47:Q47 D47:H47 J64:M64 O64:Q64 D64:H64 A64 F112:G112 J74:M74 O74:Q74 C74:H74 A74 J86:M86 O86:Q86 D86:H86 J96:M96 O96:Q96 D96:H96 J104:M104 O104:Q104 D104:H104 J114:M114 O114:Q114 D114:H114 A114 F29:G29 F35 F41 C35:E44 F43:F44 A15:A47 C90:D90 A83:A104 J83:M84 O83:Q84 C83:D83 F83:H84 C89:G89 F37:F39 F106:H106 O106:Q112 O49:Q61 F23:G26 D23:E29 C29 C16:D16 O23:Q29 O35:Q44 O66:Q71 O89:Q94 O99:Q102 O116:Q123 J23:M29 J43:M44 J35:M39 J41:M41 J49:M61 J66:M71 J89:M94 J106:M112 J99:M102 J116:M123 C22:C27 C61:G61 C60:F60 C66:H66 C116:H116 C91:G94 F90 F110 C120:G123 C119:F119 C49:H49 C55:H58 C50:G54 C59:G59 C67:G71 F107:G109 C117:G118" name="Majeure_2_1_4_15"/>
    <protectedRange sqref="I23:I29 I99:I102 I66:I71 I106:I112 I89:I94 I49:I61 I83:I84 I15:I16 I116:I123 I35:I44" name="Majeure_2_1_1_1_2_2"/>
    <protectedRange sqref="N83 N23:N29 N66:N71 N35:N44 N49:N61 N89:N94 N99:N102 N106:N112 N116:N123" name="Majeure_2_1_2_1_2_2"/>
    <protectedRange sqref="B24:B31 B90:B95 B116:B125 B66:B74 B100:B103 B106:B113 B36:B46 B49:B63 B83:B85 B15:B18" name="Majeure_2_1_3_2_16"/>
    <protectedRange sqref="N84 N15:N16" name="Majeure_2_1_2_2_2"/>
    <protectedRange sqref="G41 G43:G44 G60 G35:G39" name="Majeure_2_1_4_15_1"/>
    <protectedRange sqref="G99 G101:G102" name="Majeure_2_1_4_15_1_1"/>
    <protectedRange sqref="G90 G110 G119" name="Majeure_2_1_4_15_2"/>
    <protectedRange sqref="G100" name="Majeure_2_1_4_15_3"/>
    <protectedRange sqref="H23:H29 H37:H39 H41:H44 H50:H54 H59:H61 H67:H71 H89:H94 H107:H112 H117:H123 H100 H102" name="Majeure_2_1_4"/>
    <protectedRange sqref="H35" name="Majeure_2_1_4_1"/>
    <protectedRange sqref="H36" name="Majeure_2_1_4_2"/>
    <protectedRange sqref="H40" name="Majeure_2_1_4_3"/>
    <protectedRange sqref="H99" name="Majeure_2_1_4_4"/>
    <protectedRange sqref="H101" name="Majeure_2_1_4_5"/>
  </protectedRanges>
  <mergeCells count="30">
    <mergeCell ref="D6:E6"/>
    <mergeCell ref="D9:E9"/>
    <mergeCell ref="A81:A125"/>
    <mergeCell ref="B82:AB82"/>
    <mergeCell ref="C88:AB88"/>
    <mergeCell ref="C98:AB98"/>
    <mergeCell ref="C106:AB106"/>
    <mergeCell ref="C116:AB116"/>
    <mergeCell ref="B83:B84"/>
    <mergeCell ref="B89:B94"/>
    <mergeCell ref="B99:B101"/>
    <mergeCell ref="B107:B112"/>
    <mergeCell ref="B117:B123"/>
    <mergeCell ref="L80:R80"/>
    <mergeCell ref="A79:E79"/>
    <mergeCell ref="L12:R12"/>
    <mergeCell ref="V79:AB79"/>
    <mergeCell ref="A13:A74"/>
    <mergeCell ref="C21:AB21"/>
    <mergeCell ref="C34:AB34"/>
    <mergeCell ref="C49:AB49"/>
    <mergeCell ref="C66:AB66"/>
    <mergeCell ref="B14:AB14"/>
    <mergeCell ref="B15:B16"/>
    <mergeCell ref="F79:R79"/>
    <mergeCell ref="S79:U79"/>
    <mergeCell ref="B23:B29"/>
    <mergeCell ref="B35:B44"/>
    <mergeCell ref="B50:B61"/>
    <mergeCell ref="B67:B71"/>
  </mergeCells>
  <dataValidations count="7">
    <dataValidation type="list" allowBlank="1" showInputMessage="1" showErrorMessage="1" sqref="F39 F37 F41" xr:uid="{00000000-0002-0000-0200-000000000000}">
      <formula1>"Aucun,EC Méthodologie,Remédiation,Autre (Remplir la case en dessous)"</formula1>
    </dataValidation>
    <dataValidation type="list" allowBlank="1" showInputMessage="1" showErrorMessage="1" sqref="I23:I29 I107:I112 I67:I71 I99:I102 I50:I61 I83:I84 I89:I94 I117:I123 I15:I16 I35:I44" xr:uid="{00000000-0002-0000-0200-000001000000}">
      <formula1>"Obligatoire (O), Obligatoire à choix (X), Facultatif (F)"</formula1>
    </dataValidation>
    <dataValidation type="list" allowBlank="1" showInputMessage="1" showErrorMessage="1" sqref="N89:N94 N35:N44 N99:N102 N67:N71 N23:N29 N83 N50:N61 N107:N112 N117:N123" xr:uid="{00000000-0002-0000-0200-000002000000}">
      <formula1>"3h 00,2 x 1,5,2,5h + 0,5h"</formula1>
    </dataValidation>
    <dataValidation type="list" allowBlank="1" showInputMessage="1" showErrorMessage="1" sqref="T23:T29 T117:T123 T50:T61 T107:T112 T83:T84 T67:T71 T99:T102 T35:T44 T15:T16 T89:T94" xr:uid="{00000000-0002-0000-0200-000003000000}">
      <formula1>"Entre parcours de la mention,Dans la composante,Inter-composante"</formula1>
    </dataValidation>
    <dataValidation type="list" allowBlank="1" showInputMessage="1" showErrorMessage="1" sqref="S23:S29 S89:S94 S35:S44 S107:S112 S83:S84 S99:S102 S67:S71 S50:S61 S15:S16 S117:S123" xr:uid="{00000000-0002-0000-0200-000004000000}">
      <formula1>"Oui,Non"</formula1>
    </dataValidation>
    <dataValidation type="list" allowBlank="1" showInputMessage="1" showErrorMessage="1" sqref="N15:N16 N84" xr:uid="{00000000-0002-0000-0200-000005000000}">
      <formula1>"3h00,2 x 1,5h,2,5h + 0,5h"</formula1>
    </dataValidation>
    <dataValidation showDropDown="1" showInputMessage="1" showErrorMessage="1" sqref="G99 G60 G101:G102 G35:G44" xr:uid="{00000000-0002-0000-0200-000006000000}"/>
  </dataValidations>
  <pageMargins left="0.17" right="0.25" top="0.44" bottom="0.31" header="0.3" footer="0.3"/>
  <pageSetup paperSize="9" scale="19" fitToHeight="2" orientation="landscape"/>
  <rowBreaks count="1" manualBreakCount="1">
    <brk id="75" max="16383"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9"/>
  <sheetViews>
    <sheetView zoomScale="80" zoomScaleNormal="80" zoomScalePageLayoutView="80" workbookViewId="0">
      <selection activeCell="A6" sqref="A6:U6"/>
    </sheetView>
  </sheetViews>
  <sheetFormatPr baseColWidth="10" defaultColWidth="11.5" defaultRowHeight="37.25" customHeight="1" x14ac:dyDescent="0.2"/>
  <cols>
    <col min="1" max="20" width="3.33203125" style="62" customWidth="1"/>
    <col min="21" max="21" width="32.6640625" style="62" customWidth="1"/>
    <col min="22" max="16384" width="11.5" style="62"/>
  </cols>
  <sheetData>
    <row r="1" spans="1:21" ht="37.25" customHeight="1" x14ac:dyDescent="0.2">
      <c r="A1" s="421" t="s">
        <v>57</v>
      </c>
      <c r="B1" s="421"/>
      <c r="C1" s="421"/>
      <c r="D1" s="421"/>
      <c r="E1" s="421"/>
      <c r="F1" s="421"/>
      <c r="G1" s="421"/>
      <c r="H1" s="421"/>
      <c r="I1" s="421"/>
      <c r="J1" s="421"/>
      <c r="K1" s="421"/>
      <c r="L1" s="421"/>
      <c r="M1" s="421"/>
      <c r="N1" s="421"/>
      <c r="O1" s="421"/>
      <c r="P1" s="421"/>
      <c r="Q1" s="421"/>
      <c r="R1" s="421"/>
      <c r="S1" s="421"/>
      <c r="T1" s="421"/>
      <c r="U1" s="421"/>
    </row>
    <row r="2" spans="1:21" ht="23" customHeight="1" x14ac:dyDescent="0.2">
      <c r="A2" s="420" t="s">
        <v>58</v>
      </c>
      <c r="B2" s="420"/>
      <c r="C2" s="420"/>
      <c r="D2" s="420"/>
      <c r="E2" s="420"/>
      <c r="F2" s="420"/>
      <c r="G2" s="420"/>
      <c r="H2" s="420"/>
      <c r="I2" s="420"/>
      <c r="J2" s="420"/>
      <c r="K2" s="420"/>
      <c r="L2" s="420"/>
      <c r="M2" s="420"/>
      <c r="N2" s="420"/>
      <c r="O2" s="420"/>
      <c r="P2" s="420"/>
      <c r="Q2" s="420"/>
      <c r="R2" s="420"/>
      <c r="S2" s="420"/>
      <c r="T2" s="420"/>
      <c r="U2" s="420"/>
    </row>
    <row r="3" spans="1:21" ht="37.25" customHeight="1" x14ac:dyDescent="0.2">
      <c r="A3" s="420" t="s">
        <v>59</v>
      </c>
      <c r="B3" s="420"/>
      <c r="C3" s="420"/>
      <c r="D3" s="420"/>
      <c r="E3" s="420"/>
      <c r="F3" s="420"/>
      <c r="G3" s="420"/>
      <c r="H3" s="420"/>
      <c r="I3" s="420"/>
      <c r="J3" s="420"/>
      <c r="K3" s="420"/>
      <c r="L3" s="420"/>
      <c r="M3" s="420"/>
      <c r="N3" s="420"/>
      <c r="O3" s="420"/>
      <c r="P3" s="420"/>
      <c r="Q3" s="420"/>
      <c r="R3" s="420"/>
      <c r="S3" s="420"/>
      <c r="T3" s="420"/>
      <c r="U3" s="420"/>
    </row>
    <row r="4" spans="1:21" ht="67.25" customHeight="1" x14ac:dyDescent="0.2">
      <c r="A4" s="420" t="s">
        <v>73</v>
      </c>
      <c r="B4" s="420"/>
      <c r="C4" s="420"/>
      <c r="D4" s="420"/>
      <c r="E4" s="420"/>
      <c r="F4" s="420"/>
      <c r="G4" s="420"/>
      <c r="H4" s="420"/>
      <c r="I4" s="420"/>
      <c r="J4" s="420"/>
      <c r="K4" s="420"/>
      <c r="L4" s="420"/>
      <c r="M4" s="420"/>
      <c r="N4" s="420"/>
      <c r="O4" s="420"/>
      <c r="P4" s="420"/>
      <c r="Q4" s="420"/>
      <c r="R4" s="420"/>
      <c r="S4" s="420"/>
      <c r="T4" s="420"/>
      <c r="U4" s="420"/>
    </row>
    <row r="5" spans="1:21" ht="50" customHeight="1" x14ac:dyDescent="0.2">
      <c r="A5" s="420" t="s">
        <v>60</v>
      </c>
      <c r="B5" s="420"/>
      <c r="C5" s="420"/>
      <c r="D5" s="420"/>
      <c r="E5" s="420"/>
      <c r="F5" s="420"/>
      <c r="G5" s="420"/>
      <c r="H5" s="420"/>
      <c r="I5" s="420"/>
      <c r="J5" s="420"/>
      <c r="K5" s="420"/>
      <c r="L5" s="420"/>
      <c r="M5" s="420"/>
      <c r="N5" s="420"/>
      <c r="O5" s="420"/>
      <c r="P5" s="420"/>
      <c r="Q5" s="420"/>
      <c r="R5" s="420"/>
      <c r="S5" s="420"/>
      <c r="T5" s="420"/>
      <c r="U5" s="420"/>
    </row>
    <row r="6" spans="1:21" ht="50.5" customHeight="1" x14ac:dyDescent="0.2">
      <c r="A6" s="420" t="s">
        <v>61</v>
      </c>
      <c r="B6" s="420"/>
      <c r="C6" s="420"/>
      <c r="D6" s="420"/>
      <c r="E6" s="420"/>
      <c r="F6" s="420"/>
      <c r="G6" s="420"/>
      <c r="H6" s="420"/>
      <c r="I6" s="420"/>
      <c r="J6" s="420"/>
      <c r="K6" s="420"/>
      <c r="L6" s="420"/>
      <c r="M6" s="420"/>
      <c r="N6" s="420"/>
      <c r="O6" s="420"/>
      <c r="P6" s="420"/>
      <c r="Q6" s="420"/>
      <c r="R6" s="420"/>
      <c r="S6" s="420"/>
      <c r="T6" s="420"/>
      <c r="U6" s="420"/>
    </row>
    <row r="7" spans="1:21" ht="51" customHeight="1" x14ac:dyDescent="0.2">
      <c r="A7" s="420" t="s">
        <v>62</v>
      </c>
      <c r="B7" s="420"/>
      <c r="C7" s="420"/>
      <c r="D7" s="420"/>
      <c r="E7" s="420"/>
      <c r="F7" s="420"/>
      <c r="G7" s="420"/>
      <c r="H7" s="420"/>
      <c r="I7" s="420"/>
      <c r="J7" s="420"/>
      <c r="K7" s="420"/>
      <c r="L7" s="420"/>
      <c r="M7" s="420"/>
      <c r="N7" s="420"/>
      <c r="O7" s="420"/>
      <c r="P7" s="420"/>
      <c r="Q7" s="420"/>
      <c r="R7" s="420"/>
      <c r="S7" s="420"/>
      <c r="T7" s="420"/>
      <c r="U7" s="420"/>
    </row>
    <row r="8" spans="1:21" ht="57" customHeight="1" x14ac:dyDescent="0.2">
      <c r="A8" s="420" t="s">
        <v>63</v>
      </c>
      <c r="B8" s="420"/>
      <c r="C8" s="420"/>
      <c r="D8" s="420"/>
      <c r="E8" s="420"/>
      <c r="F8" s="420"/>
      <c r="G8" s="420"/>
      <c r="H8" s="420"/>
      <c r="I8" s="420"/>
      <c r="J8" s="420"/>
      <c r="K8" s="420"/>
      <c r="L8" s="420"/>
      <c r="M8" s="420"/>
      <c r="N8" s="420"/>
      <c r="O8" s="420"/>
      <c r="P8" s="420"/>
      <c r="Q8" s="420"/>
      <c r="R8" s="420"/>
      <c r="S8" s="420"/>
      <c r="T8" s="420"/>
      <c r="U8" s="420"/>
    </row>
    <row r="9" spans="1:21" ht="62" customHeight="1" x14ac:dyDescent="0.2">
      <c r="A9" s="420" t="s">
        <v>71</v>
      </c>
      <c r="B9" s="420"/>
      <c r="C9" s="420"/>
      <c r="D9" s="420"/>
      <c r="E9" s="420"/>
      <c r="F9" s="420"/>
      <c r="G9" s="420"/>
      <c r="H9" s="420"/>
      <c r="I9" s="420"/>
      <c r="J9" s="420"/>
      <c r="K9" s="420"/>
      <c r="L9" s="420"/>
      <c r="M9" s="420"/>
      <c r="N9" s="420"/>
      <c r="O9" s="420"/>
      <c r="P9" s="420"/>
      <c r="Q9" s="420"/>
      <c r="R9" s="420"/>
      <c r="S9" s="420"/>
      <c r="T9" s="420"/>
      <c r="U9" s="420"/>
    </row>
    <row r="10" spans="1:21" ht="37.25" customHeight="1" x14ac:dyDescent="0.2">
      <c r="A10" s="420" t="s">
        <v>64</v>
      </c>
      <c r="B10" s="420"/>
      <c r="C10" s="420"/>
      <c r="D10" s="420"/>
      <c r="E10" s="420"/>
      <c r="F10" s="420"/>
      <c r="G10" s="420"/>
      <c r="H10" s="420"/>
      <c r="I10" s="420"/>
      <c r="J10" s="420"/>
      <c r="K10" s="420"/>
      <c r="L10" s="420"/>
      <c r="M10" s="420"/>
      <c r="N10" s="420"/>
      <c r="O10" s="420"/>
      <c r="P10" s="420"/>
      <c r="Q10" s="420"/>
      <c r="R10" s="420"/>
      <c r="S10" s="420"/>
      <c r="T10" s="420"/>
      <c r="U10" s="420"/>
    </row>
    <row r="11" spans="1:21" ht="42" customHeight="1" x14ac:dyDescent="0.2">
      <c r="A11" s="420" t="s">
        <v>72</v>
      </c>
      <c r="B11" s="420"/>
      <c r="C11" s="420"/>
      <c r="D11" s="420"/>
      <c r="E11" s="420"/>
      <c r="F11" s="420"/>
      <c r="G11" s="420"/>
      <c r="H11" s="420"/>
      <c r="I11" s="420"/>
      <c r="J11" s="420"/>
      <c r="K11" s="420"/>
      <c r="L11" s="420"/>
      <c r="M11" s="420"/>
      <c r="N11" s="420"/>
      <c r="O11" s="420"/>
      <c r="P11" s="420"/>
      <c r="Q11" s="420"/>
      <c r="R11" s="420"/>
      <c r="S11" s="420"/>
      <c r="T11" s="420"/>
      <c r="U11" s="420"/>
    </row>
    <row r="12" spans="1:21" ht="41" customHeight="1" x14ac:dyDescent="0.2">
      <c r="A12" s="420" t="s">
        <v>65</v>
      </c>
      <c r="B12" s="420"/>
      <c r="C12" s="420"/>
      <c r="D12" s="420"/>
      <c r="E12" s="420"/>
      <c r="F12" s="420"/>
      <c r="G12" s="420"/>
      <c r="H12" s="420"/>
      <c r="I12" s="420"/>
      <c r="J12" s="420"/>
      <c r="K12" s="420"/>
      <c r="L12" s="420"/>
      <c r="M12" s="420"/>
      <c r="N12" s="420"/>
      <c r="O12" s="420"/>
      <c r="P12" s="420"/>
      <c r="Q12" s="420"/>
      <c r="R12" s="420"/>
      <c r="S12" s="420"/>
      <c r="T12" s="420"/>
      <c r="U12" s="420"/>
    </row>
    <row r="13" spans="1:21" ht="45.5" customHeight="1" x14ac:dyDescent="0.2">
      <c r="A13" s="423" t="s">
        <v>66</v>
      </c>
      <c r="B13" s="423"/>
      <c r="C13" s="423"/>
      <c r="D13" s="423"/>
      <c r="E13" s="423"/>
      <c r="F13" s="423"/>
      <c r="G13" s="423"/>
      <c r="H13" s="423"/>
      <c r="I13" s="423"/>
      <c r="J13" s="423"/>
      <c r="K13" s="423"/>
      <c r="L13" s="423"/>
      <c r="M13" s="423"/>
      <c r="N13" s="423"/>
      <c r="O13" s="423"/>
      <c r="P13" s="423"/>
      <c r="Q13" s="423"/>
      <c r="R13" s="423"/>
      <c r="S13" s="423"/>
      <c r="T13" s="423"/>
      <c r="U13" s="423"/>
    </row>
    <row r="14" spans="1:21" ht="16.25" customHeight="1" x14ac:dyDescent="0.2">
      <c r="A14" s="423" t="s">
        <v>67</v>
      </c>
      <c r="B14" s="423"/>
      <c r="C14" s="423"/>
      <c r="D14" s="423"/>
      <c r="E14" s="423"/>
      <c r="F14" s="423"/>
      <c r="G14" s="423"/>
      <c r="H14" s="423"/>
      <c r="I14" s="423"/>
      <c r="J14" s="423"/>
      <c r="K14" s="423"/>
      <c r="L14" s="423"/>
      <c r="M14" s="423"/>
      <c r="N14" s="423"/>
      <c r="O14" s="423"/>
      <c r="P14" s="423"/>
      <c r="Q14" s="423"/>
      <c r="R14" s="423"/>
      <c r="S14" s="423"/>
      <c r="T14" s="423"/>
      <c r="U14" s="423"/>
    </row>
    <row r="15" spans="1:21" ht="30.5" customHeight="1" x14ac:dyDescent="0.2">
      <c r="A15" s="423" t="s">
        <v>74</v>
      </c>
      <c r="B15" s="423"/>
      <c r="C15" s="423"/>
      <c r="D15" s="423"/>
      <c r="E15" s="423"/>
      <c r="F15" s="423"/>
      <c r="G15" s="423"/>
      <c r="H15" s="423"/>
      <c r="I15" s="423"/>
      <c r="J15" s="423"/>
      <c r="K15" s="423"/>
      <c r="L15" s="423"/>
      <c r="M15" s="423"/>
      <c r="N15" s="423"/>
      <c r="O15" s="423"/>
      <c r="P15" s="423"/>
      <c r="Q15" s="423"/>
      <c r="R15" s="423"/>
      <c r="S15" s="423"/>
      <c r="T15" s="423"/>
      <c r="U15" s="423"/>
    </row>
    <row r="16" spans="1:21" ht="16.25" customHeight="1" x14ac:dyDescent="0.2">
      <c r="A16" s="423" t="s">
        <v>68</v>
      </c>
      <c r="B16" s="423"/>
      <c r="C16" s="423"/>
      <c r="D16" s="423"/>
      <c r="E16" s="423"/>
      <c r="F16" s="423"/>
      <c r="G16" s="423"/>
      <c r="H16" s="423"/>
      <c r="I16" s="423"/>
      <c r="J16" s="423"/>
      <c r="K16" s="423"/>
      <c r="L16" s="423"/>
      <c r="M16" s="423"/>
      <c r="N16" s="423"/>
      <c r="O16" s="423"/>
      <c r="P16" s="423"/>
      <c r="Q16" s="423"/>
      <c r="R16" s="423"/>
      <c r="S16" s="423"/>
      <c r="T16" s="423"/>
      <c r="U16" s="423"/>
    </row>
    <row r="17" spans="1:21" ht="18" customHeight="1" x14ac:dyDescent="0.2">
      <c r="A17" s="423" t="s">
        <v>69</v>
      </c>
      <c r="B17" s="423"/>
      <c r="C17" s="423"/>
      <c r="D17" s="423"/>
      <c r="E17" s="423"/>
      <c r="F17" s="423"/>
      <c r="G17" s="423"/>
      <c r="H17" s="423"/>
      <c r="I17" s="423"/>
      <c r="J17" s="423"/>
      <c r="K17" s="423"/>
      <c r="L17" s="423"/>
      <c r="M17" s="423"/>
      <c r="N17" s="423"/>
      <c r="O17" s="423"/>
      <c r="P17" s="423"/>
      <c r="Q17" s="423"/>
      <c r="R17" s="423"/>
      <c r="S17" s="423"/>
      <c r="T17" s="423"/>
      <c r="U17" s="423"/>
    </row>
    <row r="18" spans="1:21" ht="28.25" customHeight="1" x14ac:dyDescent="0.2">
      <c r="A18" s="423" t="s">
        <v>70</v>
      </c>
      <c r="B18" s="423"/>
      <c r="C18" s="423"/>
      <c r="D18" s="423"/>
      <c r="E18" s="423"/>
      <c r="F18" s="423"/>
      <c r="G18" s="423"/>
      <c r="H18" s="423"/>
      <c r="I18" s="423"/>
      <c r="J18" s="423"/>
      <c r="K18" s="423"/>
      <c r="L18" s="423"/>
      <c r="M18" s="423"/>
      <c r="N18" s="423"/>
      <c r="O18" s="423"/>
      <c r="P18" s="423"/>
      <c r="Q18" s="423"/>
      <c r="R18" s="423"/>
      <c r="S18" s="423"/>
      <c r="T18" s="423"/>
      <c r="U18" s="423"/>
    </row>
    <row r="19" spans="1:21" ht="37.25" customHeight="1" x14ac:dyDescent="0.2">
      <c r="A19" s="422"/>
      <c r="B19" s="422"/>
      <c r="C19" s="422"/>
      <c r="D19" s="422"/>
      <c r="E19" s="422"/>
      <c r="F19" s="422"/>
      <c r="G19" s="422"/>
      <c r="H19" s="422"/>
      <c r="I19" s="422"/>
      <c r="J19" s="422"/>
      <c r="K19" s="422"/>
      <c r="L19" s="422"/>
      <c r="M19" s="422"/>
      <c r="N19" s="422"/>
      <c r="O19" s="422"/>
      <c r="P19" s="422"/>
      <c r="Q19" s="422"/>
      <c r="R19" s="422"/>
      <c r="S19" s="422"/>
      <c r="T19" s="422"/>
      <c r="U19" s="422"/>
    </row>
  </sheetData>
  <mergeCells count="19">
    <mergeCell ref="A19:U19"/>
    <mergeCell ref="A13:U13"/>
    <mergeCell ref="A14:U14"/>
    <mergeCell ref="A15:U15"/>
    <mergeCell ref="A16:U16"/>
    <mergeCell ref="A17:U17"/>
    <mergeCell ref="A18:U18"/>
    <mergeCell ref="A12:U12"/>
    <mergeCell ref="A1:U1"/>
    <mergeCell ref="A2:U2"/>
    <mergeCell ref="A3:U3"/>
    <mergeCell ref="A4:U4"/>
    <mergeCell ref="A5:U5"/>
    <mergeCell ref="A6:U6"/>
    <mergeCell ref="A7:U7"/>
    <mergeCell ref="A8:U8"/>
    <mergeCell ref="A9:U9"/>
    <mergeCell ref="A10:U10"/>
    <mergeCell ref="A11:U11"/>
  </mergeCells>
  <pageMargins left="0.7" right="0.7" top="0.75" bottom="0.75" header="0.3" footer="0.3"/>
  <pageSetup paperSize="9" scale="8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
  <sheetViews>
    <sheetView workbookViewId="0">
      <selection sqref="A1:H1"/>
    </sheetView>
  </sheetViews>
  <sheetFormatPr baseColWidth="10" defaultColWidth="11.5" defaultRowHeight="15" x14ac:dyDescent="0.2"/>
  <sheetData>
    <row r="1" spans="1:8" ht="75" x14ac:dyDescent="0.2">
      <c r="A1" s="118" t="s">
        <v>142</v>
      </c>
      <c r="B1" s="34"/>
      <c r="C1" s="123">
        <v>3</v>
      </c>
      <c r="D1" s="123">
        <v>3</v>
      </c>
      <c r="E1" s="6">
        <v>30</v>
      </c>
      <c r="F1" s="6"/>
      <c r="G1" s="7">
        <v>0.7</v>
      </c>
      <c r="H1" s="7">
        <v>0.3</v>
      </c>
    </row>
  </sheetData>
  <dataValidations count="2">
    <dataValidation type="list" allowBlank="1" showInputMessage="1" showErrorMessage="1" sqref="F1" xr:uid="{00000000-0002-0000-0400-000000000000}">
      <formula1>"3h 00,2 x 1,5,2,5h + 0,5h"</formula1>
    </dataValidation>
    <dataValidation type="list" allowBlank="1" showInputMessage="1" showErrorMessage="1" sqref="B1" xr:uid="{00000000-0002-0000-0400-000001000000}">
      <formula1>"Obligatoire (O), Obligatoire à choix (X), Facultatif (F)"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Page de Garde</vt:lpstr>
      <vt:lpstr>Master 1</vt:lpstr>
      <vt:lpstr>Master 2</vt:lpstr>
      <vt:lpstr>Notice Master</vt:lpstr>
      <vt:lpstr>Sheet1</vt:lpstr>
      <vt:lpstr>'Notice Master'!Print_Area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Malick Wade</dc:creator>
  <cp:lastModifiedBy>Everardo Reyes</cp:lastModifiedBy>
  <cp:lastPrinted>2018-10-26T09:50:55Z</cp:lastPrinted>
  <dcterms:created xsi:type="dcterms:W3CDTF">2018-10-23T08:12:07Z</dcterms:created>
  <dcterms:modified xsi:type="dcterms:W3CDTF">2024-05-14T20:47:48Z</dcterms:modified>
</cp:coreProperties>
</file>