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feTables201214\boot_strap\"/>
    </mc:Choice>
  </mc:AlternateContent>
  <xr:revisionPtr revIDLastSave="0" documentId="8_{27F1DCB0-3098-4588-BE6A-E9DBC60B9C6E}" xr6:coauthVersionLast="47" xr6:coauthVersionMax="47" xr10:uidLastSave="{00000000-0000-0000-0000-000000000000}"/>
  <bookViews>
    <workbookView xWindow="3480" yWindow="1020" windowWidth="24855" windowHeight="13365" xr2:uid="{7D27592E-FD2D-4CC3-8FB8-A633E574FC7B}"/>
  </bookViews>
  <sheets>
    <sheet name="FrontSheet" sheetId="1" r:id="rId1"/>
    <sheet name="Calculations" sheetId="2" state="hidden" r:id="rId2"/>
    <sheet name="Coefficients" sheetId="3" state="hidden" r:id="rId3"/>
    <sheet name="FormParameters" sheetId="4" state="hidden" r:id="rId4"/>
    <sheet name="Resource Use" sheetId="8" state="hidden" r:id="rId5"/>
    <sheet name="Discharge De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 l="1"/>
  <c r="N6" i="1"/>
  <c r="N5" i="1"/>
  <c r="Q6" i="6" l="1"/>
  <c r="BC9" i="8" s="1"/>
  <c r="P6" i="6"/>
  <c r="BB9" i="8" s="1"/>
  <c r="O6" i="6"/>
  <c r="BA9" i="8" s="1"/>
  <c r="N16" i="6"/>
  <c r="O16" i="6"/>
  <c r="N18" i="6"/>
  <c r="O18" i="6"/>
  <c r="O14" i="6"/>
  <c r="N14" i="6"/>
  <c r="AX9" i="8"/>
  <c r="AY9" i="8"/>
  <c r="AZ9" i="8"/>
  <c r="D3" i="1" l="1"/>
  <c r="D5" i="1"/>
  <c r="D4" i="1"/>
  <c r="AN9" i="8" l="1"/>
  <c r="E7" i="1"/>
  <c r="H9" i="8" s="1"/>
  <c r="G7" i="1"/>
  <c r="G3" i="1"/>
  <c r="F3" i="1"/>
  <c r="B6" i="2" l="1"/>
  <c r="J9" i="8"/>
  <c r="AL9" i="8"/>
  <c r="AJ9" i="8"/>
  <c r="V9" i="8"/>
  <c r="X9" i="8"/>
  <c r="J7" i="2"/>
  <c r="H89" i="2"/>
  <c r="M5" i="6"/>
  <c r="N5" i="6"/>
  <c r="O5" i="6"/>
  <c r="P5" i="6"/>
  <c r="Q5" i="6"/>
  <c r="L5" i="6"/>
  <c r="M4" i="6"/>
  <c r="M6" i="6" s="1"/>
  <c r="N4" i="6"/>
  <c r="N6" i="6" s="1"/>
  <c r="O4" i="6"/>
  <c r="P4" i="6"/>
  <c r="Q4" i="6"/>
  <c r="L4" i="6"/>
  <c r="L6" i="6" s="1"/>
  <c r="H7" i="1" l="1"/>
  <c r="AS53" i="2"/>
  <c r="N4" i="2"/>
  <c r="O4" i="2" s="1"/>
  <c r="J7" i="1"/>
  <c r="M9" i="8" s="1"/>
  <c r="F7" i="1"/>
  <c r="I7" i="1"/>
  <c r="L9" i="8" s="1"/>
  <c r="AF3" i="2"/>
  <c r="AN3" i="2" s="1"/>
  <c r="AF2" i="2"/>
  <c r="AN2" i="2" s="1"/>
  <c r="AE3" i="2"/>
  <c r="AM3" i="2" s="1"/>
  <c r="AE2" i="2"/>
  <c r="AM2" i="2" s="1"/>
  <c r="AD3" i="2"/>
  <c r="AL3" i="2" s="1"/>
  <c r="AD2" i="2"/>
  <c r="AL2" i="2" s="1"/>
  <c r="AC3" i="2"/>
  <c r="AK3" i="2" s="1"/>
  <c r="AC2" i="2"/>
  <c r="AK2" i="2" s="1"/>
  <c r="AB3" i="2"/>
  <c r="AJ3" i="2" s="1"/>
  <c r="AB2" i="2"/>
  <c r="AJ2" i="2" s="1"/>
  <c r="AA3" i="2"/>
  <c r="AI3" i="2" s="1"/>
  <c r="AA2" i="2"/>
  <c r="AI2" i="2" s="1"/>
  <c r="Z4" i="2"/>
  <c r="AH4" i="2" s="1"/>
  <c r="Z5" i="2"/>
  <c r="AH5" i="2" s="1"/>
  <c r="Z6" i="2"/>
  <c r="AH6" i="2" s="1"/>
  <c r="Z7" i="2"/>
  <c r="AH7" i="2" s="1"/>
  <c r="Z8" i="2"/>
  <c r="AH8" i="2" s="1"/>
  <c r="Z9" i="2"/>
  <c r="AH9" i="2" s="1"/>
  <c r="Z10" i="2"/>
  <c r="AH10" i="2" s="1"/>
  <c r="Z11" i="2"/>
  <c r="AH11" i="2" s="1"/>
  <c r="Z12" i="2"/>
  <c r="AH12" i="2" s="1"/>
  <c r="Z13" i="2"/>
  <c r="AH13" i="2" s="1"/>
  <c r="Z14" i="2"/>
  <c r="AH14" i="2" s="1"/>
  <c r="Z15" i="2"/>
  <c r="AH15" i="2" s="1"/>
  <c r="Z16" i="2"/>
  <c r="AH16" i="2" s="1"/>
  <c r="Z17" i="2"/>
  <c r="AH17" i="2" s="1"/>
  <c r="Z18" i="2"/>
  <c r="AH18" i="2" s="1"/>
  <c r="Z19" i="2"/>
  <c r="AH19" i="2" s="1"/>
  <c r="Z20" i="2"/>
  <c r="AH20" i="2" s="1"/>
  <c r="Z21" i="2"/>
  <c r="AH21" i="2" s="1"/>
  <c r="Z22" i="2"/>
  <c r="AH22" i="2" s="1"/>
  <c r="Z23" i="2"/>
  <c r="AH23" i="2" s="1"/>
  <c r="Z24" i="2"/>
  <c r="AH24" i="2" s="1"/>
  <c r="Z25" i="2"/>
  <c r="AH25" i="2" s="1"/>
  <c r="Z26" i="2"/>
  <c r="AH26" i="2" s="1"/>
  <c r="Z27" i="2"/>
  <c r="AH27" i="2" s="1"/>
  <c r="Z28" i="2"/>
  <c r="AH28" i="2" s="1"/>
  <c r="Z29" i="2"/>
  <c r="AH29" i="2" s="1"/>
  <c r="Z30" i="2"/>
  <c r="AH30" i="2" s="1"/>
  <c r="Z31" i="2"/>
  <c r="AH31" i="2" s="1"/>
  <c r="Z32" i="2"/>
  <c r="AH32" i="2" s="1"/>
  <c r="Z33" i="2"/>
  <c r="AH33" i="2" s="1"/>
  <c r="Z34" i="2"/>
  <c r="AH34" i="2" s="1"/>
  <c r="Z35" i="2"/>
  <c r="AH35" i="2" s="1"/>
  <c r="Z36" i="2"/>
  <c r="AH36" i="2" s="1"/>
  <c r="Z37" i="2"/>
  <c r="AH37" i="2" s="1"/>
  <c r="Z38" i="2"/>
  <c r="AH38" i="2" s="1"/>
  <c r="Z39" i="2"/>
  <c r="AH39" i="2" s="1"/>
  <c r="Z40" i="2"/>
  <c r="AH40" i="2" s="1"/>
  <c r="Z41" i="2"/>
  <c r="AH41" i="2" s="1"/>
  <c r="Z42" i="2"/>
  <c r="AH42" i="2" s="1"/>
  <c r="Z43" i="2"/>
  <c r="AH43" i="2" s="1"/>
  <c r="Z44" i="2"/>
  <c r="AH44" i="2" s="1"/>
  <c r="Z45" i="2"/>
  <c r="AH45" i="2" s="1"/>
  <c r="Z46" i="2"/>
  <c r="AH46" i="2" s="1"/>
  <c r="Z47" i="2"/>
  <c r="AH47" i="2" s="1"/>
  <c r="Z48" i="2"/>
  <c r="AH48" i="2" s="1"/>
  <c r="Z49" i="2"/>
  <c r="AH49" i="2" s="1"/>
  <c r="Z50" i="2"/>
  <c r="AH50" i="2" s="1"/>
  <c r="Z51" i="2"/>
  <c r="AH51" i="2" s="1"/>
  <c r="Z52" i="2"/>
  <c r="AH52" i="2" s="1"/>
  <c r="Z53" i="2"/>
  <c r="AH53" i="2" s="1"/>
  <c r="Z3" i="2"/>
  <c r="AH3" i="2" s="1"/>
  <c r="I9" i="8" l="1"/>
  <c r="W9" i="8"/>
  <c r="AK9" i="8"/>
  <c r="Y9" i="8"/>
  <c r="K9" i="8"/>
  <c r="AO9" i="8"/>
  <c r="AM9" i="8"/>
  <c r="B4" i="2"/>
  <c r="C4" i="2" s="1"/>
  <c r="F4" i="2"/>
  <c r="G4" i="2" s="1"/>
  <c r="V4" i="2"/>
  <c r="W4" i="2" s="1"/>
  <c r="V61" i="2" s="1"/>
  <c r="AA9" i="8"/>
  <c r="R4" i="2"/>
  <c r="S4" i="2" s="1"/>
  <c r="Z9" i="8"/>
  <c r="J4" i="2"/>
  <c r="K4" i="2" s="1"/>
  <c r="K7" i="2" s="1"/>
  <c r="N61" i="2"/>
  <c r="N81" i="2"/>
  <c r="N71" i="2"/>
  <c r="P4" i="2"/>
  <c r="AX5" i="2" s="1"/>
  <c r="F6" i="2"/>
  <c r="H88" i="2"/>
  <c r="H91" i="2"/>
  <c r="H90" i="2"/>
  <c r="AP3" i="2"/>
  <c r="AQ3" i="2" s="1"/>
  <c r="B53" i="2"/>
  <c r="N5" i="2"/>
  <c r="P5" i="2" s="1"/>
  <c r="AX6" i="2" s="1"/>
  <c r="B5" i="2"/>
  <c r="V7" i="2"/>
  <c r="V11" i="2"/>
  <c r="V15" i="2"/>
  <c r="V19" i="2"/>
  <c r="V23" i="2"/>
  <c r="V27" i="2"/>
  <c r="V31" i="2"/>
  <c r="V35" i="2"/>
  <c r="V39" i="2"/>
  <c r="V43" i="2"/>
  <c r="V47" i="2"/>
  <c r="V51" i="2"/>
  <c r="R7" i="2"/>
  <c r="R11" i="2"/>
  <c r="R15" i="2"/>
  <c r="R19" i="2"/>
  <c r="R23" i="2"/>
  <c r="R27" i="2"/>
  <c r="R31" i="2"/>
  <c r="R35" i="2"/>
  <c r="R39" i="2"/>
  <c r="R43" i="2"/>
  <c r="R47" i="2"/>
  <c r="R51" i="2"/>
  <c r="N7" i="2"/>
  <c r="O7" i="2" s="1"/>
  <c r="N11" i="2"/>
  <c r="O11" i="2" s="1"/>
  <c r="N15" i="2"/>
  <c r="O15" i="2" s="1"/>
  <c r="N19" i="2"/>
  <c r="O19" i="2" s="1"/>
  <c r="N23" i="2"/>
  <c r="O23" i="2" s="1"/>
  <c r="N27" i="2"/>
  <c r="O27" i="2" s="1"/>
  <c r="N31" i="2"/>
  <c r="O31" i="2" s="1"/>
  <c r="N35" i="2"/>
  <c r="O35" i="2" s="1"/>
  <c r="N39" i="2"/>
  <c r="O39" i="2" s="1"/>
  <c r="N43" i="2"/>
  <c r="O43" i="2" s="1"/>
  <c r="N47" i="2"/>
  <c r="O47" i="2" s="1"/>
  <c r="N51" i="2"/>
  <c r="O51" i="2" s="1"/>
  <c r="J11" i="2"/>
  <c r="J15" i="2"/>
  <c r="J19" i="2"/>
  <c r="J23" i="2"/>
  <c r="J27" i="2"/>
  <c r="J31" i="2"/>
  <c r="J35" i="2"/>
  <c r="J39" i="2"/>
  <c r="J43" i="2"/>
  <c r="J47" i="2"/>
  <c r="J51" i="2"/>
  <c r="B45" i="2"/>
  <c r="B49" i="2"/>
  <c r="F9" i="2"/>
  <c r="F13" i="2"/>
  <c r="F17" i="2"/>
  <c r="F21" i="2"/>
  <c r="F25" i="2"/>
  <c r="F29" i="2"/>
  <c r="F33" i="2"/>
  <c r="F37" i="2"/>
  <c r="F41" i="2"/>
  <c r="F45" i="2"/>
  <c r="F49" i="2"/>
  <c r="F53" i="2"/>
  <c r="B9" i="2"/>
  <c r="B13" i="2"/>
  <c r="B17" i="2"/>
  <c r="B21" i="2"/>
  <c r="B25" i="2"/>
  <c r="B29" i="2"/>
  <c r="B33" i="2"/>
  <c r="B37" i="2"/>
  <c r="B41" i="2"/>
  <c r="R5" i="2"/>
  <c r="B11" i="2"/>
  <c r="B27" i="2"/>
  <c r="B39" i="2"/>
  <c r="J5" i="2"/>
  <c r="V6" i="2"/>
  <c r="V14" i="2"/>
  <c r="V30" i="2"/>
  <c r="V38" i="2"/>
  <c r="V50" i="2"/>
  <c r="R14" i="2"/>
  <c r="R22" i="2"/>
  <c r="V8" i="2"/>
  <c r="V12" i="2"/>
  <c r="V16" i="2"/>
  <c r="V20" i="2"/>
  <c r="V24" i="2"/>
  <c r="V28" i="2"/>
  <c r="V32" i="2"/>
  <c r="V36" i="2"/>
  <c r="V40" i="2"/>
  <c r="V44" i="2"/>
  <c r="V48" i="2"/>
  <c r="V52" i="2"/>
  <c r="R8" i="2"/>
  <c r="R12" i="2"/>
  <c r="R16" i="2"/>
  <c r="R20" i="2"/>
  <c r="R24" i="2"/>
  <c r="R28" i="2"/>
  <c r="R32" i="2"/>
  <c r="R36" i="2"/>
  <c r="R40" i="2"/>
  <c r="R44" i="2"/>
  <c r="R48" i="2"/>
  <c r="R52" i="2"/>
  <c r="N8" i="2"/>
  <c r="O8" i="2" s="1"/>
  <c r="N12" i="2"/>
  <c r="O12" i="2" s="1"/>
  <c r="N16" i="2"/>
  <c r="O16" i="2" s="1"/>
  <c r="N20" i="2"/>
  <c r="O20" i="2" s="1"/>
  <c r="N24" i="2"/>
  <c r="O24" i="2" s="1"/>
  <c r="N28" i="2"/>
  <c r="O28" i="2" s="1"/>
  <c r="N32" i="2"/>
  <c r="O32" i="2" s="1"/>
  <c r="N36" i="2"/>
  <c r="O36" i="2" s="1"/>
  <c r="N40" i="2"/>
  <c r="O40" i="2" s="1"/>
  <c r="N44" i="2"/>
  <c r="O44" i="2" s="1"/>
  <c r="N48" i="2"/>
  <c r="O48" i="2" s="1"/>
  <c r="N52" i="2"/>
  <c r="O52" i="2" s="1"/>
  <c r="J8" i="2"/>
  <c r="J12" i="2"/>
  <c r="J16" i="2"/>
  <c r="J20" i="2"/>
  <c r="J24" i="2"/>
  <c r="J28" i="2"/>
  <c r="J32" i="2"/>
  <c r="J36" i="2"/>
  <c r="J40" i="2"/>
  <c r="J44" i="2"/>
  <c r="J48" i="2"/>
  <c r="J52" i="2"/>
  <c r="B46" i="2"/>
  <c r="B50" i="2"/>
  <c r="F10" i="2"/>
  <c r="F14" i="2"/>
  <c r="F18" i="2"/>
  <c r="F22" i="2"/>
  <c r="F26" i="2"/>
  <c r="F30" i="2"/>
  <c r="F34" i="2"/>
  <c r="F38" i="2"/>
  <c r="F42" i="2"/>
  <c r="F46" i="2"/>
  <c r="F50" i="2"/>
  <c r="B10" i="2"/>
  <c r="B14" i="2"/>
  <c r="B18" i="2"/>
  <c r="B22" i="2"/>
  <c r="B26" i="2"/>
  <c r="B30" i="2"/>
  <c r="B34" i="2"/>
  <c r="B38" i="2"/>
  <c r="B42" i="2"/>
  <c r="F51" i="2"/>
  <c r="B15" i="2"/>
  <c r="B23" i="2"/>
  <c r="B31" i="2"/>
  <c r="B43" i="2"/>
  <c r="V10" i="2"/>
  <c r="V18" i="2"/>
  <c r="V26" i="2"/>
  <c r="V34" i="2"/>
  <c r="V46" i="2"/>
  <c r="R10" i="2"/>
  <c r="R18" i="2"/>
  <c r="V9" i="2"/>
  <c r="V13" i="2"/>
  <c r="V17" i="2"/>
  <c r="V21" i="2"/>
  <c r="V25" i="2"/>
  <c r="V29" i="2"/>
  <c r="V33" i="2"/>
  <c r="V37" i="2"/>
  <c r="V41" i="2"/>
  <c r="V45" i="2"/>
  <c r="V49" i="2"/>
  <c r="V53" i="2"/>
  <c r="R9" i="2"/>
  <c r="R13" i="2"/>
  <c r="R17" i="2"/>
  <c r="R21" i="2"/>
  <c r="R25" i="2"/>
  <c r="R29" i="2"/>
  <c r="R33" i="2"/>
  <c r="R37" i="2"/>
  <c r="R41" i="2"/>
  <c r="R45" i="2"/>
  <c r="R49" i="2"/>
  <c r="R53" i="2"/>
  <c r="N9" i="2"/>
  <c r="O9" i="2" s="1"/>
  <c r="N13" i="2"/>
  <c r="O13" i="2" s="1"/>
  <c r="N17" i="2"/>
  <c r="O17" i="2" s="1"/>
  <c r="N21" i="2"/>
  <c r="O21" i="2" s="1"/>
  <c r="N25" i="2"/>
  <c r="O25" i="2" s="1"/>
  <c r="N29" i="2"/>
  <c r="O29" i="2" s="1"/>
  <c r="N33" i="2"/>
  <c r="O33" i="2" s="1"/>
  <c r="N37" i="2"/>
  <c r="O37" i="2" s="1"/>
  <c r="N41" i="2"/>
  <c r="O41" i="2" s="1"/>
  <c r="N45" i="2"/>
  <c r="O45" i="2" s="1"/>
  <c r="N49" i="2"/>
  <c r="O49" i="2" s="1"/>
  <c r="N53" i="2"/>
  <c r="O53" i="2" s="1"/>
  <c r="J9" i="2"/>
  <c r="J13" i="2"/>
  <c r="J17" i="2"/>
  <c r="J21" i="2"/>
  <c r="J25" i="2"/>
  <c r="J29" i="2"/>
  <c r="J33" i="2"/>
  <c r="J37" i="2"/>
  <c r="J41" i="2"/>
  <c r="J45" i="2"/>
  <c r="J49" i="2"/>
  <c r="J53" i="2"/>
  <c r="B47" i="2"/>
  <c r="B51" i="2"/>
  <c r="F7" i="2"/>
  <c r="F11" i="2"/>
  <c r="F15" i="2"/>
  <c r="F19" i="2"/>
  <c r="F23" i="2"/>
  <c r="F27" i="2"/>
  <c r="F31" i="2"/>
  <c r="F35" i="2"/>
  <c r="F39" i="2"/>
  <c r="F43" i="2"/>
  <c r="F47" i="2"/>
  <c r="B7" i="2"/>
  <c r="B19" i="2"/>
  <c r="B35" i="2"/>
  <c r="V22" i="2"/>
  <c r="V42" i="2"/>
  <c r="R6" i="2"/>
  <c r="R26" i="2"/>
  <c r="R38" i="2"/>
  <c r="N6" i="2"/>
  <c r="O6" i="2" s="1"/>
  <c r="N22" i="2"/>
  <c r="O22" i="2" s="1"/>
  <c r="N38" i="2"/>
  <c r="O38" i="2" s="1"/>
  <c r="J6" i="2"/>
  <c r="J22" i="2"/>
  <c r="J38" i="2"/>
  <c r="B44" i="2"/>
  <c r="F12" i="2"/>
  <c r="F28" i="2"/>
  <c r="F44" i="2"/>
  <c r="B12" i="2"/>
  <c r="B28" i="2"/>
  <c r="V5" i="2"/>
  <c r="F5" i="2"/>
  <c r="N50" i="2"/>
  <c r="O50" i="2" s="1"/>
  <c r="B8" i="2"/>
  <c r="R42" i="2"/>
  <c r="N10" i="2"/>
  <c r="N26" i="2"/>
  <c r="O26" i="2" s="1"/>
  <c r="N42" i="2"/>
  <c r="O42" i="2" s="1"/>
  <c r="J10" i="2"/>
  <c r="J26" i="2"/>
  <c r="J42" i="2"/>
  <c r="B48" i="2"/>
  <c r="F16" i="2"/>
  <c r="F32" i="2"/>
  <c r="F48" i="2"/>
  <c r="B16" i="2"/>
  <c r="B32" i="2"/>
  <c r="R34" i="2"/>
  <c r="N18" i="2"/>
  <c r="O18" i="2" s="1"/>
  <c r="J34" i="2"/>
  <c r="F8" i="2"/>
  <c r="F40" i="2"/>
  <c r="B40" i="2"/>
  <c r="R30" i="2"/>
  <c r="R46" i="2"/>
  <c r="N14" i="2"/>
  <c r="O14" i="2" s="1"/>
  <c r="N30" i="2"/>
  <c r="N46" i="2"/>
  <c r="O46" i="2" s="1"/>
  <c r="J14" i="2"/>
  <c r="J30" i="2"/>
  <c r="J46" i="2"/>
  <c r="B52" i="2"/>
  <c r="F20" i="2"/>
  <c r="F36" i="2"/>
  <c r="F52" i="2"/>
  <c r="B20" i="2"/>
  <c r="B36" i="2"/>
  <c r="R50" i="2"/>
  <c r="N34" i="2"/>
  <c r="O34" i="2" s="1"/>
  <c r="J18" i="2"/>
  <c r="J50" i="2"/>
  <c r="F24" i="2"/>
  <c r="B24" i="2"/>
  <c r="B55" i="2" l="1"/>
  <c r="B57" i="2" s="1"/>
  <c r="B61" i="2"/>
  <c r="P31" i="2"/>
  <c r="D26" i="2"/>
  <c r="D4" i="2"/>
  <c r="D27" i="2"/>
  <c r="D6" i="2"/>
  <c r="P11" i="2"/>
  <c r="O30" i="2"/>
  <c r="G8" i="2"/>
  <c r="G12" i="2"/>
  <c r="G16" i="2"/>
  <c r="G20" i="2"/>
  <c r="G24" i="2"/>
  <c r="G28" i="2"/>
  <c r="G32" i="2"/>
  <c r="G36" i="2"/>
  <c r="G40" i="2"/>
  <c r="G44" i="2"/>
  <c r="G48" i="2"/>
  <c r="G52" i="2"/>
  <c r="AB52" i="2" s="1"/>
  <c r="AJ52" i="2" s="1"/>
  <c r="G7" i="2"/>
  <c r="G19" i="2"/>
  <c r="G31" i="2"/>
  <c r="G43" i="2"/>
  <c r="G9" i="2"/>
  <c r="G13" i="2"/>
  <c r="G17" i="2"/>
  <c r="G21" i="2"/>
  <c r="G25" i="2"/>
  <c r="G29" i="2"/>
  <c r="G33" i="2"/>
  <c r="G37" i="2"/>
  <c r="G41" i="2"/>
  <c r="G45" i="2"/>
  <c r="G49" i="2"/>
  <c r="G53" i="2"/>
  <c r="AB53" i="2" s="1"/>
  <c r="AJ53" i="2" s="1"/>
  <c r="G11" i="2"/>
  <c r="G27" i="2"/>
  <c r="G39" i="2"/>
  <c r="G47" i="2"/>
  <c r="G6" i="2"/>
  <c r="G10" i="2"/>
  <c r="G14" i="2"/>
  <c r="G18" i="2"/>
  <c r="G22" i="2"/>
  <c r="G26" i="2"/>
  <c r="G30" i="2"/>
  <c r="G34" i="2"/>
  <c r="G38" i="2"/>
  <c r="G42" i="2"/>
  <c r="G46" i="2"/>
  <c r="G50" i="2"/>
  <c r="G5" i="2"/>
  <c r="G15" i="2"/>
  <c r="G23" i="2"/>
  <c r="G35" i="2"/>
  <c r="G51" i="2"/>
  <c r="S9" i="2"/>
  <c r="S13" i="2"/>
  <c r="S17" i="2"/>
  <c r="S21" i="2"/>
  <c r="S25" i="2"/>
  <c r="S29" i="2"/>
  <c r="S33" i="2"/>
  <c r="S37" i="2"/>
  <c r="S41" i="2"/>
  <c r="S45" i="2"/>
  <c r="S49" i="2"/>
  <c r="S53" i="2"/>
  <c r="AE53" i="2" s="1"/>
  <c r="AM53" i="2" s="1"/>
  <c r="S6" i="2"/>
  <c r="S10" i="2"/>
  <c r="S14" i="2"/>
  <c r="S18" i="2"/>
  <c r="S22" i="2"/>
  <c r="S26" i="2"/>
  <c r="S30" i="2"/>
  <c r="S34" i="2"/>
  <c r="S38" i="2"/>
  <c r="S42" i="2"/>
  <c r="S46" i="2"/>
  <c r="S50" i="2"/>
  <c r="S5" i="2"/>
  <c r="S7" i="2"/>
  <c r="S11" i="2"/>
  <c r="S15" i="2"/>
  <c r="S19" i="2"/>
  <c r="S23" i="2"/>
  <c r="S27" i="2"/>
  <c r="S31" i="2"/>
  <c r="S35" i="2"/>
  <c r="S39" i="2"/>
  <c r="S43" i="2"/>
  <c r="S47" i="2"/>
  <c r="S51" i="2"/>
  <c r="S20" i="2"/>
  <c r="S36" i="2"/>
  <c r="S52" i="2"/>
  <c r="AE52" i="2" s="1"/>
  <c r="AM52" i="2" s="1"/>
  <c r="S12" i="2"/>
  <c r="S44" i="2"/>
  <c r="S16" i="2"/>
  <c r="S48" i="2"/>
  <c r="S8" i="2"/>
  <c r="S24" i="2"/>
  <c r="S40" i="2"/>
  <c r="S28" i="2"/>
  <c r="S32" i="2"/>
  <c r="O10" i="2"/>
  <c r="C9" i="2"/>
  <c r="C13" i="2"/>
  <c r="C17" i="2"/>
  <c r="C21" i="2"/>
  <c r="C25" i="2"/>
  <c r="C29" i="2"/>
  <c r="C33" i="2"/>
  <c r="C37" i="2"/>
  <c r="C41" i="2"/>
  <c r="C45" i="2"/>
  <c r="C49" i="2"/>
  <c r="C53" i="2"/>
  <c r="AA53" i="2" s="1"/>
  <c r="AI53" i="2" s="1"/>
  <c r="C16" i="2"/>
  <c r="C36" i="2"/>
  <c r="C6" i="2"/>
  <c r="C10" i="2"/>
  <c r="C14" i="2"/>
  <c r="C18" i="2"/>
  <c r="C22" i="2"/>
  <c r="C26" i="2"/>
  <c r="C30" i="2"/>
  <c r="C34" i="2"/>
  <c r="C38" i="2"/>
  <c r="C42" i="2"/>
  <c r="C46" i="2"/>
  <c r="C50" i="2"/>
  <c r="C5" i="2"/>
  <c r="C8" i="2"/>
  <c r="C24" i="2"/>
  <c r="C32" i="2"/>
  <c r="C44" i="2"/>
  <c r="C48" i="2"/>
  <c r="C7" i="2"/>
  <c r="C11" i="2"/>
  <c r="C15" i="2"/>
  <c r="C19" i="2"/>
  <c r="C23" i="2"/>
  <c r="C27" i="2"/>
  <c r="C31" i="2"/>
  <c r="C35" i="2"/>
  <c r="C39" i="2"/>
  <c r="C43" i="2"/>
  <c r="C47" i="2"/>
  <c r="C51" i="2"/>
  <c r="C12" i="2"/>
  <c r="C20" i="2"/>
  <c r="C28" i="2"/>
  <c r="C40" i="2"/>
  <c r="C52" i="2"/>
  <c r="AA52" i="2" s="1"/>
  <c r="AI52" i="2" s="1"/>
  <c r="K11" i="2"/>
  <c r="K15" i="2"/>
  <c r="K19" i="2"/>
  <c r="K23" i="2"/>
  <c r="K27" i="2"/>
  <c r="K31" i="2"/>
  <c r="K35" i="2"/>
  <c r="K39" i="2"/>
  <c r="K43" i="2"/>
  <c r="K47" i="2"/>
  <c r="K51" i="2"/>
  <c r="K6" i="2"/>
  <c r="K8" i="2"/>
  <c r="K12" i="2"/>
  <c r="K16" i="2"/>
  <c r="K20" i="2"/>
  <c r="K24" i="2"/>
  <c r="K28" i="2"/>
  <c r="K32" i="2"/>
  <c r="K36" i="2"/>
  <c r="K40" i="2"/>
  <c r="K44" i="2"/>
  <c r="K48" i="2"/>
  <c r="K52" i="2"/>
  <c r="AC52" i="2" s="1"/>
  <c r="AK52" i="2" s="1"/>
  <c r="K10" i="2"/>
  <c r="K18" i="2"/>
  <c r="K9" i="2"/>
  <c r="K13" i="2"/>
  <c r="K17" i="2"/>
  <c r="K21" i="2"/>
  <c r="K25" i="2"/>
  <c r="K29" i="2"/>
  <c r="K33" i="2"/>
  <c r="K37" i="2"/>
  <c r="K41" i="2"/>
  <c r="K45" i="2"/>
  <c r="K49" i="2"/>
  <c r="K53" i="2"/>
  <c r="AC53" i="2" s="1"/>
  <c r="AK53" i="2" s="1"/>
  <c r="K14" i="2"/>
  <c r="K22" i="2"/>
  <c r="K38" i="2"/>
  <c r="K5" i="2"/>
  <c r="K30" i="2"/>
  <c r="K50" i="2"/>
  <c r="K26" i="2"/>
  <c r="K42" i="2"/>
  <c r="K46" i="2"/>
  <c r="K34" i="2"/>
  <c r="W8" i="2"/>
  <c r="W12" i="2"/>
  <c r="W16" i="2"/>
  <c r="W20" i="2"/>
  <c r="W24" i="2"/>
  <c r="W28" i="2"/>
  <c r="W32" i="2"/>
  <c r="W36" i="2"/>
  <c r="W40" i="2"/>
  <c r="W44" i="2"/>
  <c r="W48" i="2"/>
  <c r="W52" i="2"/>
  <c r="W9" i="2"/>
  <c r="W13" i="2"/>
  <c r="W17" i="2"/>
  <c r="W21" i="2"/>
  <c r="W25" i="2"/>
  <c r="W29" i="2"/>
  <c r="W33" i="2"/>
  <c r="W37" i="2"/>
  <c r="W41" i="2"/>
  <c r="W45" i="2"/>
  <c r="W49" i="2"/>
  <c r="W53" i="2"/>
  <c r="AF53" i="2" s="1"/>
  <c r="AN53" i="2" s="1"/>
  <c r="W6" i="2"/>
  <c r="W10" i="2"/>
  <c r="W14" i="2"/>
  <c r="W18" i="2"/>
  <c r="W22" i="2"/>
  <c r="W26" i="2"/>
  <c r="W30" i="2"/>
  <c r="W34" i="2"/>
  <c r="W38" i="2"/>
  <c r="W42" i="2"/>
  <c r="W46" i="2"/>
  <c r="W50" i="2"/>
  <c r="W5" i="2"/>
  <c r="W19" i="2"/>
  <c r="W35" i="2"/>
  <c r="W51" i="2"/>
  <c r="W7" i="2"/>
  <c r="W39" i="2"/>
  <c r="W27" i="2"/>
  <c r="W43" i="2"/>
  <c r="W31" i="2"/>
  <c r="W23" i="2"/>
  <c r="W11" i="2"/>
  <c r="W15" i="2"/>
  <c r="W47" i="2"/>
  <c r="O5" i="2"/>
  <c r="P7" i="2"/>
  <c r="P23" i="2"/>
  <c r="P39" i="2"/>
  <c r="P27" i="2"/>
  <c r="V81" i="2"/>
  <c r="V71" i="2"/>
  <c r="V65" i="2"/>
  <c r="V67" i="2" s="1"/>
  <c r="R61" i="2"/>
  <c r="R81" i="2"/>
  <c r="R71" i="2"/>
  <c r="F81" i="2"/>
  <c r="F71" i="2"/>
  <c r="F61" i="2"/>
  <c r="B81" i="2"/>
  <c r="B71" i="2"/>
  <c r="J71" i="2"/>
  <c r="J81" i="2"/>
  <c r="J61" i="2"/>
  <c r="P51" i="2"/>
  <c r="P35" i="2"/>
  <c r="P19" i="2"/>
  <c r="P47" i="2"/>
  <c r="P43" i="2"/>
  <c r="P14" i="2"/>
  <c r="P46" i="2"/>
  <c r="P10" i="2"/>
  <c r="P53" i="2"/>
  <c r="P37" i="2"/>
  <c r="P21" i="2"/>
  <c r="P50" i="2"/>
  <c r="P42" i="2"/>
  <c r="P15" i="2"/>
  <c r="P38" i="2"/>
  <c r="P22" i="2"/>
  <c r="P49" i="2"/>
  <c r="P32" i="2"/>
  <c r="P17" i="2"/>
  <c r="P44" i="2"/>
  <c r="P28" i="2"/>
  <c r="P12" i="2"/>
  <c r="P26" i="2"/>
  <c r="P34" i="2"/>
  <c r="P18" i="2"/>
  <c r="P45" i="2"/>
  <c r="P29" i="2"/>
  <c r="P13" i="2"/>
  <c r="P40" i="2"/>
  <c r="P24" i="2"/>
  <c r="P8" i="2"/>
  <c r="P30" i="2"/>
  <c r="P41" i="2"/>
  <c r="P25" i="2"/>
  <c r="P9" i="2"/>
  <c r="P52" i="2"/>
  <c r="P36" i="2"/>
  <c r="P20" i="2"/>
  <c r="P33" i="2"/>
  <c r="P48" i="2"/>
  <c r="P16" i="2"/>
  <c r="H7" i="2"/>
  <c r="H11" i="2"/>
  <c r="H15" i="2"/>
  <c r="H19" i="2"/>
  <c r="H23" i="2"/>
  <c r="H27" i="2"/>
  <c r="H31" i="2"/>
  <c r="H35" i="2"/>
  <c r="H39" i="2"/>
  <c r="H43" i="2"/>
  <c r="H47" i="2"/>
  <c r="H51" i="2"/>
  <c r="H8" i="2"/>
  <c r="H12" i="2"/>
  <c r="H16" i="2"/>
  <c r="H20" i="2"/>
  <c r="H24" i="2"/>
  <c r="H28" i="2"/>
  <c r="H32" i="2"/>
  <c r="H36" i="2"/>
  <c r="H40" i="2"/>
  <c r="H44" i="2"/>
  <c r="H48" i="2"/>
  <c r="H52" i="2"/>
  <c r="H5" i="2"/>
  <c r="AV6" i="2" s="1"/>
  <c r="H4" i="2"/>
  <c r="AV5" i="2" s="1"/>
  <c r="H9" i="2"/>
  <c r="H13" i="2"/>
  <c r="H17" i="2"/>
  <c r="H21" i="2"/>
  <c r="H25" i="2"/>
  <c r="H29" i="2"/>
  <c r="H33" i="2"/>
  <c r="H37" i="2"/>
  <c r="H41" i="2"/>
  <c r="H45" i="2"/>
  <c r="H49" i="2"/>
  <c r="H53" i="2"/>
  <c r="H14" i="2"/>
  <c r="H30" i="2"/>
  <c r="H46" i="2"/>
  <c r="H18" i="2"/>
  <c r="H34" i="2"/>
  <c r="H50" i="2"/>
  <c r="H26" i="2"/>
  <c r="H10" i="2"/>
  <c r="H42" i="2"/>
  <c r="H22" i="2"/>
  <c r="H38" i="2"/>
  <c r="H6" i="2"/>
  <c r="D9" i="2"/>
  <c r="D13" i="2"/>
  <c r="D17" i="2"/>
  <c r="D21" i="2"/>
  <c r="D25" i="2"/>
  <c r="D29" i="2"/>
  <c r="D33" i="2"/>
  <c r="D37" i="2"/>
  <c r="D41" i="2"/>
  <c r="D45" i="2"/>
  <c r="D49" i="2"/>
  <c r="D10" i="2"/>
  <c r="D14" i="2"/>
  <c r="D18" i="2"/>
  <c r="D22" i="2"/>
  <c r="D30" i="2"/>
  <c r="D34" i="2"/>
  <c r="D38" i="2"/>
  <c r="D42" i="2"/>
  <c r="D46" i="2"/>
  <c r="D50" i="2"/>
  <c r="D11" i="2"/>
  <c r="D19" i="2"/>
  <c r="D35" i="2"/>
  <c r="D43" i="2"/>
  <c r="D51" i="2"/>
  <c r="D5" i="2"/>
  <c r="AU5" i="2"/>
  <c r="D12" i="2"/>
  <c r="D20" i="2"/>
  <c r="D28" i="2"/>
  <c r="D36" i="2"/>
  <c r="D44" i="2"/>
  <c r="D52" i="2"/>
  <c r="D7" i="2"/>
  <c r="D15" i="2"/>
  <c r="D23" i="2"/>
  <c r="D31" i="2"/>
  <c r="D39" i="2"/>
  <c r="D47" i="2"/>
  <c r="D53" i="2"/>
  <c r="D8" i="2"/>
  <c r="D40" i="2"/>
  <c r="D16" i="2"/>
  <c r="D48" i="2"/>
  <c r="D32" i="2"/>
  <c r="D24" i="2"/>
  <c r="L7" i="2"/>
  <c r="L11" i="2"/>
  <c r="L15" i="2"/>
  <c r="L19" i="2"/>
  <c r="L23" i="2"/>
  <c r="L27" i="2"/>
  <c r="L31" i="2"/>
  <c r="L35" i="2"/>
  <c r="L39" i="2"/>
  <c r="L43" i="2"/>
  <c r="L47" i="2"/>
  <c r="L51" i="2"/>
  <c r="L8" i="2"/>
  <c r="L12" i="2"/>
  <c r="L16" i="2"/>
  <c r="L20" i="2"/>
  <c r="L24" i="2"/>
  <c r="L28" i="2"/>
  <c r="L32" i="2"/>
  <c r="L36" i="2"/>
  <c r="L40" i="2"/>
  <c r="L44" i="2"/>
  <c r="L48" i="2"/>
  <c r="L52" i="2"/>
  <c r="L9" i="2"/>
  <c r="L13" i="2"/>
  <c r="L17" i="2"/>
  <c r="L21" i="2"/>
  <c r="L25" i="2"/>
  <c r="L29" i="2"/>
  <c r="L33" i="2"/>
  <c r="L37" i="2"/>
  <c r="L41" i="2"/>
  <c r="L45" i="2"/>
  <c r="L49" i="2"/>
  <c r="L53" i="2"/>
  <c r="L5" i="2"/>
  <c r="AW6" i="2" s="1"/>
  <c r="L4" i="2"/>
  <c r="AW5" i="2" s="1"/>
  <c r="L14" i="2"/>
  <c r="L30" i="2"/>
  <c r="L46" i="2"/>
  <c r="L18" i="2"/>
  <c r="L34" i="2"/>
  <c r="L50" i="2"/>
  <c r="L26" i="2"/>
  <c r="L42" i="2"/>
  <c r="L22" i="2"/>
  <c r="L38" i="2"/>
  <c r="L6" i="2"/>
  <c r="L10" i="2"/>
  <c r="P6" i="2"/>
  <c r="X9" i="2"/>
  <c r="X13" i="2"/>
  <c r="X17" i="2"/>
  <c r="X21" i="2"/>
  <c r="X25" i="2"/>
  <c r="X29" i="2"/>
  <c r="X33" i="2"/>
  <c r="X37" i="2"/>
  <c r="X41" i="2"/>
  <c r="X45" i="2"/>
  <c r="X49" i="2"/>
  <c r="X53" i="2"/>
  <c r="X14" i="2"/>
  <c r="X26" i="2"/>
  <c r="X34" i="2"/>
  <c r="X42" i="2"/>
  <c r="X6" i="2"/>
  <c r="X16" i="2"/>
  <c r="X28" i="2"/>
  <c r="X40" i="2"/>
  <c r="X52" i="2"/>
  <c r="X10" i="2"/>
  <c r="X18" i="2"/>
  <c r="X22" i="2"/>
  <c r="X30" i="2"/>
  <c r="X38" i="2"/>
  <c r="X46" i="2"/>
  <c r="X50" i="2"/>
  <c r="X4" i="2"/>
  <c r="AZ5" i="2" s="1"/>
  <c r="X8" i="2"/>
  <c r="X20" i="2"/>
  <c r="X36" i="2"/>
  <c r="X48" i="2"/>
  <c r="X7" i="2"/>
  <c r="X11" i="2"/>
  <c r="X15" i="2"/>
  <c r="X19" i="2"/>
  <c r="X23" i="2"/>
  <c r="X27" i="2"/>
  <c r="X31" i="2"/>
  <c r="X35" i="2"/>
  <c r="X39" i="2"/>
  <c r="X43" i="2"/>
  <c r="X47" i="2"/>
  <c r="X51" i="2"/>
  <c r="X12" i="2"/>
  <c r="X24" i="2"/>
  <c r="X32" i="2"/>
  <c r="X44" i="2"/>
  <c r="X5" i="2"/>
  <c r="AZ6" i="2" s="1"/>
  <c r="T7" i="2"/>
  <c r="T11" i="2"/>
  <c r="T15" i="2"/>
  <c r="T19" i="2"/>
  <c r="T23" i="2"/>
  <c r="T8" i="2"/>
  <c r="T12" i="2"/>
  <c r="T16" i="2"/>
  <c r="T20" i="2"/>
  <c r="T9" i="2"/>
  <c r="T13" i="2"/>
  <c r="T18" i="2"/>
  <c r="T25" i="2"/>
  <c r="T29" i="2"/>
  <c r="T33" i="2"/>
  <c r="T37" i="2"/>
  <c r="T41" i="2"/>
  <c r="T45" i="2"/>
  <c r="T49" i="2"/>
  <c r="T53" i="2"/>
  <c r="T4" i="2"/>
  <c r="AY5" i="2" s="1"/>
  <c r="T10" i="2"/>
  <c r="T26" i="2"/>
  <c r="T30" i="2"/>
  <c r="T34" i="2"/>
  <c r="T38" i="2"/>
  <c r="T46" i="2"/>
  <c r="T6" i="2"/>
  <c r="T28" i="2"/>
  <c r="T40" i="2"/>
  <c r="T52" i="2"/>
  <c r="T21" i="2"/>
  <c r="T42" i="2"/>
  <c r="T50" i="2"/>
  <c r="T17" i="2"/>
  <c r="T32" i="2"/>
  <c r="T44" i="2"/>
  <c r="T14" i="2"/>
  <c r="T22" i="2"/>
  <c r="T27" i="2"/>
  <c r="T31" i="2"/>
  <c r="T35" i="2"/>
  <c r="T39" i="2"/>
  <c r="T43" i="2"/>
  <c r="T47" i="2"/>
  <c r="T51" i="2"/>
  <c r="T5" i="2"/>
  <c r="AY6" i="2" s="1"/>
  <c r="T24" i="2"/>
  <c r="T36" i="2"/>
  <c r="T48" i="2"/>
  <c r="F55" i="2"/>
  <c r="F57" i="2" s="1"/>
  <c r="F58" i="2" s="1"/>
  <c r="F75" i="2"/>
  <c r="F77" i="2" s="1"/>
  <c r="F83" i="2" s="1"/>
  <c r="AJ56" i="2" s="1"/>
  <c r="F65" i="2"/>
  <c r="F67" i="2" s="1"/>
  <c r="F73" i="2" s="1"/>
  <c r="AJ54" i="2" s="1"/>
  <c r="J55" i="2"/>
  <c r="J57" i="2" s="1"/>
  <c r="J58" i="2" s="1"/>
  <c r="J75" i="2"/>
  <c r="J77" i="2" s="1"/>
  <c r="J83" i="2" s="1"/>
  <c r="AK56" i="2" s="1"/>
  <c r="J65" i="2"/>
  <c r="J67" i="2" s="1"/>
  <c r="J73" i="2" s="1"/>
  <c r="AK54" i="2" s="1"/>
  <c r="B65" i="2"/>
  <c r="B67" i="2" s="1"/>
  <c r="B73" i="2" s="1"/>
  <c r="AI54" i="2" s="1"/>
  <c r="B75" i="2"/>
  <c r="B77" i="2" s="1"/>
  <c r="B83" i="2" s="1"/>
  <c r="AI56" i="2" s="1"/>
  <c r="N75" i="2"/>
  <c r="N77" i="2" s="1"/>
  <c r="N65" i="2"/>
  <c r="N67" i="2" s="1"/>
  <c r="N55" i="2"/>
  <c r="N57" i="2" s="1"/>
  <c r="N58" i="2" s="1"/>
  <c r="R55" i="2"/>
  <c r="R57" i="2" s="1"/>
  <c r="R58" i="2" s="1"/>
  <c r="R75" i="2"/>
  <c r="R77" i="2" s="1"/>
  <c r="R65" i="2"/>
  <c r="R67" i="2" s="1"/>
  <c r="V55" i="2"/>
  <c r="V75" i="2"/>
  <c r="V77" i="2" s="1"/>
  <c r="AA4" i="2"/>
  <c r="AI4" i="2" s="1"/>
  <c r="AF52" i="2"/>
  <c r="AN52" i="2" s="1"/>
  <c r="AE4" i="2"/>
  <c r="AM4" i="2" s="1"/>
  <c r="AC4" i="2"/>
  <c r="AK4" i="2" s="1"/>
  <c r="AF4" i="2"/>
  <c r="AN4" i="2" s="1"/>
  <c r="AD52" i="2"/>
  <c r="AL52" i="2" s="1"/>
  <c r="AD53" i="2"/>
  <c r="AL53" i="2" s="1"/>
  <c r="AD4" i="2"/>
  <c r="AL4" i="2" s="1"/>
  <c r="AB4" i="2"/>
  <c r="AJ4" i="2" s="1"/>
  <c r="AY16" i="2" l="1"/>
  <c r="B58" i="2"/>
  <c r="B63" i="2" s="1"/>
  <c r="AU6" i="2"/>
  <c r="AS5" i="2" s="1"/>
  <c r="AX16" i="2"/>
  <c r="M22" i="1"/>
  <c r="V73" i="2"/>
  <c r="AN54" i="2" s="1"/>
  <c r="AW16" i="2"/>
  <c r="M23" i="1"/>
  <c r="F44" i="1" s="1"/>
  <c r="V57" i="2"/>
  <c r="V58" i="2" s="1"/>
  <c r="M21" i="1"/>
  <c r="F42" i="1" s="1"/>
  <c r="AU16" i="2"/>
  <c r="AV16" i="2"/>
  <c r="AS4" i="2"/>
  <c r="AB24" i="2"/>
  <c r="AJ24" i="2" s="1"/>
  <c r="AV26" i="2"/>
  <c r="AB28" i="2"/>
  <c r="AJ28" i="2" s="1"/>
  <c r="AV30" i="2"/>
  <c r="AA18" i="2"/>
  <c r="AI18" i="2" s="1"/>
  <c r="AU20" i="2"/>
  <c r="AC8" i="2"/>
  <c r="AK8" i="2" s="1"/>
  <c r="AW10" i="2"/>
  <c r="AC39" i="2"/>
  <c r="AK39" i="2" s="1"/>
  <c r="AW41" i="2"/>
  <c r="AB22" i="2"/>
  <c r="AJ22" i="2" s="1"/>
  <c r="AV24" i="2"/>
  <c r="AA36" i="2"/>
  <c r="AI36" i="2" s="1"/>
  <c r="AU38" i="2"/>
  <c r="AC13" i="2"/>
  <c r="AK13" i="2" s="1"/>
  <c r="AW15" i="2"/>
  <c r="AA26" i="2"/>
  <c r="AI26" i="2" s="1"/>
  <c r="AU28" i="2"/>
  <c r="AC48" i="2"/>
  <c r="AK48" i="2" s="1"/>
  <c r="AW50" i="2"/>
  <c r="AA43" i="2"/>
  <c r="AI43" i="2" s="1"/>
  <c r="AU45" i="2"/>
  <c r="AB19" i="2"/>
  <c r="AJ19" i="2" s="1"/>
  <c r="AV21" i="2"/>
  <c r="AC30" i="2"/>
  <c r="AK30" i="2" s="1"/>
  <c r="AW32" i="2"/>
  <c r="AE6" i="2"/>
  <c r="AM6" i="2" s="1"/>
  <c r="AY8" i="2"/>
  <c r="AC32" i="2"/>
  <c r="AK32" i="2" s="1"/>
  <c r="AW34" i="2"/>
  <c r="AE47" i="2"/>
  <c r="AM47" i="2" s="1"/>
  <c r="AY49" i="2"/>
  <c r="AE48" i="2"/>
  <c r="AM48" i="2" s="1"/>
  <c r="AY50" i="2"/>
  <c r="AE34" i="2"/>
  <c r="AM34" i="2" s="1"/>
  <c r="AY36" i="2"/>
  <c r="AD26" i="2"/>
  <c r="AL26" i="2" s="1"/>
  <c r="AX28" i="2"/>
  <c r="AD8" i="2"/>
  <c r="AL8" i="2" s="1"/>
  <c r="AX10" i="2"/>
  <c r="AF21" i="2"/>
  <c r="AN21" i="2" s="1"/>
  <c r="AZ23" i="2"/>
  <c r="AD42" i="2"/>
  <c r="AL42" i="2" s="1"/>
  <c r="AX44" i="2"/>
  <c r="AD39" i="2"/>
  <c r="AL39" i="2" s="1"/>
  <c r="AX41" i="2"/>
  <c r="AF30" i="2"/>
  <c r="AN30" i="2" s="1"/>
  <c r="AZ32" i="2"/>
  <c r="AC50" i="2"/>
  <c r="AK50" i="2" s="1"/>
  <c r="AW52" i="2"/>
  <c r="AA23" i="2"/>
  <c r="AI23" i="2" s="1"/>
  <c r="AU25" i="2"/>
  <c r="AF35" i="2"/>
  <c r="AN35" i="2" s="1"/>
  <c r="AZ37" i="2"/>
  <c r="AF20" i="2"/>
  <c r="AN20" i="2" s="1"/>
  <c r="AZ22" i="2"/>
  <c r="AB23" i="2"/>
  <c r="AJ23" i="2" s="1"/>
  <c r="AV25" i="2"/>
  <c r="AB40" i="2"/>
  <c r="AJ40" i="2" s="1"/>
  <c r="AV42" i="2"/>
  <c r="AB10" i="2"/>
  <c r="AJ10" i="2" s="1"/>
  <c r="AV12" i="2"/>
  <c r="AB27" i="2"/>
  <c r="AJ27" i="2" s="1"/>
  <c r="AV29" i="2"/>
  <c r="AB44" i="2"/>
  <c r="AJ44" i="2" s="1"/>
  <c r="AV46" i="2"/>
  <c r="AB26" i="2"/>
  <c r="AJ26" i="2" s="1"/>
  <c r="AV28" i="2"/>
  <c r="AA34" i="2"/>
  <c r="AI34" i="2" s="1"/>
  <c r="AU36" i="2"/>
  <c r="AA47" i="2"/>
  <c r="AI47" i="2" s="1"/>
  <c r="AU49" i="2"/>
  <c r="AA41" i="2"/>
  <c r="AI41" i="2" s="1"/>
  <c r="AU43" i="2"/>
  <c r="AC24" i="2"/>
  <c r="AK24" i="2" s="1"/>
  <c r="AW26" i="2"/>
  <c r="AC41" i="2"/>
  <c r="AK41" i="2" s="1"/>
  <c r="AW43" i="2"/>
  <c r="AC5" i="2"/>
  <c r="AK5" i="2" s="1"/>
  <c r="AW7" i="2"/>
  <c r="AB15" i="2"/>
  <c r="AJ15" i="2" s="1"/>
  <c r="AV17" i="2"/>
  <c r="AB32" i="2"/>
  <c r="AJ32" i="2" s="1"/>
  <c r="AV34" i="2"/>
  <c r="AB49" i="2"/>
  <c r="AJ49" i="2" s="1"/>
  <c r="AV51" i="2"/>
  <c r="AA6" i="2"/>
  <c r="AI6" i="2" s="1"/>
  <c r="AU8" i="2"/>
  <c r="AA35" i="2"/>
  <c r="AI35" i="2" s="1"/>
  <c r="AU37" i="2"/>
  <c r="AC12" i="2"/>
  <c r="AK12" i="2" s="1"/>
  <c r="AW14" i="2"/>
  <c r="AC29" i="2"/>
  <c r="AK29" i="2" s="1"/>
  <c r="AW31" i="2"/>
  <c r="AC42" i="2"/>
  <c r="AK42" i="2" s="1"/>
  <c r="AW44" i="2"/>
  <c r="AB35" i="2"/>
  <c r="AJ35" i="2" s="1"/>
  <c r="AV37" i="2"/>
  <c r="AA7" i="2"/>
  <c r="AI7" i="2" s="1"/>
  <c r="AU9" i="2"/>
  <c r="AA49" i="2"/>
  <c r="AI49" i="2" s="1"/>
  <c r="AU51" i="2"/>
  <c r="AC34" i="2"/>
  <c r="AK34" i="2" s="1"/>
  <c r="AW36" i="2"/>
  <c r="AB34" i="2"/>
  <c r="AJ34" i="2" s="1"/>
  <c r="AV36" i="2"/>
  <c r="AA28" i="2"/>
  <c r="AI28" i="2" s="1"/>
  <c r="AU30" i="2"/>
  <c r="AC33" i="2"/>
  <c r="AK33" i="2" s="1"/>
  <c r="AW35" i="2"/>
  <c r="AE49" i="2"/>
  <c r="AM49" i="2" s="1"/>
  <c r="AY51" i="2"/>
  <c r="AA42" i="2"/>
  <c r="AI42" i="2" s="1"/>
  <c r="AU44" i="2"/>
  <c r="AC18" i="2"/>
  <c r="AK18" i="2" s="1"/>
  <c r="AW20" i="2"/>
  <c r="AB36" i="2"/>
  <c r="AJ36" i="2" s="1"/>
  <c r="AV38" i="2"/>
  <c r="AC7" i="2"/>
  <c r="AK7" i="2" s="1"/>
  <c r="AW9" i="2"/>
  <c r="AB37" i="2"/>
  <c r="AJ37" i="2" s="1"/>
  <c r="AV39" i="2"/>
  <c r="AE26" i="2"/>
  <c r="AM26" i="2" s="1"/>
  <c r="AY28" i="2"/>
  <c r="AE8" i="2"/>
  <c r="AM8" i="2" s="1"/>
  <c r="AY10" i="2"/>
  <c r="AC27" i="2"/>
  <c r="AK27" i="2" s="1"/>
  <c r="AW29" i="2"/>
  <c r="AE11" i="2"/>
  <c r="AM11" i="2" s="1"/>
  <c r="AY13" i="2"/>
  <c r="AE41" i="2"/>
  <c r="AM41" i="2" s="1"/>
  <c r="AY43" i="2"/>
  <c r="AF14" i="2"/>
  <c r="AN14" i="2" s="1"/>
  <c r="AZ16" i="2"/>
  <c r="AF48" i="2"/>
  <c r="AN48" i="2" s="1"/>
  <c r="AZ50" i="2"/>
  <c r="AD32" i="2"/>
  <c r="AL32" i="2" s="1"/>
  <c r="AX34" i="2"/>
  <c r="AF13" i="2"/>
  <c r="AN13" i="2" s="1"/>
  <c r="AZ15" i="2"/>
  <c r="AD45" i="2"/>
  <c r="AL45" i="2" s="1"/>
  <c r="AX47" i="2"/>
  <c r="AE27" i="2"/>
  <c r="AM27" i="2" s="1"/>
  <c r="AY29" i="2"/>
  <c r="AE28" i="2"/>
  <c r="AM28" i="2" s="1"/>
  <c r="AY30" i="2"/>
  <c r="AD50" i="2"/>
  <c r="AL50" i="2" s="1"/>
  <c r="AX52" i="2"/>
  <c r="AE5" i="2"/>
  <c r="AM5" i="2" s="1"/>
  <c r="AY7" i="2"/>
  <c r="AF38" i="2"/>
  <c r="AN38" i="2" s="1"/>
  <c r="AZ40" i="2"/>
  <c r="AD24" i="2"/>
  <c r="AL24" i="2" s="1"/>
  <c r="AX26" i="2"/>
  <c r="AC37" i="2"/>
  <c r="AK37" i="2" s="1"/>
  <c r="AW39" i="2"/>
  <c r="AF29" i="2"/>
  <c r="AN29" i="2" s="1"/>
  <c r="AZ31" i="2"/>
  <c r="AD46" i="2"/>
  <c r="AL46" i="2" s="1"/>
  <c r="AX48" i="2"/>
  <c r="AD23" i="2"/>
  <c r="AL23" i="2" s="1"/>
  <c r="AX25" i="2"/>
  <c r="AE51" i="2"/>
  <c r="AM51" i="2" s="1"/>
  <c r="AY53" i="2"/>
  <c r="AD44" i="2"/>
  <c r="AL44" i="2" s="1"/>
  <c r="AX46" i="2"/>
  <c r="AF7" i="2"/>
  <c r="AN7" i="2" s="1"/>
  <c r="AZ9" i="2"/>
  <c r="AF40" i="2"/>
  <c r="AN40" i="2" s="1"/>
  <c r="AZ42" i="2"/>
  <c r="AA10" i="2"/>
  <c r="AI10" i="2" s="1"/>
  <c r="AU12" i="2"/>
  <c r="AF43" i="2"/>
  <c r="AN43" i="2" s="1"/>
  <c r="AZ45" i="2"/>
  <c r="AD28" i="2"/>
  <c r="AL28" i="2" s="1"/>
  <c r="AX30" i="2"/>
  <c r="AF18" i="2"/>
  <c r="AN18" i="2" s="1"/>
  <c r="AZ20" i="2"/>
  <c r="AF33" i="2"/>
  <c r="AN33" i="2" s="1"/>
  <c r="AZ35" i="2"/>
  <c r="AA40" i="2"/>
  <c r="AI40" i="2" s="1"/>
  <c r="AU42" i="2"/>
  <c r="AE19" i="2"/>
  <c r="AM19" i="2" s="1"/>
  <c r="AY21" i="2"/>
  <c r="AF6" i="2"/>
  <c r="AN6" i="2" s="1"/>
  <c r="AZ8" i="2"/>
  <c r="AF47" i="2"/>
  <c r="AN47" i="2" s="1"/>
  <c r="AZ49" i="2"/>
  <c r="AF50" i="2"/>
  <c r="AN50" i="2" s="1"/>
  <c r="AZ52" i="2"/>
  <c r="AA5" i="2"/>
  <c r="AI5" i="2" s="1"/>
  <c r="AU7" i="2"/>
  <c r="AB7" i="2"/>
  <c r="AJ7" i="2" s="1"/>
  <c r="AV9" i="2"/>
  <c r="AB11" i="2"/>
  <c r="AJ11" i="2" s="1"/>
  <c r="AV13" i="2"/>
  <c r="AA31" i="2"/>
  <c r="AI31" i="2" s="1"/>
  <c r="AU33" i="2"/>
  <c r="AC25" i="2"/>
  <c r="AK25" i="2" s="1"/>
  <c r="AW27" i="2"/>
  <c r="AB16" i="2"/>
  <c r="AJ16" i="2" s="1"/>
  <c r="AV18" i="2"/>
  <c r="AA19" i="2"/>
  <c r="AI19" i="2" s="1"/>
  <c r="AU21" i="2"/>
  <c r="AC26" i="2"/>
  <c r="AK26" i="2" s="1"/>
  <c r="AW28" i="2"/>
  <c r="AC16" i="2"/>
  <c r="AK16" i="2" s="1"/>
  <c r="AW18" i="2"/>
  <c r="AB38" i="2"/>
  <c r="AJ38" i="2" s="1"/>
  <c r="AV40" i="2"/>
  <c r="AE46" i="2"/>
  <c r="AM46" i="2" s="1"/>
  <c r="AY48" i="2"/>
  <c r="AE10" i="2"/>
  <c r="AM10" i="2" s="1"/>
  <c r="AY12" i="2"/>
  <c r="AD51" i="2"/>
  <c r="AL51" i="2" s="1"/>
  <c r="AX53" i="2"/>
  <c r="AD29" i="2"/>
  <c r="AL29" i="2" s="1"/>
  <c r="AX31" i="2"/>
  <c r="AD20" i="2"/>
  <c r="AL20" i="2" s="1"/>
  <c r="AX22" i="2"/>
  <c r="AD38" i="2"/>
  <c r="AL38" i="2" s="1"/>
  <c r="AX40" i="2"/>
  <c r="AC49" i="2"/>
  <c r="AK49" i="2" s="1"/>
  <c r="AW51" i="2"/>
  <c r="AF15" i="2"/>
  <c r="AN15" i="2" s="1"/>
  <c r="AZ17" i="2"/>
  <c r="AF44" i="2"/>
  <c r="AN44" i="2" s="1"/>
  <c r="AZ46" i="2"/>
  <c r="AF26" i="2"/>
  <c r="AN26" i="2" s="1"/>
  <c r="AZ28" i="2"/>
  <c r="AB39" i="2"/>
  <c r="AJ39" i="2" s="1"/>
  <c r="AV41" i="2"/>
  <c r="AB30" i="2"/>
  <c r="AJ30" i="2" s="1"/>
  <c r="AV32" i="2"/>
  <c r="AB46" i="2"/>
  <c r="AJ46" i="2" s="1"/>
  <c r="AV48" i="2"/>
  <c r="AA16" i="2"/>
  <c r="AI16" i="2" s="1"/>
  <c r="AU18" i="2"/>
  <c r="AC6" i="2"/>
  <c r="AK6" i="2" s="1"/>
  <c r="AW8" i="2"/>
  <c r="AB31" i="2"/>
  <c r="AJ31" i="2" s="1"/>
  <c r="AV33" i="2"/>
  <c r="AA22" i="2"/>
  <c r="AI22" i="2" s="1"/>
  <c r="AU24" i="2"/>
  <c r="AC28" i="2"/>
  <c r="AK28" i="2" s="1"/>
  <c r="AW30" i="2"/>
  <c r="AC43" i="2"/>
  <c r="AK43" i="2" s="1"/>
  <c r="AW45" i="2"/>
  <c r="AA30" i="2"/>
  <c r="AI30" i="2" s="1"/>
  <c r="AU32" i="2"/>
  <c r="AC46" i="2"/>
  <c r="AK46" i="2" s="1"/>
  <c r="AW48" i="2"/>
  <c r="AC19" i="2"/>
  <c r="AK19" i="2" s="1"/>
  <c r="AW21" i="2"/>
  <c r="AA46" i="2"/>
  <c r="AI46" i="2" s="1"/>
  <c r="AU48" i="2"/>
  <c r="AD6" i="2"/>
  <c r="AL6" i="2" s="1"/>
  <c r="AX8" i="2"/>
  <c r="AE9" i="2"/>
  <c r="AM9" i="2" s="1"/>
  <c r="AY11" i="2"/>
  <c r="AE7" i="2"/>
  <c r="AM7" i="2" s="1"/>
  <c r="AY9" i="2"/>
  <c r="AE20" i="2"/>
  <c r="AM20" i="2" s="1"/>
  <c r="AY22" i="2"/>
  <c r="AE30" i="2"/>
  <c r="AM30" i="2" s="1"/>
  <c r="AY32" i="2"/>
  <c r="AE43" i="2"/>
  <c r="AM43" i="2" s="1"/>
  <c r="AY45" i="2"/>
  <c r="AE50" i="2"/>
  <c r="AM50" i="2" s="1"/>
  <c r="AY52" i="2"/>
  <c r="AD19" i="2"/>
  <c r="AL19" i="2" s="1"/>
  <c r="AX21" i="2"/>
  <c r="AE16" i="2"/>
  <c r="AM16" i="2" s="1"/>
  <c r="AY18" i="2"/>
  <c r="AD48" i="2"/>
  <c r="AL48" i="2" s="1"/>
  <c r="AX50" i="2"/>
  <c r="AE45" i="2"/>
  <c r="AM45" i="2" s="1"/>
  <c r="AY47" i="2"/>
  <c r="AE38" i="2"/>
  <c r="AM38" i="2" s="1"/>
  <c r="AY40" i="2"/>
  <c r="AE12" i="2"/>
  <c r="AM12" i="2" s="1"/>
  <c r="AY14" i="2"/>
  <c r="AF42" i="2"/>
  <c r="AN42" i="2" s="1"/>
  <c r="AZ44" i="2"/>
  <c r="AD27" i="2"/>
  <c r="AL27" i="2" s="1"/>
  <c r="AX29" i="2"/>
  <c r="AE44" i="2"/>
  <c r="AM44" i="2" s="1"/>
  <c r="AY46" i="2"/>
  <c r="AF8" i="2"/>
  <c r="AN8" i="2" s="1"/>
  <c r="AZ10" i="2"/>
  <c r="AD40" i="2"/>
  <c r="AL40" i="2" s="1"/>
  <c r="AX42" i="2"/>
  <c r="AD21" i="2"/>
  <c r="AL21" i="2" s="1"/>
  <c r="AX23" i="2"/>
  <c r="AD22" i="2"/>
  <c r="AL22" i="2" s="1"/>
  <c r="AX24" i="2"/>
  <c r="AF45" i="2"/>
  <c r="AN45" i="2" s="1"/>
  <c r="AZ47" i="2"/>
  <c r="AD25" i="2"/>
  <c r="AL25" i="2" s="1"/>
  <c r="AX27" i="2"/>
  <c r="AD47" i="2"/>
  <c r="AL47" i="2" s="1"/>
  <c r="AX49" i="2"/>
  <c r="AD9" i="2"/>
  <c r="AL9" i="2" s="1"/>
  <c r="AX11" i="2"/>
  <c r="AA27" i="2"/>
  <c r="AI27" i="2" s="1"/>
  <c r="AU29" i="2"/>
  <c r="AD30" i="2"/>
  <c r="AL30" i="2" s="1"/>
  <c r="AX32" i="2"/>
  <c r="AF23" i="2"/>
  <c r="AN23" i="2" s="1"/>
  <c r="AZ25" i="2"/>
  <c r="AF17" i="2"/>
  <c r="AN17" i="2" s="1"/>
  <c r="AZ19" i="2"/>
  <c r="AD31" i="2"/>
  <c r="AL31" i="2" s="1"/>
  <c r="AX33" i="2"/>
  <c r="AF28" i="2"/>
  <c r="AN28" i="2" s="1"/>
  <c r="AZ30" i="2"/>
  <c r="AF19" i="2"/>
  <c r="AN19" i="2" s="1"/>
  <c r="AZ21" i="2"/>
  <c r="AF31" i="2"/>
  <c r="AN31" i="2" s="1"/>
  <c r="AZ33" i="2"/>
  <c r="AD7" i="2"/>
  <c r="AL7" i="2" s="1"/>
  <c r="AX9" i="2"/>
  <c r="AE35" i="2"/>
  <c r="AM35" i="2" s="1"/>
  <c r="AY37" i="2"/>
  <c r="AF27" i="2"/>
  <c r="AN27" i="2" s="1"/>
  <c r="AZ29" i="2"/>
  <c r="AF25" i="2"/>
  <c r="AN25" i="2" s="1"/>
  <c r="AZ27" i="2"/>
  <c r="AF36" i="2"/>
  <c r="AN36" i="2" s="1"/>
  <c r="AZ38" i="2"/>
  <c r="AB41" i="2"/>
  <c r="AJ41" i="2" s="1"/>
  <c r="AV43" i="2"/>
  <c r="AB45" i="2"/>
  <c r="AJ45" i="2" s="1"/>
  <c r="AV47" i="2"/>
  <c r="AA48" i="2"/>
  <c r="AI48" i="2" s="1"/>
  <c r="AU50" i="2"/>
  <c r="AC38" i="2"/>
  <c r="AK38" i="2" s="1"/>
  <c r="AW40" i="2"/>
  <c r="AB33" i="2"/>
  <c r="AJ33" i="2" s="1"/>
  <c r="AV35" i="2"/>
  <c r="AC51" i="2"/>
  <c r="AK51" i="2" s="1"/>
  <c r="AW53" i="2"/>
  <c r="AA9" i="2"/>
  <c r="AI9" i="2" s="1"/>
  <c r="AP9" i="2" s="1"/>
  <c r="AU11" i="2"/>
  <c r="AB21" i="2"/>
  <c r="AJ21" i="2" s="1"/>
  <c r="AV23" i="2"/>
  <c r="AE33" i="2"/>
  <c r="AM33" i="2" s="1"/>
  <c r="AY35" i="2"/>
  <c r="AA45" i="2"/>
  <c r="AI45" i="2" s="1"/>
  <c r="AU47" i="2"/>
  <c r="AE39" i="2"/>
  <c r="AM39" i="2" s="1"/>
  <c r="AY41" i="2"/>
  <c r="AE21" i="2"/>
  <c r="AM21" i="2" s="1"/>
  <c r="AY23" i="2"/>
  <c r="AF32" i="2"/>
  <c r="AN32" i="2" s="1"/>
  <c r="AZ34" i="2"/>
  <c r="AF46" i="2"/>
  <c r="AN46" i="2" s="1"/>
  <c r="AZ48" i="2"/>
  <c r="AE15" i="2"/>
  <c r="AM15" i="2" s="1"/>
  <c r="AY17" i="2"/>
  <c r="AD43" i="2"/>
  <c r="AL43" i="2" s="1"/>
  <c r="AX45" i="2"/>
  <c r="AE22" i="2"/>
  <c r="AM22" i="2" s="1"/>
  <c r="AY24" i="2"/>
  <c r="AD15" i="2"/>
  <c r="AL15" i="2" s="1"/>
  <c r="AX17" i="2"/>
  <c r="AF12" i="2"/>
  <c r="AN12" i="2" s="1"/>
  <c r="AZ14" i="2"/>
  <c r="AF49" i="2"/>
  <c r="AN49" i="2" s="1"/>
  <c r="AZ51" i="2"/>
  <c r="AE24" i="2"/>
  <c r="AM24" i="2" s="1"/>
  <c r="AY26" i="2"/>
  <c r="AF5" i="2"/>
  <c r="AN5" i="2" s="1"/>
  <c r="AZ7" i="2"/>
  <c r="AB9" i="2"/>
  <c r="AJ9" i="2" s="1"/>
  <c r="AV11" i="2"/>
  <c r="AB43" i="2"/>
  <c r="AJ43" i="2" s="1"/>
  <c r="AV45" i="2"/>
  <c r="AB13" i="2"/>
  <c r="AJ13" i="2" s="1"/>
  <c r="AV15" i="2"/>
  <c r="AA50" i="2"/>
  <c r="AI50" i="2" s="1"/>
  <c r="AU52" i="2"/>
  <c r="AA17" i="2"/>
  <c r="AI17" i="2" s="1"/>
  <c r="AU19" i="2"/>
  <c r="AC40" i="2"/>
  <c r="AK40" i="2" s="1"/>
  <c r="AP40" i="2" s="1"/>
  <c r="AW42" i="2"/>
  <c r="AC15" i="2"/>
  <c r="AK15" i="2" s="1"/>
  <c r="AW17" i="2"/>
  <c r="AB48" i="2"/>
  <c r="AJ48" i="2" s="1"/>
  <c r="AV50" i="2"/>
  <c r="AB42" i="2"/>
  <c r="AJ42" i="2" s="1"/>
  <c r="AV44" i="2"/>
  <c r="AA51" i="2"/>
  <c r="AI51" i="2" s="1"/>
  <c r="AU53" i="2"/>
  <c r="AA13" i="2"/>
  <c r="AI13" i="2" s="1"/>
  <c r="AU15" i="2"/>
  <c r="AC45" i="2"/>
  <c r="AK45" i="2" s="1"/>
  <c r="AW47" i="2"/>
  <c r="AS46" i="2" s="1"/>
  <c r="AC11" i="2"/>
  <c r="AK11" i="2" s="1"/>
  <c r="AW13" i="2"/>
  <c r="AA39" i="2"/>
  <c r="AI39" i="2" s="1"/>
  <c r="AU41" i="2"/>
  <c r="AC36" i="2"/>
  <c r="AK36" i="2" s="1"/>
  <c r="AW38" i="2"/>
  <c r="AC47" i="2"/>
  <c r="AK47" i="2" s="1"/>
  <c r="AW49" i="2"/>
  <c r="AA25" i="2"/>
  <c r="AI25" i="2" s="1"/>
  <c r="AP25" i="2" s="1"/>
  <c r="AU27" i="2"/>
  <c r="AD17" i="2"/>
  <c r="AL17" i="2" s="1"/>
  <c r="AX19" i="2"/>
  <c r="AA8" i="2"/>
  <c r="AI8" i="2" s="1"/>
  <c r="AU10" i="2"/>
  <c r="AB8" i="2"/>
  <c r="AJ8" i="2" s="1"/>
  <c r="AV10" i="2"/>
  <c r="AB25" i="2"/>
  <c r="AJ25" i="2" s="1"/>
  <c r="AV27" i="2"/>
  <c r="AB50" i="2"/>
  <c r="AJ50" i="2" s="1"/>
  <c r="AV52" i="2"/>
  <c r="AB12" i="2"/>
  <c r="AJ12" i="2" s="1"/>
  <c r="AV14" i="2"/>
  <c r="AB29" i="2"/>
  <c r="AJ29" i="2" s="1"/>
  <c r="AV31" i="2"/>
  <c r="AB6" i="2"/>
  <c r="AJ6" i="2" s="1"/>
  <c r="AV8" i="2"/>
  <c r="AA15" i="2"/>
  <c r="AI15" i="2" s="1"/>
  <c r="AU17" i="2"/>
  <c r="AA32" i="2"/>
  <c r="AI32" i="2" s="1"/>
  <c r="AU34" i="2"/>
  <c r="AA37" i="2"/>
  <c r="AI37" i="2" s="1"/>
  <c r="AU39" i="2"/>
  <c r="AC9" i="2"/>
  <c r="AK9" i="2" s="1"/>
  <c r="AW11" i="2"/>
  <c r="AC22" i="2"/>
  <c r="AK22" i="2" s="1"/>
  <c r="AW24" i="2"/>
  <c r="AC35" i="2"/>
  <c r="AK35" i="2" s="1"/>
  <c r="AW37" i="2"/>
  <c r="AB47" i="2"/>
  <c r="AJ47" i="2" s="1"/>
  <c r="AV49" i="2"/>
  <c r="AB17" i="2"/>
  <c r="AJ17" i="2" s="1"/>
  <c r="AV19" i="2"/>
  <c r="AB18" i="2"/>
  <c r="AJ18" i="2" s="1"/>
  <c r="AV20" i="2"/>
  <c r="AA38" i="2"/>
  <c r="AI38" i="2" s="1"/>
  <c r="AU40" i="2"/>
  <c r="AA20" i="2"/>
  <c r="AI20" i="2" s="1"/>
  <c r="AU22" i="2"/>
  <c r="AA33" i="2"/>
  <c r="AI33" i="2" s="1"/>
  <c r="AU35" i="2"/>
  <c r="AC44" i="2"/>
  <c r="AK44" i="2" s="1"/>
  <c r="AW46" i="2"/>
  <c r="AC10" i="2"/>
  <c r="AK10" i="2" s="1"/>
  <c r="AW12" i="2"/>
  <c r="AC31" i="2"/>
  <c r="AK31" i="2" s="1"/>
  <c r="AW33" i="2"/>
  <c r="AA24" i="2"/>
  <c r="AI24" i="2" s="1"/>
  <c r="AU26" i="2"/>
  <c r="AC21" i="2"/>
  <c r="AK21" i="2" s="1"/>
  <c r="AW23" i="2"/>
  <c r="AC23" i="2"/>
  <c r="AK23" i="2" s="1"/>
  <c r="AW25" i="2"/>
  <c r="AB51" i="2"/>
  <c r="AJ51" i="2" s="1"/>
  <c r="AV53" i="2"/>
  <c r="AA11" i="2"/>
  <c r="AI11" i="2" s="1"/>
  <c r="AU13" i="2"/>
  <c r="AA21" i="2"/>
  <c r="AI21" i="2" s="1"/>
  <c r="AU23" i="2"/>
  <c r="AE17" i="2"/>
  <c r="AM17" i="2" s="1"/>
  <c r="AY19" i="2"/>
  <c r="AB20" i="2"/>
  <c r="AJ20" i="2" s="1"/>
  <c r="AV22" i="2"/>
  <c r="AA29" i="2"/>
  <c r="AI29" i="2" s="1"/>
  <c r="AU31" i="2"/>
  <c r="AC17" i="2"/>
  <c r="AK17" i="2" s="1"/>
  <c r="AW19" i="2"/>
  <c r="AA12" i="2"/>
  <c r="AI12" i="2" s="1"/>
  <c r="AU14" i="2"/>
  <c r="AE42" i="2"/>
  <c r="AM42" i="2" s="1"/>
  <c r="AY44" i="2"/>
  <c r="AE29" i="2"/>
  <c r="AM29" i="2" s="1"/>
  <c r="AY31" i="2"/>
  <c r="AE23" i="2"/>
  <c r="AM23" i="2" s="1"/>
  <c r="AY25" i="2"/>
  <c r="AE40" i="2"/>
  <c r="AM40" i="2" s="1"/>
  <c r="AY42" i="2"/>
  <c r="AE13" i="2"/>
  <c r="AM13" i="2" s="1"/>
  <c r="AY15" i="2"/>
  <c r="AE36" i="2"/>
  <c r="AM36" i="2" s="1"/>
  <c r="AY38" i="2"/>
  <c r="AE31" i="2"/>
  <c r="AM31" i="2" s="1"/>
  <c r="AP31" i="2" s="1"/>
  <c r="AY33" i="2"/>
  <c r="AD35" i="2"/>
  <c r="AL35" i="2" s="1"/>
  <c r="AX37" i="2"/>
  <c r="AF16" i="2"/>
  <c r="AN16" i="2" s="1"/>
  <c r="AZ18" i="2"/>
  <c r="AE32" i="2"/>
  <c r="AM32" i="2" s="1"/>
  <c r="AY34" i="2"/>
  <c r="AF10" i="2"/>
  <c r="AN10" i="2" s="1"/>
  <c r="AZ12" i="2"/>
  <c r="AD13" i="2"/>
  <c r="AL13" i="2" s="1"/>
  <c r="AX15" i="2"/>
  <c r="AE37" i="2"/>
  <c r="AM37" i="2" s="1"/>
  <c r="AY39" i="2"/>
  <c r="AE18" i="2"/>
  <c r="AM18" i="2" s="1"/>
  <c r="AY20" i="2"/>
  <c r="AD33" i="2"/>
  <c r="AL33" i="2" s="1"/>
  <c r="AX35" i="2"/>
  <c r="AD12" i="2"/>
  <c r="AL12" i="2" s="1"/>
  <c r="AP12" i="2" s="1"/>
  <c r="AX14" i="2"/>
  <c r="AD11" i="2"/>
  <c r="AL11" i="2" s="1"/>
  <c r="AX13" i="2"/>
  <c r="AF24" i="2"/>
  <c r="AN24" i="2" s="1"/>
  <c r="AZ26" i="2"/>
  <c r="AD5" i="2"/>
  <c r="AL5" i="2" s="1"/>
  <c r="AX7" i="2"/>
  <c r="AD37" i="2"/>
  <c r="AL37" i="2" s="1"/>
  <c r="AX39" i="2"/>
  <c r="AD10" i="2"/>
  <c r="AL10" i="2" s="1"/>
  <c r="AX12" i="2"/>
  <c r="AF22" i="2"/>
  <c r="AN22" i="2" s="1"/>
  <c r="AZ24" i="2"/>
  <c r="AD18" i="2"/>
  <c r="AL18" i="2" s="1"/>
  <c r="AP18" i="2" s="1"/>
  <c r="AX20" i="2"/>
  <c r="AD16" i="2"/>
  <c r="AL16" i="2" s="1"/>
  <c r="AX18" i="2"/>
  <c r="AD34" i="2"/>
  <c r="AL34" i="2" s="1"/>
  <c r="AX36" i="2"/>
  <c r="AD49" i="2"/>
  <c r="AL49" i="2" s="1"/>
  <c r="AX51" i="2"/>
  <c r="AA44" i="2"/>
  <c r="AI44" i="2" s="1"/>
  <c r="AU46" i="2"/>
  <c r="AD36" i="2"/>
  <c r="AL36" i="2" s="1"/>
  <c r="AX38" i="2"/>
  <c r="AF39" i="2"/>
  <c r="AN39" i="2" s="1"/>
  <c r="AP39" i="2" s="1"/>
  <c r="AZ41" i="2"/>
  <c r="AF41" i="2"/>
  <c r="AN41" i="2" s="1"/>
  <c r="AZ43" i="2"/>
  <c r="AF34" i="2"/>
  <c r="AN34" i="2" s="1"/>
  <c r="AZ36" i="2"/>
  <c r="AF9" i="2"/>
  <c r="AN9" i="2" s="1"/>
  <c r="AZ11" i="2"/>
  <c r="AD41" i="2"/>
  <c r="AL41" i="2" s="1"/>
  <c r="AP41" i="2" s="1"/>
  <c r="AX43" i="2"/>
  <c r="AF51" i="2"/>
  <c r="AN51" i="2" s="1"/>
  <c r="AZ53" i="2"/>
  <c r="AC20" i="2"/>
  <c r="AK20" i="2" s="1"/>
  <c r="AW22" i="2"/>
  <c r="AE25" i="2"/>
  <c r="AM25" i="2" s="1"/>
  <c r="AY27" i="2"/>
  <c r="AF11" i="2"/>
  <c r="AN11" i="2" s="1"/>
  <c r="AZ13" i="2"/>
  <c r="AF37" i="2"/>
  <c r="AN37" i="2" s="1"/>
  <c r="AZ39" i="2"/>
  <c r="AB5" i="2"/>
  <c r="AJ5" i="2" s="1"/>
  <c r="AV7" i="2"/>
  <c r="N73" i="2"/>
  <c r="AL54" i="2" s="1"/>
  <c r="F43" i="1"/>
  <c r="R73" i="2"/>
  <c r="AM54" i="2" s="1"/>
  <c r="V83" i="2"/>
  <c r="AN56" i="2" s="1"/>
  <c r="R83" i="2"/>
  <c r="AM56" i="2" s="1"/>
  <c r="N83" i="2"/>
  <c r="AL56" i="2" s="1"/>
  <c r="AA14" i="2"/>
  <c r="AI14" i="2" s="1"/>
  <c r="AC14" i="2"/>
  <c r="AK14" i="2" s="1"/>
  <c r="AD14" i="2"/>
  <c r="AL14" i="2" s="1"/>
  <c r="AB14" i="2"/>
  <c r="AJ14" i="2" s="1"/>
  <c r="AE14" i="2"/>
  <c r="AM14" i="2" s="1"/>
  <c r="J63" i="2"/>
  <c r="L23" i="1" s="1"/>
  <c r="AZ4" i="8" s="1"/>
  <c r="R63" i="2"/>
  <c r="AP53" i="2"/>
  <c r="AP4" i="2"/>
  <c r="AP52" i="2"/>
  <c r="F63" i="2"/>
  <c r="L22" i="1" s="1"/>
  <c r="AY4" i="8" s="1"/>
  <c r="AY6" i="8" l="1"/>
  <c r="AY5" i="8"/>
  <c r="AZ6" i="8"/>
  <c r="AZ5" i="8"/>
  <c r="AP35" i="2"/>
  <c r="AQ35" i="2" s="1"/>
  <c r="AK4" i="8"/>
  <c r="W4" i="8"/>
  <c r="I4" i="8"/>
  <c r="AS22" i="2"/>
  <c r="AP33" i="2"/>
  <c r="AQ33" i="2" s="1"/>
  <c r="AP21" i="2"/>
  <c r="AQ21" i="2" s="1"/>
  <c r="AP7" i="2"/>
  <c r="AQ7" i="2" s="1"/>
  <c r="AL4" i="8"/>
  <c r="J4" i="8"/>
  <c r="X4" i="8"/>
  <c r="AP46" i="2"/>
  <c r="AQ46" i="2" s="1"/>
  <c r="AP8" i="2"/>
  <c r="AQ8" i="2" s="1"/>
  <c r="AP10" i="2"/>
  <c r="AQ10" i="2" s="1"/>
  <c r="AP43" i="2"/>
  <c r="AQ43" i="2" s="1"/>
  <c r="M26" i="1"/>
  <c r="F47" i="1" s="1"/>
  <c r="AS15" i="2"/>
  <c r="AP34" i="2"/>
  <c r="AQ34" i="2" s="1"/>
  <c r="AP27" i="2"/>
  <c r="AQ27" i="2" s="1"/>
  <c r="AP32" i="2"/>
  <c r="AQ32" i="2" s="1"/>
  <c r="AP13" i="2"/>
  <c r="AQ13" i="2" s="1"/>
  <c r="AP6" i="2"/>
  <c r="AQ6" i="2" s="1"/>
  <c r="AP26" i="2"/>
  <c r="AQ26" i="2" s="1"/>
  <c r="AP17" i="2"/>
  <c r="AQ17" i="2" s="1"/>
  <c r="AP15" i="2"/>
  <c r="AQ15" i="2" s="1"/>
  <c r="AP29" i="2"/>
  <c r="AQ29" i="2" s="1"/>
  <c r="AP44" i="2"/>
  <c r="AQ44" i="2" s="1"/>
  <c r="AP24" i="2"/>
  <c r="AQ24" i="2" s="1"/>
  <c r="AP23" i="2"/>
  <c r="AQ23" i="2" s="1"/>
  <c r="AP47" i="2"/>
  <c r="AQ47" i="2" s="1"/>
  <c r="AP38" i="2"/>
  <c r="AQ38" i="2" s="1"/>
  <c r="AS21" i="2"/>
  <c r="AS45" i="2"/>
  <c r="AS48" i="2"/>
  <c r="AS52" i="2"/>
  <c r="AS29" i="2"/>
  <c r="AS27" i="2"/>
  <c r="AS24" i="2"/>
  <c r="AS10" i="2"/>
  <c r="AS16" i="2"/>
  <c r="AS47" i="2"/>
  <c r="M25" i="1"/>
  <c r="F46" i="1" s="1"/>
  <c r="M24" i="1"/>
  <c r="F45" i="1" s="1"/>
  <c r="AP36" i="2"/>
  <c r="AQ36" i="2" s="1"/>
  <c r="AP49" i="2"/>
  <c r="AQ49" i="2" s="1"/>
  <c r="AP22" i="2"/>
  <c r="AQ22" i="2" s="1"/>
  <c r="L25" i="1"/>
  <c r="BB4" i="8" s="1"/>
  <c r="AM55" i="2"/>
  <c r="AS20" i="2"/>
  <c r="AP20" i="2"/>
  <c r="AQ20" i="2" s="1"/>
  <c r="AP37" i="2"/>
  <c r="AQ37" i="2" s="1"/>
  <c r="AP42" i="2"/>
  <c r="AQ42" i="2" s="1"/>
  <c r="AP51" i="2"/>
  <c r="AQ51" i="2" s="1"/>
  <c r="AP16" i="2"/>
  <c r="AQ16" i="2" s="1"/>
  <c r="AP50" i="2"/>
  <c r="AQ50" i="2" s="1"/>
  <c r="AP30" i="2"/>
  <c r="AQ30" i="2" s="1"/>
  <c r="AP19" i="2"/>
  <c r="AQ19" i="2" s="1"/>
  <c r="AP28" i="2"/>
  <c r="AQ28" i="2" s="1"/>
  <c r="AP5" i="2"/>
  <c r="AQ5" i="2" s="1"/>
  <c r="AP48" i="2"/>
  <c r="AQ48" i="2" s="1"/>
  <c r="AS11" i="2"/>
  <c r="AS36" i="2"/>
  <c r="AS12" i="2"/>
  <c r="N11" i="1" s="1"/>
  <c r="AS7" i="2"/>
  <c r="AS50" i="2"/>
  <c r="AS35" i="2"/>
  <c r="AP11" i="2"/>
  <c r="AQ11" i="2" s="1"/>
  <c r="AP45" i="2"/>
  <c r="AQ45" i="2" s="1"/>
  <c r="AS17" i="2"/>
  <c r="AS37" i="2"/>
  <c r="AS44" i="2"/>
  <c r="AS26" i="2"/>
  <c r="AS38" i="2"/>
  <c r="AS28" i="2"/>
  <c r="AS8" i="2"/>
  <c r="AS19" i="2"/>
  <c r="AS43" i="2"/>
  <c r="AS13" i="2"/>
  <c r="AS6" i="2"/>
  <c r="AS25" i="2"/>
  <c r="AS49" i="2"/>
  <c r="AS14" i="2"/>
  <c r="AS9" i="2"/>
  <c r="AS18" i="2"/>
  <c r="AS32" i="2"/>
  <c r="AS23" i="2"/>
  <c r="AS41" i="2"/>
  <c r="AS39" i="2"/>
  <c r="AS34" i="2"/>
  <c r="AS30" i="2"/>
  <c r="AS42" i="2"/>
  <c r="AS51" i="2"/>
  <c r="AS33" i="2"/>
  <c r="AS31" i="2"/>
  <c r="AS40" i="2"/>
  <c r="AQ53" i="2"/>
  <c r="AQ52" i="2"/>
  <c r="AQ40" i="2"/>
  <c r="AQ25" i="2"/>
  <c r="AQ12" i="2"/>
  <c r="AQ18" i="2"/>
  <c r="AQ31" i="2"/>
  <c r="AQ41" i="2"/>
  <c r="AQ9" i="2"/>
  <c r="AQ39" i="2"/>
  <c r="AQ4" i="2"/>
  <c r="AR4" i="2" s="1"/>
  <c r="N23" i="1"/>
  <c r="E44" i="1"/>
  <c r="G44" i="1" s="1"/>
  <c r="N22" i="1"/>
  <c r="E43" i="1"/>
  <c r="AP56" i="2"/>
  <c r="AP14" i="2"/>
  <c r="AP54" i="2"/>
  <c r="AJ55" i="2"/>
  <c r="AK55" i="2"/>
  <c r="L21" i="1"/>
  <c r="V63" i="2"/>
  <c r="L26" i="1" s="1"/>
  <c r="BC4" i="8" s="1"/>
  <c r="N63" i="2"/>
  <c r="L24" i="1" s="1"/>
  <c r="BA4" i="8" s="1"/>
  <c r="BA6" i="8" l="1"/>
  <c r="BA5" i="8"/>
  <c r="BC6" i="8"/>
  <c r="BC5" i="8"/>
  <c r="AX4" i="8"/>
  <c r="L8" i="6"/>
  <c r="L9" i="6" s="1"/>
  <c r="L10" i="6" s="1"/>
  <c r="BB6" i="8"/>
  <c r="BB5" i="8"/>
  <c r="AZ11" i="8"/>
  <c r="BF11" i="8" s="1"/>
  <c r="AZ12" i="8"/>
  <c r="BF12" i="8" s="1"/>
  <c r="AZ13" i="8"/>
  <c r="BF13" i="8" s="1"/>
  <c r="AZ14" i="8"/>
  <c r="BF14" i="8" s="1"/>
  <c r="AZ15" i="8"/>
  <c r="BF15" i="8" s="1"/>
  <c r="AZ16" i="8"/>
  <c r="BF16" i="8" s="1"/>
  <c r="AZ17" i="8"/>
  <c r="BF17" i="8" s="1"/>
  <c r="AZ18" i="8"/>
  <c r="BF18" i="8" s="1"/>
  <c r="AZ19" i="8"/>
  <c r="BF19" i="8" s="1"/>
  <c r="AZ20" i="8"/>
  <c r="BF20" i="8" s="1"/>
  <c r="AZ21" i="8"/>
  <c r="BF21" i="8" s="1"/>
  <c r="AZ22" i="8"/>
  <c r="BF22" i="8" s="1"/>
  <c r="AZ23" i="8"/>
  <c r="BF23" i="8" s="1"/>
  <c r="AZ24" i="8"/>
  <c r="BF24" i="8" s="1"/>
  <c r="AZ25" i="8"/>
  <c r="BF25" i="8" s="1"/>
  <c r="AZ26" i="8"/>
  <c r="BF26" i="8" s="1"/>
  <c r="AZ27" i="8"/>
  <c r="BF27" i="8" s="1"/>
  <c r="AZ28" i="8"/>
  <c r="BF28" i="8" s="1"/>
  <c r="AZ29" i="8"/>
  <c r="BF29" i="8" s="1"/>
  <c r="AZ30" i="8"/>
  <c r="BF30" i="8" s="1"/>
  <c r="AZ31" i="8"/>
  <c r="BF31" i="8" s="1"/>
  <c r="AZ32" i="8"/>
  <c r="BF32" i="8" s="1"/>
  <c r="AZ33" i="8"/>
  <c r="BF33" i="8" s="1"/>
  <c r="AZ34" i="8"/>
  <c r="BF34" i="8" s="1"/>
  <c r="AZ35" i="8"/>
  <c r="BF35" i="8" s="1"/>
  <c r="AZ36" i="8"/>
  <c r="BF36" i="8" s="1"/>
  <c r="AZ37" i="8"/>
  <c r="BF37" i="8" s="1"/>
  <c r="AZ38" i="8"/>
  <c r="BF38" i="8" s="1"/>
  <c r="AZ39" i="8"/>
  <c r="BF39" i="8" s="1"/>
  <c r="AZ40" i="8"/>
  <c r="BF40" i="8" s="1"/>
  <c r="AZ41" i="8"/>
  <c r="BF41" i="8" s="1"/>
  <c r="AZ42" i="8"/>
  <c r="BF42" i="8" s="1"/>
  <c r="AZ43" i="8"/>
  <c r="BF43" i="8" s="1"/>
  <c r="AZ44" i="8"/>
  <c r="BF44" i="8" s="1"/>
  <c r="AZ45" i="8"/>
  <c r="BF45" i="8" s="1"/>
  <c r="AZ46" i="8"/>
  <c r="BF46" i="8" s="1"/>
  <c r="AZ47" i="8"/>
  <c r="BF47" i="8" s="1"/>
  <c r="AZ48" i="8"/>
  <c r="BF48" i="8" s="1"/>
  <c r="AZ49" i="8"/>
  <c r="BF49" i="8" s="1"/>
  <c r="AZ10" i="8"/>
  <c r="AY11" i="8"/>
  <c r="BE11" i="8" s="1"/>
  <c r="AY12" i="8"/>
  <c r="BE12" i="8" s="1"/>
  <c r="AY13" i="8"/>
  <c r="BE13" i="8" s="1"/>
  <c r="AY14" i="8"/>
  <c r="BE14" i="8" s="1"/>
  <c r="AY15" i="8"/>
  <c r="BE15" i="8" s="1"/>
  <c r="AY16" i="8"/>
  <c r="BE16" i="8" s="1"/>
  <c r="AY17" i="8"/>
  <c r="BE17" i="8" s="1"/>
  <c r="AY18" i="8"/>
  <c r="BE18" i="8" s="1"/>
  <c r="AY19" i="8"/>
  <c r="BE19" i="8" s="1"/>
  <c r="AY20" i="8"/>
  <c r="BE20" i="8" s="1"/>
  <c r="AY21" i="8"/>
  <c r="BE21" i="8" s="1"/>
  <c r="AY22" i="8"/>
  <c r="BE22" i="8" s="1"/>
  <c r="AY23" i="8"/>
  <c r="BE23" i="8" s="1"/>
  <c r="AY24" i="8"/>
  <c r="BE24" i="8" s="1"/>
  <c r="AY25" i="8"/>
  <c r="BE25" i="8" s="1"/>
  <c r="AY26" i="8"/>
  <c r="BE26" i="8" s="1"/>
  <c r="AY27" i="8"/>
  <c r="BE27" i="8" s="1"/>
  <c r="AY28" i="8"/>
  <c r="BE28" i="8" s="1"/>
  <c r="AY29" i="8"/>
  <c r="BE29" i="8" s="1"/>
  <c r="AY30" i="8"/>
  <c r="BE30" i="8" s="1"/>
  <c r="AY31" i="8"/>
  <c r="BE31" i="8" s="1"/>
  <c r="AY32" i="8"/>
  <c r="BE32" i="8" s="1"/>
  <c r="AY33" i="8"/>
  <c r="BE33" i="8" s="1"/>
  <c r="AY34" i="8"/>
  <c r="BE34" i="8" s="1"/>
  <c r="AY35" i="8"/>
  <c r="BE35" i="8" s="1"/>
  <c r="AY36" i="8"/>
  <c r="BE36" i="8" s="1"/>
  <c r="AY37" i="8"/>
  <c r="BE37" i="8" s="1"/>
  <c r="AY38" i="8"/>
  <c r="BE38" i="8" s="1"/>
  <c r="AY39" i="8"/>
  <c r="BE39" i="8" s="1"/>
  <c r="AY40" i="8"/>
  <c r="BE40" i="8" s="1"/>
  <c r="AY41" i="8"/>
  <c r="BE41" i="8" s="1"/>
  <c r="AY42" i="8"/>
  <c r="BE42" i="8" s="1"/>
  <c r="AY43" i="8"/>
  <c r="BE43" i="8" s="1"/>
  <c r="AY44" i="8"/>
  <c r="BE44" i="8" s="1"/>
  <c r="AY45" i="8"/>
  <c r="BE45" i="8" s="1"/>
  <c r="AY46" i="8"/>
  <c r="BE46" i="8" s="1"/>
  <c r="AY47" i="8"/>
  <c r="BE47" i="8" s="1"/>
  <c r="AY48" i="8"/>
  <c r="BE48" i="8" s="1"/>
  <c r="AY49" i="8"/>
  <c r="BE49" i="8" s="1"/>
  <c r="AY10" i="8"/>
  <c r="I5" i="8"/>
  <c r="I10" i="8" s="1"/>
  <c r="I6" i="8"/>
  <c r="K4" i="8"/>
  <c r="AM4" i="8"/>
  <c r="Y4" i="8"/>
  <c r="Z4" i="8"/>
  <c r="AN4" i="8"/>
  <c r="L4" i="8"/>
  <c r="X6" i="8"/>
  <c r="X5" i="8"/>
  <c r="W5" i="8"/>
  <c r="W6" i="8"/>
  <c r="AO4" i="8"/>
  <c r="AA4" i="8"/>
  <c r="M4" i="8"/>
  <c r="J5" i="8"/>
  <c r="J6" i="8"/>
  <c r="AK6" i="8"/>
  <c r="AK5" i="8"/>
  <c r="V4" i="8"/>
  <c r="AJ4" i="8"/>
  <c r="H4" i="8"/>
  <c r="AL6" i="8"/>
  <c r="AL5" i="8"/>
  <c r="AL10" i="8" s="1"/>
  <c r="N25" i="1"/>
  <c r="E46" i="1"/>
  <c r="G46" i="1" s="1"/>
  <c r="L46" i="1" s="1"/>
  <c r="AR26" i="2"/>
  <c r="AR30" i="2"/>
  <c r="AR21" i="2"/>
  <c r="AR51" i="2"/>
  <c r="AR7" i="2"/>
  <c r="AR11" i="2"/>
  <c r="AR27" i="2"/>
  <c r="AR41" i="2"/>
  <c r="AR53" i="2"/>
  <c r="AR47" i="2"/>
  <c r="AR37" i="2"/>
  <c r="AR17" i="2"/>
  <c r="AR28" i="2"/>
  <c r="AR16" i="2"/>
  <c r="AR32" i="2"/>
  <c r="AR8" i="2"/>
  <c r="AR22" i="2"/>
  <c r="AR25" i="2"/>
  <c r="AR13" i="2"/>
  <c r="AR38" i="2"/>
  <c r="AR29" i="2"/>
  <c r="AR9" i="2"/>
  <c r="AR42" i="2"/>
  <c r="AR24" i="2"/>
  <c r="AR43" i="2"/>
  <c r="AR50" i="2"/>
  <c r="AR39" i="2"/>
  <c r="AR44" i="2"/>
  <c r="AR10" i="2"/>
  <c r="AR52" i="2"/>
  <c r="AR40" i="2"/>
  <c r="AR45" i="2"/>
  <c r="AR12" i="2"/>
  <c r="AR6" i="2"/>
  <c r="AR49" i="2"/>
  <c r="AR35" i="2"/>
  <c r="AR20" i="2"/>
  <c r="AR5" i="2"/>
  <c r="AR31" i="2"/>
  <c r="AR23" i="2"/>
  <c r="AR18" i="2"/>
  <c r="AR33" i="2"/>
  <c r="AR48" i="2"/>
  <c r="AR36" i="2"/>
  <c r="AR46" i="2"/>
  <c r="AR34" i="2"/>
  <c r="AR19" i="2"/>
  <c r="AQ14" i="2"/>
  <c r="AR14" i="2" s="1"/>
  <c r="L11" i="1"/>
  <c r="N26" i="1"/>
  <c r="E47" i="1"/>
  <c r="G47" i="1" s="1"/>
  <c r="N21" i="1"/>
  <c r="E42" i="1"/>
  <c r="G42" i="1" s="1"/>
  <c r="N24" i="1"/>
  <c r="E45" i="1"/>
  <c r="G43" i="1"/>
  <c r="K44" i="1" s="1"/>
  <c r="AI55" i="2"/>
  <c r="AL55" i="2"/>
  <c r="AN55" i="2"/>
  <c r="AY50" i="8" l="1"/>
  <c r="F56" i="1" s="1"/>
  <c r="BE10" i="8"/>
  <c r="BE50" i="8" s="1"/>
  <c r="M56" i="1" s="1"/>
  <c r="AZ50" i="8"/>
  <c r="F57" i="1" s="1"/>
  <c r="BF10" i="8"/>
  <c r="BF50" i="8" s="1"/>
  <c r="M57" i="1" s="1"/>
  <c r="BB11" i="8"/>
  <c r="BH11" i="8" s="1"/>
  <c r="BB12" i="8"/>
  <c r="BH12" i="8" s="1"/>
  <c r="BB13" i="8"/>
  <c r="BH13" i="8" s="1"/>
  <c r="BB14" i="8"/>
  <c r="BH14" i="8" s="1"/>
  <c r="BB15" i="8"/>
  <c r="BH15" i="8" s="1"/>
  <c r="BB16" i="8"/>
  <c r="BH16" i="8" s="1"/>
  <c r="BB17" i="8"/>
  <c r="BH17" i="8" s="1"/>
  <c r="BB18" i="8"/>
  <c r="BH18" i="8" s="1"/>
  <c r="BB19" i="8"/>
  <c r="BH19" i="8" s="1"/>
  <c r="BB20" i="8"/>
  <c r="BH20" i="8" s="1"/>
  <c r="BB21" i="8"/>
  <c r="BH21" i="8" s="1"/>
  <c r="BB22" i="8"/>
  <c r="BH22" i="8" s="1"/>
  <c r="BB23" i="8"/>
  <c r="BH23" i="8" s="1"/>
  <c r="BB24" i="8"/>
  <c r="BH24" i="8" s="1"/>
  <c r="BB25" i="8"/>
  <c r="BH25" i="8" s="1"/>
  <c r="BB26" i="8"/>
  <c r="BH26" i="8" s="1"/>
  <c r="BB27" i="8"/>
  <c r="BH27" i="8" s="1"/>
  <c r="BB28" i="8"/>
  <c r="BH28" i="8" s="1"/>
  <c r="BB29" i="8"/>
  <c r="BH29" i="8" s="1"/>
  <c r="BB30" i="8"/>
  <c r="BH30" i="8" s="1"/>
  <c r="BB31" i="8"/>
  <c r="BH31" i="8" s="1"/>
  <c r="BB32" i="8"/>
  <c r="BH32" i="8" s="1"/>
  <c r="BB33" i="8"/>
  <c r="BH33" i="8" s="1"/>
  <c r="BB34" i="8"/>
  <c r="BH34" i="8" s="1"/>
  <c r="BB35" i="8"/>
  <c r="BH35" i="8" s="1"/>
  <c r="BB36" i="8"/>
  <c r="BH36" i="8" s="1"/>
  <c r="BB37" i="8"/>
  <c r="BH37" i="8" s="1"/>
  <c r="BB38" i="8"/>
  <c r="BH38" i="8" s="1"/>
  <c r="BB39" i="8"/>
  <c r="BH39" i="8" s="1"/>
  <c r="BB40" i="8"/>
  <c r="BH40" i="8" s="1"/>
  <c r="BB41" i="8"/>
  <c r="BH41" i="8" s="1"/>
  <c r="BB42" i="8"/>
  <c r="BH42" i="8" s="1"/>
  <c r="BB43" i="8"/>
  <c r="BH43" i="8" s="1"/>
  <c r="BB44" i="8"/>
  <c r="BH44" i="8" s="1"/>
  <c r="BB45" i="8"/>
  <c r="BH45" i="8" s="1"/>
  <c r="BB46" i="8"/>
  <c r="BH46" i="8" s="1"/>
  <c r="BB47" i="8"/>
  <c r="BH47" i="8" s="1"/>
  <c r="BB48" i="8"/>
  <c r="BH48" i="8" s="1"/>
  <c r="BB49" i="8"/>
  <c r="BH49" i="8" s="1"/>
  <c r="BB10" i="8"/>
  <c r="AX6" i="8"/>
  <c r="AX5" i="8"/>
  <c r="BC11" i="8"/>
  <c r="BI11" i="8" s="1"/>
  <c r="BC12" i="8"/>
  <c r="BI12" i="8" s="1"/>
  <c r="BC13" i="8"/>
  <c r="BI13" i="8" s="1"/>
  <c r="BC14" i="8"/>
  <c r="BI14" i="8" s="1"/>
  <c r="BC15" i="8"/>
  <c r="BI15" i="8" s="1"/>
  <c r="BC16" i="8"/>
  <c r="BI16" i="8" s="1"/>
  <c r="BC17" i="8"/>
  <c r="BI17" i="8" s="1"/>
  <c r="BC18" i="8"/>
  <c r="BI18" i="8" s="1"/>
  <c r="BC19" i="8"/>
  <c r="BI19" i="8" s="1"/>
  <c r="BC20" i="8"/>
  <c r="BI20" i="8" s="1"/>
  <c r="BC21" i="8"/>
  <c r="BI21" i="8" s="1"/>
  <c r="BC22" i="8"/>
  <c r="BI22" i="8" s="1"/>
  <c r="BC23" i="8"/>
  <c r="BI23" i="8" s="1"/>
  <c r="BC24" i="8"/>
  <c r="BI24" i="8" s="1"/>
  <c r="BC25" i="8"/>
  <c r="BI25" i="8" s="1"/>
  <c r="BC26" i="8"/>
  <c r="BI26" i="8" s="1"/>
  <c r="BC27" i="8"/>
  <c r="BI27" i="8" s="1"/>
  <c r="BC28" i="8"/>
  <c r="BI28" i="8" s="1"/>
  <c r="BC29" i="8"/>
  <c r="BI29" i="8" s="1"/>
  <c r="BC30" i="8"/>
  <c r="BI30" i="8" s="1"/>
  <c r="BC31" i="8"/>
  <c r="BI31" i="8" s="1"/>
  <c r="BC32" i="8"/>
  <c r="BI32" i="8" s="1"/>
  <c r="BC33" i="8"/>
  <c r="BI33" i="8" s="1"/>
  <c r="BC34" i="8"/>
  <c r="BI34" i="8" s="1"/>
  <c r="BC35" i="8"/>
  <c r="BI35" i="8" s="1"/>
  <c r="BC36" i="8"/>
  <c r="BI36" i="8" s="1"/>
  <c r="BC37" i="8"/>
  <c r="BI37" i="8" s="1"/>
  <c r="BC38" i="8"/>
  <c r="BI38" i="8" s="1"/>
  <c r="BC39" i="8"/>
  <c r="BI39" i="8" s="1"/>
  <c r="BC40" i="8"/>
  <c r="BI40" i="8" s="1"/>
  <c r="BC41" i="8"/>
  <c r="BI41" i="8" s="1"/>
  <c r="BC42" i="8"/>
  <c r="BI42" i="8" s="1"/>
  <c r="BC43" i="8"/>
  <c r="BI43" i="8" s="1"/>
  <c r="BC44" i="8"/>
  <c r="BI44" i="8" s="1"/>
  <c r="BC45" i="8"/>
  <c r="BI45" i="8" s="1"/>
  <c r="BC46" i="8"/>
  <c r="BI46" i="8" s="1"/>
  <c r="BC47" i="8"/>
  <c r="BI47" i="8" s="1"/>
  <c r="BC48" i="8"/>
  <c r="BI48" i="8" s="1"/>
  <c r="BC49" i="8"/>
  <c r="BI49" i="8" s="1"/>
  <c r="BC10" i="8"/>
  <c r="BA11" i="8"/>
  <c r="BG11" i="8" s="1"/>
  <c r="BA12" i="8"/>
  <c r="BG12" i="8" s="1"/>
  <c r="BA13" i="8"/>
  <c r="BG13" i="8" s="1"/>
  <c r="BA14" i="8"/>
  <c r="BG14" i="8" s="1"/>
  <c r="BA15" i="8"/>
  <c r="BG15" i="8" s="1"/>
  <c r="BA16" i="8"/>
  <c r="BG16" i="8" s="1"/>
  <c r="BA17" i="8"/>
  <c r="BG17" i="8" s="1"/>
  <c r="BA18" i="8"/>
  <c r="BG18" i="8" s="1"/>
  <c r="BA19" i="8"/>
  <c r="BG19" i="8" s="1"/>
  <c r="BA20" i="8"/>
  <c r="BG20" i="8" s="1"/>
  <c r="BA21" i="8"/>
  <c r="BG21" i="8" s="1"/>
  <c r="BA22" i="8"/>
  <c r="BG22" i="8" s="1"/>
  <c r="BA23" i="8"/>
  <c r="BG23" i="8" s="1"/>
  <c r="BA24" i="8"/>
  <c r="BG24" i="8" s="1"/>
  <c r="BA25" i="8"/>
  <c r="BG25" i="8" s="1"/>
  <c r="BA26" i="8"/>
  <c r="BG26" i="8" s="1"/>
  <c r="BA27" i="8"/>
  <c r="BG27" i="8" s="1"/>
  <c r="BA28" i="8"/>
  <c r="BG28" i="8" s="1"/>
  <c r="BA29" i="8"/>
  <c r="BG29" i="8" s="1"/>
  <c r="BA30" i="8"/>
  <c r="BG30" i="8" s="1"/>
  <c r="BA31" i="8"/>
  <c r="BG31" i="8" s="1"/>
  <c r="BA32" i="8"/>
  <c r="BG32" i="8" s="1"/>
  <c r="BA33" i="8"/>
  <c r="BG33" i="8" s="1"/>
  <c r="BA34" i="8"/>
  <c r="BG34" i="8" s="1"/>
  <c r="BA35" i="8"/>
  <c r="BG35" i="8" s="1"/>
  <c r="BA36" i="8"/>
  <c r="BG36" i="8" s="1"/>
  <c r="BA37" i="8"/>
  <c r="BG37" i="8" s="1"/>
  <c r="BA38" i="8"/>
  <c r="BG38" i="8" s="1"/>
  <c r="BA39" i="8"/>
  <c r="BG39" i="8" s="1"/>
  <c r="BA40" i="8"/>
  <c r="BG40" i="8" s="1"/>
  <c r="BA41" i="8"/>
  <c r="BG41" i="8" s="1"/>
  <c r="BA42" i="8"/>
  <c r="BG42" i="8" s="1"/>
  <c r="BA43" i="8"/>
  <c r="BG43" i="8" s="1"/>
  <c r="BA44" i="8"/>
  <c r="BG44" i="8" s="1"/>
  <c r="BA45" i="8"/>
  <c r="BG45" i="8" s="1"/>
  <c r="BA46" i="8"/>
  <c r="BG46" i="8" s="1"/>
  <c r="BA47" i="8"/>
  <c r="BG47" i="8" s="1"/>
  <c r="BA48" i="8"/>
  <c r="BG48" i="8" s="1"/>
  <c r="BA49" i="8"/>
  <c r="BG49" i="8" s="1"/>
  <c r="BA10" i="8"/>
  <c r="L6" i="8"/>
  <c r="L5" i="8"/>
  <c r="AM5" i="8"/>
  <c r="AM6" i="8"/>
  <c r="AL13" i="8"/>
  <c r="AR13" i="8" s="1"/>
  <c r="AL15" i="8"/>
  <c r="AR15" i="8" s="1"/>
  <c r="AL17" i="8"/>
  <c r="AR17" i="8" s="1"/>
  <c r="AL19" i="8"/>
  <c r="AR19" i="8" s="1"/>
  <c r="AL21" i="8"/>
  <c r="AR21" i="8" s="1"/>
  <c r="AL23" i="8"/>
  <c r="AR23" i="8" s="1"/>
  <c r="AL25" i="8"/>
  <c r="AR25" i="8" s="1"/>
  <c r="AL27" i="8"/>
  <c r="AR27" i="8" s="1"/>
  <c r="AL29" i="8"/>
  <c r="AR29" i="8" s="1"/>
  <c r="AL31" i="8"/>
  <c r="AR31" i="8" s="1"/>
  <c r="AL33" i="8"/>
  <c r="AR33" i="8" s="1"/>
  <c r="AL35" i="8"/>
  <c r="AR35" i="8" s="1"/>
  <c r="AL37" i="8"/>
  <c r="AR37" i="8" s="1"/>
  <c r="AL39" i="8"/>
  <c r="AR39" i="8" s="1"/>
  <c r="AL41" i="8"/>
  <c r="AR41" i="8" s="1"/>
  <c r="AL43" i="8"/>
  <c r="AR43" i="8" s="1"/>
  <c r="AL45" i="8"/>
  <c r="AR45" i="8" s="1"/>
  <c r="AL47" i="8"/>
  <c r="AR47" i="8" s="1"/>
  <c r="AL49" i="8"/>
  <c r="AR49" i="8" s="1"/>
  <c r="AL18" i="8"/>
  <c r="AR18" i="8" s="1"/>
  <c r="AL26" i="8"/>
  <c r="AR26" i="8" s="1"/>
  <c r="AL34" i="8"/>
  <c r="AR34" i="8" s="1"/>
  <c r="AL42" i="8"/>
  <c r="AR42" i="8" s="1"/>
  <c r="AL11" i="8"/>
  <c r="AR11" i="8" s="1"/>
  <c r="AL12" i="8"/>
  <c r="AR12" i="8" s="1"/>
  <c r="AL20" i="8"/>
  <c r="AR20" i="8" s="1"/>
  <c r="AL28" i="8"/>
  <c r="AR28" i="8" s="1"/>
  <c r="AL36" i="8"/>
  <c r="AR36" i="8" s="1"/>
  <c r="AL44" i="8"/>
  <c r="AR44" i="8" s="1"/>
  <c r="AL14" i="8"/>
  <c r="AR14" i="8" s="1"/>
  <c r="AL30" i="8"/>
  <c r="AR30" i="8" s="1"/>
  <c r="AL46" i="8"/>
  <c r="AR46" i="8" s="1"/>
  <c r="AL16" i="8"/>
  <c r="AR16" i="8" s="1"/>
  <c r="AL32" i="8"/>
  <c r="AR32" i="8" s="1"/>
  <c r="AL48" i="8"/>
  <c r="AR48" i="8" s="1"/>
  <c r="AL22" i="8"/>
  <c r="AR22" i="8" s="1"/>
  <c r="AL38" i="8"/>
  <c r="AR38" i="8" s="1"/>
  <c r="AL24" i="8"/>
  <c r="AR24" i="8" s="1"/>
  <c r="AL40" i="8"/>
  <c r="AR40" i="8" s="1"/>
  <c r="J18" i="8"/>
  <c r="P18" i="8" s="1"/>
  <c r="J19" i="8"/>
  <c r="P19" i="8" s="1"/>
  <c r="J26" i="8"/>
  <c r="P26" i="8" s="1"/>
  <c r="J27" i="8"/>
  <c r="P27" i="8" s="1"/>
  <c r="J34" i="8"/>
  <c r="P34" i="8" s="1"/>
  <c r="J35" i="8"/>
  <c r="P35" i="8" s="1"/>
  <c r="J10" i="8"/>
  <c r="J13" i="8"/>
  <c r="P13" i="8" s="1"/>
  <c r="J20" i="8"/>
  <c r="P20" i="8" s="1"/>
  <c r="J21" i="8"/>
  <c r="P21" i="8" s="1"/>
  <c r="J28" i="8"/>
  <c r="P28" i="8" s="1"/>
  <c r="J29" i="8"/>
  <c r="P29" i="8" s="1"/>
  <c r="J36" i="8"/>
  <c r="P36" i="8" s="1"/>
  <c r="J37" i="8"/>
  <c r="P37" i="8" s="1"/>
  <c r="J15" i="8"/>
  <c r="P15" i="8" s="1"/>
  <c r="J22" i="8"/>
  <c r="P22" i="8" s="1"/>
  <c r="J31" i="8"/>
  <c r="P31" i="8" s="1"/>
  <c r="J38" i="8"/>
  <c r="P38" i="8" s="1"/>
  <c r="J43" i="8"/>
  <c r="P43" i="8" s="1"/>
  <c r="J45" i="8"/>
  <c r="P45" i="8" s="1"/>
  <c r="J47" i="8"/>
  <c r="P47" i="8" s="1"/>
  <c r="J49" i="8"/>
  <c r="P49" i="8" s="1"/>
  <c r="J17" i="8"/>
  <c r="P17" i="8" s="1"/>
  <c r="J24" i="8"/>
  <c r="P24" i="8" s="1"/>
  <c r="J33" i="8"/>
  <c r="P33" i="8" s="1"/>
  <c r="J40" i="8"/>
  <c r="P40" i="8" s="1"/>
  <c r="J11" i="8"/>
  <c r="P11" i="8" s="1"/>
  <c r="J14" i="8"/>
  <c r="P14" i="8" s="1"/>
  <c r="J23" i="8"/>
  <c r="P23" i="8" s="1"/>
  <c r="J30" i="8"/>
  <c r="P30" i="8" s="1"/>
  <c r="J39" i="8"/>
  <c r="P39" i="8" s="1"/>
  <c r="J42" i="8"/>
  <c r="P42" i="8" s="1"/>
  <c r="J44" i="8"/>
  <c r="P44" i="8" s="1"/>
  <c r="J46" i="8"/>
  <c r="P46" i="8" s="1"/>
  <c r="J48" i="8"/>
  <c r="P48" i="8" s="1"/>
  <c r="J12" i="8"/>
  <c r="P12" i="8" s="1"/>
  <c r="J16" i="8"/>
  <c r="P16" i="8" s="1"/>
  <c r="J25" i="8"/>
  <c r="P25" i="8" s="1"/>
  <c r="J32" i="8"/>
  <c r="P32" i="8" s="1"/>
  <c r="J41" i="8"/>
  <c r="P41" i="8" s="1"/>
  <c r="AK10" i="8"/>
  <c r="AK12" i="8"/>
  <c r="AQ12" i="8" s="1"/>
  <c r="AK19" i="8"/>
  <c r="AQ19" i="8" s="1"/>
  <c r="AK20" i="8"/>
  <c r="AQ20" i="8" s="1"/>
  <c r="AK27" i="8"/>
  <c r="AQ27" i="8" s="1"/>
  <c r="AK28" i="8"/>
  <c r="AQ28" i="8" s="1"/>
  <c r="AK35" i="8"/>
  <c r="AQ35" i="8" s="1"/>
  <c r="AK36" i="8"/>
  <c r="AQ36" i="8" s="1"/>
  <c r="AK43" i="8"/>
  <c r="AQ43" i="8" s="1"/>
  <c r="AK44" i="8"/>
  <c r="AQ44" i="8" s="1"/>
  <c r="AK13" i="8"/>
  <c r="AQ13" i="8" s="1"/>
  <c r="AK14" i="8"/>
  <c r="AQ14" i="8" s="1"/>
  <c r="AK21" i="8"/>
  <c r="AQ21" i="8" s="1"/>
  <c r="AK22" i="8"/>
  <c r="AQ22" i="8" s="1"/>
  <c r="AK29" i="8"/>
  <c r="AQ29" i="8" s="1"/>
  <c r="AK30" i="8"/>
  <c r="AQ30" i="8" s="1"/>
  <c r="AK37" i="8"/>
  <c r="AQ37" i="8" s="1"/>
  <c r="AK38" i="8"/>
  <c r="AQ38" i="8" s="1"/>
  <c r="AK45" i="8"/>
  <c r="AQ45" i="8" s="1"/>
  <c r="AK46" i="8"/>
  <c r="AQ46" i="8" s="1"/>
  <c r="AK16" i="8"/>
  <c r="AQ16" i="8" s="1"/>
  <c r="AK23" i="8"/>
  <c r="AQ23" i="8" s="1"/>
  <c r="AK32" i="8"/>
  <c r="AQ32" i="8" s="1"/>
  <c r="AK39" i="8"/>
  <c r="AQ39" i="8" s="1"/>
  <c r="AK48" i="8"/>
  <c r="AQ48" i="8" s="1"/>
  <c r="AK18" i="8"/>
  <c r="AQ18" i="8" s="1"/>
  <c r="AK25" i="8"/>
  <c r="AQ25" i="8" s="1"/>
  <c r="AK34" i="8"/>
  <c r="AQ34" i="8" s="1"/>
  <c r="AK41" i="8"/>
  <c r="AQ41" i="8" s="1"/>
  <c r="AK15" i="8"/>
  <c r="AQ15" i="8" s="1"/>
  <c r="AK24" i="8"/>
  <c r="AQ24" i="8" s="1"/>
  <c r="AK31" i="8"/>
  <c r="AQ31" i="8" s="1"/>
  <c r="AK40" i="8"/>
  <c r="AQ40" i="8" s="1"/>
  <c r="AK47" i="8"/>
  <c r="AQ47" i="8" s="1"/>
  <c r="AK42" i="8"/>
  <c r="AQ42" i="8" s="1"/>
  <c r="AK49" i="8"/>
  <c r="AQ49" i="8" s="1"/>
  <c r="AK11" i="8"/>
  <c r="AQ11" i="8" s="1"/>
  <c r="AK17" i="8"/>
  <c r="AQ17" i="8" s="1"/>
  <c r="AK26" i="8"/>
  <c r="AQ26" i="8" s="1"/>
  <c r="AK33" i="8"/>
  <c r="AQ33" i="8" s="1"/>
  <c r="M5" i="8"/>
  <c r="M6" i="8"/>
  <c r="W11" i="8"/>
  <c r="AC11" i="8" s="1"/>
  <c r="W12" i="8"/>
  <c r="AC12" i="8" s="1"/>
  <c r="W19" i="8"/>
  <c r="AC19" i="8" s="1"/>
  <c r="W20" i="8"/>
  <c r="AC20" i="8" s="1"/>
  <c r="W27" i="8"/>
  <c r="AC27" i="8" s="1"/>
  <c r="W28" i="8"/>
  <c r="AC28" i="8" s="1"/>
  <c r="W35" i="8"/>
  <c r="AC35" i="8" s="1"/>
  <c r="W36" i="8"/>
  <c r="AC36" i="8" s="1"/>
  <c r="W43" i="8"/>
  <c r="AC43" i="8" s="1"/>
  <c r="W44" i="8"/>
  <c r="AC44" i="8" s="1"/>
  <c r="W13" i="8"/>
  <c r="AC13" i="8" s="1"/>
  <c r="W14" i="8"/>
  <c r="AC14" i="8" s="1"/>
  <c r="W21" i="8"/>
  <c r="AC21" i="8" s="1"/>
  <c r="W22" i="8"/>
  <c r="AC22" i="8" s="1"/>
  <c r="W29" i="8"/>
  <c r="AC29" i="8" s="1"/>
  <c r="W30" i="8"/>
  <c r="AC30" i="8" s="1"/>
  <c r="W37" i="8"/>
  <c r="AC37" i="8" s="1"/>
  <c r="W38" i="8"/>
  <c r="AC38" i="8" s="1"/>
  <c r="W45" i="8"/>
  <c r="AC45" i="8" s="1"/>
  <c r="W46" i="8"/>
  <c r="AC46" i="8" s="1"/>
  <c r="W15" i="8"/>
  <c r="AC15" i="8" s="1"/>
  <c r="W24" i="8"/>
  <c r="AC24" i="8" s="1"/>
  <c r="W31" i="8"/>
  <c r="AC31" i="8" s="1"/>
  <c r="W40" i="8"/>
  <c r="AC40" i="8" s="1"/>
  <c r="W47" i="8"/>
  <c r="AC47" i="8" s="1"/>
  <c r="W49" i="8"/>
  <c r="AC49" i="8" s="1"/>
  <c r="W10" i="8"/>
  <c r="W17" i="8"/>
  <c r="AC17" i="8" s="1"/>
  <c r="W26" i="8"/>
  <c r="AC26" i="8" s="1"/>
  <c r="W33" i="8"/>
  <c r="AC33" i="8" s="1"/>
  <c r="W42" i="8"/>
  <c r="AC42" i="8" s="1"/>
  <c r="W16" i="8"/>
  <c r="AC16" i="8" s="1"/>
  <c r="W23" i="8"/>
  <c r="AC23" i="8" s="1"/>
  <c r="W32" i="8"/>
  <c r="AC32" i="8" s="1"/>
  <c r="W39" i="8"/>
  <c r="AC39" i="8" s="1"/>
  <c r="W18" i="8"/>
  <c r="AC18" i="8" s="1"/>
  <c r="W25" i="8"/>
  <c r="AC25" i="8" s="1"/>
  <c r="W34" i="8"/>
  <c r="AC34" i="8" s="1"/>
  <c r="W41" i="8"/>
  <c r="AC41" i="8" s="1"/>
  <c r="W48" i="8"/>
  <c r="AC48" i="8" s="1"/>
  <c r="AN5" i="8"/>
  <c r="AN6" i="8"/>
  <c r="K6" i="8"/>
  <c r="K5" i="8"/>
  <c r="H5" i="8"/>
  <c r="H10" i="8" s="1"/>
  <c r="H6" i="8"/>
  <c r="AA5" i="8"/>
  <c r="AA6" i="8"/>
  <c r="X13" i="8"/>
  <c r="AD13" i="8" s="1"/>
  <c r="X15" i="8"/>
  <c r="AD15" i="8" s="1"/>
  <c r="X17" i="8"/>
  <c r="AD17" i="8" s="1"/>
  <c r="X19" i="8"/>
  <c r="AD19" i="8" s="1"/>
  <c r="X21" i="8"/>
  <c r="AD21" i="8" s="1"/>
  <c r="X23" i="8"/>
  <c r="AD23" i="8" s="1"/>
  <c r="X25" i="8"/>
  <c r="AD25" i="8" s="1"/>
  <c r="X27" i="8"/>
  <c r="AD27" i="8" s="1"/>
  <c r="X29" i="8"/>
  <c r="AD29" i="8" s="1"/>
  <c r="X31" i="8"/>
  <c r="AD31" i="8" s="1"/>
  <c r="X33" i="8"/>
  <c r="AD33" i="8" s="1"/>
  <c r="X35" i="8"/>
  <c r="AD35" i="8" s="1"/>
  <c r="X37" i="8"/>
  <c r="AD37" i="8" s="1"/>
  <c r="X39" i="8"/>
  <c r="AD39" i="8" s="1"/>
  <c r="X41" i="8"/>
  <c r="AD41" i="8" s="1"/>
  <c r="X43" i="8"/>
  <c r="AD43" i="8" s="1"/>
  <c r="X45" i="8"/>
  <c r="AD45" i="8" s="1"/>
  <c r="X47" i="8"/>
  <c r="AD47" i="8" s="1"/>
  <c r="X49" i="8"/>
  <c r="AD49" i="8" s="1"/>
  <c r="X18" i="8"/>
  <c r="AD18" i="8" s="1"/>
  <c r="X26" i="8"/>
  <c r="AD26" i="8" s="1"/>
  <c r="X34" i="8"/>
  <c r="AD34" i="8" s="1"/>
  <c r="X42" i="8"/>
  <c r="AD42" i="8" s="1"/>
  <c r="X12" i="8"/>
  <c r="AD12" i="8" s="1"/>
  <c r="X20" i="8"/>
  <c r="AD20" i="8" s="1"/>
  <c r="X28" i="8"/>
  <c r="AD28" i="8" s="1"/>
  <c r="X36" i="8"/>
  <c r="AD36" i="8" s="1"/>
  <c r="X44" i="8"/>
  <c r="AD44" i="8" s="1"/>
  <c r="X22" i="8"/>
  <c r="AD22" i="8" s="1"/>
  <c r="X38" i="8"/>
  <c r="AD38" i="8" s="1"/>
  <c r="X48" i="8"/>
  <c r="AD48" i="8" s="1"/>
  <c r="X11" i="8"/>
  <c r="AD11" i="8" s="1"/>
  <c r="X24" i="8"/>
  <c r="AD24" i="8" s="1"/>
  <c r="X40" i="8"/>
  <c r="AD40" i="8" s="1"/>
  <c r="X10" i="8"/>
  <c r="X14" i="8"/>
  <c r="AD14" i="8" s="1"/>
  <c r="X30" i="8"/>
  <c r="AD30" i="8" s="1"/>
  <c r="X46" i="8"/>
  <c r="AD46" i="8" s="1"/>
  <c r="X16" i="8"/>
  <c r="AD16" i="8" s="1"/>
  <c r="X32" i="8"/>
  <c r="AD32" i="8" s="1"/>
  <c r="Z5" i="8"/>
  <c r="Z6" i="8"/>
  <c r="V5" i="8"/>
  <c r="V10" i="8" s="1"/>
  <c r="V6" i="8"/>
  <c r="AJ5" i="8"/>
  <c r="AJ10" i="8" s="1"/>
  <c r="AJ6" i="8"/>
  <c r="AO6" i="8"/>
  <c r="AO5" i="8"/>
  <c r="Y6" i="8"/>
  <c r="Y5" i="8"/>
  <c r="I13" i="8"/>
  <c r="O13" i="8" s="1"/>
  <c r="I15" i="8"/>
  <c r="O15" i="8" s="1"/>
  <c r="I17" i="8"/>
  <c r="O17" i="8" s="1"/>
  <c r="I19" i="8"/>
  <c r="O19" i="8" s="1"/>
  <c r="I21" i="8"/>
  <c r="O21" i="8" s="1"/>
  <c r="I23" i="8"/>
  <c r="O23" i="8" s="1"/>
  <c r="I25" i="8"/>
  <c r="O25" i="8" s="1"/>
  <c r="I27" i="8"/>
  <c r="O27" i="8" s="1"/>
  <c r="I29" i="8"/>
  <c r="O29" i="8" s="1"/>
  <c r="I31" i="8"/>
  <c r="O31" i="8" s="1"/>
  <c r="I33" i="8"/>
  <c r="O33" i="8" s="1"/>
  <c r="I35" i="8"/>
  <c r="O35" i="8" s="1"/>
  <c r="I37" i="8"/>
  <c r="O37" i="8" s="1"/>
  <c r="I39" i="8"/>
  <c r="O39" i="8" s="1"/>
  <c r="I41" i="8"/>
  <c r="O41" i="8" s="1"/>
  <c r="I20" i="8"/>
  <c r="O20" i="8" s="1"/>
  <c r="I28" i="8"/>
  <c r="O28" i="8" s="1"/>
  <c r="I36" i="8"/>
  <c r="O36" i="8" s="1"/>
  <c r="I42" i="8"/>
  <c r="O42" i="8" s="1"/>
  <c r="I14" i="8"/>
  <c r="O14" i="8" s="1"/>
  <c r="I22" i="8"/>
  <c r="O22" i="8" s="1"/>
  <c r="I30" i="8"/>
  <c r="O30" i="8" s="1"/>
  <c r="I38" i="8"/>
  <c r="O38" i="8" s="1"/>
  <c r="I24" i="8"/>
  <c r="O24" i="8" s="1"/>
  <c r="I40" i="8"/>
  <c r="O40" i="8" s="1"/>
  <c r="I11" i="8"/>
  <c r="O11" i="8" s="1"/>
  <c r="I26" i="8"/>
  <c r="O26" i="8" s="1"/>
  <c r="I44" i="8"/>
  <c r="O44" i="8" s="1"/>
  <c r="I46" i="8"/>
  <c r="O46" i="8" s="1"/>
  <c r="I48" i="8"/>
  <c r="O48" i="8" s="1"/>
  <c r="I12" i="8"/>
  <c r="O12" i="8" s="1"/>
  <c r="I16" i="8"/>
  <c r="O16" i="8" s="1"/>
  <c r="I32" i="8"/>
  <c r="O32" i="8" s="1"/>
  <c r="I18" i="8"/>
  <c r="O18" i="8" s="1"/>
  <c r="I34" i="8"/>
  <c r="O34" i="8" s="1"/>
  <c r="I43" i="8"/>
  <c r="O43" i="8" s="1"/>
  <c r="I45" i="8"/>
  <c r="O45" i="8" s="1"/>
  <c r="I47" i="8"/>
  <c r="O47" i="8" s="1"/>
  <c r="I49" i="8"/>
  <c r="O49" i="8" s="1"/>
  <c r="AR15" i="2"/>
  <c r="L12" i="1"/>
  <c r="AP55" i="2"/>
  <c r="K46" i="1"/>
  <c r="N47" i="1"/>
  <c r="K47" i="1"/>
  <c r="L47" i="1"/>
  <c r="G45" i="1"/>
  <c r="M47" i="1" s="1"/>
  <c r="BA50" i="8" l="1"/>
  <c r="F58" i="1" s="1"/>
  <c r="BG10" i="8"/>
  <c r="BG50" i="8" s="1"/>
  <c r="M58" i="1" s="1"/>
  <c r="BC50" i="8"/>
  <c r="F60" i="1" s="1"/>
  <c r="BI10" i="8"/>
  <c r="BI50" i="8" s="1"/>
  <c r="M60" i="1" s="1"/>
  <c r="AX11" i="8"/>
  <c r="BD11" i="8" s="1"/>
  <c r="AX12" i="8"/>
  <c r="BD12" i="8" s="1"/>
  <c r="AX13" i="8"/>
  <c r="BD13" i="8" s="1"/>
  <c r="AX14" i="8"/>
  <c r="BD14" i="8" s="1"/>
  <c r="AX15" i="8"/>
  <c r="BD15" i="8" s="1"/>
  <c r="AX16" i="8"/>
  <c r="BD16" i="8" s="1"/>
  <c r="AX17" i="8"/>
  <c r="BD17" i="8" s="1"/>
  <c r="AX18" i="8"/>
  <c r="BD18" i="8" s="1"/>
  <c r="AX19" i="8"/>
  <c r="BD19" i="8" s="1"/>
  <c r="AX20" i="8"/>
  <c r="BD20" i="8" s="1"/>
  <c r="AX21" i="8"/>
  <c r="BD21" i="8" s="1"/>
  <c r="AX22" i="8"/>
  <c r="BD22" i="8" s="1"/>
  <c r="AX23" i="8"/>
  <c r="BD23" i="8" s="1"/>
  <c r="AX24" i="8"/>
  <c r="BD24" i="8" s="1"/>
  <c r="AX25" i="8"/>
  <c r="BD25" i="8" s="1"/>
  <c r="AX26" i="8"/>
  <c r="BD26" i="8" s="1"/>
  <c r="AX27" i="8"/>
  <c r="BD27" i="8" s="1"/>
  <c r="AX28" i="8"/>
  <c r="BD28" i="8" s="1"/>
  <c r="AX29" i="8"/>
  <c r="BD29" i="8" s="1"/>
  <c r="AX30" i="8"/>
  <c r="BD30" i="8" s="1"/>
  <c r="AX31" i="8"/>
  <c r="BD31" i="8" s="1"/>
  <c r="AX32" i="8"/>
  <c r="BD32" i="8" s="1"/>
  <c r="AX33" i="8"/>
  <c r="BD33" i="8" s="1"/>
  <c r="AX34" i="8"/>
  <c r="BD34" i="8" s="1"/>
  <c r="AX35" i="8"/>
  <c r="BD35" i="8" s="1"/>
  <c r="AX36" i="8"/>
  <c r="BD36" i="8" s="1"/>
  <c r="AX37" i="8"/>
  <c r="BD37" i="8" s="1"/>
  <c r="AX38" i="8"/>
  <c r="BD38" i="8" s="1"/>
  <c r="AX39" i="8"/>
  <c r="BD39" i="8" s="1"/>
  <c r="AX40" i="8"/>
  <c r="BD40" i="8" s="1"/>
  <c r="AX41" i="8"/>
  <c r="BD41" i="8" s="1"/>
  <c r="AX42" i="8"/>
  <c r="BD42" i="8" s="1"/>
  <c r="AX43" i="8"/>
  <c r="BD43" i="8" s="1"/>
  <c r="AX44" i="8"/>
  <c r="BD44" i="8" s="1"/>
  <c r="AX45" i="8"/>
  <c r="BD45" i="8" s="1"/>
  <c r="AX46" i="8"/>
  <c r="BD46" i="8" s="1"/>
  <c r="AX47" i="8"/>
  <c r="BD47" i="8" s="1"/>
  <c r="AX48" i="8"/>
  <c r="BD48" i="8" s="1"/>
  <c r="AX49" i="8"/>
  <c r="BD49" i="8" s="1"/>
  <c r="AX10" i="8"/>
  <c r="BB50" i="8"/>
  <c r="F59" i="1" s="1"/>
  <c r="BH10" i="8"/>
  <c r="BH50" i="8" s="1"/>
  <c r="M59" i="1" s="1"/>
  <c r="N10" i="8"/>
  <c r="H11" i="8"/>
  <c r="AJ11" i="8"/>
  <c r="AP11" i="8" s="1"/>
  <c r="V11" i="8"/>
  <c r="AB11" i="8" s="1"/>
  <c r="H15" i="8"/>
  <c r="AR10" i="8"/>
  <c r="AR50" i="8" s="1"/>
  <c r="AL50" i="8"/>
  <c r="H13" i="8"/>
  <c r="H14" i="8"/>
  <c r="H21" i="8"/>
  <c r="H22" i="8"/>
  <c r="H29" i="8"/>
  <c r="H30" i="8"/>
  <c r="H37" i="8"/>
  <c r="H38" i="8"/>
  <c r="H16" i="8"/>
  <c r="H23" i="8"/>
  <c r="H24" i="8"/>
  <c r="H31" i="8"/>
  <c r="H32" i="8"/>
  <c r="H39" i="8"/>
  <c r="H40" i="8"/>
  <c r="H17" i="8"/>
  <c r="H26" i="8"/>
  <c r="H33" i="8"/>
  <c r="H44" i="8"/>
  <c r="H46" i="8"/>
  <c r="H48" i="8"/>
  <c r="H19" i="8"/>
  <c r="H28" i="8"/>
  <c r="H35" i="8"/>
  <c r="H42" i="8"/>
  <c r="H18" i="8"/>
  <c r="H25" i="8"/>
  <c r="H34" i="8"/>
  <c r="H41" i="8"/>
  <c r="H43" i="8"/>
  <c r="H45" i="8"/>
  <c r="H47" i="8"/>
  <c r="H49" i="8"/>
  <c r="H12" i="8"/>
  <c r="H20" i="8"/>
  <c r="H27" i="8"/>
  <c r="H36" i="8"/>
  <c r="AN12" i="8"/>
  <c r="AT12" i="8" s="1"/>
  <c r="AN14" i="8"/>
  <c r="AT14" i="8" s="1"/>
  <c r="AN16" i="8"/>
  <c r="AT16" i="8" s="1"/>
  <c r="AN18" i="8"/>
  <c r="AT18" i="8" s="1"/>
  <c r="AN20" i="8"/>
  <c r="AT20" i="8" s="1"/>
  <c r="AN22" i="8"/>
  <c r="AT22" i="8" s="1"/>
  <c r="AN24" i="8"/>
  <c r="AT24" i="8" s="1"/>
  <c r="AN26" i="8"/>
  <c r="AT26" i="8" s="1"/>
  <c r="AN28" i="8"/>
  <c r="AT28" i="8" s="1"/>
  <c r="AN30" i="8"/>
  <c r="AT30" i="8" s="1"/>
  <c r="AN32" i="8"/>
  <c r="AT32" i="8" s="1"/>
  <c r="AN34" i="8"/>
  <c r="AT34" i="8" s="1"/>
  <c r="AN36" i="8"/>
  <c r="AT36" i="8" s="1"/>
  <c r="AN38" i="8"/>
  <c r="AT38" i="8" s="1"/>
  <c r="AN40" i="8"/>
  <c r="AT40" i="8" s="1"/>
  <c r="AN42" i="8"/>
  <c r="AT42" i="8" s="1"/>
  <c r="AN44" i="8"/>
  <c r="AT44" i="8" s="1"/>
  <c r="AN46" i="8"/>
  <c r="AT46" i="8" s="1"/>
  <c r="AN48" i="8"/>
  <c r="AT48" i="8" s="1"/>
  <c r="AN15" i="8"/>
  <c r="AT15" i="8" s="1"/>
  <c r="AN23" i="8"/>
  <c r="AT23" i="8" s="1"/>
  <c r="AN31" i="8"/>
  <c r="AT31" i="8" s="1"/>
  <c r="AN39" i="8"/>
  <c r="AT39" i="8" s="1"/>
  <c r="AN47" i="8"/>
  <c r="AT47" i="8" s="1"/>
  <c r="AN17" i="8"/>
  <c r="AT17" i="8" s="1"/>
  <c r="AN25" i="8"/>
  <c r="AT25" i="8" s="1"/>
  <c r="AN33" i="8"/>
  <c r="AT33" i="8" s="1"/>
  <c r="AN41" i="8"/>
  <c r="AT41" i="8" s="1"/>
  <c r="AN49" i="8"/>
  <c r="AT49" i="8" s="1"/>
  <c r="AN10" i="8"/>
  <c r="AN11" i="8"/>
  <c r="AT11" i="8" s="1"/>
  <c r="AN19" i="8"/>
  <c r="AT19" i="8" s="1"/>
  <c r="AN35" i="8"/>
  <c r="AT35" i="8" s="1"/>
  <c r="AN21" i="8"/>
  <c r="AT21" i="8" s="1"/>
  <c r="AN37" i="8"/>
  <c r="AT37" i="8" s="1"/>
  <c r="AN27" i="8"/>
  <c r="AT27" i="8" s="1"/>
  <c r="AN43" i="8"/>
  <c r="AT43" i="8" s="1"/>
  <c r="AN13" i="8"/>
  <c r="AT13" i="8" s="1"/>
  <c r="AN29" i="8"/>
  <c r="AT29" i="8" s="1"/>
  <c r="AN45" i="8"/>
  <c r="AT45" i="8" s="1"/>
  <c r="J50" i="8"/>
  <c r="P10" i="8"/>
  <c r="P50" i="8" s="1"/>
  <c r="AM11" i="8"/>
  <c r="AS11" i="8" s="1"/>
  <c r="AM16" i="8"/>
  <c r="AS16" i="8" s="1"/>
  <c r="AM17" i="8"/>
  <c r="AS17" i="8" s="1"/>
  <c r="AM24" i="8"/>
  <c r="AS24" i="8" s="1"/>
  <c r="AM25" i="8"/>
  <c r="AS25" i="8" s="1"/>
  <c r="AM32" i="8"/>
  <c r="AS32" i="8" s="1"/>
  <c r="AM33" i="8"/>
  <c r="AS33" i="8" s="1"/>
  <c r="AM40" i="8"/>
  <c r="AS40" i="8" s="1"/>
  <c r="AM41" i="8"/>
  <c r="AS41" i="8" s="1"/>
  <c r="AM48" i="8"/>
  <c r="AS48" i="8" s="1"/>
  <c r="AM49" i="8"/>
  <c r="AS49" i="8" s="1"/>
  <c r="AM10" i="8"/>
  <c r="AM18" i="8"/>
  <c r="AS18" i="8" s="1"/>
  <c r="AM19" i="8"/>
  <c r="AS19" i="8" s="1"/>
  <c r="AM26" i="8"/>
  <c r="AS26" i="8" s="1"/>
  <c r="AM27" i="8"/>
  <c r="AS27" i="8" s="1"/>
  <c r="AM34" i="8"/>
  <c r="AS34" i="8" s="1"/>
  <c r="AM35" i="8"/>
  <c r="AS35" i="8" s="1"/>
  <c r="AM42" i="8"/>
  <c r="AS42" i="8" s="1"/>
  <c r="AM43" i="8"/>
  <c r="AS43" i="8" s="1"/>
  <c r="AM12" i="8"/>
  <c r="AS12" i="8" s="1"/>
  <c r="AM21" i="8"/>
  <c r="AS21" i="8" s="1"/>
  <c r="AM28" i="8"/>
  <c r="AS28" i="8" s="1"/>
  <c r="AM37" i="8"/>
  <c r="AS37" i="8" s="1"/>
  <c r="AM44" i="8"/>
  <c r="AS44" i="8" s="1"/>
  <c r="AM14" i="8"/>
  <c r="AS14" i="8" s="1"/>
  <c r="AM23" i="8"/>
  <c r="AS23" i="8" s="1"/>
  <c r="AM30" i="8"/>
  <c r="AS30" i="8" s="1"/>
  <c r="AM39" i="8"/>
  <c r="AS39" i="8" s="1"/>
  <c r="AM46" i="8"/>
  <c r="AS46" i="8" s="1"/>
  <c r="AM13" i="8"/>
  <c r="AS13" i="8" s="1"/>
  <c r="AM20" i="8"/>
  <c r="AS20" i="8" s="1"/>
  <c r="AM29" i="8"/>
  <c r="AS29" i="8" s="1"/>
  <c r="AM36" i="8"/>
  <c r="AS36" i="8" s="1"/>
  <c r="AM45" i="8"/>
  <c r="AS45" i="8" s="1"/>
  <c r="AM15" i="8"/>
  <c r="AS15" i="8" s="1"/>
  <c r="AM22" i="8"/>
  <c r="AS22" i="8" s="1"/>
  <c r="AM31" i="8"/>
  <c r="AS31" i="8" s="1"/>
  <c r="AM38" i="8"/>
  <c r="AS38" i="8" s="1"/>
  <c r="AM47" i="8"/>
  <c r="AS47" i="8" s="1"/>
  <c r="I50" i="8"/>
  <c r="O10" i="8"/>
  <c r="O50" i="8" s="1"/>
  <c r="Y10" i="8"/>
  <c r="Y16" i="8"/>
  <c r="AE16" i="8" s="1"/>
  <c r="Y17" i="8"/>
  <c r="AE17" i="8" s="1"/>
  <c r="Y24" i="8"/>
  <c r="AE24" i="8" s="1"/>
  <c r="Y25" i="8"/>
  <c r="AE25" i="8" s="1"/>
  <c r="Y32" i="8"/>
  <c r="AE32" i="8" s="1"/>
  <c r="Y33" i="8"/>
  <c r="AE33" i="8" s="1"/>
  <c r="Y40" i="8"/>
  <c r="AE40" i="8" s="1"/>
  <c r="Y41" i="8"/>
  <c r="AE41" i="8" s="1"/>
  <c r="Y18" i="8"/>
  <c r="AE18" i="8" s="1"/>
  <c r="Y19" i="8"/>
  <c r="AE19" i="8" s="1"/>
  <c r="Y26" i="8"/>
  <c r="AE26" i="8" s="1"/>
  <c r="Y27" i="8"/>
  <c r="AE27" i="8" s="1"/>
  <c r="Y34" i="8"/>
  <c r="AE34" i="8" s="1"/>
  <c r="Y35" i="8"/>
  <c r="AE35" i="8" s="1"/>
  <c r="Y42" i="8"/>
  <c r="AE42" i="8" s="1"/>
  <c r="Y43" i="8"/>
  <c r="AE43" i="8" s="1"/>
  <c r="Y13" i="8"/>
  <c r="AE13" i="8" s="1"/>
  <c r="Y20" i="8"/>
  <c r="AE20" i="8" s="1"/>
  <c r="Y29" i="8"/>
  <c r="AE29" i="8" s="1"/>
  <c r="Y36" i="8"/>
  <c r="AE36" i="8" s="1"/>
  <c r="Y45" i="8"/>
  <c r="AE45" i="8" s="1"/>
  <c r="Y15" i="8"/>
  <c r="AE15" i="8" s="1"/>
  <c r="Y22" i="8"/>
  <c r="AE22" i="8" s="1"/>
  <c r="Y31" i="8"/>
  <c r="AE31" i="8" s="1"/>
  <c r="Y38" i="8"/>
  <c r="AE38" i="8" s="1"/>
  <c r="Y47" i="8"/>
  <c r="AE47" i="8" s="1"/>
  <c r="Y48" i="8"/>
  <c r="AE48" i="8" s="1"/>
  <c r="Y49" i="8"/>
  <c r="AE49" i="8" s="1"/>
  <c r="Y11" i="8"/>
  <c r="AE11" i="8" s="1"/>
  <c r="Y12" i="8"/>
  <c r="AE12" i="8" s="1"/>
  <c r="Y21" i="8"/>
  <c r="AE21" i="8" s="1"/>
  <c r="Y28" i="8"/>
  <c r="AE28" i="8" s="1"/>
  <c r="Y37" i="8"/>
  <c r="AE37" i="8" s="1"/>
  <c r="Y44" i="8"/>
  <c r="AE44" i="8" s="1"/>
  <c r="Y23" i="8"/>
  <c r="AE23" i="8" s="1"/>
  <c r="Y30" i="8"/>
  <c r="AE30" i="8" s="1"/>
  <c r="Y39" i="8"/>
  <c r="AE39" i="8" s="1"/>
  <c r="Y46" i="8"/>
  <c r="AE46" i="8" s="1"/>
  <c r="Y14" i="8"/>
  <c r="AE14" i="8" s="1"/>
  <c r="AJ12" i="8"/>
  <c r="AP12" i="8" s="1"/>
  <c r="AJ14" i="8"/>
  <c r="AP14" i="8" s="1"/>
  <c r="AJ16" i="8"/>
  <c r="AP16" i="8" s="1"/>
  <c r="AJ18" i="8"/>
  <c r="AP18" i="8" s="1"/>
  <c r="AJ20" i="8"/>
  <c r="AP20" i="8" s="1"/>
  <c r="AJ22" i="8"/>
  <c r="AP22" i="8" s="1"/>
  <c r="AJ24" i="8"/>
  <c r="AP24" i="8" s="1"/>
  <c r="AJ26" i="8"/>
  <c r="AP26" i="8" s="1"/>
  <c r="AJ28" i="8"/>
  <c r="AP28" i="8" s="1"/>
  <c r="AJ30" i="8"/>
  <c r="AP30" i="8" s="1"/>
  <c r="AJ32" i="8"/>
  <c r="AP32" i="8" s="1"/>
  <c r="AJ34" i="8"/>
  <c r="AP34" i="8" s="1"/>
  <c r="AJ36" i="8"/>
  <c r="AP36" i="8" s="1"/>
  <c r="AJ38" i="8"/>
  <c r="AP38" i="8" s="1"/>
  <c r="AJ40" i="8"/>
  <c r="AP40" i="8" s="1"/>
  <c r="AJ42" i="8"/>
  <c r="AP42" i="8" s="1"/>
  <c r="AJ44" i="8"/>
  <c r="AP44" i="8" s="1"/>
  <c r="AJ46" i="8"/>
  <c r="AP46" i="8" s="1"/>
  <c r="AJ48" i="8"/>
  <c r="AP48" i="8" s="1"/>
  <c r="AJ13" i="8"/>
  <c r="AP13" i="8" s="1"/>
  <c r="AJ21" i="8"/>
  <c r="AP21" i="8" s="1"/>
  <c r="AJ29" i="8"/>
  <c r="AP29" i="8" s="1"/>
  <c r="AJ37" i="8"/>
  <c r="AP37" i="8" s="1"/>
  <c r="AJ45" i="8"/>
  <c r="AP45" i="8" s="1"/>
  <c r="AJ15" i="8"/>
  <c r="AP15" i="8" s="1"/>
  <c r="AJ23" i="8"/>
  <c r="AP23" i="8" s="1"/>
  <c r="AJ31" i="8"/>
  <c r="AP31" i="8" s="1"/>
  <c r="AJ39" i="8"/>
  <c r="AP39" i="8" s="1"/>
  <c r="AJ47" i="8"/>
  <c r="AP47" i="8" s="1"/>
  <c r="AJ25" i="8"/>
  <c r="AP25" i="8" s="1"/>
  <c r="AJ41" i="8"/>
  <c r="AP41" i="8" s="1"/>
  <c r="AJ27" i="8"/>
  <c r="AP27" i="8" s="1"/>
  <c r="AJ43" i="8"/>
  <c r="AP43" i="8" s="1"/>
  <c r="AJ17" i="8"/>
  <c r="AP17" i="8" s="1"/>
  <c r="AJ33" i="8"/>
  <c r="AP33" i="8" s="1"/>
  <c r="AJ49" i="8"/>
  <c r="AP49" i="8" s="1"/>
  <c r="AJ35" i="8"/>
  <c r="AP35" i="8" s="1"/>
  <c r="AJ19" i="8"/>
  <c r="AP19" i="8" s="1"/>
  <c r="Z12" i="8"/>
  <c r="AF12" i="8" s="1"/>
  <c r="Z14" i="8"/>
  <c r="AF14" i="8" s="1"/>
  <c r="Z16" i="8"/>
  <c r="AF16" i="8" s="1"/>
  <c r="Z18" i="8"/>
  <c r="AF18" i="8" s="1"/>
  <c r="Z20" i="8"/>
  <c r="AF20" i="8" s="1"/>
  <c r="Z22" i="8"/>
  <c r="AF22" i="8" s="1"/>
  <c r="Z24" i="8"/>
  <c r="AF24" i="8" s="1"/>
  <c r="Z26" i="8"/>
  <c r="AF26" i="8" s="1"/>
  <c r="Z28" i="8"/>
  <c r="AF28" i="8" s="1"/>
  <c r="Z30" i="8"/>
  <c r="AF30" i="8" s="1"/>
  <c r="Z32" i="8"/>
  <c r="AF32" i="8" s="1"/>
  <c r="Z34" i="8"/>
  <c r="AF34" i="8" s="1"/>
  <c r="Z36" i="8"/>
  <c r="AF36" i="8" s="1"/>
  <c r="Z38" i="8"/>
  <c r="AF38" i="8" s="1"/>
  <c r="Z40" i="8"/>
  <c r="AF40" i="8" s="1"/>
  <c r="Z42" i="8"/>
  <c r="AF42" i="8" s="1"/>
  <c r="Z44" i="8"/>
  <c r="AF44" i="8" s="1"/>
  <c r="Z46" i="8"/>
  <c r="AF46" i="8" s="1"/>
  <c r="Z48" i="8"/>
  <c r="AF48" i="8" s="1"/>
  <c r="Z15" i="8"/>
  <c r="AF15" i="8" s="1"/>
  <c r="Z23" i="8"/>
  <c r="AF23" i="8" s="1"/>
  <c r="Z31" i="8"/>
  <c r="AF31" i="8" s="1"/>
  <c r="Z39" i="8"/>
  <c r="AF39" i="8" s="1"/>
  <c r="Z47" i="8"/>
  <c r="AF47" i="8" s="1"/>
  <c r="Z17" i="8"/>
  <c r="AF17" i="8" s="1"/>
  <c r="Z25" i="8"/>
  <c r="AF25" i="8" s="1"/>
  <c r="Z33" i="8"/>
  <c r="AF33" i="8" s="1"/>
  <c r="Z41" i="8"/>
  <c r="AF41" i="8" s="1"/>
  <c r="Z27" i="8"/>
  <c r="AF27" i="8" s="1"/>
  <c r="Z43" i="8"/>
  <c r="AF43" i="8" s="1"/>
  <c r="Z13" i="8"/>
  <c r="AF13" i="8" s="1"/>
  <c r="Z29" i="8"/>
  <c r="AF29" i="8" s="1"/>
  <c r="Z45" i="8"/>
  <c r="AF45" i="8" s="1"/>
  <c r="Z19" i="8"/>
  <c r="AF19" i="8" s="1"/>
  <c r="Z35" i="8"/>
  <c r="AF35" i="8" s="1"/>
  <c r="Z49" i="8"/>
  <c r="AF49" i="8" s="1"/>
  <c r="Z11" i="8"/>
  <c r="AF11" i="8" s="1"/>
  <c r="Z10" i="8"/>
  <c r="Z37" i="8"/>
  <c r="AF37" i="8" s="1"/>
  <c r="Z21" i="8"/>
  <c r="AF21" i="8" s="1"/>
  <c r="AO10" i="8"/>
  <c r="AO13" i="8"/>
  <c r="AU13" i="8" s="1"/>
  <c r="AO14" i="8"/>
  <c r="AU14" i="8" s="1"/>
  <c r="AO21" i="8"/>
  <c r="AU21" i="8" s="1"/>
  <c r="AO22" i="8"/>
  <c r="AU22" i="8" s="1"/>
  <c r="AO29" i="8"/>
  <c r="AU29" i="8" s="1"/>
  <c r="AO30" i="8"/>
  <c r="AU30" i="8" s="1"/>
  <c r="AO37" i="8"/>
  <c r="AU37" i="8" s="1"/>
  <c r="AO38" i="8"/>
  <c r="AU38" i="8" s="1"/>
  <c r="AO45" i="8"/>
  <c r="AU45" i="8" s="1"/>
  <c r="AO46" i="8"/>
  <c r="AU46" i="8" s="1"/>
  <c r="AO15" i="8"/>
  <c r="AU15" i="8" s="1"/>
  <c r="AO16" i="8"/>
  <c r="AU16" i="8" s="1"/>
  <c r="AO23" i="8"/>
  <c r="AU23" i="8" s="1"/>
  <c r="AO24" i="8"/>
  <c r="AU24" i="8" s="1"/>
  <c r="AO31" i="8"/>
  <c r="AU31" i="8" s="1"/>
  <c r="AO32" i="8"/>
  <c r="AU32" i="8" s="1"/>
  <c r="AO39" i="8"/>
  <c r="AU39" i="8" s="1"/>
  <c r="AO40" i="8"/>
  <c r="AU40" i="8" s="1"/>
  <c r="AO47" i="8"/>
  <c r="AU47" i="8" s="1"/>
  <c r="AO48" i="8"/>
  <c r="AU48" i="8" s="1"/>
  <c r="AO17" i="8"/>
  <c r="AU17" i="8" s="1"/>
  <c r="AO26" i="8"/>
  <c r="AU26" i="8" s="1"/>
  <c r="AO33" i="8"/>
  <c r="AU33" i="8" s="1"/>
  <c r="AO42" i="8"/>
  <c r="AU42" i="8" s="1"/>
  <c r="AO49" i="8"/>
  <c r="AU49" i="8" s="1"/>
  <c r="AO11" i="8"/>
  <c r="AU11" i="8" s="1"/>
  <c r="AO12" i="8"/>
  <c r="AU12" i="8" s="1"/>
  <c r="AO19" i="8"/>
  <c r="AU19" i="8" s="1"/>
  <c r="AO28" i="8"/>
  <c r="AU28" i="8" s="1"/>
  <c r="AO35" i="8"/>
  <c r="AU35" i="8" s="1"/>
  <c r="AO44" i="8"/>
  <c r="AU44" i="8" s="1"/>
  <c r="AO18" i="8"/>
  <c r="AU18" i="8" s="1"/>
  <c r="AO25" i="8"/>
  <c r="AU25" i="8" s="1"/>
  <c r="AO34" i="8"/>
  <c r="AU34" i="8" s="1"/>
  <c r="AO41" i="8"/>
  <c r="AU41" i="8" s="1"/>
  <c r="AO20" i="8"/>
  <c r="AU20" i="8" s="1"/>
  <c r="AO27" i="8"/>
  <c r="AU27" i="8" s="1"/>
  <c r="AO36" i="8"/>
  <c r="AU36" i="8" s="1"/>
  <c r="AO43" i="8"/>
  <c r="AU43" i="8" s="1"/>
  <c r="K14" i="8"/>
  <c r="Q14" i="8" s="1"/>
  <c r="K16" i="8"/>
  <c r="Q16" i="8" s="1"/>
  <c r="K18" i="8"/>
  <c r="Q18" i="8" s="1"/>
  <c r="K20" i="8"/>
  <c r="Q20" i="8" s="1"/>
  <c r="K22" i="8"/>
  <c r="Q22" i="8" s="1"/>
  <c r="K24" i="8"/>
  <c r="Q24" i="8" s="1"/>
  <c r="K26" i="8"/>
  <c r="Q26" i="8" s="1"/>
  <c r="K28" i="8"/>
  <c r="Q28" i="8" s="1"/>
  <c r="K30" i="8"/>
  <c r="Q30" i="8" s="1"/>
  <c r="K32" i="8"/>
  <c r="Q32" i="8" s="1"/>
  <c r="K34" i="8"/>
  <c r="Q34" i="8" s="1"/>
  <c r="K36" i="8"/>
  <c r="Q36" i="8" s="1"/>
  <c r="K38" i="8"/>
  <c r="Q38" i="8" s="1"/>
  <c r="K40" i="8"/>
  <c r="Q40" i="8" s="1"/>
  <c r="K17" i="8"/>
  <c r="Q17" i="8" s="1"/>
  <c r="K25" i="8"/>
  <c r="Q25" i="8" s="1"/>
  <c r="K33" i="8"/>
  <c r="Q33" i="8" s="1"/>
  <c r="K41" i="8"/>
  <c r="Q41" i="8" s="1"/>
  <c r="K19" i="8"/>
  <c r="Q19" i="8" s="1"/>
  <c r="K27" i="8"/>
  <c r="Q27" i="8" s="1"/>
  <c r="K35" i="8"/>
  <c r="Q35" i="8" s="1"/>
  <c r="K13" i="8"/>
  <c r="Q13" i="8" s="1"/>
  <c r="K29" i="8"/>
  <c r="Q29" i="8" s="1"/>
  <c r="K15" i="8"/>
  <c r="Q15" i="8" s="1"/>
  <c r="K31" i="8"/>
  <c r="Q31" i="8" s="1"/>
  <c r="K43" i="8"/>
  <c r="Q43" i="8" s="1"/>
  <c r="K45" i="8"/>
  <c r="Q45" i="8" s="1"/>
  <c r="K47" i="8"/>
  <c r="Q47" i="8" s="1"/>
  <c r="K49" i="8"/>
  <c r="Q49" i="8" s="1"/>
  <c r="K21" i="8"/>
  <c r="Q21" i="8" s="1"/>
  <c r="K37" i="8"/>
  <c r="Q37" i="8" s="1"/>
  <c r="K11" i="8"/>
  <c r="Q11" i="8" s="1"/>
  <c r="K10" i="8"/>
  <c r="K23" i="8"/>
  <c r="Q23" i="8" s="1"/>
  <c r="K39" i="8"/>
  <c r="Q39" i="8" s="1"/>
  <c r="K42" i="8"/>
  <c r="Q42" i="8" s="1"/>
  <c r="K44" i="8"/>
  <c r="Q44" i="8" s="1"/>
  <c r="K46" i="8"/>
  <c r="Q46" i="8" s="1"/>
  <c r="K48" i="8"/>
  <c r="Q48" i="8" s="1"/>
  <c r="K12" i="8"/>
  <c r="Q12" i="8" s="1"/>
  <c r="L10" i="8"/>
  <c r="L15" i="8"/>
  <c r="R15" i="8" s="1"/>
  <c r="L16" i="8"/>
  <c r="R16" i="8" s="1"/>
  <c r="L23" i="8"/>
  <c r="R23" i="8" s="1"/>
  <c r="L24" i="8"/>
  <c r="R24" i="8" s="1"/>
  <c r="L31" i="8"/>
  <c r="R31" i="8" s="1"/>
  <c r="L32" i="8"/>
  <c r="R32" i="8" s="1"/>
  <c r="L39" i="8"/>
  <c r="R39" i="8" s="1"/>
  <c r="L40" i="8"/>
  <c r="R40" i="8" s="1"/>
  <c r="L17" i="8"/>
  <c r="R17" i="8" s="1"/>
  <c r="L18" i="8"/>
  <c r="R18" i="8" s="1"/>
  <c r="L25" i="8"/>
  <c r="R25" i="8" s="1"/>
  <c r="L26" i="8"/>
  <c r="R26" i="8" s="1"/>
  <c r="L33" i="8"/>
  <c r="R33" i="8" s="1"/>
  <c r="L34" i="8"/>
  <c r="R34" i="8" s="1"/>
  <c r="L41" i="8"/>
  <c r="R41" i="8" s="1"/>
  <c r="L20" i="8"/>
  <c r="R20" i="8" s="1"/>
  <c r="L27" i="8"/>
  <c r="R27" i="8" s="1"/>
  <c r="L36" i="8"/>
  <c r="R36" i="8" s="1"/>
  <c r="L42" i="8"/>
  <c r="R42" i="8" s="1"/>
  <c r="L44" i="8"/>
  <c r="R44" i="8" s="1"/>
  <c r="L46" i="8"/>
  <c r="R46" i="8" s="1"/>
  <c r="L48" i="8"/>
  <c r="R48" i="8" s="1"/>
  <c r="L12" i="8"/>
  <c r="R12" i="8" s="1"/>
  <c r="L13" i="8"/>
  <c r="R13" i="8" s="1"/>
  <c r="L22" i="8"/>
  <c r="R22" i="8" s="1"/>
  <c r="L29" i="8"/>
  <c r="R29" i="8" s="1"/>
  <c r="L38" i="8"/>
  <c r="R38" i="8" s="1"/>
  <c r="L19" i="8"/>
  <c r="R19" i="8" s="1"/>
  <c r="L28" i="8"/>
  <c r="R28" i="8" s="1"/>
  <c r="L35" i="8"/>
  <c r="R35" i="8" s="1"/>
  <c r="L43" i="8"/>
  <c r="R43" i="8" s="1"/>
  <c r="L45" i="8"/>
  <c r="R45" i="8" s="1"/>
  <c r="L47" i="8"/>
  <c r="R47" i="8" s="1"/>
  <c r="L49" i="8"/>
  <c r="R49" i="8" s="1"/>
  <c r="L14" i="8"/>
  <c r="R14" i="8" s="1"/>
  <c r="L21" i="8"/>
  <c r="R21" i="8" s="1"/>
  <c r="L30" i="8"/>
  <c r="R30" i="8" s="1"/>
  <c r="L37" i="8"/>
  <c r="R37" i="8" s="1"/>
  <c r="L11" i="8"/>
  <c r="R11" i="8" s="1"/>
  <c r="V12" i="8"/>
  <c r="AB12" i="8" s="1"/>
  <c r="V14" i="8"/>
  <c r="AB14" i="8" s="1"/>
  <c r="V16" i="8"/>
  <c r="AB16" i="8" s="1"/>
  <c r="V18" i="8"/>
  <c r="AB18" i="8" s="1"/>
  <c r="V20" i="8"/>
  <c r="AB20" i="8" s="1"/>
  <c r="V22" i="8"/>
  <c r="AB22" i="8" s="1"/>
  <c r="V24" i="8"/>
  <c r="AB24" i="8" s="1"/>
  <c r="V26" i="8"/>
  <c r="AB26" i="8" s="1"/>
  <c r="V28" i="8"/>
  <c r="AB28" i="8" s="1"/>
  <c r="V30" i="8"/>
  <c r="AB30" i="8" s="1"/>
  <c r="V32" i="8"/>
  <c r="AB32" i="8" s="1"/>
  <c r="V34" i="8"/>
  <c r="AB34" i="8" s="1"/>
  <c r="V36" i="8"/>
  <c r="AB36" i="8" s="1"/>
  <c r="V38" i="8"/>
  <c r="AB38" i="8" s="1"/>
  <c r="V40" i="8"/>
  <c r="AB40" i="8" s="1"/>
  <c r="V42" i="8"/>
  <c r="AB42" i="8" s="1"/>
  <c r="V44" i="8"/>
  <c r="AB44" i="8" s="1"/>
  <c r="V46" i="8"/>
  <c r="AB46" i="8" s="1"/>
  <c r="V48" i="8"/>
  <c r="AB48" i="8" s="1"/>
  <c r="V13" i="8"/>
  <c r="AB13" i="8" s="1"/>
  <c r="V21" i="8"/>
  <c r="AB21" i="8" s="1"/>
  <c r="V29" i="8"/>
  <c r="AB29" i="8" s="1"/>
  <c r="V37" i="8"/>
  <c r="AB37" i="8" s="1"/>
  <c r="V45" i="8"/>
  <c r="AB45" i="8" s="1"/>
  <c r="V15" i="8"/>
  <c r="AB15" i="8" s="1"/>
  <c r="V23" i="8"/>
  <c r="AB23" i="8" s="1"/>
  <c r="V31" i="8"/>
  <c r="AB31" i="8" s="1"/>
  <c r="V39" i="8"/>
  <c r="AB39" i="8" s="1"/>
  <c r="V47" i="8"/>
  <c r="AB47" i="8" s="1"/>
  <c r="V17" i="8"/>
  <c r="AB17" i="8" s="1"/>
  <c r="V33" i="8"/>
  <c r="AB33" i="8" s="1"/>
  <c r="V19" i="8"/>
  <c r="AB19" i="8" s="1"/>
  <c r="V35" i="8"/>
  <c r="AB35" i="8" s="1"/>
  <c r="V25" i="8"/>
  <c r="AB25" i="8" s="1"/>
  <c r="V41" i="8"/>
  <c r="AB41" i="8" s="1"/>
  <c r="V27" i="8"/>
  <c r="AB27" i="8" s="1"/>
  <c r="V43" i="8"/>
  <c r="AB43" i="8" s="1"/>
  <c r="V49" i="8"/>
  <c r="AB49" i="8" s="1"/>
  <c r="X50" i="8"/>
  <c r="AD10" i="8"/>
  <c r="AD50" i="8" s="1"/>
  <c r="AA11" i="8"/>
  <c r="AG11" i="8" s="1"/>
  <c r="AA13" i="8"/>
  <c r="AG13" i="8" s="1"/>
  <c r="AA14" i="8"/>
  <c r="AG14" i="8" s="1"/>
  <c r="AA21" i="8"/>
  <c r="AG21" i="8" s="1"/>
  <c r="AA22" i="8"/>
  <c r="AG22" i="8" s="1"/>
  <c r="AA29" i="8"/>
  <c r="AG29" i="8" s="1"/>
  <c r="AA30" i="8"/>
  <c r="AG30" i="8" s="1"/>
  <c r="AA37" i="8"/>
  <c r="AG37" i="8" s="1"/>
  <c r="AA38" i="8"/>
  <c r="AG38" i="8" s="1"/>
  <c r="AA45" i="8"/>
  <c r="AG45" i="8" s="1"/>
  <c r="AA46" i="8"/>
  <c r="AG46" i="8" s="1"/>
  <c r="AA15" i="8"/>
  <c r="AG15" i="8" s="1"/>
  <c r="AA16" i="8"/>
  <c r="AG16" i="8" s="1"/>
  <c r="AA23" i="8"/>
  <c r="AG23" i="8" s="1"/>
  <c r="AA24" i="8"/>
  <c r="AG24" i="8" s="1"/>
  <c r="AA31" i="8"/>
  <c r="AG31" i="8" s="1"/>
  <c r="AA32" i="8"/>
  <c r="AG32" i="8" s="1"/>
  <c r="AA39" i="8"/>
  <c r="AG39" i="8" s="1"/>
  <c r="AA40" i="8"/>
  <c r="AG40" i="8" s="1"/>
  <c r="AA18" i="8"/>
  <c r="AG18" i="8" s="1"/>
  <c r="AA25" i="8"/>
  <c r="AG25" i="8" s="1"/>
  <c r="AA34" i="8"/>
  <c r="AG34" i="8" s="1"/>
  <c r="AA41" i="8"/>
  <c r="AG41" i="8" s="1"/>
  <c r="AA20" i="8"/>
  <c r="AG20" i="8" s="1"/>
  <c r="AA27" i="8"/>
  <c r="AG27" i="8" s="1"/>
  <c r="AA36" i="8"/>
  <c r="AG36" i="8" s="1"/>
  <c r="AA43" i="8"/>
  <c r="AG43" i="8" s="1"/>
  <c r="AA17" i="8"/>
  <c r="AG17" i="8" s="1"/>
  <c r="AA26" i="8"/>
  <c r="AG26" i="8" s="1"/>
  <c r="AA33" i="8"/>
  <c r="AG33" i="8" s="1"/>
  <c r="AA42" i="8"/>
  <c r="AG42" i="8" s="1"/>
  <c r="AA47" i="8"/>
  <c r="AG47" i="8" s="1"/>
  <c r="AA48" i="8"/>
  <c r="AG48" i="8" s="1"/>
  <c r="AA44" i="8"/>
  <c r="AG44" i="8" s="1"/>
  <c r="AA49" i="8"/>
  <c r="AG49" i="8" s="1"/>
  <c r="AA12" i="8"/>
  <c r="AG12" i="8" s="1"/>
  <c r="AA19" i="8"/>
  <c r="AG19" i="8" s="1"/>
  <c r="AA10" i="8"/>
  <c r="AA28" i="8"/>
  <c r="AG28" i="8" s="1"/>
  <c r="AA35" i="8"/>
  <c r="AG35" i="8" s="1"/>
  <c r="AC10" i="8"/>
  <c r="AC50" i="8" s="1"/>
  <c r="W50" i="8"/>
  <c r="M13" i="8"/>
  <c r="S13" i="8" s="1"/>
  <c r="M15" i="8"/>
  <c r="S15" i="8" s="1"/>
  <c r="M17" i="8"/>
  <c r="S17" i="8" s="1"/>
  <c r="M19" i="8"/>
  <c r="S19" i="8" s="1"/>
  <c r="M21" i="8"/>
  <c r="S21" i="8" s="1"/>
  <c r="M23" i="8"/>
  <c r="S23" i="8" s="1"/>
  <c r="M25" i="8"/>
  <c r="S25" i="8" s="1"/>
  <c r="M27" i="8"/>
  <c r="S27" i="8" s="1"/>
  <c r="M29" i="8"/>
  <c r="S29" i="8" s="1"/>
  <c r="M31" i="8"/>
  <c r="S31" i="8" s="1"/>
  <c r="M33" i="8"/>
  <c r="S33" i="8" s="1"/>
  <c r="M35" i="8"/>
  <c r="S35" i="8" s="1"/>
  <c r="M37" i="8"/>
  <c r="S37" i="8" s="1"/>
  <c r="M39" i="8"/>
  <c r="S39" i="8" s="1"/>
  <c r="M10" i="8"/>
  <c r="M14" i="8"/>
  <c r="S14" i="8" s="1"/>
  <c r="M22" i="8"/>
  <c r="S22" i="8" s="1"/>
  <c r="M30" i="8"/>
  <c r="S30" i="8" s="1"/>
  <c r="M38" i="8"/>
  <c r="S38" i="8" s="1"/>
  <c r="M16" i="8"/>
  <c r="S16" i="8" s="1"/>
  <c r="M24" i="8"/>
  <c r="S24" i="8" s="1"/>
  <c r="M32" i="8"/>
  <c r="S32" i="8" s="1"/>
  <c r="M40" i="8"/>
  <c r="S40" i="8" s="1"/>
  <c r="M18" i="8"/>
  <c r="S18" i="8" s="1"/>
  <c r="M34" i="8"/>
  <c r="S34" i="8" s="1"/>
  <c r="M41" i="8"/>
  <c r="S41" i="8" s="1"/>
  <c r="M11" i="8"/>
  <c r="S11" i="8" s="1"/>
  <c r="M20" i="8"/>
  <c r="S20" i="8" s="1"/>
  <c r="M36" i="8"/>
  <c r="S36" i="8" s="1"/>
  <c r="M42" i="8"/>
  <c r="S42" i="8" s="1"/>
  <c r="M44" i="8"/>
  <c r="S44" i="8" s="1"/>
  <c r="M46" i="8"/>
  <c r="S46" i="8" s="1"/>
  <c r="M48" i="8"/>
  <c r="S48" i="8" s="1"/>
  <c r="M12" i="8"/>
  <c r="S12" i="8" s="1"/>
  <c r="M26" i="8"/>
  <c r="S26" i="8" s="1"/>
  <c r="M28" i="8"/>
  <c r="S28" i="8" s="1"/>
  <c r="M43" i="8"/>
  <c r="S43" i="8" s="1"/>
  <c r="M45" i="8"/>
  <c r="S45" i="8" s="1"/>
  <c r="M47" i="8"/>
  <c r="S47" i="8" s="1"/>
  <c r="M49" i="8"/>
  <c r="S49" i="8" s="1"/>
  <c r="AQ10" i="8"/>
  <c r="AQ50" i="8" s="1"/>
  <c r="AK50" i="8"/>
  <c r="L13" i="1"/>
  <c r="K45" i="1"/>
  <c r="M46" i="1"/>
  <c r="L45" i="1"/>
  <c r="J46" i="1"/>
  <c r="J44" i="1"/>
  <c r="J43" i="1"/>
  <c r="J47" i="1"/>
  <c r="J45" i="1"/>
  <c r="AX50" i="8" l="1"/>
  <c r="F55" i="1" s="1"/>
  <c r="BD10" i="8"/>
  <c r="BD50" i="8" s="1"/>
  <c r="M55" i="1" s="1"/>
  <c r="D56" i="1"/>
  <c r="J57" i="1"/>
  <c r="E57" i="1"/>
  <c r="K56" i="1"/>
  <c r="C57" i="1"/>
  <c r="L57" i="1"/>
  <c r="E56" i="1"/>
  <c r="K57" i="1"/>
  <c r="J56" i="1"/>
  <c r="L56" i="1"/>
  <c r="D57" i="1"/>
  <c r="C56" i="1"/>
  <c r="N12" i="8"/>
  <c r="N43" i="8"/>
  <c r="N18" i="8"/>
  <c r="N19" i="8"/>
  <c r="N33" i="8"/>
  <c r="N39" i="8"/>
  <c r="N23" i="8"/>
  <c r="N37" i="8"/>
  <c r="N21" i="8"/>
  <c r="N36" i="8"/>
  <c r="N49" i="8"/>
  <c r="N41" i="8"/>
  <c r="N42" i="8"/>
  <c r="N48" i="8"/>
  <c r="N26" i="8"/>
  <c r="N32" i="8"/>
  <c r="N16" i="8"/>
  <c r="N30" i="8"/>
  <c r="N14" i="8"/>
  <c r="N27" i="8"/>
  <c r="N47" i="8"/>
  <c r="N34" i="8"/>
  <c r="N35" i="8"/>
  <c r="N46" i="8"/>
  <c r="N17" i="8"/>
  <c r="N31" i="8"/>
  <c r="N15" i="8"/>
  <c r="N29" i="8"/>
  <c r="N13" i="8"/>
  <c r="N20" i="8"/>
  <c r="N45" i="8"/>
  <c r="N25" i="8"/>
  <c r="N28" i="8"/>
  <c r="N44" i="8"/>
  <c r="N40" i="8"/>
  <c r="N24" i="8"/>
  <c r="N38" i="8"/>
  <c r="N22" i="8"/>
  <c r="N11" i="8"/>
  <c r="AF10" i="8"/>
  <c r="AF50" i="8" s="1"/>
  <c r="Z50" i="8"/>
  <c r="AP10" i="8"/>
  <c r="AP50" i="8" s="1"/>
  <c r="AJ50" i="8"/>
  <c r="AS10" i="8"/>
  <c r="AS50" i="8" s="1"/>
  <c r="AM50" i="8"/>
  <c r="AT10" i="8"/>
  <c r="AT50" i="8" s="1"/>
  <c r="AN50" i="8"/>
  <c r="L50" i="8"/>
  <c r="C59" i="1" s="1"/>
  <c r="R10" i="8"/>
  <c r="R50" i="8" s="1"/>
  <c r="K50" i="8"/>
  <c r="Q10" i="8"/>
  <c r="Q50" i="8" s="1"/>
  <c r="AU10" i="8"/>
  <c r="AU50" i="8" s="1"/>
  <c r="AO50" i="8"/>
  <c r="Y50" i="8"/>
  <c r="AE10" i="8"/>
  <c r="AE50" i="8" s="1"/>
  <c r="H50" i="8"/>
  <c r="AG10" i="8"/>
  <c r="AG50" i="8" s="1"/>
  <c r="AA50" i="8"/>
  <c r="V50" i="8"/>
  <c r="AB10" i="8"/>
  <c r="AB50" i="8" s="1"/>
  <c r="S10" i="8"/>
  <c r="S50" i="8" s="1"/>
  <c r="M50" i="8"/>
  <c r="L14" i="1"/>
  <c r="L58" i="1" l="1"/>
  <c r="K58" i="1"/>
  <c r="J58" i="1"/>
  <c r="E59" i="1"/>
  <c r="C60" i="1"/>
  <c r="D60" i="1"/>
  <c r="D58" i="1"/>
  <c r="C58" i="1"/>
  <c r="L59" i="1"/>
  <c r="L60" i="1"/>
  <c r="K59" i="1"/>
  <c r="J60" i="1"/>
  <c r="K60" i="1"/>
  <c r="E60" i="1"/>
  <c r="J59" i="1"/>
  <c r="E58" i="1"/>
  <c r="D59" i="1"/>
  <c r="D55" i="1"/>
  <c r="E55" i="1"/>
  <c r="L55" i="1"/>
  <c r="K55" i="1"/>
  <c r="N50" i="8"/>
  <c r="J55" i="1" s="1"/>
  <c r="C55" i="1"/>
  <c r="L15" i="1"/>
  <c r="N59" i="1" l="1"/>
  <c r="L16" i="1"/>
  <c r="N57" i="1" l="1"/>
  <c r="E68" i="1" s="1"/>
  <c r="E80" i="1" s="1"/>
  <c r="N56" i="1"/>
  <c r="L17" i="1"/>
  <c r="N60" i="1" l="1"/>
  <c r="D66" i="1"/>
  <c r="D78" i="1" s="1"/>
  <c r="N58" i="1"/>
  <c r="D67" i="1" s="1"/>
  <c r="D79" i="1" s="1"/>
  <c r="D68" i="1"/>
  <c r="D80" i="1" s="1"/>
  <c r="N55" i="1"/>
  <c r="C65" i="1" s="1"/>
  <c r="C77" i="1" s="1"/>
  <c r="C68" i="1" l="1"/>
  <c r="C80" i="1" s="1"/>
  <c r="E69" i="1"/>
  <c r="E81" i="1" s="1"/>
  <c r="D69" i="1"/>
  <c r="D81" i="1" s="1"/>
  <c r="G69" i="1"/>
  <c r="G81" i="1" s="1"/>
  <c r="F68" i="1"/>
  <c r="F80" i="1" s="1"/>
  <c r="F69" i="1"/>
  <c r="F81" i="1" s="1"/>
  <c r="E67" i="1"/>
  <c r="E79" i="1" s="1"/>
  <c r="C69" i="1"/>
  <c r="C81" i="1" s="1"/>
  <c r="C66" i="1"/>
  <c r="C78" i="1" s="1"/>
  <c r="C67" i="1"/>
  <c r="C79" i="1" s="1"/>
  <c r="N12" i="1"/>
  <c r="N13" i="1" l="1"/>
  <c r="N14" i="1" l="1"/>
  <c r="N15" i="1" l="1"/>
  <c r="N16" i="1" l="1"/>
  <c r="N17" i="1" l="1"/>
</calcChain>
</file>

<file path=xl/sharedStrings.xml><?xml version="1.0" encoding="utf-8"?>
<sst xmlns="http://schemas.openxmlformats.org/spreadsheetml/2006/main" count="238" uniqueCount="146">
  <si>
    <t>Year 1</t>
  </si>
  <si>
    <t>bDead</t>
  </si>
  <si>
    <t>Coef.</t>
  </si>
  <si>
    <t>Std. Err.</t>
  </si>
  <si>
    <t>z</t>
  </si>
  <si>
    <t>P&gt;z</t>
  </si>
  <si>
    <t>[95% Conf.</t>
  </si>
  <si>
    <t>Interval]</t>
  </si>
  <si>
    <t>s1ageonarrival_adj</t>
  </si>
  <si>
    <t>s1ageonarrival_adj2</t>
  </si>
  <si>
    <t>s1gender</t>
  </si>
  <si>
    <t>mrs_1s1ageonarrival_adj</t>
  </si>
  <si>
    <t>mrs_2s1ageonarrival_adj</t>
  </si>
  <si>
    <t>mrs_3s1ageonarrival_adj</t>
  </si>
  <si>
    <t>mrs_4s1ageonarrival_adj</t>
  </si>
  <si>
    <t>mrs_5s1ageonarrival_adj</t>
  </si>
  <si>
    <t>mrs_1s1ageonarrival_adj2</t>
  </si>
  <si>
    <t>mrs_2s1ageonarrival_adj2</t>
  </si>
  <si>
    <t>mrs_3s1ageonarrival_adj2</t>
  </si>
  <si>
    <t>mrs_4s1ageonarrival_adj2</t>
  </si>
  <si>
    <t>mrs_5s1ageonarrival_adj2</t>
  </si>
  <si>
    <t>mrs_1</t>
  </si>
  <si>
    <t>mrs_2</t>
  </si>
  <si>
    <t>mrs_3</t>
  </si>
  <si>
    <t>mrs_4</t>
  </si>
  <si>
    <t>mrs_5</t>
  </si>
  <si>
    <t>_cons</t>
  </si>
  <si>
    <t>After Year 1</t>
  </si>
  <si>
    <t>Variable</t>
  </si>
  <si>
    <t>Obs</t>
  </si>
  <si>
    <t>Mean</t>
  </si>
  <si>
    <t>Std. Dev.</t>
  </si>
  <si>
    <t>Min</t>
  </si>
  <si>
    <t>Max</t>
  </si>
  <si>
    <t>extrap_const</t>
  </si>
  <si>
    <t>extrap_s1a~j</t>
  </si>
  <si>
    <t>extrap_s1a~2</t>
  </si>
  <si>
    <t>extrap_gen~r</t>
  </si>
  <si>
    <t>extrap_mrs..</t>
  </si>
  <si>
    <t>extrap_mrs1</t>
  </si>
  <si>
    <t>extrap_mrs2</t>
  </si>
  <si>
    <t>extrap_mrs3</t>
  </si>
  <si>
    <t>extrap_mrs4</t>
  </si>
  <si>
    <t>extrap_mrs5</t>
  </si>
  <si>
    <t>extrap_gamma</t>
  </si>
  <si>
    <t>Year</t>
  </si>
  <si>
    <t>mrs</t>
  </si>
  <si>
    <t>Age</t>
  </si>
  <si>
    <t>Sex</t>
  </si>
  <si>
    <t>mRS</t>
  </si>
  <si>
    <t>Age Adjust</t>
  </si>
  <si>
    <t>eq 50%</t>
  </si>
  <si>
    <t>med yrs</t>
  </si>
  <si>
    <t>time logit</t>
  </si>
  <si>
    <t>Median Survival (yrs)</t>
  </si>
  <si>
    <t>INPUTS</t>
  </si>
  <si>
    <t>MORTALITY</t>
  </si>
  <si>
    <t>QALYS</t>
  </si>
  <si>
    <t>utility</t>
  </si>
  <si>
    <t>median Survival</t>
  </si>
  <si>
    <t>Stroke. 2018;49:965–971</t>
  </si>
  <si>
    <t>Male</t>
  </si>
  <si>
    <t>Female</t>
  </si>
  <si>
    <t>Zero</t>
  </si>
  <si>
    <t>One</t>
  </si>
  <si>
    <t>Two</t>
  </si>
  <si>
    <t>Three</t>
  </si>
  <si>
    <t>Four</t>
  </si>
  <si>
    <t>Five</t>
  </si>
  <si>
    <t>Hazard</t>
  </si>
  <si>
    <t>Yr</t>
  </si>
  <si>
    <t>pDeath</t>
  </si>
  <si>
    <t>discount factor QALYs</t>
  </si>
  <si>
    <t>From/To</t>
  </si>
  <si>
    <t>Discounted QALYs</t>
  </si>
  <si>
    <t>Discounted QALYs by change in outcome</t>
  </si>
  <si>
    <t>-</t>
  </si>
  <si>
    <t>Note: QALY shorfalls compared to lifetime QALYs can be weighted 85%-95% shortfall valued @ 120%, 95% shortfall valued @ 170%</t>
  </si>
  <si>
    <t>**** NICE health technology evaluations: the manual (Jan 2022)</t>
  </si>
  <si>
    <t>Probability of Death</t>
  </si>
  <si>
    <t>Life Expectancy</t>
  </si>
  <si>
    <t>Death Year</t>
  </si>
  <si>
    <t>A&amp;E</t>
  </si>
  <si>
    <t>Total</t>
  </si>
  <si>
    <t>NEL Days</t>
  </si>
  <si>
    <t>EL Days</t>
  </si>
  <si>
    <t>Residential Care</t>
  </si>
  <si>
    <t>mRS 0</t>
  </si>
  <si>
    <t>mRS 1</t>
  </si>
  <si>
    <t>mRS 2</t>
  </si>
  <si>
    <t>mRS 3</t>
  </si>
  <si>
    <t>mRS 4</t>
  </si>
  <si>
    <t>mRS5</t>
  </si>
  <si>
    <t>Discharge Dest.</t>
  </si>
  <si>
    <t>Care Home</t>
  </si>
  <si>
    <t>Home</t>
  </si>
  <si>
    <t>Somewhere else</t>
  </si>
  <si>
    <t>Transfer inpatient</t>
  </si>
  <si>
    <t>Transfer community team</t>
  </si>
  <si>
    <t>Transfer community team not SSNAP</t>
  </si>
  <si>
    <t>Transfer inpatient not SSNAP</t>
  </si>
  <si>
    <t>Not Care Home</t>
  </si>
  <si>
    <t>% care home</t>
  </si>
  <si>
    <t>mRS 5</t>
  </si>
  <si>
    <t>Variables</t>
  </si>
  <si>
    <t>Constant</t>
  </si>
  <si>
    <t>Average time in residential care (years)</t>
  </si>
  <si>
    <t>Discounted total costs by change in outcome</t>
  </si>
  <si>
    <t>Total Cost</t>
  </si>
  <si>
    <t>Cost of residental care</t>
  </si>
  <si>
    <t>Note when first year survuval is less than 50 %, the median survival is calculate from the logit function from the formula 1-(1-pdeath)^X = 0.5. Or log(0.5) = log(1-pdeath)^x or log(0.5) = x.log(1-pdeath) or x =log(0.5)/log(1-pdeath)</t>
  </si>
  <si>
    <t>Note: one year added to median survival years as they survive the first year</t>
  </si>
  <si>
    <t>COST-EFFECTIVENESS</t>
  </si>
  <si>
    <t>discount factor costs</t>
  </si>
  <si>
    <t>WTP QALY</t>
  </si>
  <si>
    <t>Discounted total Net Benefit by change in outcome</t>
  </si>
  <si>
    <t>Net Benefit is QALYs valued at Willingness to pay threshold plus any cost savings</t>
  </si>
  <si>
    <t>Cost A&amp;E</t>
  </si>
  <si>
    <t>Cost Elective bed day</t>
  </si>
  <si>
    <t>Cost Non-elective bed day</t>
  </si>
  <si>
    <t>Cost Residential day</t>
  </si>
  <si>
    <t>RESOURCES AND COSTS</t>
  </si>
  <si>
    <t>eq 25%</t>
  </si>
  <si>
    <t>Note when first year survuval is less than 75 %, the median survival is calculate from the logit function from the formula 1-(1-pdeath)^X = 0.25. Or log(0.25) = log(1-pdeath)^x or log(0.25) = x.log(1-pdeath) or x =log(0.25)/log(1-pdeath)</t>
  </si>
  <si>
    <t>eq 75%</t>
  </si>
  <si>
    <t>25%</t>
  </si>
  <si>
    <t>50%</t>
  </si>
  <si>
    <t>75%</t>
  </si>
  <si>
    <t>IQR</t>
  </si>
  <si>
    <t>Median Survival / IQR (years) / Life expectancy (age)</t>
  </si>
  <si>
    <t>pDeath y</t>
  </si>
  <si>
    <t>Survival</t>
  </si>
  <si>
    <t>Yearly</t>
  </si>
  <si>
    <t>Resource use</t>
  </si>
  <si>
    <t>Discounted Cost of Resource use</t>
  </si>
  <si>
    <t>Lambda</t>
  </si>
  <si>
    <t>mRS (undiscounted)</t>
  </si>
  <si>
    <t>mRS (discounted)</t>
  </si>
  <si>
    <t>Remainder</t>
  </si>
  <si>
    <t>NEL Bed Days</t>
  </si>
  <si>
    <t>EL Bed Days</t>
  </si>
  <si>
    <t>gamma/p</t>
  </si>
  <si>
    <t>Average Care (year)</t>
  </si>
  <si>
    <t>Under 70</t>
  </si>
  <si>
    <t>Over 70</t>
  </si>
  <si>
    <t>Numbers in red are increased costs to the NHS, numbers in black represent savings to the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</si>
</sst>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£&quot;#,##0;[Red]\-&quot;£&quot;#,##0"/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5" formatCode="_-[$£-809]* #,##0_-;\-[$£-809]* #,##0_-;_-[$£-809]* &quot;-&quot;??_-;_-@_-"/>
    <numFmt numFmtId="166" formatCode="0.000"/>
    <numFmt numFmtId="167" formatCode="0.00000"/>
    <numFmt numFmtId="168" formatCode="&quot;£&quot;#,##0"/>
    <numFmt numFmtId="169" formatCode="0.0000"/>
    <numFmt numFmtId="170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9" fontId="0" fillId="0" borderId="0" xfId="1" applyFont="1"/>
    <xf numFmtId="0" fontId="0" fillId="2" borderId="0" xfId="0" applyFill="1"/>
    <xf numFmtId="9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6" fillId="4" borderId="0" xfId="0" applyFont="1" applyFill="1"/>
    <xf numFmtId="0" fontId="11" fillId="4" borderId="0" xfId="0" applyFont="1" applyFill="1"/>
    <xf numFmtId="0" fontId="0" fillId="4" borderId="0" xfId="0" applyFill="1"/>
    <xf numFmtId="0" fontId="4" fillId="4" borderId="0" xfId="0" applyFont="1" applyFill="1"/>
    <xf numFmtId="0" fontId="7" fillId="4" borderId="0" xfId="0" applyFont="1" applyFill="1"/>
    <xf numFmtId="2" fontId="8" fillId="0" borderId="0" xfId="0" applyNumberFormat="1" applyFont="1"/>
    <xf numFmtId="0" fontId="12" fillId="0" borderId="0" xfId="0" applyFont="1"/>
    <xf numFmtId="10" fontId="12" fillId="0" borderId="0" xfId="1" applyNumberFormat="1" applyFont="1"/>
    <xf numFmtId="0" fontId="3" fillId="5" borderId="0" xfId="0" applyFont="1" applyFill="1"/>
    <xf numFmtId="0" fontId="3" fillId="3" borderId="0" xfId="0" applyFont="1" applyFill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5" borderId="0" xfId="0" applyFont="1" applyFill="1"/>
    <xf numFmtId="0" fontId="0" fillId="5" borderId="0" xfId="0" applyFill="1"/>
    <xf numFmtId="0" fontId="4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0" fillId="6" borderId="0" xfId="0" applyFill="1"/>
    <xf numFmtId="0" fontId="3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7" borderId="0" xfId="2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3" fillId="0" borderId="0" xfId="0" applyFont="1" applyBorder="1"/>
    <xf numFmtId="0" fontId="0" fillId="0" borderId="0" xfId="0" applyFill="1" applyBorder="1"/>
    <xf numFmtId="0" fontId="3" fillId="7" borderId="0" xfId="2" applyFont="1" applyAlignment="1"/>
    <xf numFmtId="164" fontId="0" fillId="0" borderId="0" xfId="3" applyNumberFormat="1" applyFont="1"/>
    <xf numFmtId="6" fontId="0" fillId="0" borderId="0" xfId="3" applyNumberFormat="1" applyFont="1" applyAlignment="1">
      <alignment horizontal="center"/>
    </xf>
    <xf numFmtId="6" fontId="0" fillId="0" borderId="0" xfId="3" applyNumberFormat="1" applyFont="1"/>
    <xf numFmtId="164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horizontal="center"/>
    </xf>
    <xf numFmtId="165" fontId="12" fillId="0" borderId="0" xfId="0" applyNumberFormat="1" applyFont="1"/>
    <xf numFmtId="166" fontId="0" fillId="0" borderId="1" xfId="0" applyNumberFormat="1" applyBorder="1" applyAlignment="1">
      <alignment vertical="center" wrapText="1"/>
    </xf>
    <xf numFmtId="0" fontId="0" fillId="8" borderId="0" xfId="0" applyFill="1"/>
    <xf numFmtId="0" fontId="0" fillId="0" borderId="0" xfId="0" quotePrefix="1"/>
    <xf numFmtId="0" fontId="3" fillId="3" borderId="0" xfId="0" applyFont="1" applyFill="1" applyAlignment="1">
      <alignment horizontal="center"/>
    </xf>
    <xf numFmtId="2" fontId="0" fillId="0" borderId="0" xfId="1" applyNumberFormat="1" applyFont="1"/>
    <xf numFmtId="9" fontId="0" fillId="8" borderId="0" xfId="1" applyFont="1" applyFill="1"/>
    <xf numFmtId="0" fontId="15" fillId="0" borderId="0" xfId="0" applyFont="1"/>
    <xf numFmtId="167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11" fillId="0" borderId="0" xfId="0" applyFont="1"/>
    <xf numFmtId="0" fontId="16" fillId="0" borderId="0" xfId="4"/>
    <xf numFmtId="1" fontId="0" fillId="0" borderId="0" xfId="0" applyNumberFormat="1"/>
    <xf numFmtId="0" fontId="0" fillId="0" borderId="1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0" xfId="0" applyNumberFormat="1" applyBorder="1"/>
    <xf numFmtId="2" fontId="0" fillId="0" borderId="12" xfId="0" applyNumberFormat="1" applyBorder="1"/>
    <xf numFmtId="168" fontId="0" fillId="0" borderId="0" xfId="3" applyNumberFormat="1" applyFont="1" applyAlignment="1">
      <alignment horizontal="center"/>
    </xf>
    <xf numFmtId="168" fontId="0" fillId="0" borderId="0" xfId="3" applyNumberFormat="1" applyFont="1"/>
    <xf numFmtId="170" fontId="8" fillId="0" borderId="8" xfId="0" applyNumberFormat="1" applyFont="1" applyBorder="1"/>
    <xf numFmtId="170" fontId="8" fillId="0" borderId="9" xfId="0" applyNumberFormat="1" applyFont="1" applyBorder="1"/>
    <xf numFmtId="170" fontId="8" fillId="0" borderId="10" xfId="0" applyNumberFormat="1" applyFont="1" applyBorder="1"/>
    <xf numFmtId="169" fontId="0" fillId="0" borderId="0" xfId="0" applyNumberFormat="1"/>
    <xf numFmtId="44" fontId="12" fillId="0" borderId="0" xfId="3" applyNumberFormat="1" applyFont="1"/>
    <xf numFmtId="0" fontId="3" fillId="7" borderId="0" xfId="2" applyFont="1" applyAlignment="1">
      <alignment horizontal="center"/>
    </xf>
    <xf numFmtId="0" fontId="3" fillId="7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5">
    <cellStyle name="60% - Accent3" xfId="2" builtinId="40"/>
    <cellStyle name="Currency" xfId="3" builtinId="4"/>
    <cellStyle name="Hyperlink" xfId="4" builtinId="8"/>
    <cellStyle name="Normal" xfId="0" builtinId="0"/>
    <cellStyle name="Percent" xfId="1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Hazard Function for Death by mRS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Calculations!$AF$2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Calculations!$AF$3:$AF$53</c:f>
              <c:numCache>
                <c:formatCode>0%</c:formatCode>
                <c:ptCount val="51"/>
                <c:pt idx="0">
                  <c:v>0</c:v>
                </c:pt>
                <c:pt idx="1">
                  <c:v>0.61293232974201173</c:v>
                </c:pt>
                <c:pt idx="2">
                  <c:v>0.73674139563218533</c:v>
                </c:pt>
                <c:pt idx="3">
                  <c:v>0.87081917675608955</c:v>
                </c:pt>
                <c:pt idx="4">
                  <c:v>1.0160173596343625</c:v>
                </c:pt>
                <c:pt idx="5">
                  <c:v>1.1732582696078773</c:v>
                </c:pt>
                <c:pt idx="6">
                  <c:v>1.3435407296165325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2-46E5-96D0-292F1D8E248F}"/>
            </c:ext>
          </c:extLst>
        </c:ser>
        <c:ser>
          <c:idx val="4"/>
          <c:order val="1"/>
          <c:tx>
            <c:strRef>
              <c:f>Calculations!$AE$2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Calculations!$AE$3:$AE$53</c:f>
              <c:numCache>
                <c:formatCode>0%</c:formatCode>
                <c:ptCount val="51"/>
                <c:pt idx="0">
                  <c:v>0</c:v>
                </c:pt>
                <c:pt idx="1">
                  <c:v>0.35699110611391305</c:v>
                </c:pt>
                <c:pt idx="2">
                  <c:v>0.43254398408972106</c:v>
                </c:pt>
                <c:pt idx="3">
                  <c:v>0.51436321246115024</c:v>
                </c:pt>
                <c:pt idx="4">
                  <c:v>0.60296852189012551</c:v>
                </c:pt>
                <c:pt idx="5">
                  <c:v>0.69892274946318778</c:v>
                </c:pt>
                <c:pt idx="6">
                  <c:v>0.80283541393532509</c:v>
                </c:pt>
                <c:pt idx="7">
                  <c:v>0.91536658750427713</c:v>
                </c:pt>
                <c:pt idx="8">
                  <c:v>1.0372310887095277</c:v>
                </c:pt>
                <c:pt idx="9">
                  <c:v>1.1692030230900472</c:v>
                </c:pt>
                <c:pt idx="10">
                  <c:v>1.312120700443866</c:v>
                </c:pt>
                <c:pt idx="11">
                  <c:v>1.466891959924816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2-46E5-96D0-292F1D8E248F}"/>
            </c:ext>
          </c:extLst>
        </c:ser>
        <c:ser>
          <c:idx val="3"/>
          <c:order val="2"/>
          <c:tx>
            <c:strRef>
              <c:f>Calculations!$AD$2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Calculations!$AD$3:$AD$53</c:f>
              <c:numCache>
                <c:formatCode>0%</c:formatCode>
                <c:ptCount val="51"/>
                <c:pt idx="0">
                  <c:v>0</c:v>
                </c:pt>
                <c:pt idx="1">
                  <c:v>0.15268932695583284</c:v>
                </c:pt>
                <c:pt idx="2">
                  <c:v>0.23643598035957847</c:v>
                </c:pt>
                <c:pt idx="3">
                  <c:v>0.32712857531774842</c:v>
                </c:pt>
                <c:pt idx="4">
                  <c:v>0.42534320773527245</c:v>
                </c:pt>
                <c:pt idx="5">
                  <c:v>0.53170375487099453</c:v>
                </c:pt>
                <c:pt idx="6">
                  <c:v>0.64688583831981128</c:v>
                </c:pt>
                <c:pt idx="7">
                  <c:v>0.7716211156842735</c:v>
                </c:pt>
                <c:pt idx="8">
                  <c:v>0.90670192819712481</c:v>
                </c:pt>
                <c:pt idx="9">
                  <c:v>1.0529863338173335</c:v>
                </c:pt>
                <c:pt idx="10">
                  <c:v>1.2114035577707485</c:v>
                </c:pt>
                <c:pt idx="11">
                  <c:v>1.3829598951582218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2-46E5-96D0-292F1D8E248F}"/>
            </c:ext>
          </c:extLst>
        </c:ser>
        <c:ser>
          <c:idx val="2"/>
          <c:order val="3"/>
          <c:tx>
            <c:strRef>
              <c:f>Calculations!$AC$2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Calculations!$AC$3:$AC$53</c:f>
              <c:numCache>
                <c:formatCode>0%</c:formatCode>
                <c:ptCount val="51"/>
                <c:pt idx="0">
                  <c:v>0</c:v>
                </c:pt>
                <c:pt idx="1">
                  <c:v>6.3493817316494852E-2</c:v>
                </c:pt>
                <c:pt idx="2">
                  <c:v>0.13393453601575822</c:v>
                </c:pt>
                <c:pt idx="3">
                  <c:v>0.21021760297911152</c:v>
                </c:pt>
                <c:pt idx="4">
                  <c:v>0.29282758216145499</c:v>
                </c:pt>
                <c:pt idx="5">
                  <c:v>0.38228922721809244</c:v>
                </c:pt>
                <c:pt idx="6">
                  <c:v>0.4791708148356616</c:v>
                </c:pt>
                <c:pt idx="7">
                  <c:v>0.58408775452929795</c:v>
                </c:pt>
                <c:pt idx="8">
                  <c:v>0.6977064978361216</c:v>
                </c:pt>
                <c:pt idx="9">
                  <c:v>0.82074877173695748</c:v>
                </c:pt>
                <c:pt idx="10">
                  <c:v>0.95399616319775604</c:v>
                </c:pt>
                <c:pt idx="11">
                  <c:v>1.0982950839525574</c:v>
                </c:pt>
                <c:pt idx="12">
                  <c:v>1.2545621470652064</c:v>
                </c:pt>
                <c:pt idx="13">
                  <c:v>1.4237899894227182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2-46E5-96D0-292F1D8E248F}"/>
            </c:ext>
          </c:extLst>
        </c:ser>
        <c:ser>
          <c:idx val="1"/>
          <c:order val="4"/>
          <c:tx>
            <c:strRef>
              <c:f>Calculations!$AB$2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Calculations!$AB$3:$AB$53</c:f>
              <c:numCache>
                <c:formatCode>0%</c:formatCode>
                <c:ptCount val="51"/>
                <c:pt idx="0">
                  <c:v>0</c:v>
                </c:pt>
                <c:pt idx="1">
                  <c:v>6.4589080142812963E-2</c:v>
                </c:pt>
                <c:pt idx="2">
                  <c:v>0.12304486316509566</c:v>
                </c:pt>
                <c:pt idx="3">
                  <c:v>0.18634896472774309</c:v>
                </c:pt>
                <c:pt idx="4">
                  <c:v>0.25490350403014894</c:v>
                </c:pt>
                <c:pt idx="5">
                  <c:v>0.32914395200987623</c:v>
                </c:pt>
                <c:pt idx="6">
                  <c:v>0.40954189753348025</c:v>
                </c:pt>
                <c:pt idx="7">
                  <c:v>0.49660804301500383</c:v>
                </c:pt>
                <c:pt idx="8">
                  <c:v>0.59089544849085929</c:v>
                </c:pt>
                <c:pt idx="9">
                  <c:v>0.69300304475805574</c:v>
                </c:pt>
                <c:pt idx="10">
                  <c:v>0.80357943789186204</c:v>
                </c:pt>
                <c:pt idx="11">
                  <c:v>0.92332702930989863</c:v>
                </c:pt>
                <c:pt idx="12">
                  <c:v>1.0530064775540557</c:v>
                </c:pt>
                <c:pt idx="13">
                  <c:v>1.1934415301322918</c:v>
                </c:pt>
                <c:pt idx="14">
                  <c:v>1.3455242561130487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2-46E5-96D0-292F1D8E248F}"/>
            </c:ext>
          </c:extLst>
        </c:ser>
        <c:ser>
          <c:idx val="0"/>
          <c:order val="5"/>
          <c:tx>
            <c:strRef>
              <c:f>Calculations!$AA$2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Calculations!$Z$3:$Z$53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Calculations!$AA$3:$AA$53</c:f>
              <c:numCache>
                <c:formatCode>0%</c:formatCode>
                <c:ptCount val="51"/>
                <c:pt idx="0">
                  <c:v>0</c:v>
                </c:pt>
                <c:pt idx="1">
                  <c:v>2.7441866582508963E-2</c:v>
                </c:pt>
                <c:pt idx="2">
                  <c:v>7.5013105148431736E-2</c:v>
                </c:pt>
                <c:pt idx="3">
                  <c:v>0.12652989890158661</c:v>
                </c:pt>
                <c:pt idx="4">
                  <c:v>0.18231949191223074</c:v>
                </c:pt>
                <c:pt idx="5">
                  <c:v>0.24273626985083685</c:v>
                </c:pt>
                <c:pt idx="6">
                  <c:v>0.30816401111050862</c:v>
                </c:pt>
                <c:pt idx="7">
                  <c:v>0.37901832463733409</c:v>
                </c:pt>
                <c:pt idx="8">
                  <c:v>0.45574928995421371</c:v>
                </c:pt>
                <c:pt idx="9">
                  <c:v>0.53884431614808315</c:v>
                </c:pt>
                <c:pt idx="10">
                  <c:v>0.62883123798133311</c:v>
                </c:pt>
                <c:pt idx="11">
                  <c:v>0.7262816687944933</c:v>
                </c:pt>
                <c:pt idx="12">
                  <c:v>0.83181463149843127</c:v>
                </c:pt>
                <c:pt idx="13">
                  <c:v>0.94610049072078695</c:v>
                </c:pt>
                <c:pt idx="14">
                  <c:v>1.0698652110843589</c:v>
                </c:pt>
                <c:pt idx="15">
                  <c:v>1.2038949686667979</c:v>
                </c:pt>
                <c:pt idx="16">
                  <c:v>1.3490411449344477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2-46E5-96D0-292F1D8E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20168"/>
        <c:axId val="518420824"/>
      </c:areaChart>
      <c:catAx>
        <c:axId val="51842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  <a:r>
                  <a:rPr lang="en-GB" baseline="0"/>
                  <a:t> since discharge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0824"/>
        <c:crosses val="autoZero"/>
        <c:auto val="1"/>
        <c:lblAlgn val="ctr"/>
        <c:lblOffset val="100"/>
        <c:noMultiLvlLbl val="0"/>
      </c:catAx>
      <c:valAx>
        <c:axId val="518420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C.</a:t>
                </a:r>
                <a:r>
                  <a:rPr lang="en-US" baseline="0"/>
                  <a:t> hazard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Survival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Calculations!$AH$3:$AH$53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Calculations!$AP$3:$AP$53</c:f>
              <c:numCache>
                <c:formatCode>0%</c:formatCode>
                <c:ptCount val="51"/>
                <c:pt idx="0">
                  <c:v>1</c:v>
                </c:pt>
                <c:pt idx="1">
                  <c:v>0.97255813341749109</c:v>
                </c:pt>
                <c:pt idx="2">
                  <c:v>0.92498689485156826</c:v>
                </c:pt>
                <c:pt idx="3">
                  <c:v>0.87347010109841339</c:v>
                </c:pt>
                <c:pt idx="4">
                  <c:v>0.81768050808776926</c:v>
                </c:pt>
                <c:pt idx="5">
                  <c:v>0.75726373014916315</c:v>
                </c:pt>
                <c:pt idx="6">
                  <c:v>0.69183598888949138</c:v>
                </c:pt>
                <c:pt idx="7">
                  <c:v>0.62098167536266591</c:v>
                </c:pt>
                <c:pt idx="8">
                  <c:v>0.54425071004578629</c:v>
                </c:pt>
                <c:pt idx="9">
                  <c:v>0.46115568385191685</c:v>
                </c:pt>
                <c:pt idx="10">
                  <c:v>0.37116876201866689</c:v>
                </c:pt>
                <c:pt idx="11">
                  <c:v>0.2737183312055067</c:v>
                </c:pt>
                <c:pt idx="12">
                  <c:v>0.16818536850156873</c:v>
                </c:pt>
                <c:pt idx="13">
                  <c:v>5.3899509279213054E-2</c:v>
                </c:pt>
                <c:pt idx="14">
                  <c:v>-6.9865211084358947E-2</c:v>
                </c:pt>
                <c:pt idx="15">
                  <c:v>-0.2038949686667979</c:v>
                </c:pt>
                <c:pt idx="16">
                  <c:v>-0.34904114493444771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1-487D-A4B8-0FD9EA84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68200"/>
        <c:axId val="528572464"/>
      </c:lineChart>
      <c:catAx>
        <c:axId val="52856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  <a:r>
                  <a:rPr lang="en-GB" baseline="0"/>
                  <a:t> since discharge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2464"/>
        <c:crosses val="autoZero"/>
        <c:auto val="1"/>
        <c:lblAlgn val="ctr"/>
        <c:lblOffset val="100"/>
        <c:noMultiLvlLbl val="0"/>
      </c:catAx>
      <c:valAx>
        <c:axId val="528572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18</xdr:row>
      <xdr:rowOff>9524</xdr:rowOff>
    </xdr:from>
    <xdr:to>
      <xdr:col>9</xdr:col>
      <xdr:colOff>152400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08D47-1CE1-4EBF-B3CC-29A2721BC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728661</xdr:colOff>
      <xdr:row>8</xdr:row>
      <xdr:rowOff>7144</xdr:rowOff>
    </xdr:from>
    <xdr:to>
      <xdr:col>9</xdr:col>
      <xdr:colOff>157161</xdr:colOff>
      <xdr:row>17</xdr:row>
      <xdr:rowOff>33339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DE3DB-F7C4-6547-B3CC-82B7DF71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4FC8-63F7-4836-BC44-659674F6EB92}">
  <dimension ref="A2:W83"/>
  <sheetViews>
    <sheetView tabSelected="1" zoomScaleNormal="100" workbookViewId="0">
      <selection activeCell="O13" sqref="O13:T14"/>
    </sheetView>
  </sheetViews>
  <sheetFormatPr defaultRowHeight="15" x14ac:dyDescent="0.25"/>
  <cols>
    <col min="1" max="1" width="10.140625" bestFit="1" customWidth="1"/>
    <col min="3" max="3" width="10.140625" customWidth="1"/>
    <col min="4" max="5" width="11.5703125" bestFit="1" customWidth="1"/>
    <col min="6" max="6" width="11" style="17" customWidth="1"/>
    <col min="7" max="7" width="10.5703125" style="17" bestFit="1" customWidth="1"/>
    <col min="9" max="9" width="9.85546875" customWidth="1"/>
    <col min="10" max="10" width="10.5703125" bestFit="1" customWidth="1"/>
    <col min="11" max="11" width="11.5703125" bestFit="1" customWidth="1"/>
    <col min="12" max="12" width="10.5703125" customWidth="1"/>
    <col min="13" max="13" width="13.5703125" customWidth="1"/>
    <col min="14" max="14" width="11.5703125" bestFit="1" customWidth="1"/>
    <col min="16" max="16" width="9.140625" bestFit="1" customWidth="1"/>
    <col min="17" max="17" width="11.5703125" bestFit="1" customWidth="1"/>
    <col min="18" max="19" width="11.7109375" bestFit="1" customWidth="1"/>
    <col min="20" max="20" width="19.7109375" bestFit="1" customWidth="1"/>
    <col min="21" max="23" width="11.5703125" bestFit="1" customWidth="1"/>
  </cols>
  <sheetData>
    <row r="2" spans="1:15" x14ac:dyDescent="0.25">
      <c r="A2" s="23" t="s">
        <v>55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5" x14ac:dyDescent="0.25">
      <c r="B3" s="18" t="s">
        <v>47</v>
      </c>
      <c r="C3" s="20">
        <v>73</v>
      </c>
      <c r="D3" s="21">
        <f>C3</f>
        <v>73</v>
      </c>
      <c r="E3" s="22"/>
      <c r="F3" s="22">
        <f>FrontSheet!D3-Coefficients!C26</f>
        <v>-0.73239999999999839</v>
      </c>
      <c r="G3" s="22">
        <f>(FrontSheet!D3^2)-(Coefficients!C26^2)</f>
        <v>-107.46680975999971</v>
      </c>
      <c r="H3" s="29" t="s">
        <v>72</v>
      </c>
      <c r="I3" s="29"/>
      <c r="J3" s="30">
        <v>3.5000000000000003E-2</v>
      </c>
      <c r="L3" s="29" t="s">
        <v>117</v>
      </c>
      <c r="M3" s="29"/>
      <c r="N3" s="89">
        <f>170.4559</f>
        <v>170.45590000000001</v>
      </c>
    </row>
    <row r="4" spans="1:15" x14ac:dyDescent="0.25">
      <c r="B4" s="18" t="s">
        <v>48</v>
      </c>
      <c r="C4" s="20" t="s">
        <v>61</v>
      </c>
      <c r="D4" s="21">
        <f>VLOOKUP(C4,FormParameters!A2:B3,2, FALSE)</f>
        <v>1</v>
      </c>
      <c r="E4" s="22"/>
      <c r="F4" s="22"/>
      <c r="H4" s="29" t="s">
        <v>113</v>
      </c>
      <c r="J4" s="30">
        <v>3.5000000000000003E-2</v>
      </c>
      <c r="L4" s="29" t="s">
        <v>118</v>
      </c>
      <c r="M4" s="29"/>
      <c r="N4" s="89">
        <f>(((((407*1.0116)*1.0231)*1.0221)*1.0308))</f>
        <v>443.80185455953017</v>
      </c>
    </row>
    <row r="5" spans="1:15" x14ac:dyDescent="0.25">
      <c r="B5" s="18" t="s">
        <v>49</v>
      </c>
      <c r="C5" s="20" t="s">
        <v>63</v>
      </c>
      <c r="D5" s="21">
        <f>VLOOKUP(C5,FormParameters!A6:B11,2,FALSE)</f>
        <v>0</v>
      </c>
      <c r="E5" s="22"/>
      <c r="F5" s="22"/>
      <c r="H5" s="29" t="s">
        <v>114</v>
      </c>
      <c r="J5" s="60">
        <v>20000</v>
      </c>
      <c r="L5" s="29" t="s">
        <v>119</v>
      </c>
      <c r="M5" s="29"/>
      <c r="N5" s="89">
        <f>1.2*N4</f>
        <v>532.56222547143614</v>
      </c>
    </row>
    <row r="6" spans="1:15" x14ac:dyDescent="0.25">
      <c r="B6" s="18"/>
      <c r="C6" s="20"/>
      <c r="D6" s="21"/>
      <c r="E6" s="22"/>
      <c r="F6" s="22"/>
      <c r="H6" s="29"/>
      <c r="J6" s="60"/>
      <c r="L6" s="29" t="s">
        <v>120</v>
      </c>
      <c r="M6" s="29"/>
      <c r="N6" s="89">
        <f>((726+712)/2)/7</f>
        <v>102.71428571428571</v>
      </c>
    </row>
    <row r="7" spans="1:15" x14ac:dyDescent="0.25">
      <c r="D7" s="67"/>
      <c r="E7" s="71">
        <f>$D$3-Coefficients!F26</f>
        <v>5.9083899999999971</v>
      </c>
      <c r="F7" s="71">
        <f>$D$3-Coefficients!G26</f>
        <v>5.0194199999999967</v>
      </c>
      <c r="G7" s="71">
        <f>$D$3-Coefficients!H26</f>
        <v>0.14247000000000298</v>
      </c>
      <c r="H7" s="71">
        <f>$D$3-Coefficients!I26</f>
        <v>-3.4883700000000033</v>
      </c>
      <c r="I7" s="71">
        <f>$D$3-Coefficients!J26</f>
        <v>-5.5602899999999948</v>
      </c>
      <c r="J7" s="71">
        <f>$D$3-Coefficients!K26</f>
        <v>-7.9183699999999959</v>
      </c>
    </row>
    <row r="8" spans="1:15" x14ac:dyDescent="0.25">
      <c r="A8" s="23" t="s">
        <v>56</v>
      </c>
      <c r="B8" s="25"/>
      <c r="C8" s="25"/>
      <c r="D8" s="25"/>
      <c r="E8" s="25"/>
      <c r="F8" s="26"/>
      <c r="G8" s="26"/>
      <c r="H8" s="25"/>
      <c r="I8" s="25"/>
      <c r="J8" s="25"/>
      <c r="K8" s="25"/>
      <c r="L8" s="25"/>
      <c r="M8" s="25"/>
      <c r="N8" s="25"/>
    </row>
    <row r="9" spans="1:15" x14ac:dyDescent="0.25">
      <c r="K9" s="42" t="s">
        <v>79</v>
      </c>
    </row>
    <row r="10" spans="1:15" x14ac:dyDescent="0.25">
      <c r="J10" s="31"/>
      <c r="K10" s="32" t="s">
        <v>70</v>
      </c>
      <c r="L10" s="32" t="s">
        <v>71</v>
      </c>
      <c r="M10" s="32" t="s">
        <v>70</v>
      </c>
      <c r="N10" s="32" t="s">
        <v>71</v>
      </c>
    </row>
    <row r="11" spans="1:15" x14ac:dyDescent="0.25">
      <c r="K11">
        <v>1</v>
      </c>
      <c r="L11" s="33">
        <f ca="1">IF(Calculations!AS4&gt;0, Calculations!AS4,"-")</f>
        <v>2.7441866582508963E-2</v>
      </c>
      <c r="M11">
        <v>8</v>
      </c>
      <c r="N11" s="33">
        <f ca="1">IF(Calculations!AS12&gt;0, Calculations!AS12, "-")</f>
        <v>7.9736306091175546E-2</v>
      </c>
    </row>
    <row r="12" spans="1:15" x14ac:dyDescent="0.25">
      <c r="K12">
        <v>2</v>
      </c>
      <c r="L12" s="33">
        <f ca="1">IF(Calculations!AS5&gt;0,Calculations!AS5, "-")</f>
        <v>4.645745829023129E-2</v>
      </c>
      <c r="M12">
        <v>9</v>
      </c>
      <c r="N12" s="33">
        <f ca="1">IF(Calculations!AS13&gt;0, Calculations!AS13, "-")</f>
        <v>8.6056862106173804E-2</v>
      </c>
    </row>
    <row r="13" spans="1:15" x14ac:dyDescent="0.25">
      <c r="K13">
        <v>3</v>
      </c>
      <c r="L13" s="33">
        <f ca="1">IF(Calculations!AS6&gt;0,Calculations!AS6, "-")</f>
        <v>5.0212300671907628E-2</v>
      </c>
      <c r="M13">
        <v>10</v>
      </c>
      <c r="N13" s="33">
        <f ca="1">IF(Calculations!AS14&gt;0, Calculations!AS14, "-")</f>
        <v>9.2852693004305875E-2</v>
      </c>
      <c r="O13" s="34"/>
    </row>
    <row r="14" spans="1:15" x14ac:dyDescent="0.25">
      <c r="K14">
        <v>4</v>
      </c>
      <c r="L14" s="33">
        <f ca="1">IF(Calculations!AS7&gt;0,Calculations!AS7, "-")</f>
        <v>5.4261895135205518E-2</v>
      </c>
      <c r="M14">
        <v>11</v>
      </c>
      <c r="N14" s="33">
        <f ca="1">IF(Calculations!AS15&gt;0, Calculations!AS15, "-")</f>
        <v>0.10015518896017706</v>
      </c>
    </row>
    <row r="15" spans="1:15" x14ac:dyDescent="0.25">
      <c r="K15">
        <v>5</v>
      </c>
      <c r="L15" s="33">
        <f ca="1">IF(Calculations!AS8&gt;0,Calculations!AS8, "-")</f>
        <v>5.8627891314010361E-2</v>
      </c>
      <c r="M15">
        <v>12</v>
      </c>
      <c r="N15" s="33">
        <f ca="1">IF(Calculations!AS16&gt;0, Calculations!AS16, "-")</f>
        <v>0.10799706783082408</v>
      </c>
    </row>
    <row r="16" spans="1:15" x14ac:dyDescent="0.25">
      <c r="K16">
        <v>6</v>
      </c>
      <c r="L16" s="33">
        <f ca="1">IF(Calculations!AS9&gt;0,Calculations!AS9, "-")</f>
        <v>6.3333273327857542E-2</v>
      </c>
      <c r="M16">
        <v>13</v>
      </c>
      <c r="N16" s="33">
        <f ca="1">IF(Calculations!AS17&gt;0, Calculations!AS17, "-")</f>
        <v>0.11641229337712944</v>
      </c>
    </row>
    <row r="17" spans="11:20" x14ac:dyDescent="0.25">
      <c r="K17">
        <v>7</v>
      </c>
      <c r="L17" s="33">
        <f ca="1">IF(Calculations!AS10&gt;0,Calculations!AS10, "-")</f>
        <v>6.8402396589038239E-2</v>
      </c>
      <c r="M17">
        <v>14</v>
      </c>
      <c r="N17" s="33" t="str">
        <f ca="1">IF(Calculations!AS18&gt;0, Calculations!AS18, "-")</f>
        <v>-</v>
      </c>
    </row>
    <row r="19" spans="11:20" x14ac:dyDescent="0.25">
      <c r="K19" s="42" t="s">
        <v>129</v>
      </c>
      <c r="T19" s="16"/>
    </row>
    <row r="20" spans="11:20" x14ac:dyDescent="0.25">
      <c r="K20" s="19" t="s">
        <v>49</v>
      </c>
      <c r="L20" s="19" t="s">
        <v>54</v>
      </c>
      <c r="M20" s="64" t="s">
        <v>128</v>
      </c>
      <c r="N20" s="19" t="s">
        <v>80</v>
      </c>
    </row>
    <row r="21" spans="11:20" x14ac:dyDescent="0.25">
      <c r="K21">
        <v>0</v>
      </c>
      <c r="L21" s="16">
        <f>Calculations!$B$63</f>
        <v>8.2358758057042216</v>
      </c>
      <c r="M21" s="16" t="str">
        <f>TEXT(Calculations!AI54,"0.00") &amp; " to " &amp; TEXT(Calculations!AI56, "0.00")</f>
        <v>4.93 to 10.85</v>
      </c>
      <c r="N21" s="16">
        <f>L21+$D$3</f>
        <v>81.235875805704225</v>
      </c>
    </row>
    <row r="22" spans="11:20" x14ac:dyDescent="0.25">
      <c r="K22">
        <v>1</v>
      </c>
      <c r="L22" s="16">
        <f>Calculations!$F$63</f>
        <v>6.4419515679847521</v>
      </c>
      <c r="M22" s="16" t="str">
        <f>TEXT(Calculations!AJ54,"0.00") &amp; " to " &amp; TEXT(Calculations!AJ56, "0.00")</f>
        <v>3.61 to 8.75</v>
      </c>
      <c r="N22" s="16">
        <f t="shared" ref="N22:N26" si="0">L22+$D$3</f>
        <v>79.441951567984745</v>
      </c>
    </row>
    <row r="23" spans="11:20" x14ac:dyDescent="0.25">
      <c r="K23">
        <v>2</v>
      </c>
      <c r="L23" s="16">
        <f>Calculations!$J$63</f>
        <v>5.6856329989562999</v>
      </c>
      <c r="M23" s="16" t="str">
        <f>TEXT(Calculations!AK54,"0.00") &amp; " to " &amp; TEXT(Calculations!AK56, "0.00")</f>
        <v>3.22 to 7.75</v>
      </c>
      <c r="N23" s="16">
        <f t="shared" si="0"/>
        <v>78.685632998956294</v>
      </c>
    </row>
    <row r="24" spans="11:20" x14ac:dyDescent="0.25">
      <c r="K24">
        <v>3</v>
      </c>
      <c r="L24" s="16">
        <f>Calculations!$N$63</f>
        <v>3.8289897492559755</v>
      </c>
      <c r="M24" s="16" t="str">
        <f>TEXT(Calculations!AL54,"0.00") &amp; " to " &amp; TEXT(Calculations!AL56, "0.00")</f>
        <v>1.86 to 5.53</v>
      </c>
      <c r="N24" s="16">
        <f t="shared" si="0"/>
        <v>76.828989749255982</v>
      </c>
    </row>
    <row r="25" spans="11:20" x14ac:dyDescent="0.25">
      <c r="K25">
        <v>4</v>
      </c>
      <c r="L25" s="16">
        <f>Calculations!$R$63</f>
        <v>1.9005231839668415</v>
      </c>
      <c r="M25" s="16" t="str">
        <f>TEXT(Calculations!AM54,"0.00") &amp; " to " &amp; TEXT(Calculations!AM56, "0.00")</f>
        <v>0.65 to 3.33</v>
      </c>
      <c r="N25" s="16">
        <f t="shared" si="0"/>
        <v>74.90052318396684</v>
      </c>
    </row>
    <row r="26" spans="11:20" x14ac:dyDescent="0.25">
      <c r="K26">
        <v>5</v>
      </c>
      <c r="L26" s="16">
        <f>Calculations!$V$63</f>
        <v>0.73027760290960542</v>
      </c>
      <c r="M26" s="16" t="str">
        <f>TEXT(Calculations!AN54,"0.00") &amp; " to " &amp; TEXT(Calculations!AN56, "0.00")</f>
        <v>0.30 to 1.73</v>
      </c>
      <c r="N26" s="16">
        <f t="shared" si="0"/>
        <v>73.730277602909609</v>
      </c>
    </row>
    <row r="28" spans="11:20" x14ac:dyDescent="0.25">
      <c r="P28" s="72"/>
    </row>
    <row r="39" spans="1:23" x14ac:dyDescent="0.25">
      <c r="A39" s="23" t="s">
        <v>57</v>
      </c>
      <c r="B39" s="41"/>
      <c r="C39" s="27"/>
      <c r="D39" s="25"/>
      <c r="E39" s="25"/>
      <c r="F39" s="26"/>
      <c r="G39" s="26"/>
      <c r="H39" s="25"/>
      <c r="I39" s="25"/>
      <c r="J39" s="25"/>
      <c r="K39" s="25"/>
      <c r="L39" s="25"/>
      <c r="M39" s="25"/>
      <c r="N39" s="25"/>
      <c r="O39" s="25"/>
    </row>
    <row r="40" spans="1:23" x14ac:dyDescent="0.25">
      <c r="A40" s="36"/>
      <c r="B40" s="39" t="s">
        <v>74</v>
      </c>
      <c r="C40" s="39"/>
      <c r="D40" s="31"/>
      <c r="E40" s="31"/>
      <c r="F40" s="40"/>
      <c r="G40" s="40"/>
      <c r="H40" s="31"/>
      <c r="I40" s="31" t="s">
        <v>75</v>
      </c>
      <c r="J40" s="31"/>
      <c r="K40" s="31"/>
      <c r="L40" s="31"/>
      <c r="M40" s="37"/>
      <c r="N40" s="37"/>
    </row>
    <row r="41" spans="1:23" x14ac:dyDescent="0.25">
      <c r="B41" s="19" t="s">
        <v>58</v>
      </c>
      <c r="C41" s="19"/>
      <c r="D41" s="19" t="s">
        <v>49</v>
      </c>
      <c r="E41" s="19" t="s">
        <v>59</v>
      </c>
      <c r="F41" s="19"/>
      <c r="G41" s="19" t="s">
        <v>57</v>
      </c>
      <c r="I41" s="19" t="s">
        <v>73</v>
      </c>
      <c r="J41" s="19">
        <v>0</v>
      </c>
      <c r="K41" s="19">
        <v>1</v>
      </c>
      <c r="L41" s="19">
        <v>2</v>
      </c>
      <c r="M41" s="19">
        <v>3</v>
      </c>
      <c r="N41" s="19">
        <v>4</v>
      </c>
      <c r="O41" s="19">
        <v>5</v>
      </c>
    </row>
    <row r="42" spans="1:23" x14ac:dyDescent="0.25">
      <c r="B42">
        <v>0.95</v>
      </c>
      <c r="D42">
        <v>0</v>
      </c>
      <c r="E42" s="16">
        <f>L21</f>
        <v>8.2358758057042216</v>
      </c>
      <c r="F42" s="16" t="str">
        <f>M21</f>
        <v>4.93 to 10.85</v>
      </c>
      <c r="G42" s="28">
        <f>B42 + (B42*((1+$J$3)^-1)*(1-(1+$J$3)^(-(E42-1)))/(1-(1+$J$3)^(-1)))</f>
        <v>6.9312306201329656</v>
      </c>
      <c r="I42" s="19">
        <v>0</v>
      </c>
      <c r="J42" s="35" t="s">
        <v>76</v>
      </c>
    </row>
    <row r="43" spans="1:23" x14ac:dyDescent="0.25">
      <c r="B43">
        <v>0.93</v>
      </c>
      <c r="D43">
        <v>1</v>
      </c>
      <c r="E43" s="16">
        <f t="shared" ref="E43:E47" si="1">L22</f>
        <v>6.4419515679847521</v>
      </c>
      <c r="F43" s="16" t="str">
        <f t="shared" ref="F43:F47" si="2">M22</f>
        <v>3.61 to 8.75</v>
      </c>
      <c r="G43" s="28">
        <f t="shared" ref="G43:G46" si="3">B43 + (B43*((1+$J$3)^-1)*(1-(1+$J$3)^(-(E43-1)))/(1-(1+$J$3)^(-1)))</f>
        <v>5.4665711749066386</v>
      </c>
      <c r="I43" s="19">
        <v>1</v>
      </c>
      <c r="J43" s="16">
        <f>G42-G43</f>
        <v>1.4646594452263271</v>
      </c>
      <c r="K43" s="35" t="s">
        <v>76</v>
      </c>
    </row>
    <row r="44" spans="1:23" x14ac:dyDescent="0.25">
      <c r="B44">
        <v>0.83</v>
      </c>
      <c r="D44">
        <v>2</v>
      </c>
      <c r="E44" s="16">
        <f t="shared" si="1"/>
        <v>5.6856329989562999</v>
      </c>
      <c r="F44" s="16" t="str">
        <f t="shared" si="2"/>
        <v>3.22 to 7.75</v>
      </c>
      <c r="G44" s="28">
        <f t="shared" si="3"/>
        <v>4.3603872854775521</v>
      </c>
      <c r="I44" s="19">
        <v>2</v>
      </c>
      <c r="J44" s="16">
        <f>G42-G44</f>
        <v>2.5708433346554136</v>
      </c>
      <c r="K44" s="16">
        <f>G43-G44</f>
        <v>1.1061838894290865</v>
      </c>
      <c r="L44" s="35" t="s">
        <v>76</v>
      </c>
    </row>
    <row r="45" spans="1:23" x14ac:dyDescent="0.25">
      <c r="B45">
        <v>0.62</v>
      </c>
      <c r="D45">
        <v>3</v>
      </c>
      <c r="E45" s="16">
        <f t="shared" si="1"/>
        <v>3.8289897492559755</v>
      </c>
      <c r="F45" s="16" t="str">
        <f t="shared" si="2"/>
        <v>1.86 to 5.53</v>
      </c>
      <c r="G45" s="28">
        <f t="shared" si="3"/>
        <v>2.2627436714618634</v>
      </c>
      <c r="I45" s="19">
        <v>3</v>
      </c>
      <c r="J45" s="16">
        <f>G42-G45</f>
        <v>4.6684869486711023</v>
      </c>
      <c r="K45" s="16">
        <f>G43-G45</f>
        <v>3.2038275034447752</v>
      </c>
      <c r="L45" s="16">
        <f>G44-G45</f>
        <v>2.0976436140156887</v>
      </c>
      <c r="M45" s="35" t="s">
        <v>76</v>
      </c>
      <c r="R45" s="16"/>
      <c r="S45" s="16"/>
      <c r="T45" s="16"/>
      <c r="U45" s="16"/>
      <c r="V45" s="16"/>
      <c r="W45" s="16"/>
    </row>
    <row r="46" spans="1:23" x14ac:dyDescent="0.25">
      <c r="B46">
        <v>0.42</v>
      </c>
      <c r="D46">
        <v>4</v>
      </c>
      <c r="E46" s="16">
        <f t="shared" si="1"/>
        <v>1.9005231839668415</v>
      </c>
      <c r="F46" s="16" t="str">
        <f t="shared" si="2"/>
        <v>0.65 to 3.33</v>
      </c>
      <c r="G46" s="28">
        <f t="shared" si="3"/>
        <v>0.78605209718040747</v>
      </c>
      <c r="I46" s="19">
        <v>4</v>
      </c>
      <c r="J46" s="16">
        <f>G42-G46</f>
        <v>6.1451785229525582</v>
      </c>
      <c r="K46" s="16">
        <f>G43-G46</f>
        <v>4.6805190777262311</v>
      </c>
      <c r="L46" s="16">
        <f>G44-G46</f>
        <v>3.5743351882971446</v>
      </c>
      <c r="M46" s="16">
        <f>G45-G46</f>
        <v>1.4766915742814559</v>
      </c>
      <c r="N46" s="35" t="s">
        <v>76</v>
      </c>
    </row>
    <row r="47" spans="1:23" x14ac:dyDescent="0.25">
      <c r="B47">
        <v>0.11</v>
      </c>
      <c r="D47">
        <v>5</v>
      </c>
      <c r="E47" s="16">
        <f t="shared" si="1"/>
        <v>0.73027760290960542</v>
      </c>
      <c r="F47" s="16" t="str">
        <f t="shared" si="2"/>
        <v>0.30 to 1.73</v>
      </c>
      <c r="G47" s="28">
        <f>B47 + (B47*((1+$J$3)^-1)*(1-(1+$J$3)^(-(E47-1)))/(1-(1+$J$3)^(-1)))</f>
        <v>8.0702231891820325E-2</v>
      </c>
      <c r="I47" s="19">
        <v>5</v>
      </c>
      <c r="J47" s="16">
        <f>G42-G47</f>
        <v>6.8505283882411456</v>
      </c>
      <c r="K47" s="16">
        <f>G43-G47</f>
        <v>5.3858689430148186</v>
      </c>
      <c r="L47" s="16">
        <f>G44-G47</f>
        <v>4.279685053585732</v>
      </c>
      <c r="M47" s="16">
        <f>G45-G47</f>
        <v>2.1820414395700429</v>
      </c>
      <c r="N47" s="16">
        <f>G46-G47</f>
        <v>0.70534986528858712</v>
      </c>
      <c r="O47" s="35" t="s">
        <v>76</v>
      </c>
    </row>
    <row r="48" spans="1:23" x14ac:dyDescent="0.25">
      <c r="A48" s="27" t="s">
        <v>60</v>
      </c>
    </row>
    <row r="49" spans="1:22" x14ac:dyDescent="0.25">
      <c r="A49" s="27"/>
      <c r="B49" t="s">
        <v>77</v>
      </c>
    </row>
    <row r="50" spans="1:22" x14ac:dyDescent="0.25">
      <c r="A50" s="27"/>
      <c r="B50" t="s">
        <v>78</v>
      </c>
    </row>
    <row r="51" spans="1:22" x14ac:dyDescent="0.25">
      <c r="B51" s="37"/>
      <c r="C51" s="37"/>
      <c r="D51" s="37"/>
      <c r="E51" s="37"/>
      <c r="F51" s="38"/>
      <c r="G51" s="38"/>
      <c r="H51" s="37"/>
      <c r="I51" s="37"/>
      <c r="J51" s="37"/>
      <c r="K51" s="37"/>
      <c r="L51" s="37"/>
      <c r="M51" s="37"/>
      <c r="N51" s="37"/>
    </row>
    <row r="52" spans="1:22" x14ac:dyDescent="0.25">
      <c r="A52" s="23" t="s">
        <v>121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x14ac:dyDescent="0.25">
      <c r="B53" s="53"/>
      <c r="C53" s="90" t="s">
        <v>133</v>
      </c>
      <c r="D53" s="90"/>
      <c r="E53" s="90"/>
      <c r="F53" s="91" t="s">
        <v>106</v>
      </c>
      <c r="I53" s="90" t="s">
        <v>134</v>
      </c>
      <c r="J53" s="90"/>
      <c r="K53" s="90"/>
      <c r="L53" s="90"/>
      <c r="M53" s="90"/>
      <c r="N53" s="90"/>
    </row>
    <row r="54" spans="1:22" x14ac:dyDescent="0.25">
      <c r="B54" s="53" t="s">
        <v>49</v>
      </c>
      <c r="C54" s="48" t="s">
        <v>82</v>
      </c>
      <c r="D54" s="48" t="s">
        <v>84</v>
      </c>
      <c r="E54" s="48" t="s">
        <v>85</v>
      </c>
      <c r="F54" s="91"/>
      <c r="I54" s="53" t="s">
        <v>49</v>
      </c>
      <c r="J54" s="48" t="s">
        <v>82</v>
      </c>
      <c r="K54" s="48" t="s">
        <v>84</v>
      </c>
      <c r="L54" s="48" t="s">
        <v>85</v>
      </c>
      <c r="M54" s="48" t="s">
        <v>109</v>
      </c>
      <c r="N54" s="48" t="s">
        <v>108</v>
      </c>
    </row>
    <row r="55" spans="1:22" x14ac:dyDescent="0.25">
      <c r="B55">
        <v>0</v>
      </c>
      <c r="C55" s="16">
        <f>'Resource Use'!$H$50</f>
        <v>5.507926496082785</v>
      </c>
      <c r="D55" s="16">
        <f>'Resource Use'!$V$50</f>
        <v>20.366960168767413</v>
      </c>
      <c r="E55" s="16">
        <f>'Resource Use'!$AJ$50</f>
        <v>1.4081557896454218</v>
      </c>
      <c r="F55" s="28">
        <f>'Resource Use'!AX50</f>
        <v>6.2095889011261986E-2</v>
      </c>
      <c r="G55" s="16"/>
      <c r="I55">
        <v>0</v>
      </c>
      <c r="J55" s="54">
        <f>'Resource Use'!$N$50*$N$3</f>
        <v>843.20473898693365</v>
      </c>
      <c r="K55" s="54">
        <f>'Resource Use'!$AB$50*$N$5</f>
        <v>10186.456314882405</v>
      </c>
      <c r="L55" s="54">
        <f>'Resource Use'!$AP$50*$N$4</f>
        <v>564.73570896659305</v>
      </c>
      <c r="M55" s="54">
        <f>'Resource Use'!BD50*$N$6*365</f>
        <v>2061.687947697606</v>
      </c>
      <c r="N55" s="54">
        <f>SUM(J55:M55)</f>
        <v>13656.084710533538</v>
      </c>
      <c r="O55" s="57"/>
    </row>
    <row r="56" spans="1:22" x14ac:dyDescent="0.25">
      <c r="B56">
        <v>1</v>
      </c>
      <c r="C56" s="16">
        <f>'Resource Use'!$I$50</f>
        <v>5.1267620880271361</v>
      </c>
      <c r="D56" s="16">
        <f>'Resource Use'!$W$50</f>
        <v>18.999948859751992</v>
      </c>
      <c r="E56" s="16">
        <f>'Resource Use'!$AK$50</f>
        <v>1.9261041254114748</v>
      </c>
      <c r="F56" s="28">
        <f>'Resource Use'!AY50</f>
        <v>6.0195285143464075E-2</v>
      </c>
      <c r="G56" s="16"/>
      <c r="I56">
        <v>1</v>
      </c>
      <c r="J56" s="54">
        <f>'Resource Use'!$O$50*$N$3</f>
        <v>805.60179762826044</v>
      </c>
      <c r="K56" s="54">
        <f>'Resource Use'!$AC$50*$N$5</f>
        <v>9626.6431436489438</v>
      </c>
      <c r="L56" s="54">
        <f>'Resource Use'!$AQ$50*$N$4</f>
        <v>798.56253199635194</v>
      </c>
      <c r="M56" s="54">
        <f>'Resource Use'!BE50*$N$6*365</f>
        <v>2058.0009796731169</v>
      </c>
      <c r="N56" s="54">
        <f t="shared" ref="N56:N60" si="4">SUM(J56:M56)</f>
        <v>13288.808452946672</v>
      </c>
    </row>
    <row r="57" spans="1:22" x14ac:dyDescent="0.25">
      <c r="B57">
        <v>2</v>
      </c>
      <c r="C57" s="16">
        <f>'Resource Use'!$J$50</f>
        <v>3.8002701421507612</v>
      </c>
      <c r="D57" s="16">
        <f>'Resource Use'!$X$50</f>
        <v>20.219376255042658</v>
      </c>
      <c r="E57" s="16">
        <f>'Resource Use'!$AL$50</f>
        <v>1.8394991621367092</v>
      </c>
      <c r="F57" s="28">
        <f>'Resource Use'!AZ50</f>
        <v>4.9402603801906871E-2</v>
      </c>
      <c r="G57" s="16"/>
      <c r="I57">
        <v>2</v>
      </c>
      <c r="J57" s="54">
        <f>'Resource Use'!$P$50*$N$3</f>
        <v>603.87024810062007</v>
      </c>
      <c r="K57" s="54">
        <f>'Resource Use'!$AD$50*$N$5</f>
        <v>10347.734389938965</v>
      </c>
      <c r="L57" s="54">
        <f>'Resource Use'!$AR$50*$N$4</f>
        <v>769.13727665580632</v>
      </c>
      <c r="M57" s="54">
        <f>'Resource Use'!BF50*$N$6*365</f>
        <v>1710.3465962647304</v>
      </c>
      <c r="N57" s="54">
        <f>SUM(J57:M57)</f>
        <v>13431.088510960122</v>
      </c>
    </row>
    <row r="58" spans="1:22" x14ac:dyDescent="0.25">
      <c r="B58">
        <v>3</v>
      </c>
      <c r="C58" s="16">
        <f>'Resource Use'!$K$50</f>
        <v>2.1164866481844005</v>
      </c>
      <c r="D58" s="16">
        <f>'Resource Use'!$Y$50</f>
        <v>21.31324365667912</v>
      </c>
      <c r="E58" s="16">
        <f>'Resource Use'!$AM$50</f>
        <v>0.87053599110288415</v>
      </c>
      <c r="F58" s="28">
        <f>'Resource Use'!BA50</f>
        <v>0.41571888706207738</v>
      </c>
      <c r="G58" s="16"/>
      <c r="I58">
        <v>3</v>
      </c>
      <c r="J58" s="54">
        <f>'Resource Use'!$Q$50*$N$3</f>
        <v>345.73301010816675</v>
      </c>
      <c r="K58" s="54">
        <f>'Resource Use'!$AE$50*$N$5</f>
        <v>11105.79367743032</v>
      </c>
      <c r="L58" s="54">
        <f>'Resource Use'!$AS$50*$N$4</f>
        <v>369.49167819736175</v>
      </c>
      <c r="M58" s="54">
        <f>'Resource Use'!BG50*$N$6*365</f>
        <v>14846.43321278531</v>
      </c>
      <c r="N58" s="54">
        <f t="shared" si="4"/>
        <v>26667.451578521159</v>
      </c>
    </row>
    <row r="59" spans="1:22" x14ac:dyDescent="0.25">
      <c r="B59">
        <v>4</v>
      </c>
      <c r="C59" s="16">
        <f>'Resource Use'!$L$50</f>
        <v>1.278066898753333</v>
      </c>
      <c r="D59" s="16">
        <f>'Resource Use'!$Z$50</f>
        <v>17.566817966430289</v>
      </c>
      <c r="E59" s="16">
        <f>'Resource Use'!$AN$50</f>
        <v>0.34671674616829884</v>
      </c>
      <c r="F59" s="28">
        <f>'Resource Use'!BB50</f>
        <v>0.89324589646441543</v>
      </c>
      <c r="G59" s="16"/>
      <c r="I59">
        <v>4</v>
      </c>
      <c r="J59" s="54">
        <f>'Resource Use'!$R$50*$N$3</f>
        <v>214.84743944554165</v>
      </c>
      <c r="K59" s="54">
        <f>'Resource Use'!$AF$50*$N$5</f>
        <v>9283.8924326437191</v>
      </c>
      <c r="L59" s="54">
        <f>'Resource Use'!$AT$50*$N$4</f>
        <v>151.34334286239411</v>
      </c>
      <c r="M59" s="54">
        <f>'Resource Use'!BH50*$N$6*365</f>
        <v>32951.834725830071</v>
      </c>
      <c r="N59" s="54">
        <f>SUM(J59:M59)</f>
        <v>42601.917940781728</v>
      </c>
    </row>
    <row r="60" spans="1:22" x14ac:dyDescent="0.25">
      <c r="B60">
        <v>5</v>
      </c>
      <c r="C60" s="16">
        <f>'Resource Use'!$M$50</f>
        <v>0.62116993163748668</v>
      </c>
      <c r="D60" s="16">
        <f>'Resource Use'!$AA$50</f>
        <v>7.1187885923499934</v>
      </c>
      <c r="E60" s="16">
        <f>'Resource Use'!$AO$50</f>
        <v>0.78539518458422175</v>
      </c>
      <c r="F60" s="28">
        <f>'Resource Use'!BC50</f>
        <v>0.48971556900997071</v>
      </c>
      <c r="G60" s="16"/>
      <c r="I60">
        <v>5</v>
      </c>
      <c r="J60" s="54">
        <f>'Resource Use'!$S$50*$N$3</f>
        <v>105.88207975020627</v>
      </c>
      <c r="K60" s="54">
        <f>'Resource Use'!$AG$50*$N$5</f>
        <v>3791.1978954025844</v>
      </c>
      <c r="L60" s="54">
        <f>'Resource Use'!$AU$50*$N$4</f>
        <v>348.55983948060214</v>
      </c>
      <c r="M60" s="54">
        <f>'Resource Use'!BI50*$N$6*365</f>
        <v>18359.786479018807</v>
      </c>
      <c r="N60" s="54">
        <f t="shared" si="4"/>
        <v>22605.426293652199</v>
      </c>
    </row>
    <row r="62" spans="1:22" x14ac:dyDescent="0.25">
      <c r="B62" s="90" t="s">
        <v>107</v>
      </c>
      <c r="C62" s="90"/>
      <c r="D62" s="90"/>
      <c r="E62" s="90"/>
      <c r="F62" s="90"/>
      <c r="G62" s="90"/>
      <c r="H62" s="90"/>
      <c r="P62" s="57"/>
    </row>
    <row r="63" spans="1:22" x14ac:dyDescent="0.25">
      <c r="B63" s="19" t="s">
        <v>73</v>
      </c>
      <c r="C63" s="19">
        <v>0</v>
      </c>
      <c r="D63" s="19">
        <v>1</v>
      </c>
      <c r="E63" s="19">
        <v>2</v>
      </c>
      <c r="F63" s="19">
        <v>3</v>
      </c>
      <c r="G63" s="19">
        <v>4</v>
      </c>
      <c r="H63" s="19">
        <v>5</v>
      </c>
    </row>
    <row r="64" spans="1:22" x14ac:dyDescent="0.25">
      <c r="B64" s="19">
        <v>0</v>
      </c>
      <c r="C64" s="83" t="s">
        <v>76</v>
      </c>
      <c r="D64" s="84"/>
      <c r="E64" s="84"/>
      <c r="F64" s="84"/>
      <c r="G64" s="84"/>
      <c r="H64" s="84"/>
    </row>
    <row r="65" spans="1:14" x14ac:dyDescent="0.25">
      <c r="B65" s="19">
        <v>1</v>
      </c>
      <c r="C65" s="84">
        <f>N56-N55</f>
        <v>-367.27625758686554</v>
      </c>
      <c r="D65" s="83" t="s">
        <v>76</v>
      </c>
      <c r="E65" s="84"/>
      <c r="F65" s="84"/>
      <c r="G65" s="84"/>
      <c r="H65" s="84"/>
    </row>
    <row r="66" spans="1:14" x14ac:dyDescent="0.25">
      <c r="B66" s="19">
        <v>2</v>
      </c>
      <c r="C66" s="84">
        <f>N57-N55</f>
        <v>-224.99619957341565</v>
      </c>
      <c r="D66" s="84">
        <f>N57-N56</f>
        <v>142.28005801344989</v>
      </c>
      <c r="E66" s="83" t="s">
        <v>76</v>
      </c>
      <c r="F66" s="84"/>
      <c r="G66" s="84"/>
      <c r="H66" s="84"/>
    </row>
    <row r="67" spans="1:14" x14ac:dyDescent="0.25">
      <c r="B67" s="19">
        <v>3</v>
      </c>
      <c r="C67" s="84">
        <f>N58-N55</f>
        <v>13011.366867987621</v>
      </c>
      <c r="D67" s="84">
        <f>N58-N56</f>
        <v>13378.643125574486</v>
      </c>
      <c r="E67" s="84">
        <f>N58-N57</f>
        <v>13236.363067561037</v>
      </c>
      <c r="F67" s="83" t="s">
        <v>76</v>
      </c>
      <c r="G67" s="84"/>
      <c r="H67" s="84"/>
    </row>
    <row r="68" spans="1:14" x14ac:dyDescent="0.25">
      <c r="B68" s="19">
        <v>4</v>
      </c>
      <c r="C68" s="84">
        <f>N59-N55</f>
        <v>28945.83323024819</v>
      </c>
      <c r="D68" s="84">
        <f>N59-N56</f>
        <v>29313.109487835056</v>
      </c>
      <c r="E68" s="84">
        <f>N59-N57</f>
        <v>29170.829429821606</v>
      </c>
      <c r="F68" s="84">
        <f>N59-N58</f>
        <v>15934.466362260569</v>
      </c>
      <c r="G68" s="83" t="s">
        <v>76</v>
      </c>
      <c r="H68" s="84"/>
    </row>
    <row r="69" spans="1:14" x14ac:dyDescent="0.25">
      <c r="B69" s="19">
        <v>5</v>
      </c>
      <c r="C69" s="84">
        <f>N60-N55</f>
        <v>8949.3415831186612</v>
      </c>
      <c r="D69" s="84">
        <f>N60-N56</f>
        <v>9316.6178407055268</v>
      </c>
      <c r="E69" s="84">
        <f>N60-N57</f>
        <v>9174.3377826920769</v>
      </c>
      <c r="F69" s="84">
        <f>N60-N58</f>
        <v>-4062.0252848689597</v>
      </c>
      <c r="G69" s="84">
        <f>N60-N59</f>
        <v>-19996.491647129529</v>
      </c>
      <c r="H69" s="83" t="s">
        <v>76</v>
      </c>
    </row>
    <row r="70" spans="1:14" x14ac:dyDescent="0.25">
      <c r="B70" s="92" t="s">
        <v>145</v>
      </c>
      <c r="C70" s="92"/>
      <c r="D70" s="92"/>
      <c r="E70" s="92"/>
      <c r="F70" s="92"/>
      <c r="G70" s="92"/>
      <c r="H70" s="92"/>
      <c r="I70" s="92"/>
      <c r="J70" s="92"/>
    </row>
    <row r="72" spans="1:14" x14ac:dyDescent="0.25">
      <c r="A72" s="23" t="s">
        <v>112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4" spans="1:14" x14ac:dyDescent="0.25">
      <c r="B74" s="90" t="s">
        <v>115</v>
      </c>
      <c r="C74" s="90"/>
      <c r="D74" s="90"/>
      <c r="E74" s="90"/>
      <c r="F74" s="90"/>
      <c r="G74" s="90"/>
      <c r="H74" s="90"/>
    </row>
    <row r="75" spans="1:14" x14ac:dyDescent="0.25">
      <c r="B75" s="19" t="s">
        <v>73</v>
      </c>
      <c r="C75" s="19">
        <v>0</v>
      </c>
      <c r="D75" s="19">
        <v>1</v>
      </c>
      <c r="E75" s="19">
        <v>2</v>
      </c>
      <c r="F75" s="19">
        <v>3</v>
      </c>
      <c r="G75" s="19">
        <v>4</v>
      </c>
      <c r="H75" s="19">
        <v>5</v>
      </c>
    </row>
    <row r="76" spans="1:14" x14ac:dyDescent="0.25">
      <c r="B76" s="19">
        <v>0</v>
      </c>
      <c r="C76" s="55" t="s">
        <v>76</v>
      </c>
      <c r="D76" s="56"/>
      <c r="E76" s="56"/>
      <c r="F76" s="56"/>
      <c r="G76" s="56"/>
      <c r="H76" s="58"/>
    </row>
    <row r="77" spans="1:14" x14ac:dyDescent="0.25">
      <c r="B77" s="19">
        <v>1</v>
      </c>
      <c r="C77" s="56">
        <f>($J$5*J43)+C65</f>
        <v>28925.912646939676</v>
      </c>
      <c r="D77" s="55" t="s">
        <v>76</v>
      </c>
      <c r="E77" s="56"/>
      <c r="F77" s="56"/>
      <c r="G77" s="56"/>
      <c r="H77" s="58"/>
    </row>
    <row r="78" spans="1:14" x14ac:dyDescent="0.25">
      <c r="B78" s="19">
        <v>2</v>
      </c>
      <c r="C78" s="56">
        <f>($J$5*J44)+C66</f>
        <v>51191.870493534851</v>
      </c>
      <c r="D78" s="56">
        <f>($J$5*K44)+D66</f>
        <v>22265.957846595182</v>
      </c>
      <c r="E78" s="55" t="s">
        <v>76</v>
      </c>
      <c r="F78" s="56"/>
      <c r="G78" s="56"/>
      <c r="H78" s="58"/>
    </row>
    <row r="79" spans="1:14" x14ac:dyDescent="0.25">
      <c r="B79" s="19">
        <v>3</v>
      </c>
      <c r="C79" s="56">
        <f>($J$5*J45)+C67</f>
        <v>106381.10584140968</v>
      </c>
      <c r="D79" s="56">
        <f>($J$5*K45)+D67</f>
        <v>77455.19319446999</v>
      </c>
      <c r="E79" s="56">
        <f>($J$5*L45)+E67</f>
        <v>55189.235347874812</v>
      </c>
      <c r="F79" s="55" t="s">
        <v>76</v>
      </c>
      <c r="G79" s="56"/>
      <c r="H79" s="58"/>
    </row>
    <row r="80" spans="1:14" x14ac:dyDescent="0.25">
      <c r="B80" s="19">
        <v>4</v>
      </c>
      <c r="C80" s="56">
        <f>($J$5*J46)+C68</f>
        <v>151849.40368929936</v>
      </c>
      <c r="D80" s="56">
        <f>($J$5*K46)+D68</f>
        <v>122923.49104235967</v>
      </c>
      <c r="E80" s="56">
        <f>($J$5*L46)+E68</f>
        <v>100657.5331957645</v>
      </c>
      <c r="F80" s="56">
        <f>($J$5*M46)+F68</f>
        <v>45468.297847889684</v>
      </c>
      <c r="G80" s="55" t="s">
        <v>76</v>
      </c>
      <c r="H80" s="58"/>
    </row>
    <row r="81" spans="2:8" x14ac:dyDescent="0.25">
      <c r="B81" s="19">
        <v>5</v>
      </c>
      <c r="C81" s="56">
        <f>($J$5*J47)+C69</f>
        <v>145959.90934794158</v>
      </c>
      <c r="D81" s="56">
        <f>($J$5*K47)+D69</f>
        <v>117033.9967010019</v>
      </c>
      <c r="E81" s="56">
        <f>($J$5*L47)+E69</f>
        <v>94768.038854406725</v>
      </c>
      <c r="F81" s="56">
        <f>($J$5*M47)+F69</f>
        <v>39578.803506531898</v>
      </c>
      <c r="G81" s="56">
        <f>($J$5*N47)+G69</f>
        <v>-5889.4943413577876</v>
      </c>
      <c r="H81" s="59" t="s">
        <v>76</v>
      </c>
    </row>
    <row r="83" spans="2:8" x14ac:dyDescent="0.25">
      <c r="B83" t="s">
        <v>116</v>
      </c>
    </row>
  </sheetData>
  <mergeCells count="6">
    <mergeCell ref="B62:H62"/>
    <mergeCell ref="C53:E53"/>
    <mergeCell ref="F53:F54"/>
    <mergeCell ref="I53:N53"/>
    <mergeCell ref="B74:H74"/>
    <mergeCell ref="B70:J70"/>
  </mergeCells>
  <conditionalFormatting sqref="C64:H69">
    <cfRule type="cellIs" dxfId="0" priority="1" operator="lessThan">
      <formula>0</formula>
    </cfRule>
  </conditionalFormatting>
  <dataValidations count="1">
    <dataValidation type="whole" allowBlank="1" showInputMessage="1" showErrorMessage="1" sqref="C3" xr:uid="{2E8CE293-0E5F-44DD-AFA0-E74AFF808FC4}">
      <formula1>45</formula1>
      <formula2>90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491F69-9BF0-458D-A6F8-EEE6FD6C5517}">
          <x14:formula1>
            <xm:f>FormParameters!$A$2:$A$3</xm:f>
          </x14:formula1>
          <xm:sqref>C4</xm:sqref>
        </x14:dataValidation>
        <x14:dataValidation type="list" allowBlank="1" showInputMessage="1" showErrorMessage="1" xr:uid="{B0EB4164-A2CB-4D7D-A9E9-C21D008D2909}">
          <x14:formula1>
            <xm:f>FormParameters!$A$6:$A$11</xm:f>
          </x14:formula1>
          <xm:sqref>C5:C6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2834-C031-4A79-93A9-13C840D0F125}">
  <dimension ref="A1:AZ91"/>
  <sheetViews>
    <sheetView topLeftCell="A20" zoomScale="70" zoomScaleNormal="70" workbookViewId="0">
      <selection activeCell="J63" sqref="J63"/>
    </sheetView>
  </sheetViews>
  <sheetFormatPr defaultRowHeight="15" x14ac:dyDescent="0.25"/>
  <cols>
    <col min="2" max="2" width="21.42578125" customWidth="1"/>
    <col min="3" max="3" width="10.7109375" customWidth="1"/>
    <col min="4" max="4" width="9.140625" style="13"/>
    <col min="6" max="6" width="11.5703125" bestFit="1" customWidth="1"/>
    <col min="8" max="8" width="9.140625" style="13"/>
    <col min="10" max="10" width="11.5703125" bestFit="1" customWidth="1"/>
    <col min="11" max="11" width="13.42578125" bestFit="1" customWidth="1"/>
    <col min="12" max="12" width="9.140625" style="13"/>
    <col min="14" max="14" width="11.5703125" bestFit="1" customWidth="1"/>
    <col min="16" max="16" width="9.140625" style="13"/>
    <col min="18" max="18" width="11.5703125" bestFit="1" customWidth="1"/>
    <col min="20" max="20" width="11.28515625" style="13" customWidth="1"/>
    <col min="22" max="22" width="11.5703125" bestFit="1" customWidth="1"/>
    <col min="24" max="24" width="12.42578125" customWidth="1"/>
    <col min="44" max="44" width="11" customWidth="1"/>
    <col min="48" max="48" width="8.42578125" customWidth="1"/>
  </cols>
  <sheetData>
    <row r="1" spans="1:52" x14ac:dyDescent="0.25">
      <c r="C1" t="s">
        <v>46</v>
      </c>
      <c r="G1" t="s">
        <v>46</v>
      </c>
      <c r="W1" t="s">
        <v>46</v>
      </c>
      <c r="AA1" t="s">
        <v>69</v>
      </c>
      <c r="AI1" t="s">
        <v>131</v>
      </c>
      <c r="AU1" t="s">
        <v>132</v>
      </c>
    </row>
    <row r="2" spans="1:52" x14ac:dyDescent="0.25">
      <c r="A2" t="s">
        <v>45</v>
      </c>
      <c r="C2">
        <v>0</v>
      </c>
      <c r="G2">
        <v>1</v>
      </c>
      <c r="K2">
        <v>2</v>
      </c>
      <c r="O2">
        <v>3</v>
      </c>
      <c r="S2">
        <v>4</v>
      </c>
      <c r="W2">
        <v>5</v>
      </c>
      <c r="AA2">
        <f>C2</f>
        <v>0</v>
      </c>
      <c r="AB2">
        <f>G2</f>
        <v>1</v>
      </c>
      <c r="AC2">
        <f>K2</f>
        <v>2</v>
      </c>
      <c r="AD2">
        <f>O2</f>
        <v>3</v>
      </c>
      <c r="AE2">
        <f>S2</f>
        <v>4</v>
      </c>
      <c r="AF2">
        <f>W2</f>
        <v>5</v>
      </c>
      <c r="AI2">
        <f>AA2</f>
        <v>0</v>
      </c>
      <c r="AJ2">
        <f t="shared" ref="AJ2:AM2" si="0">AB2</f>
        <v>1</v>
      </c>
      <c r="AK2">
        <f t="shared" si="0"/>
        <v>2</v>
      </c>
      <c r="AL2">
        <f t="shared" si="0"/>
        <v>3</v>
      </c>
      <c r="AM2">
        <f t="shared" si="0"/>
        <v>4</v>
      </c>
      <c r="AN2">
        <f>AF2</f>
        <v>5</v>
      </c>
      <c r="AU2">
        <v>0</v>
      </c>
      <c r="AV2">
        <v>1</v>
      </c>
      <c r="AW2">
        <v>2</v>
      </c>
      <c r="AX2">
        <v>3</v>
      </c>
      <c r="AY2">
        <v>4</v>
      </c>
      <c r="AZ2">
        <v>5</v>
      </c>
    </row>
    <row r="3" spans="1:52" x14ac:dyDescent="0.25">
      <c r="A3">
        <v>0</v>
      </c>
      <c r="B3">
        <v>0</v>
      </c>
      <c r="C3" s="13">
        <v>0</v>
      </c>
      <c r="F3">
        <v>0</v>
      </c>
      <c r="G3" s="13">
        <v>0</v>
      </c>
      <c r="J3">
        <v>0</v>
      </c>
      <c r="K3" s="13">
        <v>0</v>
      </c>
      <c r="N3">
        <v>0</v>
      </c>
      <c r="O3" s="13">
        <v>0</v>
      </c>
      <c r="R3">
        <v>0</v>
      </c>
      <c r="S3" s="13">
        <v>0</v>
      </c>
      <c r="V3">
        <v>0</v>
      </c>
      <c r="W3" s="13">
        <v>0</v>
      </c>
      <c r="Z3">
        <f>A3</f>
        <v>0</v>
      </c>
      <c r="AA3" s="13">
        <f>C3</f>
        <v>0</v>
      </c>
      <c r="AB3" s="13">
        <f>G3</f>
        <v>0</v>
      </c>
      <c r="AC3" s="15">
        <f>K3</f>
        <v>0</v>
      </c>
      <c r="AD3" s="15">
        <f>O3</f>
        <v>0</v>
      </c>
      <c r="AE3" s="15">
        <f>S3</f>
        <v>0</v>
      </c>
      <c r="AF3" s="15">
        <f>W3</f>
        <v>0</v>
      </c>
      <c r="AH3">
        <f t="shared" ref="AH3:AH53" si="1">Z3</f>
        <v>0</v>
      </c>
      <c r="AI3" s="15">
        <f>1-AA3</f>
        <v>1</v>
      </c>
      <c r="AJ3" s="15">
        <f t="shared" ref="AJ3:AN18" si="2">1-AB3</f>
        <v>1</v>
      </c>
      <c r="AK3" s="15">
        <f t="shared" si="2"/>
        <v>1</v>
      </c>
      <c r="AL3" s="15">
        <f t="shared" si="2"/>
        <v>1</v>
      </c>
      <c r="AM3" s="15">
        <f t="shared" si="2"/>
        <v>1</v>
      </c>
      <c r="AN3" s="15">
        <f t="shared" si="2"/>
        <v>1</v>
      </c>
      <c r="AP3" s="15">
        <f ca="1">OFFSET(AI3,0,FrontSheet!$D$5)</f>
        <v>1</v>
      </c>
      <c r="AQ3" s="15">
        <f ca="1">1-AP3</f>
        <v>0</v>
      </c>
      <c r="AS3" t="s">
        <v>130</v>
      </c>
    </row>
    <row r="4" spans="1:52" x14ac:dyDescent="0.25">
      <c r="A4">
        <v>1</v>
      </c>
      <c r="B4" s="14">
        <f>Coefficients!$C$24+(Coefficients!$C$6*(FrontSheet!$E$7))+(Coefficients!$C$7*0)+(Coefficients!$C$8*FrontSheet!$D$4)</f>
        <v>-3.5678600263110001</v>
      </c>
      <c r="C4" s="13">
        <f>1/(1+EXP(-B4))</f>
        <v>2.7441866582508963E-2</v>
      </c>
      <c r="D4" s="13">
        <f>C4</f>
        <v>2.7441866582508963E-2</v>
      </c>
      <c r="F4" s="14">
        <f>Coefficients!$C$24+(Coefficients!$C$6*(FrontSheet!$F$7))+(Coefficients!$C$8*FrontSheet!$D$4)+(Coefficients!$C$19)</f>
        <v>-2.6729405607579997</v>
      </c>
      <c r="G4" s="13">
        <f>1/(1+EXP(-F4))</f>
        <v>6.4589080142812963E-2</v>
      </c>
      <c r="H4" s="13">
        <f>G4</f>
        <v>6.4589080142812963E-2</v>
      </c>
      <c r="J4" s="14">
        <f>Coefficients!$C$24+(Coefficients!$C$6*(FrontSheet!$G$7))+(Coefficients!$C$8*FrontSheet!$D$4)+(Coefficients!$C$20)</f>
        <v>-2.6912135877029995</v>
      </c>
      <c r="K4" s="70">
        <f>1/(1+EXP(-J4))</f>
        <v>6.3493817316494852E-2</v>
      </c>
      <c r="L4" s="70">
        <f>K4</f>
        <v>6.3493817316494852E-2</v>
      </c>
      <c r="N4" s="14">
        <f>Coefficients!$C$24+(Coefficients!$C$6*(FrontSheet!$H$7))+(Coefficients!$C$8*FrontSheet!$D$4)+(Coefficients!$C$21)</f>
        <v>-1.7136621053869994</v>
      </c>
      <c r="O4" s="70">
        <f>1/(1+EXP(-N4))</f>
        <v>0.15268932695583284</v>
      </c>
      <c r="P4" s="70">
        <f>O4</f>
        <v>0.15268932695583284</v>
      </c>
      <c r="R4" s="14">
        <f>Coefficients!$C$24+(Coefficients!$C$6*(FrontSheet!$I$7))+(Coefficients!$C$8*FrontSheet!$D$4)+(Coefficients!$C$22)</f>
        <v>-0.58844768737899944</v>
      </c>
      <c r="S4" s="13">
        <f>1/(1+EXP(-R4))</f>
        <v>0.35699110611391305</v>
      </c>
      <c r="T4" s="13">
        <f>S4</f>
        <v>0.35699110611391305</v>
      </c>
      <c r="V4" s="14">
        <f>Coefficients!$C$24+(Coefficients!$C$6*(FrontSheet!$J$7))+(Coefficients!$C$8*FrontSheet!$D$4)+(Coefficients!$C$23)</f>
        <v>0.45965500161300099</v>
      </c>
      <c r="W4" s="13">
        <f>1/(1+EXP(-V4))</f>
        <v>0.61293232974201173</v>
      </c>
      <c r="X4" s="15">
        <f>W4</f>
        <v>0.61293232974201173</v>
      </c>
      <c r="Z4">
        <f t="shared" ref="Z4:Z53" si="3">A4</f>
        <v>1</v>
      </c>
      <c r="AA4" s="13">
        <f t="shared" ref="AA4:AA53" si="4">C4</f>
        <v>2.7441866582508963E-2</v>
      </c>
      <c r="AB4" s="13">
        <f t="shared" ref="AB4:AB53" si="5">G4</f>
        <v>6.4589080142812963E-2</v>
      </c>
      <c r="AC4" s="15">
        <f t="shared" ref="AC4:AC53" si="6">K4</f>
        <v>6.3493817316494852E-2</v>
      </c>
      <c r="AD4" s="15">
        <f t="shared" ref="AD4:AD53" si="7">O4</f>
        <v>0.15268932695583284</v>
      </c>
      <c r="AE4" s="15">
        <f t="shared" ref="AE4:AE53" si="8">S4</f>
        <v>0.35699110611391305</v>
      </c>
      <c r="AF4" s="15">
        <f t="shared" ref="AF4:AF53" si="9">W4</f>
        <v>0.61293232974201173</v>
      </c>
      <c r="AH4">
        <f t="shared" si="1"/>
        <v>1</v>
      </c>
      <c r="AI4" s="15">
        <f t="shared" ref="AI4:AN53" si="10">1-AA4</f>
        <v>0.97255813341749109</v>
      </c>
      <c r="AJ4" s="15">
        <f t="shared" si="2"/>
        <v>0.93541091985718705</v>
      </c>
      <c r="AK4" s="15">
        <f t="shared" si="2"/>
        <v>0.93650618268350516</v>
      </c>
      <c r="AL4" s="15">
        <f t="shared" si="2"/>
        <v>0.84731067304416718</v>
      </c>
      <c r="AM4" s="15">
        <f t="shared" si="2"/>
        <v>0.64300889388608695</v>
      </c>
      <c r="AN4" s="15">
        <f t="shared" si="2"/>
        <v>0.38706767025798827</v>
      </c>
      <c r="AP4" s="15">
        <f ca="1">OFFSET(AI4,0,FrontSheet!$D$5)</f>
        <v>0.97255813341749109</v>
      </c>
      <c r="AQ4" s="15">
        <f t="shared" ref="AQ4:AQ53" ca="1" si="11">1-AP4</f>
        <v>2.7441866582508911E-2</v>
      </c>
      <c r="AR4" s="33">
        <f ca="1">AQ4</f>
        <v>2.7441866582508911E-2</v>
      </c>
      <c r="AS4" s="33">
        <f ca="1">OFFSET(AU5,0,FrontSheet!$D$5)</f>
        <v>2.7441866582508963E-2</v>
      </c>
      <c r="AU4" s="13"/>
      <c r="AV4" s="13"/>
      <c r="AW4" s="13"/>
      <c r="AX4" s="13"/>
      <c r="AY4" s="13"/>
      <c r="AZ4" s="13"/>
    </row>
    <row r="5" spans="1:52" x14ac:dyDescent="0.25">
      <c r="A5">
        <v>2</v>
      </c>
      <c r="B5">
        <f>(Coefficients!$D$45^(-1))*EXP(Coefficients!$D$31+(Coefficients!$D$32*FrontSheet!$F$3)+(Coefficients!$D$33*FrontSheet!$G$3)+(Coefficients!$D$34*FrontSheet!$D$4))*(EXP(Coefficients!$D$45*((Calculations!$A5-1)*365))-1)</f>
        <v>4.8913516767127643E-2</v>
      </c>
      <c r="C5" s="13">
        <f>MIN(1.5,1-(1-$C$4)*(1-B5))</f>
        <v>7.5013105148431736E-2</v>
      </c>
      <c r="D5" s="13">
        <f>1-EXP((C4)-(1-((1-$C$4)*(1-B5))))</f>
        <v>4.645745829023129E-2</v>
      </c>
      <c r="F5">
        <f>(Coefficients!$D$45^(-1))*EXP(Coefficients!$D$31+(Coefficients!$D$32*FrontSheet!$F$3)+(Coefficients!$D$33*FrontSheet!$G$3)+(Coefficients!$D$34*FrontSheet!$D$4)+(Coefficients!$D$35*FrontSheet!$F$3)+(Coefficients!$D$40))*(EXP(Coefficients!$D$45*((Calculations!$A5-1)*365))-1)</f>
        <v>6.2492089606145926E-2</v>
      </c>
      <c r="G5" s="13">
        <f>MIN(1.5,1-(1-$G$4)*(1-F5))</f>
        <v>0.12304486316509566</v>
      </c>
      <c r="H5" s="13">
        <f>1-EXP((G4)-(1-((1-$G$4)*(1-F5))))</f>
        <v>5.6780054187057338E-2</v>
      </c>
      <c r="J5">
        <f>(Coefficients!$D$45^(-1))*EXP(Coefficients!$D$31+(Coefficients!$D$32*FrontSheet!$F$3)+(Coefficients!$D$33*FrontSheet!$G$3)+(Coefficients!$D$34*FrontSheet!$D$4)+(Coefficients!$D$36*FrontSheet!$F$3)+(Coefficients!$D$41))*(EXP(Coefficients!$D$45*((Calculations!$A5-1)*365))-1)</f>
        <v>7.5216501505008207E-2</v>
      </c>
      <c r="K5" s="69">
        <f>MIN(1.5,1-(1-$K$4)*(1-J5))</f>
        <v>0.13393453601575822</v>
      </c>
      <c r="L5" s="70">
        <f>1-EXP((K4)-(1-((1-$K$4)*(1-J5))))</f>
        <v>6.8017012948051625E-2</v>
      </c>
      <c r="N5">
        <f>(Coefficients!$D$45^(-1))*EXP(Coefficients!$D$31+(Coefficients!$D$32*FrontSheet!$F$3)+(Coefficients!$D$33*FrontSheet!$G$3)+(Coefficients!$D$34*FrontSheet!$D$4)+(Coefficients!$D$37*FrontSheet!$F$3)+(Coefficients!$D$42))*(EXP(Coefficients!$D$45*((Calculations!$A5-1)*365))-1)</f>
        <v>9.8838190132629553E-2</v>
      </c>
      <c r="O5" s="70">
        <f>MIN(1.5,1-(1-$O$4)*(1-N5))</f>
        <v>0.23643598035957847</v>
      </c>
      <c r="P5" s="70">
        <f>1-EXP((O4)-(1-((1-$O$4)*(1-N5))))</f>
        <v>8.0335779616545033E-2</v>
      </c>
      <c r="R5">
        <f>(Coefficients!$D$45^(-1))*EXP(Coefficients!$D$31+(Coefficients!$D$32*FrontSheet!$F$3)+(Coefficients!$D$33*FrontSheet!$G$3)+(Coefficients!$D$34*FrontSheet!$D$4)+(Coefficients!$D$38*FrontSheet!$F$3)+(Coefficients!$D$43))*(EXP(Coefficients!$D$45*((Calculations!$A5-1)*365))-1)</f>
        <v>0.11749896260251839</v>
      </c>
      <c r="S5" s="13">
        <f>MIN(1.5,1-(1-$S$4)*(1-R5))</f>
        <v>0.43254398408972106</v>
      </c>
      <c r="T5" s="13">
        <f>1-EXP((S4)-(1-((1-$S$4)*(1-R5))))</f>
        <v>7.2769300844808149E-2</v>
      </c>
      <c r="V5">
        <f>(Coefficients!$D$45^(-1))*EXP(Coefficients!$D$31+(Coefficients!$D$32*FrontSheet!$F$3)+(Coefficients!$D$33*FrontSheet!$G$3)+(Coefficients!$D$34*FrontSheet!$D$4)+(Coefficients!$D$39*FrontSheet!$F$3)+(Coefficients!$D$44))*(EXP(Coefficients!$D$45*((Calculations!$A5-1)*365))-1)</f>
        <v>0.31986413592138141</v>
      </c>
      <c r="W5" s="13">
        <f>MIN(1.5,1-(1-$W$4)*(1-V5))</f>
        <v>0.73674139563218533</v>
      </c>
      <c r="X5" s="15">
        <f>1-EXP((W4)-(1-((1-$W$4)*(1-V5))))</f>
        <v>0.11645147567049219</v>
      </c>
      <c r="Z5">
        <f t="shared" si="3"/>
        <v>2</v>
      </c>
      <c r="AA5" s="13">
        <f t="shared" si="4"/>
        <v>7.5013105148431736E-2</v>
      </c>
      <c r="AB5" s="13">
        <f t="shared" si="5"/>
        <v>0.12304486316509566</v>
      </c>
      <c r="AC5" s="15">
        <f t="shared" si="6"/>
        <v>0.13393453601575822</v>
      </c>
      <c r="AD5" s="15">
        <f t="shared" si="7"/>
        <v>0.23643598035957847</v>
      </c>
      <c r="AE5" s="15">
        <f t="shared" si="8"/>
        <v>0.43254398408972106</v>
      </c>
      <c r="AF5" s="15">
        <f t="shared" si="9"/>
        <v>0.73674139563218533</v>
      </c>
      <c r="AH5">
        <f t="shared" si="1"/>
        <v>2</v>
      </c>
      <c r="AI5" s="15">
        <f t="shared" si="10"/>
        <v>0.92498689485156826</v>
      </c>
      <c r="AJ5" s="15">
        <f t="shared" si="2"/>
        <v>0.87695513683490434</v>
      </c>
      <c r="AK5" s="15">
        <f t="shared" si="2"/>
        <v>0.86606546398424178</v>
      </c>
      <c r="AL5" s="15">
        <f t="shared" si="2"/>
        <v>0.76356401964042153</v>
      </c>
      <c r="AM5" s="15">
        <f t="shared" si="2"/>
        <v>0.56745601591027894</v>
      </c>
      <c r="AN5" s="15">
        <f t="shared" si="2"/>
        <v>0.26325860436781467</v>
      </c>
      <c r="AP5" s="15">
        <f ca="1">OFFSET(AI5,0,FrontSheet!$D$5)</f>
        <v>0.92498689485156826</v>
      </c>
      <c r="AQ5" s="15">
        <f t="shared" ca="1" si="11"/>
        <v>7.5013105148431736E-2</v>
      </c>
      <c r="AR5" s="33">
        <f ca="1">1-EXP(AQ4-AQ5)</f>
        <v>4.645745829023129E-2</v>
      </c>
      <c r="AS5" s="33">
        <f ca="1">OFFSET(AU6,0,FrontSheet!$D$5)</f>
        <v>4.645745829023129E-2</v>
      </c>
      <c r="AT5" s="33"/>
      <c r="AU5" s="13">
        <f>IF(C3&lt;1,D4,"-")</f>
        <v>2.7441866582508963E-2</v>
      </c>
      <c r="AV5" s="13">
        <f>IF(G3&lt;1,H4,"-")</f>
        <v>6.4589080142812963E-2</v>
      </c>
      <c r="AW5" s="13">
        <f>IF(K3&lt;1,L4,"-")</f>
        <v>6.3493817316494852E-2</v>
      </c>
      <c r="AX5" s="13">
        <f>IF(O3&lt;1,P4,"-")</f>
        <v>0.15268932695583284</v>
      </c>
      <c r="AY5" s="13">
        <f>IF(S3&lt;1,T4,"-")</f>
        <v>0.35699110611391305</v>
      </c>
      <c r="AZ5" s="13">
        <f>IF(W3&lt;1,X4,"-")</f>
        <v>0.61293232974201173</v>
      </c>
    </row>
    <row r="6" spans="1:52" x14ac:dyDescent="0.25">
      <c r="A6">
        <v>3</v>
      </c>
      <c r="B6">
        <f>(Coefficients!$D$45^(-1))*EXP(Coefficients!$D$31+(Coefficients!$D$32*FrontSheet!$F$3)+(Coefficients!$D$33*FrontSheet!$G$3)+(Coefficients!$D$34*FrontSheet!$D$4))*(EXP(Coefficients!$D$45*((Calculations!$A6-1)*365))-1)</f>
        <v>0.10188391718126943</v>
      </c>
      <c r="C6" s="13">
        <f t="shared" ref="C6:C53" si="12">MIN(1.5,1-(1-$C$4)*(1-B6))</f>
        <v>0.12652989890158661</v>
      </c>
      <c r="D6" s="13">
        <f>1-EXP((1-((1-$C$4)*(1-B5)))-(1-((1-$C$4)*(1-B6))))</f>
        <v>5.0212300671907628E-2</v>
      </c>
      <c r="F6">
        <f>(Coefficients!$D$45^(-1))*EXP(Coefficients!$D$31+(Coefficients!$D$32*FrontSheet!$F$3)+(Coefficients!$D$33*FrontSheet!$G$3)+(Coefficients!$D$34*FrontSheet!$D$4)+(Coefficients!$D$35*FrontSheet!$F$3)+(Coefficients!$D$40))*(EXP(Coefficients!$D$45*((Calculations!$A6-1)*365))-1)</f>
        <v>0.13016726873737985</v>
      </c>
      <c r="G6" s="13">
        <f t="shared" ref="G6:G53" si="13">MIN(1.5,1-(1-$G$4)*(1-F6))</f>
        <v>0.18634896472774309</v>
      </c>
      <c r="H6" s="13">
        <f>1-EXP((1-((1-$G$4)*(1-F5)))-(1-((1-$G$4)*(1-F6))))</f>
        <v>6.1342017077159028E-2</v>
      </c>
      <c r="J6">
        <f>(Coefficients!$D$45^(-1))*EXP(Coefficients!$D$31+(Coefficients!$D$32*FrontSheet!$F$3)+(Coefficients!$D$33*FrontSheet!$G$3)+(Coefficients!$D$34*FrontSheet!$D$4)+(Coefficients!$D$36*FrontSheet!$F$3)+(Coefficients!$D$41))*(EXP(Coefficients!$D$45*((Calculations!$A6-1)*365))-1)</f>
        <v>0.15667145436476249</v>
      </c>
      <c r="K6" s="69">
        <f t="shared" ref="K6:K53" si="14">MIN(1.5,1-(1-$K$4)*(1-J6))</f>
        <v>0.21021760297911152</v>
      </c>
      <c r="L6" s="70">
        <f>1-EXP((1-((1-$K$4)*(1-J5)))-(1-((1-$K$4)*(1-J6))))</f>
        <v>7.3446107361841095E-2</v>
      </c>
      <c r="N6">
        <f>(Coefficients!$D$45^(-1))*EXP(Coefficients!$D$31+(Coefficients!$D$32*FrontSheet!$F$3)+(Coefficients!$D$33*FrontSheet!$G$3)+(Coefficients!$D$34*FrontSheet!$D$4)+(Coefficients!$D$37*FrontSheet!$F$3)+(Coefficients!$D$42))*(EXP(Coefficients!$D$45*((Calculations!$A6-1)*365))-1)</f>
        <v>0.20587401281657494</v>
      </c>
      <c r="O6" s="70">
        <f t="shared" ref="O6:O53" si="15">MIN(1.5,1-(1-$O$4)*(1-N6))</f>
        <v>0.32712857531774842</v>
      </c>
      <c r="P6" s="70">
        <f>1-EXP((1-((1-$O$4)*(1-N5)))-(1-((1-$O$4)*(1-N6))))</f>
        <v>8.6701579709593135E-2</v>
      </c>
      <c r="R6">
        <f>(Coefficients!$D$45^(-1))*EXP(Coefficients!$D$31+(Coefficients!$D$32*FrontSheet!$F$3)+(Coefficients!$D$33*FrontSheet!$G$3)+(Coefficients!$D$34*FrontSheet!$D$4)+(Coefficients!$D$38*FrontSheet!$F$3)+(Coefficients!$D$43))*(EXP(Coefficients!$D$45*((Calculations!$A6-1)*365))-1)</f>
        <v>0.24474328091504854</v>
      </c>
      <c r="S6" s="13">
        <f t="shared" ref="S6:S53" si="16">MIN(1.5,1-(1-$S$4)*(1-R6))</f>
        <v>0.51436321246115024</v>
      </c>
      <c r="T6" s="13">
        <f>1-EXP((1-((1-$S$4)*(1-R5)))-(1-((1-$S$4)*(1-R6))))</f>
        <v>7.8561486417575765E-2</v>
      </c>
      <c r="V6">
        <f>(Coefficients!$D$45^(-1))*EXP(Coefficients!$D$31+(Coefficients!$D$32*FrontSheet!$F$3)+(Coefficients!$D$33*FrontSheet!$G$3)+(Coefficients!$D$34*FrontSheet!$D$4)+(Coefficients!$D$39*FrontSheet!$F$3)+(Coefficients!$D$44))*(EXP(Coefficients!$D$45*((Calculations!$A6-1)*365))-1)</f>
        <v>0.66625778082212628</v>
      </c>
      <c r="W6" s="13">
        <f t="shared" ref="W6:W53" si="17">MIN(1.5,1-(1-$W$4)*(1-V6))</f>
        <v>0.87081917675608955</v>
      </c>
      <c r="X6" s="15">
        <f>1-EXP((1-((1-$W$4)*(1-V5)))-(1-((1-$W$4)*(1-V6))))</f>
        <v>0.12547795934932227</v>
      </c>
      <c r="Z6">
        <f t="shared" si="3"/>
        <v>3</v>
      </c>
      <c r="AA6" s="13">
        <f t="shared" si="4"/>
        <v>0.12652989890158661</v>
      </c>
      <c r="AB6" s="13">
        <f t="shared" si="5"/>
        <v>0.18634896472774309</v>
      </c>
      <c r="AC6" s="15">
        <f t="shared" si="6"/>
        <v>0.21021760297911152</v>
      </c>
      <c r="AD6" s="15">
        <f t="shared" si="7"/>
        <v>0.32712857531774842</v>
      </c>
      <c r="AE6" s="15">
        <f t="shared" si="8"/>
        <v>0.51436321246115024</v>
      </c>
      <c r="AF6" s="15">
        <f t="shared" si="9"/>
        <v>0.87081917675608955</v>
      </c>
      <c r="AH6">
        <f t="shared" si="1"/>
        <v>3</v>
      </c>
      <c r="AI6" s="15">
        <f t="shared" si="10"/>
        <v>0.87347010109841339</v>
      </c>
      <c r="AJ6" s="15">
        <f t="shared" si="2"/>
        <v>0.81365103527225691</v>
      </c>
      <c r="AK6" s="15">
        <f t="shared" si="2"/>
        <v>0.78978239702088848</v>
      </c>
      <c r="AL6" s="15">
        <f t="shared" si="2"/>
        <v>0.67287142468225158</v>
      </c>
      <c r="AM6" s="15">
        <f t="shared" si="2"/>
        <v>0.48563678753884976</v>
      </c>
      <c r="AN6" s="15">
        <f t="shared" si="2"/>
        <v>0.12918082324391045</v>
      </c>
      <c r="AP6" s="15">
        <f ca="1">OFFSET(AI6,0,FrontSheet!$D$5)</f>
        <v>0.87347010109841339</v>
      </c>
      <c r="AQ6" s="15">
        <f t="shared" ca="1" si="11"/>
        <v>0.12652989890158661</v>
      </c>
      <c r="AR6" s="33">
        <f t="shared" ref="AR6:AR53" ca="1" si="18">1-EXP(AQ5-AQ6)</f>
        <v>5.0212300671907628E-2</v>
      </c>
      <c r="AS6" s="33">
        <f ca="1">OFFSET(AU7,0,FrontSheet!$D$5)</f>
        <v>5.0212300671907628E-2</v>
      </c>
      <c r="AU6" s="13">
        <f t="shared" ref="AU6:AU53" si="19">IF(C4&lt;1,D5,"-")</f>
        <v>4.645745829023129E-2</v>
      </c>
      <c r="AV6" s="13">
        <f t="shared" ref="AV6:AV53" si="20">IF(G4&lt;1,H5,"-")</f>
        <v>5.6780054187057338E-2</v>
      </c>
      <c r="AW6" s="13">
        <f t="shared" ref="AW6:AW53" si="21">IF(K4&lt;1,L5,"-")</f>
        <v>6.8017012948051625E-2</v>
      </c>
      <c r="AX6" s="13">
        <f t="shared" ref="AX6:AX53" si="22">IF(O4&lt;1,P5,"-")</f>
        <v>8.0335779616545033E-2</v>
      </c>
      <c r="AY6" s="13">
        <f t="shared" ref="AY6:AY53" si="23">IF(S4&lt;1,T5,"-")</f>
        <v>7.2769300844808149E-2</v>
      </c>
      <c r="AZ6" s="13">
        <f>IF(W4&lt;1,X5,"-")</f>
        <v>0.11645147567049219</v>
      </c>
    </row>
    <row r="7" spans="1:52" x14ac:dyDescent="0.25">
      <c r="A7">
        <v>4</v>
      </c>
      <c r="B7">
        <f>(Coefficients!$D$45^(-1))*EXP(Coefficients!$D$31+(Coefficients!$D$32*FrontSheet!$F$3)+(Coefficients!$D$33*FrontSheet!$G$3)+(Coefficients!$D$34*FrontSheet!$D$4))*(EXP(Coefficients!$D$45*((Calculations!$A7-1)*365))-1)</f>
        <v>0.15924767888732194</v>
      </c>
      <c r="C7" s="13">
        <f t="shared" si="12"/>
        <v>0.18231949191223074</v>
      </c>
      <c r="D7" s="13">
        <f t="shared" ref="D7:D53" si="24">1-EXP((1-((1-$C$4)*(1-B6)))-(1-((1-$C$4)*(1-B7))))</f>
        <v>5.4261895135205518E-2</v>
      </c>
      <c r="F7">
        <f>(Coefficients!$D$45^(-1))*EXP(Coefficients!$D$31+(Coefficients!$D$32*FrontSheet!$F$3)+(Coefficients!$D$33*FrontSheet!$G$3)+(Coefficients!$D$34*FrontSheet!$D$4)+(Coefficients!$D$35*FrontSheet!$F$3)+(Coefficients!$D$40))*(EXP(Coefficients!$D$45*((Calculations!$A7-1)*365))-1)</f>
        <v>0.20345542247506798</v>
      </c>
      <c r="G7" s="13">
        <f t="shared" si="13"/>
        <v>0.25490350403014894</v>
      </c>
      <c r="H7" s="13">
        <f t="shared" ref="H7:H53" si="25">1-EXP((1-((1-$G$4)*(1-F6)))-(1-((1-$G$4)*(1-F7))))</f>
        <v>6.6257466951606725E-2</v>
      </c>
      <c r="J7">
        <f>(Coefficients!$D$45^(-1))*EXP(Coefficients!$D$31+(Coefficients!$D$32*FrontSheet!$F$3)+(Coefficients!$D$33*FrontSheet!$G$3)+(Coefficients!$D$34*FrontSheet!$D$4)+(Coefficients!$D$36*FrontSheet!$F$3)+(Coefficients!$D$41))*(EXP(Coefficients!$D$45*((Calculations!$A7-1)*365))-1)</f>
        <v>0.24488227529669615</v>
      </c>
      <c r="K7" s="69">
        <f>MIN(1.5,1-(1-$K$4)*(1-J7))</f>
        <v>0.29282758216145499</v>
      </c>
      <c r="L7" s="13">
        <f t="shared" ref="L7:L53" si="26">1-EXP((1-((1-$K$4)*(1-J6)))-(1-((1-$K$4)*(1-J7))))</f>
        <v>7.9289826663626828E-2</v>
      </c>
      <c r="N7">
        <f>(Coefficients!$D$45^(-1))*EXP(Coefficients!$D$31+(Coefficients!$D$32*FrontSheet!$F$3)+(Coefficients!$D$33*FrontSheet!$G$3)+(Coefficients!$D$34*FrontSheet!$D$4)+(Coefficients!$D$37*FrontSheet!$F$3)+(Coefficients!$D$42))*(EXP(Coefficients!$D$45*((Calculations!$A7-1)*365))-1)</f>
        <v>0.32178737912018163</v>
      </c>
      <c r="O7" s="70">
        <f t="shared" si="15"/>
        <v>0.42534320773527245</v>
      </c>
      <c r="P7" s="13">
        <f t="shared" ref="P7:P53" si="27">1-EXP((1-((1-$O$4)*(1-N6)))-(1-((1-$O$4)*(1-N7))))</f>
        <v>9.3545671610299919E-2</v>
      </c>
      <c r="R7">
        <f>(Coefficients!$D$45^(-1))*EXP(Coefficients!$D$31+(Coefficients!$D$32*FrontSheet!$F$3)+(Coefficients!$D$33*FrontSheet!$G$3)+(Coefficients!$D$34*FrontSheet!$D$4)+(Coefficients!$D$38*FrontSheet!$F$3)+(Coefficients!$D$43))*(EXP(Coefficients!$D$45*((Calculations!$A7-1)*365))-1)</f>
        <v>0.38254123405607038</v>
      </c>
      <c r="S7" s="13">
        <f t="shared" si="16"/>
        <v>0.60296852189012551</v>
      </c>
      <c r="T7" s="13">
        <f t="shared" ref="T7:T53" si="28">1-EXP((1-((1-$S$4)*(1-R6)))-(1-((1-$S$4)*(1-R7))))</f>
        <v>8.4793274236721006E-2</v>
      </c>
      <c r="V7">
        <f>(Coefficients!$D$45^(-1))*EXP(Coefficients!$D$31+(Coefficients!$D$32*FrontSheet!$F$3)+(Coefficients!$D$33*FrontSheet!$G$3)+(Coefficients!$D$34*FrontSheet!$D$4)+(Coefficients!$D$39*FrontSheet!$F$3)+(Coefficients!$D$44))*(EXP(Coefficients!$D$45*((Calculations!$A7-1)*365))-1)</f>
        <v>1.041381290314654</v>
      </c>
      <c r="W7" s="13">
        <f t="shared" si="17"/>
        <v>1.0160173596343625</v>
      </c>
      <c r="X7" s="15">
        <f t="shared" ref="X7:X53" si="29">1-EXP((1-((1-$W$4)*(1-V6)))-(1-((1-$W$4)*(1-V7))))</f>
        <v>0.135149122510696</v>
      </c>
      <c r="Z7">
        <f t="shared" si="3"/>
        <v>4</v>
      </c>
      <c r="AA7" s="13">
        <f t="shared" si="4"/>
        <v>0.18231949191223074</v>
      </c>
      <c r="AB7" s="13">
        <f t="shared" si="5"/>
        <v>0.25490350403014894</v>
      </c>
      <c r="AC7" s="15">
        <f t="shared" si="6"/>
        <v>0.29282758216145499</v>
      </c>
      <c r="AD7" s="15">
        <f t="shared" si="7"/>
        <v>0.42534320773527245</v>
      </c>
      <c r="AE7" s="15">
        <f t="shared" si="8"/>
        <v>0.60296852189012551</v>
      </c>
      <c r="AF7" s="15">
        <f t="shared" si="9"/>
        <v>1.0160173596343625</v>
      </c>
      <c r="AH7">
        <f t="shared" si="1"/>
        <v>4</v>
      </c>
      <c r="AI7" s="15">
        <f t="shared" si="10"/>
        <v>0.81768050808776926</v>
      </c>
      <c r="AJ7" s="15">
        <f t="shared" si="2"/>
        <v>0.74509649596985106</v>
      </c>
      <c r="AK7" s="15">
        <f t="shared" si="2"/>
        <v>0.70717241783854501</v>
      </c>
      <c r="AL7" s="15">
        <f t="shared" si="2"/>
        <v>0.57465679226472755</v>
      </c>
      <c r="AM7" s="15">
        <f t="shared" si="2"/>
        <v>0.39703147810987449</v>
      </c>
      <c r="AN7" s="15">
        <f t="shared" si="2"/>
        <v>-1.601735963436246E-2</v>
      </c>
      <c r="AP7" s="15">
        <f ca="1">OFFSET(AI7,0,FrontSheet!$D$5)</f>
        <v>0.81768050808776926</v>
      </c>
      <c r="AQ7" s="15">
        <f t="shared" ca="1" si="11"/>
        <v>0.18231949191223074</v>
      </c>
      <c r="AR7" s="33">
        <f t="shared" ca="1" si="18"/>
        <v>5.4261895135205518E-2</v>
      </c>
      <c r="AS7" s="33">
        <f ca="1">OFFSET(AU8,0,FrontSheet!$D$5)</f>
        <v>5.4261895135205518E-2</v>
      </c>
      <c r="AU7" s="13">
        <f t="shared" si="19"/>
        <v>5.0212300671907628E-2</v>
      </c>
      <c r="AV7" s="13">
        <f t="shared" si="20"/>
        <v>6.1342017077159028E-2</v>
      </c>
      <c r="AW7" s="13">
        <f t="shared" si="21"/>
        <v>7.3446107361841095E-2</v>
      </c>
      <c r="AX7" s="13">
        <f t="shared" si="22"/>
        <v>8.6701579709593135E-2</v>
      </c>
      <c r="AY7" s="13">
        <f t="shared" si="23"/>
        <v>7.8561486417575765E-2</v>
      </c>
      <c r="AZ7" s="13">
        <f>IF(W5&lt;1,X6,"-")</f>
        <v>0.12547795934932227</v>
      </c>
    </row>
    <row r="8" spans="1:52" x14ac:dyDescent="0.25">
      <c r="A8">
        <v>5</v>
      </c>
      <c r="B8">
        <f>(Coefficients!$D$45^(-1))*EXP(Coefficients!$D$31+(Coefficients!$D$32*FrontSheet!$F$3)+(Coefficients!$D$33*FrontSheet!$G$3)+(Coefficients!$D$34*FrontSheet!$D$4))*(EXP(Coefficients!$D$45*((Calculations!$A8-1)*365))-1)</f>
        <v>0.22136918696242933</v>
      </c>
      <c r="C8" s="13">
        <f t="shared" si="12"/>
        <v>0.24273626985083685</v>
      </c>
      <c r="D8" s="13">
        <f t="shared" si="24"/>
        <v>5.8627891314010361E-2</v>
      </c>
      <c r="F8">
        <f>(Coefficients!$D$45^(-1))*EXP(Coefficients!$D$31+(Coefficients!$D$32*FrontSheet!$F$3)+(Coefficients!$D$33*FrontSheet!$G$3)+(Coefficients!$D$34*FrontSheet!$D$4)+(Coefficients!$D$35*FrontSheet!$F$3)+(Coefficients!$D$40))*(EXP(Coefficients!$D$45*((Calculations!$A8-1)*365))-1)</f>
        <v>0.28282209053904772</v>
      </c>
      <c r="G8" s="13">
        <f t="shared" si="13"/>
        <v>0.32914395200987623</v>
      </c>
      <c r="H8" s="13">
        <f t="shared" si="25"/>
        <v>7.1551576547794205E-2</v>
      </c>
      <c r="J8">
        <f>(Coefficients!$D$45^(-1))*EXP(Coefficients!$D$31+(Coefficients!$D$32*FrontSheet!$F$3)+(Coefficients!$D$33*FrontSheet!$G$3)+(Coefficients!$D$34*FrontSheet!$D$4)+(Coefficients!$D$36*FrontSheet!$F$3)+(Coefficients!$D$41))*(EXP(Coefficients!$D$45*((Calculations!$A8-1)*365))-1)</f>
        <v>0.34040929552446464</v>
      </c>
      <c r="K8" s="69">
        <f t="shared" si="14"/>
        <v>0.38228922721809244</v>
      </c>
      <c r="L8" s="13">
        <f t="shared" si="26"/>
        <v>8.5576662892987598E-2</v>
      </c>
      <c r="N8">
        <f>(Coefficients!$D$45^(-1))*EXP(Coefficients!$D$31+(Coefficients!$D$32*FrontSheet!$F$3)+(Coefficients!$D$33*FrontSheet!$G$3)+(Coefficients!$D$34*FrontSheet!$D$4)+(Coefficients!$D$37*FrontSheet!$F$3)+(Coefficients!$D$42))*(EXP(Coefficients!$D$45*((Calculations!$A8-1)*365))-1)</f>
        <v>0.44731459188807488</v>
      </c>
      <c r="O8" s="70">
        <f t="shared" si="15"/>
        <v>0.53170375487099453</v>
      </c>
      <c r="P8" s="13">
        <f t="shared" si="27"/>
        <v>0.10089957845175235</v>
      </c>
      <c r="R8">
        <f>(Coefficients!$D$45^(-1))*EXP(Coefficients!$D$31+(Coefficients!$D$32*FrontSheet!$F$3)+(Coefficients!$D$33*FrontSheet!$G$3)+(Coefficients!$D$34*FrontSheet!$D$4)+(Coefficients!$D$38*FrontSheet!$F$3)+(Coefficients!$D$43))*(EXP(Coefficients!$D$45*((Calculations!$A8-1)*365))-1)</f>
        <v>0.53176813975741077</v>
      </c>
      <c r="S8" s="13">
        <f t="shared" si="16"/>
        <v>0.69892274946318778</v>
      </c>
      <c r="T8" s="13">
        <f t="shared" si="28"/>
        <v>9.1494400376809892E-2</v>
      </c>
      <c r="V8">
        <f>(Coefficients!$D$45^(-1))*EXP(Coefficients!$D$31+(Coefficients!$D$32*FrontSheet!$F$3)+(Coefficients!$D$33*FrontSheet!$G$3)+(Coefficients!$D$34*FrontSheet!$D$4)+(Coefficients!$D$39*FrontSheet!$F$3)+(Coefficients!$D$44))*(EXP(Coefficients!$D$45*((Calculations!$A8-1)*365))-1)</f>
        <v>1.4476175173514161</v>
      </c>
      <c r="W8" s="13">
        <f t="shared" si="17"/>
        <v>1.1732582696078773</v>
      </c>
      <c r="X8" s="15">
        <f t="shared" si="29"/>
        <v>0.14550182311398663</v>
      </c>
      <c r="Z8">
        <f t="shared" si="3"/>
        <v>5</v>
      </c>
      <c r="AA8" s="13">
        <f t="shared" si="4"/>
        <v>0.24273626985083685</v>
      </c>
      <c r="AB8" s="13">
        <f t="shared" si="5"/>
        <v>0.32914395200987623</v>
      </c>
      <c r="AC8" s="15">
        <f t="shared" si="6"/>
        <v>0.38228922721809244</v>
      </c>
      <c r="AD8" s="15">
        <f t="shared" si="7"/>
        <v>0.53170375487099453</v>
      </c>
      <c r="AE8" s="15">
        <f t="shared" si="8"/>
        <v>0.69892274946318778</v>
      </c>
      <c r="AF8" s="15">
        <f t="shared" si="9"/>
        <v>1.1732582696078773</v>
      </c>
      <c r="AH8">
        <f t="shared" si="1"/>
        <v>5</v>
      </c>
      <c r="AI8" s="15">
        <f t="shared" si="10"/>
        <v>0.75726373014916315</v>
      </c>
      <c r="AJ8" s="15">
        <f t="shared" si="2"/>
        <v>0.67085604799012377</v>
      </c>
      <c r="AK8" s="15">
        <f t="shared" si="2"/>
        <v>0.61771077278190756</v>
      </c>
      <c r="AL8" s="15">
        <f t="shared" si="2"/>
        <v>0.46829624512900547</v>
      </c>
      <c r="AM8" s="15">
        <f t="shared" si="2"/>
        <v>0.30107725053681222</v>
      </c>
      <c r="AN8" s="15">
        <f t="shared" si="2"/>
        <v>-0.17325826960787727</v>
      </c>
      <c r="AP8" s="15">
        <f ca="1">OFFSET(AI8,0,FrontSheet!$D$5)</f>
        <v>0.75726373014916315</v>
      </c>
      <c r="AQ8" s="15">
        <f t="shared" ca="1" si="11"/>
        <v>0.24273626985083685</v>
      </c>
      <c r="AR8" s="33">
        <f t="shared" ca="1" si="18"/>
        <v>5.8627891314010361E-2</v>
      </c>
      <c r="AS8" s="33">
        <f ca="1">OFFSET(AU9,0,FrontSheet!$D$5)</f>
        <v>5.8627891314010361E-2</v>
      </c>
      <c r="AU8" s="13">
        <f t="shared" si="19"/>
        <v>5.4261895135205518E-2</v>
      </c>
      <c r="AV8" s="13">
        <f t="shared" si="20"/>
        <v>6.6257466951606725E-2</v>
      </c>
      <c r="AW8" s="13">
        <f t="shared" si="21"/>
        <v>7.9289826663626828E-2</v>
      </c>
      <c r="AX8" s="13">
        <f t="shared" si="22"/>
        <v>9.3545671610299919E-2</v>
      </c>
      <c r="AY8" s="13">
        <f t="shared" si="23"/>
        <v>8.4793274236721006E-2</v>
      </c>
      <c r="AZ8" s="13">
        <f t="shared" ref="AZ8:AZ53" si="30">IF(W6&lt;1,X7,"-")</f>
        <v>0.135149122510696</v>
      </c>
    </row>
    <row r="9" spans="1:52" x14ac:dyDescent="0.25">
      <c r="A9">
        <v>6</v>
      </c>
      <c r="B9">
        <f>(Coefficients!$D$45^(-1))*EXP(Coefficients!$D$31+(Coefficients!$D$32*FrontSheet!$F$3)+(Coefficients!$D$33*FrontSheet!$G$3)+(Coefficients!$D$34*FrontSheet!$D$4))*(EXP(Coefficients!$D$45*((Calculations!$A9-1)*365))-1)</f>
        <v>0.28864304855645467</v>
      </c>
      <c r="C9" s="13">
        <f t="shared" si="12"/>
        <v>0.30816401111050862</v>
      </c>
      <c r="D9" s="13">
        <f t="shared" si="24"/>
        <v>6.3333273327857542E-2</v>
      </c>
      <c r="F9">
        <f>(Coefficients!$D$45^(-1))*EXP(Coefficients!$D$31+(Coefficients!$D$32*FrontSheet!$F$3)+(Coefficients!$D$33*FrontSheet!$G$3)+(Coefficients!$D$34*FrontSheet!$D$4)+(Coefficients!$D$35*FrontSheet!$F$3)+(Coefficients!$D$40))*(EXP(Coefficients!$D$45*((Calculations!$A9-1)*365))-1)</f>
        <v>0.3687714244808396</v>
      </c>
      <c r="G9" s="13">
        <f t="shared" si="13"/>
        <v>0.40954189753348025</v>
      </c>
      <c r="H9" s="13">
        <f t="shared" si="25"/>
        <v>7.7250930548221519E-2</v>
      </c>
      <c r="J9">
        <f>(Coefficients!$D$45^(-1))*EXP(Coefficients!$D$31+(Coefficients!$D$32*FrontSheet!$F$3)+(Coefficients!$D$33*FrontSheet!$G$3)+(Coefficients!$D$34*FrontSheet!$D$4)+(Coefficients!$D$36*FrontSheet!$F$3)+(Coefficients!$D$41))*(EXP(Coefficients!$D$45*((Calculations!$A9-1)*365))-1)</f>
        <v>0.44385932010407869</v>
      </c>
      <c r="K9" s="69">
        <f t="shared" si="14"/>
        <v>0.4791708148356616</v>
      </c>
      <c r="L9" s="13">
        <f t="shared" si="26"/>
        <v>9.2336521634955759E-2</v>
      </c>
      <c r="N9">
        <f>(Coefficients!$D$45^(-1))*EXP(Coefficients!$D$31+(Coefficients!$D$32*FrontSheet!$F$3)+(Coefficients!$D$33*FrontSheet!$G$3)+(Coefficients!$D$34*FrontSheet!$D$4)+(Coefficients!$D$37*FrontSheet!$F$3)+(Coefficients!$D$42))*(EXP(Coefficients!$D$45*((Calculations!$A9-1)*365))-1)</f>
        <v>0.58325302287112568</v>
      </c>
      <c r="O9" s="70">
        <f t="shared" si="15"/>
        <v>0.64688583831981128</v>
      </c>
      <c r="P9" s="13">
        <f t="shared" si="27"/>
        <v>0.10879614433935947</v>
      </c>
      <c r="R9">
        <f>(Coefficients!$D$45^(-1))*EXP(Coefficients!$D$31+(Coefficients!$D$32*FrontSheet!$F$3)+(Coefficients!$D$33*FrontSheet!$G$3)+(Coefficients!$D$34*FrontSheet!$D$4)+(Coefficients!$D$38*FrontSheet!$F$3)+(Coefficients!$D$43))*(EXP(Coefficients!$D$45*((Calculations!$A9-1)*365))-1)</f>
        <v>0.69337191454212788</v>
      </c>
      <c r="S9" s="13">
        <f t="shared" si="16"/>
        <v>0.80283541393532509</v>
      </c>
      <c r="T9" s="13">
        <f t="shared" si="28"/>
        <v>9.8695990154576196E-2</v>
      </c>
      <c r="V9">
        <f>(Coefficients!$D$45^(-1))*EXP(Coefficients!$D$31+(Coefficients!$D$32*FrontSheet!$F$3)+(Coefficients!$D$33*FrontSheet!$G$3)+(Coefficients!$D$34*FrontSheet!$D$4)+(Coefficients!$D$39*FrontSheet!$F$3)+(Coefficients!$D$44))*(EXP(Coefficients!$D$45*((Calculations!$A9-1)*365))-1)</f>
        <v>1.8875469485414675</v>
      </c>
      <c r="W9" s="13">
        <f t="shared" si="17"/>
        <v>1.3435407296165325</v>
      </c>
      <c r="X9" s="15">
        <f t="shared" si="29"/>
        <v>0.15657345132285083</v>
      </c>
      <c r="Z9">
        <f t="shared" si="3"/>
        <v>6</v>
      </c>
      <c r="AA9" s="13">
        <f t="shared" si="4"/>
        <v>0.30816401111050862</v>
      </c>
      <c r="AB9" s="13">
        <f t="shared" si="5"/>
        <v>0.40954189753348025</v>
      </c>
      <c r="AC9" s="15">
        <f t="shared" si="6"/>
        <v>0.4791708148356616</v>
      </c>
      <c r="AD9" s="15">
        <f t="shared" si="7"/>
        <v>0.64688583831981128</v>
      </c>
      <c r="AE9" s="15">
        <f t="shared" si="8"/>
        <v>0.80283541393532509</v>
      </c>
      <c r="AF9" s="15">
        <f t="shared" si="9"/>
        <v>1.3435407296165325</v>
      </c>
      <c r="AH9">
        <f t="shared" si="1"/>
        <v>6</v>
      </c>
      <c r="AI9" s="15">
        <f t="shared" si="10"/>
        <v>0.69183598888949138</v>
      </c>
      <c r="AJ9" s="15">
        <f t="shared" si="2"/>
        <v>0.59045810246651975</v>
      </c>
      <c r="AK9" s="15">
        <f t="shared" si="2"/>
        <v>0.5208291851643384</v>
      </c>
      <c r="AL9" s="15">
        <f t="shared" si="2"/>
        <v>0.35311416168018872</v>
      </c>
      <c r="AM9" s="15">
        <f t="shared" si="2"/>
        <v>0.19716458606467491</v>
      </c>
      <c r="AN9" s="15">
        <f t="shared" si="2"/>
        <v>-0.34354072961653248</v>
      </c>
      <c r="AP9" s="15">
        <f ca="1">OFFSET(AI9,0,FrontSheet!$D$5)</f>
        <v>0.69183598888949138</v>
      </c>
      <c r="AQ9" s="15">
        <f t="shared" ca="1" si="11"/>
        <v>0.30816401111050862</v>
      </c>
      <c r="AR9" s="33">
        <f t="shared" ca="1" si="18"/>
        <v>6.3333273327857542E-2</v>
      </c>
      <c r="AS9" s="33">
        <f ca="1">OFFSET(AU10,0,FrontSheet!$D$5)</f>
        <v>6.3333273327857542E-2</v>
      </c>
      <c r="AU9" s="13">
        <f t="shared" si="19"/>
        <v>5.8627891314010361E-2</v>
      </c>
      <c r="AV9" s="13">
        <f t="shared" si="20"/>
        <v>7.1551576547794205E-2</v>
      </c>
      <c r="AW9" s="13">
        <f t="shared" si="21"/>
        <v>8.5576662892987598E-2</v>
      </c>
      <c r="AX9" s="13">
        <f t="shared" si="22"/>
        <v>0.10089957845175235</v>
      </c>
      <c r="AY9" s="13">
        <f t="shared" si="23"/>
        <v>9.1494400376809892E-2</v>
      </c>
      <c r="AZ9" s="13" t="str">
        <f t="shared" si="30"/>
        <v>-</v>
      </c>
    </row>
    <row r="10" spans="1:52" x14ac:dyDescent="0.25">
      <c r="A10">
        <v>7</v>
      </c>
      <c r="B10">
        <f>(Coefficients!$D$45^(-1))*EXP(Coefficients!$D$31+(Coefficients!$D$32*FrontSheet!$F$3)+(Coefficients!$D$33*FrontSheet!$G$3)+(Coefficients!$D$34*FrontSheet!$D$4))*(EXP(Coefficients!$D$45*((Calculations!$A10-1)*365))-1)</f>
        <v>0.36149659950857005</v>
      </c>
      <c r="C10" s="13">
        <f t="shared" si="12"/>
        <v>0.37901832463733409</v>
      </c>
      <c r="D10" s="13">
        <f t="shared" si="24"/>
        <v>6.8402396589038239E-2</v>
      </c>
      <c r="F10">
        <f>(Coefficients!$D$45^(-1))*EXP(Coefficients!$D$31+(Coefficients!$D$32*FrontSheet!$F$3)+(Coefficients!$D$33*FrontSheet!$G$3)+(Coefficients!$D$34*FrontSheet!$D$4)+(Coefficients!$D$35*FrontSheet!$F$3)+(Coefficients!$D$40))*(EXP(Coefficients!$D$45*((Calculations!$A10-1)*365))-1)</f>
        <v>0.4618493901462567</v>
      </c>
      <c r="G10" s="13">
        <f t="shared" si="13"/>
        <v>0.49660804301500383</v>
      </c>
      <c r="H10" s="13">
        <f t="shared" si="25"/>
        <v>8.3383536409450065E-2</v>
      </c>
      <c r="J10">
        <f>(Coefficients!$D$45^(-1))*EXP(Coefficients!$D$31+(Coefficients!$D$32*FrontSheet!$F$3)+(Coefficients!$D$33*FrontSheet!$G$3)+(Coefficients!$D$34*FrontSheet!$D$4)+(Coefficients!$D$36*FrontSheet!$F$3)+(Coefficients!$D$41))*(EXP(Coefficients!$D$45*((Calculations!$A10-1)*365))-1)</f>
        <v>0.55588948246029823</v>
      </c>
      <c r="K10" s="69">
        <f t="shared" si="14"/>
        <v>0.58408775452929795</v>
      </c>
      <c r="L10" s="13">
        <f t="shared" si="26"/>
        <v>9.9600693077299685E-2</v>
      </c>
      <c r="N10">
        <f>(Coefficients!$D$45^(-1))*EXP(Coefficients!$D$31+(Coefficients!$D$32*FrontSheet!$F$3)+(Coefficients!$D$33*FrontSheet!$G$3)+(Coefficients!$D$34*FrontSheet!$D$4)+(Coefficients!$D$37*FrontSheet!$F$3)+(Coefficients!$D$42))*(EXP(Coefficients!$D$45*((Calculations!$A10-1)*365))-1)</f>
        <v>0.73046617777724843</v>
      </c>
      <c r="O10" s="70">
        <f t="shared" si="15"/>
        <v>0.7716211156842735</v>
      </c>
      <c r="P10" s="13">
        <f t="shared" si="27"/>
        <v>0.11726944958492824</v>
      </c>
      <c r="R10">
        <f>(Coefficients!$D$45^(-1))*EXP(Coefficients!$D$31+(Coefficients!$D$32*FrontSheet!$F$3)+(Coefficients!$D$33*FrontSheet!$G$3)+(Coefficients!$D$34*FrontSheet!$D$4)+(Coefficients!$D$38*FrontSheet!$F$3)+(Coefficients!$D$43))*(EXP(Coefficients!$D$45*((Calculations!$A10-1)*365))-1)</f>
        <v>0.86837909506316058</v>
      </c>
      <c r="S10" s="13">
        <f t="shared" si="16"/>
        <v>0.91536658750427713</v>
      </c>
      <c r="T10" s="13">
        <f t="shared" si="28"/>
        <v>0.1064305090758092</v>
      </c>
      <c r="V10">
        <f>(Coefficients!$D$45^(-1))*EXP(Coefficients!$D$31+(Coefficients!$D$32*FrontSheet!$F$3)+(Coefficients!$D$33*FrontSheet!$G$3)+(Coefficients!$D$34*FrontSheet!$D$4)+(Coefficients!$D$39*FrontSheet!$F$3)+(Coefficients!$D$44))*(EXP(Coefficients!$D$45*((Calculations!$A10-1)*365))-1)</f>
        <v>2.3639640958720736</v>
      </c>
      <c r="W10" s="13">
        <f t="shared" si="17"/>
        <v>1.5</v>
      </c>
      <c r="X10" s="15">
        <f t="shared" si="29"/>
        <v>0.16840162352272536</v>
      </c>
      <c r="Z10">
        <f t="shared" si="3"/>
        <v>7</v>
      </c>
      <c r="AA10" s="13">
        <f t="shared" si="4"/>
        <v>0.37901832463733409</v>
      </c>
      <c r="AB10" s="13">
        <f t="shared" si="5"/>
        <v>0.49660804301500383</v>
      </c>
      <c r="AC10" s="15">
        <f t="shared" si="6"/>
        <v>0.58408775452929795</v>
      </c>
      <c r="AD10" s="15">
        <f t="shared" si="7"/>
        <v>0.7716211156842735</v>
      </c>
      <c r="AE10" s="15">
        <f t="shared" si="8"/>
        <v>0.91536658750427713</v>
      </c>
      <c r="AF10" s="15">
        <f t="shared" si="9"/>
        <v>1.5</v>
      </c>
      <c r="AH10">
        <f t="shared" si="1"/>
        <v>7</v>
      </c>
      <c r="AI10" s="15">
        <f t="shared" si="10"/>
        <v>0.62098167536266591</v>
      </c>
      <c r="AJ10" s="15">
        <f t="shared" si="2"/>
        <v>0.50339195698499617</v>
      </c>
      <c r="AK10" s="15">
        <f t="shared" si="2"/>
        <v>0.41591224547070205</v>
      </c>
      <c r="AL10" s="15">
        <f t="shared" si="2"/>
        <v>0.2283788843157265</v>
      </c>
      <c r="AM10" s="15">
        <f t="shared" si="2"/>
        <v>8.4633412495722871E-2</v>
      </c>
      <c r="AN10" s="15">
        <f t="shared" si="2"/>
        <v>-0.5</v>
      </c>
      <c r="AP10" s="15">
        <f ca="1">OFFSET(AI10,0,FrontSheet!$D$5)</f>
        <v>0.62098167536266591</v>
      </c>
      <c r="AQ10" s="15">
        <f t="shared" ca="1" si="11"/>
        <v>0.37901832463733409</v>
      </c>
      <c r="AR10" s="33">
        <f t="shared" ca="1" si="18"/>
        <v>6.8402396589038239E-2</v>
      </c>
      <c r="AS10" s="33">
        <f ca="1">OFFSET(AU11,0,FrontSheet!$D$5)</f>
        <v>6.8402396589038239E-2</v>
      </c>
      <c r="AU10" s="13">
        <f t="shared" si="19"/>
        <v>6.3333273327857542E-2</v>
      </c>
      <c r="AV10" s="13">
        <f t="shared" si="20"/>
        <v>7.7250930548221519E-2</v>
      </c>
      <c r="AW10" s="13">
        <f t="shared" si="21"/>
        <v>9.2336521634955759E-2</v>
      </c>
      <c r="AX10" s="13">
        <f t="shared" si="22"/>
        <v>0.10879614433935947</v>
      </c>
      <c r="AY10" s="13">
        <f t="shared" si="23"/>
        <v>9.8695990154576196E-2</v>
      </c>
      <c r="AZ10" s="13" t="str">
        <f t="shared" si="30"/>
        <v>-</v>
      </c>
    </row>
    <row r="11" spans="1:52" x14ac:dyDescent="0.25">
      <c r="A11">
        <v>8</v>
      </c>
      <c r="B11">
        <f>(Coefficients!$D$45^(-1))*EXP(Coefficients!$D$31+(Coefficients!$D$32*FrontSheet!$F$3)+(Coefficients!$D$33*FrontSheet!$G$3)+(Coefficients!$D$34*FrontSheet!$D$4))*(EXP(Coefficients!$D$45*((Calculations!$A11-1)*365))-1)</f>
        <v>0.44039261886244985</v>
      </c>
      <c r="C11" s="13">
        <f t="shared" si="12"/>
        <v>0.45574928995421371</v>
      </c>
      <c r="D11" s="13">
        <f t="shared" si="24"/>
        <v>7.3861016399333401E-2</v>
      </c>
      <c r="F11">
        <f>(Coefficients!$D$45^(-1))*EXP(Coefficients!$D$31+(Coefficients!$D$32*FrontSheet!$F$3)+(Coefficients!$D$33*FrontSheet!$G$3)+(Coefficients!$D$34*FrontSheet!$D$4)+(Coefficients!$D$35*FrontSheet!$F$3)+(Coefficients!$D$40))*(EXP(Coefficients!$D$45*((Calculations!$A11-1)*365))-1)</f>
        <v>0.56264723575003761</v>
      </c>
      <c r="G11" s="13">
        <f t="shared" si="13"/>
        <v>0.59089544849085929</v>
      </c>
      <c r="H11" s="13">
        <f t="shared" si="25"/>
        <v>8.9978820417733085E-2</v>
      </c>
      <c r="J11">
        <f>(Coefficients!$D$45^(-1))*EXP(Coefficients!$D$31+(Coefficients!$D$32*FrontSheet!$F$3)+(Coefficients!$D$33*FrontSheet!$G$3)+(Coefficients!$D$34*FrontSheet!$D$4)+(Coefficients!$D$36*FrontSheet!$F$3)+(Coefficients!$D$41))*(EXP(Coefficients!$D$45*((Calculations!$A11-1)*365))-1)</f>
        <v>0.67721141861800249</v>
      </c>
      <c r="K11" s="69">
        <f t="shared" si="14"/>
        <v>0.6977064978361216</v>
      </c>
      <c r="L11" s="13">
        <f t="shared" si="26"/>
        <v>0.10740179994380872</v>
      </c>
      <c r="N11">
        <f>(Coefficients!$D$45^(-1))*EXP(Coefficients!$D$31+(Coefficients!$D$32*FrontSheet!$F$3)+(Coefficients!$D$33*FrontSheet!$G$3)+(Coefficients!$D$34*FrontSheet!$D$4)+(Coefficients!$D$37*FrontSheet!$F$3)+(Coefficients!$D$42))*(EXP(Coefficients!$D$45*((Calculations!$A11-1)*365))-1)</f>
        <v>0.88988918141715434</v>
      </c>
      <c r="O11" s="70">
        <f t="shared" si="15"/>
        <v>0.90670192819712481</v>
      </c>
      <c r="P11" s="13">
        <f t="shared" si="27"/>
        <v>0.12635469263741239</v>
      </c>
      <c r="R11">
        <f>(Coefficients!$D$45^(-1))*EXP(Coefficients!$D$31+(Coefficients!$D$32*FrontSheet!$F$3)+(Coefficients!$D$33*FrontSheet!$G$3)+(Coefficients!$D$34*FrontSheet!$D$4)+(Coefficients!$D$38*FrontSheet!$F$3)+(Coefficients!$D$43))*(EXP(Coefficients!$D$45*((Calculations!$A11-1)*365))-1)</f>
        <v>1.0579013588513808</v>
      </c>
      <c r="S11" s="13">
        <f t="shared" si="16"/>
        <v>1.0372310887095277</v>
      </c>
      <c r="T11" s="13">
        <f t="shared" si="28"/>
        <v>0.11473168683427126</v>
      </c>
      <c r="V11">
        <f>(Coefficients!$D$45^(-1))*EXP(Coefficients!$D$31+(Coefficients!$D$32*FrontSheet!$F$3)+(Coefficients!$D$33*FrontSheet!$G$3)+(Coefficients!$D$34*FrontSheet!$D$4)+(Coefficients!$D$39*FrontSheet!$F$3)+(Coefficients!$D$44))*(EXP(Coefficients!$D$45*((Calculations!$A11-1)*365))-1)</f>
        <v>2.87989524795855</v>
      </c>
      <c r="W11" s="13">
        <f t="shared" si="17"/>
        <v>1.5</v>
      </c>
      <c r="X11" s="15">
        <f t="shared" si="29"/>
        <v>0.18102381119643629</v>
      </c>
      <c r="Z11">
        <f t="shared" si="3"/>
        <v>8</v>
      </c>
      <c r="AA11" s="13">
        <f t="shared" si="4"/>
        <v>0.45574928995421371</v>
      </c>
      <c r="AB11" s="13">
        <f t="shared" si="5"/>
        <v>0.59089544849085929</v>
      </c>
      <c r="AC11" s="15">
        <f t="shared" si="6"/>
        <v>0.6977064978361216</v>
      </c>
      <c r="AD11" s="15">
        <f t="shared" si="7"/>
        <v>0.90670192819712481</v>
      </c>
      <c r="AE11" s="15">
        <f t="shared" si="8"/>
        <v>1.0372310887095277</v>
      </c>
      <c r="AF11" s="15">
        <f t="shared" si="9"/>
        <v>1.5</v>
      </c>
      <c r="AH11">
        <f t="shared" si="1"/>
        <v>8</v>
      </c>
      <c r="AI11" s="15">
        <f t="shared" si="10"/>
        <v>0.54425071004578629</v>
      </c>
      <c r="AJ11" s="15">
        <f t="shared" si="2"/>
        <v>0.40910455150914071</v>
      </c>
      <c r="AK11" s="15">
        <f t="shared" si="2"/>
        <v>0.3022935021638784</v>
      </c>
      <c r="AL11" s="15">
        <f t="shared" si="2"/>
        <v>9.3298071802875193E-2</v>
      </c>
      <c r="AM11" s="15">
        <f t="shared" si="2"/>
        <v>-3.7231088709527738E-2</v>
      </c>
      <c r="AN11" s="15">
        <f t="shared" si="2"/>
        <v>-0.5</v>
      </c>
      <c r="AP11" s="15">
        <f ca="1">OFFSET(AI11,0,FrontSheet!$D$5)</f>
        <v>0.54425071004578629</v>
      </c>
      <c r="AQ11" s="15">
        <f t="shared" ca="1" si="11"/>
        <v>0.45574928995421371</v>
      </c>
      <c r="AR11" s="33">
        <f t="shared" ca="1" si="18"/>
        <v>7.3861016399333401E-2</v>
      </c>
      <c r="AS11" s="33">
        <f ca="1">OFFSET(AU12,0,FrontSheet!$D$5)</f>
        <v>7.3861016399333401E-2</v>
      </c>
      <c r="AU11" s="13">
        <f t="shared" si="19"/>
        <v>6.8402396589038239E-2</v>
      </c>
      <c r="AV11" s="13">
        <f t="shared" si="20"/>
        <v>8.3383536409450065E-2</v>
      </c>
      <c r="AW11" s="13">
        <f t="shared" si="21"/>
        <v>9.9600693077299685E-2</v>
      </c>
      <c r="AX11" s="13">
        <f t="shared" si="22"/>
        <v>0.11726944958492824</v>
      </c>
      <c r="AY11" s="13">
        <f t="shared" si="23"/>
        <v>0.1064305090758092</v>
      </c>
      <c r="AZ11" s="13" t="str">
        <f t="shared" si="30"/>
        <v>-</v>
      </c>
    </row>
    <row r="12" spans="1:52" x14ac:dyDescent="0.25">
      <c r="A12">
        <v>9</v>
      </c>
      <c r="B12">
        <f>(Coefficients!$D$45^(-1))*EXP(Coefficients!$D$31+(Coefficients!$D$32*FrontSheet!$F$3)+(Coefficients!$D$33*FrontSheet!$G$3)+(Coefficients!$D$34*FrontSheet!$D$4))*(EXP(Coefficients!$D$45*((Calculations!$A12-1)*365))-1)</f>
        <v>0.525832268523165</v>
      </c>
      <c r="C12" s="13">
        <f t="shared" si="12"/>
        <v>0.53884431614808315</v>
      </c>
      <c r="D12" s="13">
        <f t="shared" si="24"/>
        <v>7.9736306091175546E-2</v>
      </c>
      <c r="F12">
        <f>(Coefficients!$D$45^(-1))*EXP(Coefficients!$D$31+(Coefficients!$D$32*FrontSheet!$F$3)+(Coefficients!$D$33*FrontSheet!$G$3)+(Coefficients!$D$34*FrontSheet!$D$4)+(Coefficients!$D$35*FrontSheet!$F$3)+(Coefficients!$D$40))*(EXP(Coefficients!$D$45*((Calculations!$A12-1)*365))-1)</f>
        <v>0.67180524759234717</v>
      </c>
      <c r="G12" s="13">
        <f t="shared" si="13"/>
        <v>0.69300304475805574</v>
      </c>
      <c r="H12" s="13">
        <f t="shared" si="25"/>
        <v>9.706760571307127E-2</v>
      </c>
      <c r="J12">
        <f>(Coefficients!$D$45^(-1))*EXP(Coefficients!$D$31+(Coefficients!$D$32*FrontSheet!$F$3)+(Coefficients!$D$33*FrontSheet!$G$3)+(Coefficients!$D$34*FrontSheet!$D$4)+(Coefficients!$D$36*FrontSheet!$F$3)+(Coefficients!$D$41))*(EXP(Coefficients!$D$45*((Calculations!$A12-1)*365))-1)</f>
        <v>0.80859578764401929</v>
      </c>
      <c r="K12" s="69">
        <f t="shared" si="14"/>
        <v>0.82074877173695748</v>
      </c>
      <c r="L12" s="13">
        <f t="shared" si="26"/>
        <v>0.11577371792344804</v>
      </c>
      <c r="N12">
        <f>(Coefficients!$D$45^(-1))*EXP(Coefficients!$D$31+(Coefficients!$D$32*FrontSheet!$F$3)+(Coefficients!$D$33*FrontSheet!$G$3)+(Coefficients!$D$34*FrontSheet!$D$4)+(Coefficients!$D$37*FrontSheet!$F$3)+(Coefficients!$D$42))*(EXP(Coefficients!$D$45*((Calculations!$A12-1)*365))-1)</f>
        <v>1.0625347177877122</v>
      </c>
      <c r="O12" s="70">
        <f t="shared" si="15"/>
        <v>1.0529863338173335</v>
      </c>
      <c r="P12" s="13">
        <f t="shared" si="27"/>
        <v>0.13608803317683205</v>
      </c>
      <c r="R12">
        <f>(Coefficients!$D$45^(-1))*EXP(Coefficients!$D$31+(Coefficients!$D$32*FrontSheet!$F$3)+(Coefficients!$D$33*FrontSheet!$G$3)+(Coefficients!$D$34*FrontSheet!$D$4)+(Coefficients!$D$38*FrontSheet!$F$3)+(Coefficients!$D$43))*(EXP(Coefficients!$D$45*((Calculations!$A12-1)*365))-1)</f>
        <v>1.2631425858940335</v>
      </c>
      <c r="S12" s="13">
        <f t="shared" si="16"/>
        <v>1.1692030230900472</v>
      </c>
      <c r="T12" s="13">
        <f t="shared" si="28"/>
        <v>0.12363440952258264</v>
      </c>
      <c r="V12">
        <f>(Coefficients!$D$45^(-1))*EXP(Coefficients!$D$31+(Coefficients!$D$32*FrontSheet!$F$3)+(Coefficients!$D$33*FrontSheet!$G$3)+(Coefficients!$D$34*FrontSheet!$D$4)+(Coefficients!$D$39*FrontSheet!$F$3)+(Coefficients!$D$44))*(EXP(Coefficients!$D$45*((Calculations!$A12-1)*365))-1)</f>
        <v>3.4386176935815302</v>
      </c>
      <c r="W12" s="13">
        <f t="shared" si="17"/>
        <v>1.5</v>
      </c>
      <c r="X12" s="15">
        <f t="shared" si="29"/>
        <v>0.19447689710952065</v>
      </c>
      <c r="Z12">
        <f t="shared" si="3"/>
        <v>9</v>
      </c>
      <c r="AA12" s="13">
        <f t="shared" si="4"/>
        <v>0.53884431614808315</v>
      </c>
      <c r="AB12" s="13">
        <f t="shared" si="5"/>
        <v>0.69300304475805574</v>
      </c>
      <c r="AC12" s="15">
        <f t="shared" si="6"/>
        <v>0.82074877173695748</v>
      </c>
      <c r="AD12" s="15">
        <f t="shared" si="7"/>
        <v>1.0529863338173335</v>
      </c>
      <c r="AE12" s="15">
        <f t="shared" si="8"/>
        <v>1.1692030230900472</v>
      </c>
      <c r="AF12" s="15">
        <f t="shared" si="9"/>
        <v>1.5</v>
      </c>
      <c r="AH12">
        <f t="shared" si="1"/>
        <v>9</v>
      </c>
      <c r="AI12" s="15">
        <f t="shared" si="10"/>
        <v>0.46115568385191685</v>
      </c>
      <c r="AJ12" s="15">
        <f t="shared" si="2"/>
        <v>0.30699695524194426</v>
      </c>
      <c r="AK12" s="15">
        <f t="shared" si="2"/>
        <v>0.17925122826304252</v>
      </c>
      <c r="AL12" s="15">
        <f t="shared" si="2"/>
        <v>-5.2986333817333531E-2</v>
      </c>
      <c r="AM12" s="15">
        <f t="shared" si="2"/>
        <v>-0.1692030230900472</v>
      </c>
      <c r="AN12" s="15">
        <f t="shared" si="2"/>
        <v>-0.5</v>
      </c>
      <c r="AP12" s="15">
        <f ca="1">OFFSET(AI12,0,FrontSheet!$D$5)</f>
        <v>0.46115568385191685</v>
      </c>
      <c r="AQ12" s="15">
        <f t="shared" ca="1" si="11"/>
        <v>0.53884431614808315</v>
      </c>
      <c r="AR12" s="33">
        <f t="shared" ca="1" si="18"/>
        <v>7.9736306091175546E-2</v>
      </c>
      <c r="AS12" s="33">
        <f ca="1">OFFSET(AU13,0,FrontSheet!$D$5)</f>
        <v>7.9736306091175546E-2</v>
      </c>
      <c r="AU12" s="13">
        <f t="shared" si="19"/>
        <v>7.3861016399333401E-2</v>
      </c>
      <c r="AV12" s="13">
        <f t="shared" si="20"/>
        <v>8.9978820417733085E-2</v>
      </c>
      <c r="AW12" s="13">
        <f t="shared" si="21"/>
        <v>0.10740179994380872</v>
      </c>
      <c r="AX12" s="13">
        <f t="shared" si="22"/>
        <v>0.12635469263741239</v>
      </c>
      <c r="AY12" s="13">
        <f t="shared" si="23"/>
        <v>0.11473168683427126</v>
      </c>
      <c r="AZ12" s="13" t="str">
        <f t="shared" si="30"/>
        <v>-</v>
      </c>
    </row>
    <row r="13" spans="1:52" x14ac:dyDescent="0.25">
      <c r="A13">
        <v>10</v>
      </c>
      <c r="B13">
        <f>(Coefficients!$D$45^(-1))*EXP(Coefficients!$D$31+(Coefficients!$D$32*FrontSheet!$F$3)+(Coefficients!$D$33*FrontSheet!$G$3)+(Coefficients!$D$34*FrontSheet!$D$4))*(EXP(Coefficients!$D$45*((Calculations!$A13-1)*365))-1)</f>
        <v>0.61835827672901189</v>
      </c>
      <c r="C13" s="13">
        <f t="shared" si="12"/>
        <v>0.62883123798133311</v>
      </c>
      <c r="D13" s="13">
        <f t="shared" si="24"/>
        <v>8.6056862106173804E-2</v>
      </c>
      <c r="F13">
        <f>(Coefficients!$D$45^(-1))*EXP(Coefficients!$D$31+(Coefficients!$D$32*FrontSheet!$F$3)+(Coefficients!$D$33*FrontSheet!$G$3)+(Coefficients!$D$34*FrontSheet!$D$4)+(Coefficients!$D$35*FrontSheet!$F$3)+(Coefficients!$D$40))*(EXP(Coefficients!$D$45*((Calculations!$A13-1)*365))-1)</f>
        <v>0.79001681727413842</v>
      </c>
      <c r="G13" s="13">
        <f t="shared" si="13"/>
        <v>0.80357943789186204</v>
      </c>
      <c r="H13" s="13">
        <f t="shared" si="25"/>
        <v>0.10468206856561357</v>
      </c>
      <c r="J13">
        <f>(Coefficients!$D$45^(-1))*EXP(Coefficients!$D$31+(Coefficients!$D$32*FrontSheet!$F$3)+(Coefficients!$D$33*FrontSheet!$G$3)+(Coefficients!$D$34*FrontSheet!$D$4)+(Coefficients!$D$36*FrontSheet!$F$3)+(Coefficients!$D$41))*(EXP(Coefficients!$D$45*((Calculations!$A13-1)*365))-1)</f>
        <v>0.95087716701407932</v>
      </c>
      <c r="K13" s="69">
        <f t="shared" si="14"/>
        <v>0.95399616319775604</v>
      </c>
      <c r="L13" s="13">
        <f t="shared" si="26"/>
        <v>0.12475146369111145</v>
      </c>
      <c r="N13">
        <f>(Coefficients!$D$45^(-1))*EXP(Coefficients!$D$31+(Coefficients!$D$32*FrontSheet!$F$3)+(Coefficients!$D$33*FrontSheet!$G$3)+(Coefficients!$D$34*FrontSheet!$D$4)+(Coefficients!$D$37*FrontSheet!$F$3)+(Coefficients!$D$42))*(EXP(Coefficients!$D$45*((Calculations!$A13-1)*365))-1)</f>
        <v>1.2494994628254008</v>
      </c>
      <c r="O13" s="70">
        <f t="shared" si="15"/>
        <v>1.2114035577707485</v>
      </c>
      <c r="P13" s="13">
        <f t="shared" si="27"/>
        <v>0.1465063903062046</v>
      </c>
      <c r="R13">
        <f>(Coefficients!$D$45^(-1))*EXP(Coefficients!$D$31+(Coefficients!$D$32*FrontSheet!$F$3)+(Coefficients!$D$33*FrontSheet!$G$3)+(Coefficients!$D$34*FrontSheet!$D$4)+(Coefficients!$D$38*FrontSheet!$F$3)+(Coefficients!$D$43))*(EXP(Coefficients!$D$45*((Calculations!$A13-1)*365))-1)</f>
        <v>1.4854065058999948</v>
      </c>
      <c r="S13" s="13">
        <f t="shared" si="16"/>
        <v>1.312120700443866</v>
      </c>
      <c r="T13" s="13">
        <f t="shared" si="28"/>
        <v>0.1331745746788866</v>
      </c>
      <c r="V13">
        <f>(Coefficients!$D$45^(-1))*EXP(Coefficients!$D$31+(Coefficients!$D$32*FrontSheet!$F$3)+(Coefficients!$D$33*FrontSheet!$G$3)+(Coefficients!$D$34*FrontSheet!$D$4)+(Coefficients!$D$39*FrontSheet!$F$3)+(Coefficients!$D$44))*(EXP(Coefficients!$D$45*((Calculations!$A13-1)*365))-1)</f>
        <v>4.0436805396230495</v>
      </c>
      <c r="W13" s="13">
        <f t="shared" si="17"/>
        <v>1.5</v>
      </c>
      <c r="X13" s="15">
        <f t="shared" si="29"/>
        <v>0.20879665124154312</v>
      </c>
      <c r="Z13">
        <f t="shared" si="3"/>
        <v>10</v>
      </c>
      <c r="AA13" s="13">
        <f t="shared" si="4"/>
        <v>0.62883123798133311</v>
      </c>
      <c r="AB13" s="13">
        <f t="shared" si="5"/>
        <v>0.80357943789186204</v>
      </c>
      <c r="AC13" s="15">
        <f t="shared" si="6"/>
        <v>0.95399616319775604</v>
      </c>
      <c r="AD13" s="15">
        <f t="shared" si="7"/>
        <v>1.2114035577707485</v>
      </c>
      <c r="AE13" s="15">
        <f t="shared" si="8"/>
        <v>1.312120700443866</v>
      </c>
      <c r="AF13" s="15">
        <f t="shared" si="9"/>
        <v>1.5</v>
      </c>
      <c r="AH13">
        <f t="shared" si="1"/>
        <v>10</v>
      </c>
      <c r="AI13" s="15">
        <f t="shared" si="10"/>
        <v>0.37116876201866689</v>
      </c>
      <c r="AJ13" s="15">
        <f t="shared" si="2"/>
        <v>0.19642056210813796</v>
      </c>
      <c r="AK13" s="15">
        <f t="shared" si="2"/>
        <v>4.6003836802243958E-2</v>
      </c>
      <c r="AL13" s="15">
        <f t="shared" si="2"/>
        <v>-0.21140355777074848</v>
      </c>
      <c r="AM13" s="15">
        <f t="shared" si="2"/>
        <v>-0.31212070044386597</v>
      </c>
      <c r="AN13" s="15">
        <f t="shared" si="2"/>
        <v>-0.5</v>
      </c>
      <c r="AP13" s="15">
        <f ca="1">OFFSET(AI13,0,FrontSheet!$D$5)</f>
        <v>0.37116876201866689</v>
      </c>
      <c r="AQ13" s="15">
        <f t="shared" ca="1" si="11"/>
        <v>0.62883123798133311</v>
      </c>
      <c r="AR13" s="33">
        <f t="shared" ca="1" si="18"/>
        <v>8.6056862106173804E-2</v>
      </c>
      <c r="AS13" s="33">
        <f ca="1">OFFSET(AU14,0,FrontSheet!$D$5)</f>
        <v>8.6056862106173804E-2</v>
      </c>
      <c r="AU13" s="13">
        <f t="shared" si="19"/>
        <v>7.9736306091175546E-2</v>
      </c>
      <c r="AV13" s="13">
        <f t="shared" si="20"/>
        <v>9.706760571307127E-2</v>
      </c>
      <c r="AW13" s="13">
        <f t="shared" si="21"/>
        <v>0.11577371792344804</v>
      </c>
      <c r="AX13" s="13">
        <f t="shared" si="22"/>
        <v>0.13608803317683205</v>
      </c>
      <c r="AY13" s="13" t="str">
        <f t="shared" si="23"/>
        <v>-</v>
      </c>
      <c r="AZ13" s="13" t="str">
        <f t="shared" si="30"/>
        <v>-</v>
      </c>
    </row>
    <row r="14" spans="1:52" x14ac:dyDescent="0.25">
      <c r="A14">
        <v>11</v>
      </c>
      <c r="B14">
        <f>(Coefficients!$D$45^(-1))*EXP(Coefficients!$D$31+(Coefficients!$D$32*FrontSheet!$F$3)+(Coefficients!$D$33*FrontSheet!$G$3)+(Coefficients!$D$34*FrontSheet!$D$4))*(EXP(Coefficients!$D$45*((Calculations!$A14-1)*365))-1)</f>
        <v>0.71855838556027241</v>
      </c>
      <c r="C14" s="13">
        <f t="shared" si="12"/>
        <v>0.7262816687944933</v>
      </c>
      <c r="D14" s="13">
        <f t="shared" si="24"/>
        <v>9.2852693004305875E-2</v>
      </c>
      <c r="F14">
        <f>(Coefficients!$D$45^(-1))*EXP(Coefficients!$D$31+(Coefficients!$D$32*FrontSheet!$F$3)+(Coefficients!$D$33*FrontSheet!$G$3)+(Coefficients!$D$34*FrontSheet!$D$4)+(Coefficients!$D$35*FrontSheet!$F$3)+(Coefficients!$D$40))*(EXP(Coefficients!$D$45*((Calculations!$A14-1)*365))-1)</f>
        <v>0.91803284624707249</v>
      </c>
      <c r="G14" s="13">
        <f t="shared" si="13"/>
        <v>0.92332702930989863</v>
      </c>
      <c r="H14" s="13">
        <f t="shared" si="25"/>
        <v>0.1128556686978277</v>
      </c>
      <c r="J14">
        <f>(Coefficients!$D$45^(-1))*EXP(Coefficients!$D$31+(Coefficients!$D$32*FrontSheet!$F$3)+(Coefficients!$D$33*FrontSheet!$G$3)+(Coefficients!$D$34*FrontSheet!$D$4)+(Coefficients!$D$36*FrontSheet!$F$3)+(Coefficients!$D$41))*(EXP(Coefficients!$D$45*((Calculations!$A14-1)*365))-1)</f>
        <v>1.1049593540011646</v>
      </c>
      <c r="K14" s="69">
        <f t="shared" si="14"/>
        <v>1.0982950839525574</v>
      </c>
      <c r="L14" s="13">
        <f t="shared" si="26"/>
        <v>0.13437104507877096</v>
      </c>
      <c r="N14">
        <f>(Coefficients!$D$45^(-1))*EXP(Coefficients!$D$31+(Coefficients!$D$32*FrontSheet!$F$3)+(Coefficients!$D$33*FrontSheet!$G$3)+(Coefficients!$D$34*FrontSheet!$D$4)+(Coefficients!$D$37*FrontSheet!$F$3)+(Coefficients!$D$42))*(EXP(Coefficients!$D$45*((Calculations!$A14-1)*365))-1)</f>
        <v>1.4519710506918866</v>
      </c>
      <c r="O14" s="70">
        <f t="shared" si="15"/>
        <v>1.3829598951582218</v>
      </c>
      <c r="P14" s="13">
        <f t="shared" si="27"/>
        <v>0.15764718927346033</v>
      </c>
      <c r="R14">
        <f>(Coefficients!$D$45^(-1))*EXP(Coefficients!$D$31+(Coefficients!$D$32*FrontSheet!$F$3)+(Coefficients!$D$33*FrontSheet!$G$3)+(Coefficients!$D$34*FrontSheet!$D$4)+(Coefficients!$D$38*FrontSheet!$F$3)+(Coefficients!$D$43))*(EXP(Coefficients!$D$45*((Calculations!$A14-1)*365))-1)</f>
        <v>1.7261049798286754</v>
      </c>
      <c r="S14" s="13">
        <f t="shared" si="16"/>
        <v>1.466891959924816</v>
      </c>
      <c r="T14" s="13">
        <f t="shared" si="28"/>
        <v>0.14338890325768439</v>
      </c>
      <c r="V14">
        <f>(Coefficients!$D$45^(-1))*EXP(Coefficients!$D$31+(Coefficients!$D$32*FrontSheet!$F$3)+(Coefficients!$D$33*FrontSheet!$G$3)+(Coefficients!$D$34*FrontSheet!$D$4)+(Coefficients!$D$39*FrontSheet!$F$3)+(Coefficients!$D$44))*(EXP(Coefficients!$D$45*((Calculations!$A14-1)*365))-1)</f>
        <v>4.6989272556407995</v>
      </c>
      <c r="W14" s="13">
        <f t="shared" si="17"/>
        <v>1.5</v>
      </c>
      <c r="X14" s="15">
        <f t="shared" si="29"/>
        <v>0.22401711915823985</v>
      </c>
      <c r="Z14">
        <f t="shared" si="3"/>
        <v>11</v>
      </c>
      <c r="AA14" s="13">
        <f t="shared" si="4"/>
        <v>0.7262816687944933</v>
      </c>
      <c r="AB14" s="13">
        <f t="shared" si="5"/>
        <v>0.92332702930989863</v>
      </c>
      <c r="AC14" s="15">
        <f t="shared" si="6"/>
        <v>1.0982950839525574</v>
      </c>
      <c r="AD14" s="15">
        <f t="shared" si="7"/>
        <v>1.3829598951582218</v>
      </c>
      <c r="AE14" s="15">
        <f t="shared" si="8"/>
        <v>1.466891959924816</v>
      </c>
      <c r="AF14" s="15">
        <f t="shared" si="9"/>
        <v>1.5</v>
      </c>
      <c r="AH14">
        <f t="shared" si="1"/>
        <v>11</v>
      </c>
      <c r="AI14" s="15">
        <f t="shared" si="10"/>
        <v>0.2737183312055067</v>
      </c>
      <c r="AJ14" s="15">
        <f t="shared" si="2"/>
        <v>7.6672970690101372E-2</v>
      </c>
      <c r="AK14" s="15">
        <f t="shared" si="2"/>
        <v>-9.8295083952557372E-2</v>
      </c>
      <c r="AL14" s="15">
        <f t="shared" si="2"/>
        <v>-0.38295989515822182</v>
      </c>
      <c r="AM14" s="15">
        <f t="shared" si="2"/>
        <v>-0.46689195992481602</v>
      </c>
      <c r="AN14" s="15">
        <f t="shared" si="2"/>
        <v>-0.5</v>
      </c>
      <c r="AP14" s="15">
        <f ca="1">OFFSET(AI14,0,FrontSheet!$D$5)</f>
        <v>0.2737183312055067</v>
      </c>
      <c r="AQ14" s="15">
        <f t="shared" ca="1" si="11"/>
        <v>0.7262816687944933</v>
      </c>
      <c r="AR14" s="33">
        <f t="shared" ca="1" si="18"/>
        <v>9.2852693004305875E-2</v>
      </c>
      <c r="AS14" s="33">
        <f ca="1">OFFSET(AU15,0,FrontSheet!$D$5)</f>
        <v>9.2852693004305875E-2</v>
      </c>
      <c r="AU14" s="13">
        <f t="shared" si="19"/>
        <v>8.6056862106173804E-2</v>
      </c>
      <c r="AV14" s="13">
        <f t="shared" si="20"/>
        <v>0.10468206856561357</v>
      </c>
      <c r="AW14" s="13">
        <f t="shared" si="21"/>
        <v>0.12475146369111145</v>
      </c>
      <c r="AX14" s="13" t="str">
        <f t="shared" si="22"/>
        <v>-</v>
      </c>
      <c r="AY14" s="13" t="str">
        <f t="shared" si="23"/>
        <v>-</v>
      </c>
      <c r="AZ14" s="13" t="str">
        <f t="shared" si="30"/>
        <v>-</v>
      </c>
    </row>
    <row r="15" spans="1:52" x14ac:dyDescent="0.25">
      <c r="A15">
        <v>12</v>
      </c>
      <c r="B15">
        <f>(Coefficients!$D$45^(-1))*EXP(Coefficients!$D$31+(Coefficients!$D$32*FrontSheet!$F$3)+(Coefficients!$D$33*FrontSheet!$G$3)+(Coefficients!$D$34*FrontSheet!$D$4))*(EXP(Coefficients!$D$45*((Calculations!$A15-1)*365))-1)</f>
        <v>0.82706908438410887</v>
      </c>
      <c r="C15" s="13">
        <f t="shared" si="12"/>
        <v>0.83181463149843127</v>
      </c>
      <c r="D15" s="13">
        <f t="shared" si="24"/>
        <v>0.10015518896017706</v>
      </c>
      <c r="F15">
        <f>(Coefficients!$D$45^(-1))*EXP(Coefficients!$D$31+(Coefficients!$D$32*FrontSheet!$F$3)+(Coefficients!$D$33*FrontSheet!$G$3)+(Coefficients!$D$34*FrontSheet!$D$4)+(Coefficients!$D$35*FrontSheet!$F$3)+(Coefficients!$D$40))*(EXP(Coefficients!$D$45*((Calculations!$A15-1)*365))-1)</f>
        <v>1.0566665156764992</v>
      </c>
      <c r="G15" s="13">
        <f t="shared" si="13"/>
        <v>1.0530064775540557</v>
      </c>
      <c r="H15" s="13">
        <f t="shared" si="25"/>
        <v>0.12162304892878073</v>
      </c>
      <c r="J15">
        <f>(Coefficients!$D$45^(-1))*EXP(Coefficients!$D$31+(Coefficients!$D$32*FrontSheet!$F$3)+(Coefficients!$D$33*FrontSheet!$G$3)+(Coefficients!$D$34*FrontSheet!$D$4)+(Coefficients!$D$36*FrontSheet!$F$3)+(Coefficients!$D$41))*(EXP(Coefficients!$D$45*((Calculations!$A15-1)*365))-1)</f>
        <v>1.2718211067606335</v>
      </c>
      <c r="K15" s="69">
        <f t="shared" si="14"/>
        <v>1.2545621470652064</v>
      </c>
      <c r="L15" s="13">
        <f t="shared" si="26"/>
        <v>0.14466926742173503</v>
      </c>
      <c r="N15">
        <f>(Coefficients!$D$45^(-1))*EXP(Coefficients!$D$31+(Coefficients!$D$32*FrontSheet!$F$3)+(Coefficients!$D$33*FrontSheet!$G$3)+(Coefficients!$D$34*FrontSheet!$D$4)+(Coefficients!$D$37*FrontSheet!$F$3)+(Coefficients!$D$42))*(EXP(Coefficients!$D$45*((Calculations!$A15-1)*365))-1)</f>
        <v>1.6712356178428338</v>
      </c>
      <c r="O15" s="70">
        <f t="shared" si="15"/>
        <v>1.5</v>
      </c>
      <c r="P15" s="13">
        <f t="shared" si="27"/>
        <v>0.16954804971102899</v>
      </c>
      <c r="R15">
        <f>(Coefficients!$D$45^(-1))*EXP(Coefficients!$D$31+(Coefficients!$D$32*FrontSheet!$F$3)+(Coefficients!$D$33*FrontSheet!$G$3)+(Coefficients!$D$34*FrontSheet!$D$4)+(Coefficients!$D$38*FrontSheet!$F$3)+(Coefficients!$D$43))*(EXP(Coefficients!$D$45*((Calculations!$A15-1)*365))-1)</f>
        <v>1.9867669682883493</v>
      </c>
      <c r="S15" s="13">
        <f t="shared" si="16"/>
        <v>1.5</v>
      </c>
      <c r="T15" s="13">
        <f t="shared" si="28"/>
        <v>0.15431470209916032</v>
      </c>
      <c r="V15">
        <f>(Coefficients!$D$45^(-1))*EXP(Coefficients!$D$31+(Coefficients!$D$32*FrontSheet!$F$3)+(Coefficients!$D$33*FrontSheet!$G$3)+(Coefficients!$D$34*FrontSheet!$D$4)+(Coefficients!$D$39*FrontSheet!$F$3)+(Coefficients!$D$44))*(EXP(Coefficients!$D$45*((Calculations!$A15-1)*365))-1)</f>
        <v>5.40852008828778</v>
      </c>
      <c r="W15" s="13">
        <f t="shared" si="17"/>
        <v>1.5</v>
      </c>
      <c r="X15" s="15">
        <f t="shared" si="29"/>
        <v>0.24016991613839578</v>
      </c>
      <c r="Z15">
        <f t="shared" si="3"/>
        <v>12</v>
      </c>
      <c r="AA15" s="13">
        <f t="shared" si="4"/>
        <v>0.83181463149843127</v>
      </c>
      <c r="AB15" s="13">
        <f t="shared" si="5"/>
        <v>1.0530064775540557</v>
      </c>
      <c r="AC15" s="15">
        <f t="shared" si="6"/>
        <v>1.2545621470652064</v>
      </c>
      <c r="AD15" s="15">
        <f t="shared" si="7"/>
        <v>1.5</v>
      </c>
      <c r="AE15" s="15">
        <f t="shared" si="8"/>
        <v>1.5</v>
      </c>
      <c r="AF15" s="15">
        <f t="shared" si="9"/>
        <v>1.5</v>
      </c>
      <c r="AH15">
        <f t="shared" si="1"/>
        <v>12</v>
      </c>
      <c r="AI15" s="15">
        <f t="shared" si="10"/>
        <v>0.16818536850156873</v>
      </c>
      <c r="AJ15" s="15">
        <f t="shared" si="2"/>
        <v>-5.3006477554055742E-2</v>
      </c>
      <c r="AK15" s="15">
        <f t="shared" si="2"/>
        <v>-0.25456214706520641</v>
      </c>
      <c r="AL15" s="15">
        <f t="shared" si="2"/>
        <v>-0.5</v>
      </c>
      <c r="AM15" s="15">
        <f t="shared" si="2"/>
        <v>-0.5</v>
      </c>
      <c r="AN15" s="15">
        <f t="shared" si="2"/>
        <v>-0.5</v>
      </c>
      <c r="AP15" s="15">
        <f ca="1">OFFSET(AI15,0,FrontSheet!$D$5)</f>
        <v>0.16818536850156873</v>
      </c>
      <c r="AQ15" s="15">
        <f t="shared" ca="1" si="11"/>
        <v>0.83181463149843127</v>
      </c>
      <c r="AR15" s="33">
        <f t="shared" ca="1" si="18"/>
        <v>0.10015518896017706</v>
      </c>
      <c r="AS15" s="33">
        <f ca="1">OFFSET(AU16,0,FrontSheet!$D$5)</f>
        <v>0.10015518896017706</v>
      </c>
      <c r="AU15" s="13">
        <f t="shared" si="19"/>
        <v>9.2852693004305875E-2</v>
      </c>
      <c r="AV15" s="13">
        <f t="shared" si="20"/>
        <v>0.1128556686978277</v>
      </c>
      <c r="AW15" s="13">
        <f t="shared" si="21"/>
        <v>0.13437104507877096</v>
      </c>
      <c r="AX15" s="13" t="str">
        <f t="shared" si="22"/>
        <v>-</v>
      </c>
      <c r="AY15" s="13" t="str">
        <f t="shared" si="23"/>
        <v>-</v>
      </c>
      <c r="AZ15" s="13" t="str">
        <f t="shared" si="30"/>
        <v>-</v>
      </c>
    </row>
    <row r="16" spans="1:52" x14ac:dyDescent="0.25">
      <c r="A16">
        <v>13</v>
      </c>
      <c r="B16">
        <f>(Coefficients!$D$45^(-1))*EXP(Coefficients!$D$31+(Coefficients!$D$32*FrontSheet!$F$3)+(Coefficients!$D$33*FrontSheet!$G$3)+(Coefficients!$D$34*FrontSheet!$D$4))*(EXP(Coefficients!$D$45*((Calculations!$A16-1)*365))-1)</f>
        <v>0.94457965295111512</v>
      </c>
      <c r="C16" s="13">
        <f t="shared" si="12"/>
        <v>0.94610049072078695</v>
      </c>
      <c r="D16" s="13">
        <f t="shared" si="24"/>
        <v>0.10799706783082408</v>
      </c>
      <c r="F16">
        <f>(Coefficients!$D$45^(-1))*EXP(Coefficients!$D$31+(Coefficients!$D$32*FrontSheet!$F$3)+(Coefficients!$D$33*FrontSheet!$G$3)+(Coefficients!$D$34*FrontSheet!$D$4)+(Coefficients!$D$35*FrontSheet!$F$3)+(Coefficients!$D$40))*(EXP(Coefficients!$D$45*((Calculations!$A16-1)*365))-1)</f>
        <v>1.2067984519165387</v>
      </c>
      <c r="G16" s="13">
        <f t="shared" si="13"/>
        <v>1.1934415301322918</v>
      </c>
      <c r="H16" s="13">
        <f t="shared" si="25"/>
        <v>0.13101989888280396</v>
      </c>
      <c r="J16">
        <f>(Coefficients!$D$45^(-1))*EXP(Coefficients!$D$31+(Coefficients!$D$32*FrontSheet!$F$3)+(Coefficients!$D$33*FrontSheet!$G$3)+(Coefficients!$D$34*FrontSheet!$D$4)+(Coefficients!$D$36*FrontSheet!$F$3)+(Coefficients!$D$41))*(EXP(Coefficients!$D$45*((Calculations!$A16-1)*365))-1)</f>
        <v>1.4525223615805418</v>
      </c>
      <c r="K16" s="69">
        <f t="shared" si="14"/>
        <v>1.4237899894227182</v>
      </c>
      <c r="L16" s="13">
        <f t="shared" si="26"/>
        <v>0.15568348959498535</v>
      </c>
      <c r="N16">
        <f>(Coefficients!$D$45^(-1))*EXP(Coefficients!$D$31+(Coefficients!$D$32*FrontSheet!$F$3)+(Coefficients!$D$33*FrontSheet!$G$3)+(Coefficients!$D$34*FrontSheet!$D$4)+(Coefficients!$D$37*FrontSheet!$F$3)+(Coefficients!$D$42))*(EXP(Coefficients!$D$45*((Calculations!$A16-1)*365))-1)</f>
        <v>1.9086859728012555</v>
      </c>
      <c r="O16" s="70">
        <f t="shared" si="15"/>
        <v>1.5</v>
      </c>
      <c r="P16" s="13">
        <f t="shared" si="27"/>
        <v>0.18224640803402947</v>
      </c>
      <c r="R16">
        <f>(Coefficients!$D$45^(-1))*EXP(Coefficients!$D$31+(Coefficients!$D$32*FrontSheet!$F$3)+(Coefficients!$D$33*FrontSheet!$G$3)+(Coefficients!$D$34*FrontSheet!$D$4)+(Coefficients!$D$38*FrontSheet!$F$3)+(Coefficients!$D$43))*(EXP(Coefficients!$D$45*((Calculations!$A16-1)*365))-1)</f>
        <v>2.2690482437728101</v>
      </c>
      <c r="S16" s="13">
        <f t="shared" si="16"/>
        <v>1.5</v>
      </c>
      <c r="T16" s="13">
        <f t="shared" si="28"/>
        <v>0.1659895700063645</v>
      </c>
      <c r="V16">
        <f>(Coefficients!$D$45^(-1))*EXP(Coefficients!$D$31+(Coefficients!$D$32*FrontSheet!$F$3)+(Coefficients!$D$33*FrontSheet!$G$3)+(Coefficients!$D$34*FrontSheet!$D$4)+(Coefficients!$D$39*FrontSheet!$F$3)+(Coefficients!$D$44))*(EXP(Coefficients!$D$45*((Calculations!$A16-1)*365))-1)</f>
        <v>6.1769665006622088</v>
      </c>
      <c r="W16" s="13">
        <f t="shared" si="17"/>
        <v>1.5</v>
      </c>
      <c r="X16" s="15">
        <f t="shared" si="29"/>
        <v>0.25728342145049665</v>
      </c>
      <c r="Z16">
        <f t="shared" si="3"/>
        <v>13</v>
      </c>
      <c r="AA16" s="13">
        <f t="shared" si="4"/>
        <v>0.94610049072078695</v>
      </c>
      <c r="AB16" s="13">
        <f t="shared" si="5"/>
        <v>1.1934415301322918</v>
      </c>
      <c r="AC16" s="15">
        <f t="shared" si="6"/>
        <v>1.4237899894227182</v>
      </c>
      <c r="AD16" s="15">
        <f t="shared" si="7"/>
        <v>1.5</v>
      </c>
      <c r="AE16" s="15">
        <f t="shared" si="8"/>
        <v>1.5</v>
      </c>
      <c r="AF16" s="15">
        <f t="shared" si="9"/>
        <v>1.5</v>
      </c>
      <c r="AH16">
        <f t="shared" si="1"/>
        <v>13</v>
      </c>
      <c r="AI16" s="15">
        <f t="shared" si="10"/>
        <v>5.3899509279213054E-2</v>
      </c>
      <c r="AJ16" s="15">
        <f t="shared" si="2"/>
        <v>-0.19344153013229182</v>
      </c>
      <c r="AK16" s="15">
        <f t="shared" si="2"/>
        <v>-0.42378998942271817</v>
      </c>
      <c r="AL16" s="15">
        <f t="shared" si="2"/>
        <v>-0.5</v>
      </c>
      <c r="AM16" s="15">
        <f t="shared" si="2"/>
        <v>-0.5</v>
      </c>
      <c r="AN16" s="15">
        <f t="shared" si="2"/>
        <v>-0.5</v>
      </c>
      <c r="AP16" s="15">
        <f ca="1">OFFSET(AI16,0,FrontSheet!$D$5)</f>
        <v>5.3899509279213054E-2</v>
      </c>
      <c r="AQ16" s="15">
        <f t="shared" ca="1" si="11"/>
        <v>0.94610049072078695</v>
      </c>
      <c r="AR16" s="33">
        <f t="shared" ca="1" si="18"/>
        <v>0.10799706783082408</v>
      </c>
      <c r="AS16" s="33">
        <f ca="1">OFFSET(AU17,0,FrontSheet!$D$5)</f>
        <v>0.10799706783082408</v>
      </c>
      <c r="AU16" s="13">
        <f t="shared" si="19"/>
        <v>0.10015518896017706</v>
      </c>
      <c r="AV16" s="13">
        <f t="shared" si="20"/>
        <v>0.12162304892878073</v>
      </c>
      <c r="AW16" s="13" t="str">
        <f t="shared" si="21"/>
        <v>-</v>
      </c>
      <c r="AX16" s="13" t="str">
        <f t="shared" si="22"/>
        <v>-</v>
      </c>
      <c r="AY16" s="13" t="str">
        <f t="shared" si="23"/>
        <v>-</v>
      </c>
      <c r="AZ16" s="13" t="str">
        <f t="shared" si="30"/>
        <v>-</v>
      </c>
    </row>
    <row r="17" spans="1:52" x14ac:dyDescent="0.25">
      <c r="A17">
        <v>14</v>
      </c>
      <c r="B17">
        <f>(Coefficients!$D$45^(-1))*EXP(Coefficients!$D$31+(Coefficients!$D$32*FrontSheet!$F$3)+(Coefficients!$D$33*FrontSheet!$G$3)+(Coefficients!$D$34*FrontSheet!$D$4))*(EXP(Coefficients!$D$45*((Calculations!$A17-1)*365))-1)</f>
        <v>1.0718365398260135</v>
      </c>
      <c r="C17" s="13">
        <f t="shared" si="12"/>
        <v>1.0698652110843589</v>
      </c>
      <c r="D17" s="13">
        <f t="shared" si="24"/>
        <v>0.11641229337712944</v>
      </c>
      <c r="F17">
        <f>(Coefficients!$D$45^(-1))*EXP(Coefficients!$D$31+(Coefficients!$D$32*FrontSheet!$F$3)+(Coefficients!$D$33*FrontSheet!$G$3)+(Coefficients!$D$34*FrontSheet!$D$4)+(Coefficients!$D$35*FrontSheet!$F$3)+(Coefficients!$D$40))*(EXP(Coefficients!$D$45*((Calculations!$A17-1)*365))-1)</f>
        <v>1.3693823204093034</v>
      </c>
      <c r="G17" s="13">
        <f t="shared" si="13"/>
        <v>1.3455242561130487</v>
      </c>
      <c r="H17" s="13">
        <f t="shared" si="25"/>
        <v>0.1410827769676597</v>
      </c>
      <c r="J17">
        <f>(Coefficients!$D$45^(-1))*EXP(Coefficients!$D$31+(Coefficients!$D$32*FrontSheet!$F$3)+(Coefficients!$D$33*FrontSheet!$G$3)+(Coefficients!$D$34*FrontSheet!$D$4)+(Coefficients!$D$36*FrontSheet!$F$3)+(Coefficients!$D$41))*(EXP(Coefficients!$D$45*((Calculations!$A17-1)*365))-1)</f>
        <v>1.6482109657902722</v>
      </c>
      <c r="K17" s="69">
        <f t="shared" si="14"/>
        <v>1.5</v>
      </c>
      <c r="L17" s="13">
        <f t="shared" si="26"/>
        <v>0.16745132279777053</v>
      </c>
      <c r="N17">
        <f>(Coefficients!$D$45^(-1))*EXP(Coefficients!$D$31+(Coefficients!$D$32*FrontSheet!$F$3)+(Coefficients!$D$33*FrontSheet!$G$3)+(Coefficients!$D$34*FrontSheet!$D$4)+(Coefficients!$D$37*FrontSheet!$F$3)+(Coefficients!$D$42))*(EXP(Coefficients!$D$45*((Calculations!$A17-1)*365))-1)</f>
        <v>2.1658304435312905</v>
      </c>
      <c r="O17" s="70">
        <f t="shared" si="15"/>
        <v>1.5</v>
      </c>
      <c r="P17" s="13">
        <f t="shared" si="27"/>
        <v>0.19577906643765086</v>
      </c>
      <c r="R17">
        <f>(Coefficients!$D$45^(-1))*EXP(Coefficients!$D$31+(Coefficients!$D$32*FrontSheet!$F$3)+(Coefficients!$D$33*FrontSheet!$G$3)+(Coefficients!$D$34*FrontSheet!$D$4)+(Coefficients!$D$38*FrontSheet!$F$3)+(Coefficients!$D$43))*(EXP(Coefficients!$D$45*((Calculations!$A17-1)*365))-1)</f>
        <v>2.5747419084302541</v>
      </c>
      <c r="S17" s="13">
        <f t="shared" si="16"/>
        <v>1.5</v>
      </c>
      <c r="T17" s="13">
        <f t="shared" si="28"/>
        <v>0.17845104015974633</v>
      </c>
      <c r="V17">
        <f>(Coefficients!$D$45^(-1))*EXP(Coefficients!$D$31+(Coefficients!$D$32*FrontSheet!$F$3)+(Coefficients!$D$33*FrontSheet!$G$3)+(Coefficients!$D$34*FrontSheet!$D$4)+(Coefficients!$D$39*FrontSheet!$F$3)+(Coefficients!$D$44))*(EXP(Coefficients!$D$45*((Calculations!$A17-1)*365))-1)</f>
        <v>7.009147804535254</v>
      </c>
      <c r="W17" s="13">
        <f t="shared" si="17"/>
        <v>1.5</v>
      </c>
      <c r="X17" s="15">
        <f t="shared" si="29"/>
        <v>0.27538186883285665</v>
      </c>
      <c r="Z17">
        <f t="shared" si="3"/>
        <v>14</v>
      </c>
      <c r="AA17" s="13">
        <f t="shared" si="4"/>
        <v>1.0698652110843589</v>
      </c>
      <c r="AB17" s="13">
        <f t="shared" si="5"/>
        <v>1.3455242561130487</v>
      </c>
      <c r="AC17" s="15">
        <f t="shared" si="6"/>
        <v>1.5</v>
      </c>
      <c r="AD17" s="15">
        <f t="shared" si="7"/>
        <v>1.5</v>
      </c>
      <c r="AE17" s="15">
        <f t="shared" si="8"/>
        <v>1.5</v>
      </c>
      <c r="AF17" s="15">
        <f t="shared" si="9"/>
        <v>1.5</v>
      </c>
      <c r="AH17">
        <f t="shared" si="1"/>
        <v>14</v>
      </c>
      <c r="AI17" s="15">
        <f t="shared" si="10"/>
        <v>-6.9865211084358947E-2</v>
      </c>
      <c r="AJ17" s="15">
        <f t="shared" si="2"/>
        <v>-0.34552425611304871</v>
      </c>
      <c r="AK17" s="15">
        <f t="shared" si="2"/>
        <v>-0.5</v>
      </c>
      <c r="AL17" s="15">
        <f t="shared" si="2"/>
        <v>-0.5</v>
      </c>
      <c r="AM17" s="15">
        <f t="shared" si="2"/>
        <v>-0.5</v>
      </c>
      <c r="AN17" s="15">
        <f t="shared" si="2"/>
        <v>-0.5</v>
      </c>
      <c r="AP17" s="15">
        <f ca="1">OFFSET(AI17,0,FrontSheet!$D$5)</f>
        <v>-6.9865211084358947E-2</v>
      </c>
      <c r="AQ17" s="15">
        <f t="shared" ca="1" si="11"/>
        <v>1.0698652110843589</v>
      </c>
      <c r="AR17" s="33">
        <f t="shared" ca="1" si="18"/>
        <v>0.11641229337712944</v>
      </c>
      <c r="AS17" s="33">
        <f ca="1">OFFSET(AU18,0,FrontSheet!$D$5)</f>
        <v>0.11641229337712944</v>
      </c>
      <c r="AU17" s="13">
        <f t="shared" si="19"/>
        <v>0.10799706783082408</v>
      </c>
      <c r="AV17" s="13" t="str">
        <f t="shared" si="20"/>
        <v>-</v>
      </c>
      <c r="AW17" s="13" t="str">
        <f t="shared" si="21"/>
        <v>-</v>
      </c>
      <c r="AX17" s="13" t="str">
        <f t="shared" si="22"/>
        <v>-</v>
      </c>
      <c r="AY17" s="13" t="str">
        <f t="shared" si="23"/>
        <v>-</v>
      </c>
      <c r="AZ17" s="13" t="str">
        <f t="shared" si="30"/>
        <v>-</v>
      </c>
    </row>
    <row r="18" spans="1:52" x14ac:dyDescent="0.25">
      <c r="A18">
        <v>15</v>
      </c>
      <c r="B18">
        <f>(Coefficients!$D$45^(-1))*EXP(Coefficients!$D$31+(Coefficients!$D$32*FrontSheet!$F$3)+(Coefficients!$D$33*FrontSheet!$G$3)+(Coefficients!$D$34*FrontSheet!$D$4))*(EXP(Coefficients!$D$45*((Calculations!$A18-1)*365))-1)</f>
        <v>1.2096481039650837</v>
      </c>
      <c r="C18" s="13">
        <f t="shared" si="12"/>
        <v>1.2038949686667979</v>
      </c>
      <c r="D18" s="13">
        <f t="shared" si="24"/>
        <v>0.12543596069538676</v>
      </c>
      <c r="F18">
        <f>(Coefficients!$D$45^(-1))*EXP(Coefficients!$D$31+(Coefficients!$D$32*FrontSheet!$F$3)+(Coefficients!$D$33*FrontSheet!$G$3)+(Coefficients!$D$34*FrontSheet!$D$4)+(Coefficients!$D$35*FrontSheet!$F$3)+(Coefficients!$D$40))*(EXP(Coefficients!$D$45*((Calculations!$A18-1)*365))-1)</f>
        <v>1.5454508835417275</v>
      </c>
      <c r="G18" s="13">
        <f t="shared" si="13"/>
        <v>1.5</v>
      </c>
      <c r="H18" s="13">
        <f t="shared" si="25"/>
        <v>0.15184888430647991</v>
      </c>
      <c r="J18">
        <f>(Coefficients!$D$45^(-1))*EXP(Coefficients!$D$31+(Coefficients!$D$32*FrontSheet!$F$3)+(Coefficients!$D$33*FrontSheet!$G$3)+(Coefficients!$D$34*FrontSheet!$D$4)+(Coefficients!$D$36*FrontSheet!$F$3)+(Coefficients!$D$41))*(EXP(Coefficients!$D$45*((Calculations!$A18-1)*365))-1)</f>
        <v>1.860129969096127</v>
      </c>
      <c r="K18" s="69">
        <f t="shared" si="14"/>
        <v>1.5</v>
      </c>
      <c r="L18" s="13">
        <f t="shared" si="26"/>
        <v>0.18001026477793314</v>
      </c>
      <c r="N18">
        <f>(Coefficients!$D$45^(-1))*EXP(Coefficients!$D$31+(Coefficients!$D$32*FrontSheet!$F$3)+(Coefficients!$D$33*FrontSheet!$G$3)+(Coefficients!$D$34*FrontSheet!$D$4)+(Coefficients!$D$37*FrontSheet!$F$3)+(Coefficients!$D$42))*(EXP(Coefficients!$D$45*((Calculations!$A18-1)*365))-1)</f>
        <v>2.4443024586125395</v>
      </c>
      <c r="O18" s="70">
        <f t="shared" si="15"/>
        <v>1.5</v>
      </c>
      <c r="P18" s="13">
        <f t="shared" si="27"/>
        <v>0.21018166094137714</v>
      </c>
      <c r="R18">
        <f>(Coefficients!$D$45^(-1))*EXP(Coefficients!$D$31+(Coefficients!$D$32*FrontSheet!$F$3)+(Coefficients!$D$33*FrontSheet!$G$3)+(Coefficients!$D$34*FrontSheet!$D$4)+(Coefficients!$D$38*FrontSheet!$F$3)+(Coefficients!$D$43))*(EXP(Coefficients!$D$45*((Calculations!$A18-1)*365))-1)</f>
        <v>2.905789784175175</v>
      </c>
      <c r="S18" s="13">
        <f t="shared" si="16"/>
        <v>1.5</v>
      </c>
      <c r="T18" s="13">
        <f t="shared" si="28"/>
        <v>0.19173615134969102</v>
      </c>
      <c r="V18">
        <f>(Coefficients!$D$45^(-1))*EXP(Coefficients!$D$31+(Coefficients!$D$32*FrontSheet!$F$3)+(Coefficients!$D$33*FrontSheet!$G$3)+(Coefficients!$D$34*FrontSheet!$D$4)+(Coefficients!$D$39*FrontSheet!$F$3)+(Coefficients!$D$44))*(EXP(Coefficients!$D$45*((Calculations!$A18-1)*365))-1)</f>
        <v>7.9103501673337178</v>
      </c>
      <c r="W18" s="13">
        <f t="shared" si="17"/>
        <v>1.5</v>
      </c>
      <c r="X18" s="15">
        <f t="shared" si="29"/>
        <v>0.29448433159530785</v>
      </c>
      <c r="Z18">
        <f t="shared" si="3"/>
        <v>15</v>
      </c>
      <c r="AA18" s="13">
        <f t="shared" si="4"/>
        <v>1.2038949686667979</v>
      </c>
      <c r="AB18" s="13">
        <f t="shared" si="5"/>
        <v>1.5</v>
      </c>
      <c r="AC18" s="15">
        <f t="shared" si="6"/>
        <v>1.5</v>
      </c>
      <c r="AD18" s="15">
        <f t="shared" si="7"/>
        <v>1.5</v>
      </c>
      <c r="AE18" s="15">
        <f t="shared" si="8"/>
        <v>1.5</v>
      </c>
      <c r="AF18" s="15">
        <f t="shared" si="9"/>
        <v>1.5</v>
      </c>
      <c r="AH18">
        <f t="shared" si="1"/>
        <v>15</v>
      </c>
      <c r="AI18" s="15">
        <f t="shared" si="10"/>
        <v>-0.2038949686667979</v>
      </c>
      <c r="AJ18" s="15">
        <f t="shared" si="2"/>
        <v>-0.5</v>
      </c>
      <c r="AK18" s="15">
        <f t="shared" si="2"/>
        <v>-0.5</v>
      </c>
      <c r="AL18" s="15">
        <f t="shared" si="2"/>
        <v>-0.5</v>
      </c>
      <c r="AM18" s="15">
        <f t="shared" si="2"/>
        <v>-0.5</v>
      </c>
      <c r="AN18" s="15">
        <f t="shared" si="2"/>
        <v>-0.5</v>
      </c>
      <c r="AP18" s="15">
        <f ca="1">OFFSET(AI18,0,FrontSheet!$D$5)</f>
        <v>-0.2038949686667979</v>
      </c>
      <c r="AQ18" s="15">
        <f t="shared" ca="1" si="11"/>
        <v>1.2038949686667979</v>
      </c>
      <c r="AR18" s="33">
        <f t="shared" ca="1" si="18"/>
        <v>0.12543596069538676</v>
      </c>
      <c r="AS18" s="33" t="str">
        <f ca="1">OFFSET(AU19,0,FrontSheet!$D$5)</f>
        <v>-</v>
      </c>
      <c r="AU18" s="13">
        <f t="shared" si="19"/>
        <v>0.11641229337712944</v>
      </c>
      <c r="AV18" s="13" t="str">
        <f t="shared" si="20"/>
        <v>-</v>
      </c>
      <c r="AW18" s="13" t="str">
        <f t="shared" si="21"/>
        <v>-</v>
      </c>
      <c r="AX18" s="13" t="str">
        <f t="shared" si="22"/>
        <v>-</v>
      </c>
      <c r="AY18" s="13" t="str">
        <f t="shared" si="23"/>
        <v>-</v>
      </c>
      <c r="AZ18" s="13" t="str">
        <f t="shared" si="30"/>
        <v>-</v>
      </c>
    </row>
    <row r="19" spans="1:52" x14ac:dyDescent="0.25">
      <c r="A19">
        <v>16</v>
      </c>
      <c r="B19">
        <f>(Coefficients!$D$45^(-1))*EXP(Coefficients!$D$31+(Coefficients!$D$32*FrontSheet!$F$3)+(Coefficients!$D$33*FrontSheet!$G$3)+(Coefficients!$D$34*FrontSheet!$D$4))*(EXP(Coefficients!$D$45*((Calculations!$A19-1)*365))-1)</f>
        <v>1.3588897495596948</v>
      </c>
      <c r="C19" s="13">
        <f t="shared" si="12"/>
        <v>1.3490411449344477</v>
      </c>
      <c r="D19" s="13">
        <f t="shared" si="24"/>
        <v>0.13510414337826737</v>
      </c>
      <c r="F19">
        <f>(Coefficients!$D$45^(-1))*EXP(Coefficients!$D$31+(Coefficients!$D$32*FrontSheet!$F$3)+(Coefficients!$D$33*FrontSheet!$G$3)+(Coefficients!$D$34*FrontSheet!$D$4)+(Coefficients!$D$35*FrontSheet!$F$3)+(Coefficients!$D$40))*(EXP(Coefficients!$D$45*((Calculations!$A19-1)*365))-1)</f>
        <v>1.7361225609406208</v>
      </c>
      <c r="G19" s="13">
        <f t="shared" si="13"/>
        <v>1.5</v>
      </c>
      <c r="H19" s="13">
        <f t="shared" si="25"/>
        <v>0.16335578382918658</v>
      </c>
      <c r="J19">
        <f>(Coefficients!$D$45^(-1))*EXP(Coefficients!$D$31+(Coefficients!$D$32*FrontSheet!$F$3)+(Coefficients!$D$33*FrontSheet!$G$3)+(Coefficients!$D$34*FrontSheet!$D$4)+(Coefficients!$D$36*FrontSheet!$F$3)+(Coefficients!$D$41))*(EXP(Coefficients!$D$45*((Calculations!$A19-1)*365))-1)</f>
        <v>2.089625519659791</v>
      </c>
      <c r="K19" s="69">
        <f t="shared" si="14"/>
        <v>1.5</v>
      </c>
      <c r="L19" s="13">
        <f t="shared" si="26"/>
        <v>0.19339726195806362</v>
      </c>
      <c r="N19">
        <f>(Coefficients!$D$45^(-1))*EXP(Coefficients!$D$31+(Coefficients!$D$32*FrontSheet!$F$3)+(Coefficients!$D$33*FrontSheet!$G$3)+(Coefficients!$D$34*FrontSheet!$D$4)+(Coefficients!$D$37*FrontSheet!$F$3)+(Coefficients!$D$42))*(EXP(Coefficients!$D$45*((Calculations!$A19-1)*365))-1)</f>
        <v>2.7458709230763327</v>
      </c>
      <c r="O19" s="70">
        <f t="shared" si="15"/>
        <v>1.5</v>
      </c>
      <c r="P19" s="13">
        <f t="shared" si="27"/>
        <v>0.22548804121602739</v>
      </c>
      <c r="R19">
        <f>(Coefficients!$D$45^(-1))*EXP(Coefficients!$D$31+(Coefficients!$D$32*FrontSheet!$F$3)+(Coefficients!$D$33*FrontSheet!$G$3)+(Coefficients!$D$34*FrontSheet!$D$4)+(Coefficients!$D$38*FrontSheet!$F$3)+(Coefficients!$D$43))*(EXP(Coefficients!$D$45*((Calculations!$A19-1)*365))-1)</f>
        <v>3.264294747495343</v>
      </c>
      <c r="S19" s="13">
        <f t="shared" si="16"/>
        <v>1.5</v>
      </c>
      <c r="T19" s="13">
        <f t="shared" si="28"/>
        <v>0.20588094044710314</v>
      </c>
      <c r="V19">
        <f>(Coefficients!$D$45^(-1))*EXP(Coefficients!$D$31+(Coefficients!$D$32*FrontSheet!$F$3)+(Coefficients!$D$33*FrontSheet!$G$3)+(Coefficients!$D$34*FrontSheet!$D$4)+(Coefficients!$D$39*FrontSheet!$F$3)+(Coefficients!$D$44))*(EXP(Coefficients!$D$45*((Calculations!$A19-1)*365))-1)</f>
        <v>8.8862981908397085</v>
      </c>
      <c r="W19" s="13">
        <f t="shared" si="17"/>
        <v>1.5</v>
      </c>
      <c r="X19" s="15">
        <f t="shared" si="29"/>
        <v>0.31460360396746956</v>
      </c>
      <c r="Z19">
        <f t="shared" si="3"/>
        <v>16</v>
      </c>
      <c r="AA19" s="13">
        <f t="shared" si="4"/>
        <v>1.3490411449344477</v>
      </c>
      <c r="AB19" s="13">
        <f t="shared" si="5"/>
        <v>1.5</v>
      </c>
      <c r="AC19" s="15">
        <f t="shared" si="6"/>
        <v>1.5</v>
      </c>
      <c r="AD19" s="15">
        <f t="shared" si="7"/>
        <v>1.5</v>
      </c>
      <c r="AE19" s="15">
        <f t="shared" si="8"/>
        <v>1.5</v>
      </c>
      <c r="AF19" s="15">
        <f t="shared" si="9"/>
        <v>1.5</v>
      </c>
      <c r="AH19">
        <f t="shared" si="1"/>
        <v>16</v>
      </c>
      <c r="AI19" s="15">
        <f t="shared" si="10"/>
        <v>-0.34904114493444771</v>
      </c>
      <c r="AJ19" s="15">
        <f t="shared" si="10"/>
        <v>-0.5</v>
      </c>
      <c r="AK19" s="15">
        <f t="shared" si="10"/>
        <v>-0.5</v>
      </c>
      <c r="AL19" s="15">
        <f t="shared" si="10"/>
        <v>-0.5</v>
      </c>
      <c r="AM19" s="15">
        <f t="shared" si="10"/>
        <v>-0.5</v>
      </c>
      <c r="AN19" s="15">
        <f t="shared" si="10"/>
        <v>-0.5</v>
      </c>
      <c r="AP19" s="15">
        <f ca="1">OFFSET(AI19,0,FrontSheet!$D$5)</f>
        <v>-0.34904114493444771</v>
      </c>
      <c r="AQ19" s="15">
        <f t="shared" ca="1" si="11"/>
        <v>1.3490411449344477</v>
      </c>
      <c r="AR19" s="33">
        <f t="shared" ca="1" si="18"/>
        <v>0.13510414337826737</v>
      </c>
      <c r="AS19" s="33" t="str">
        <f ca="1">OFFSET(AU20,0,FrontSheet!$D$5)</f>
        <v>-</v>
      </c>
      <c r="AU19" s="13" t="str">
        <f t="shared" si="19"/>
        <v>-</v>
      </c>
      <c r="AV19" s="13" t="str">
        <f t="shared" si="20"/>
        <v>-</v>
      </c>
      <c r="AW19" s="13" t="str">
        <f t="shared" si="21"/>
        <v>-</v>
      </c>
      <c r="AX19" s="13" t="str">
        <f t="shared" si="22"/>
        <v>-</v>
      </c>
      <c r="AY19" s="13" t="str">
        <f t="shared" si="23"/>
        <v>-</v>
      </c>
      <c r="AZ19" s="13" t="str">
        <f t="shared" si="30"/>
        <v>-</v>
      </c>
    </row>
    <row r="20" spans="1:52" x14ac:dyDescent="0.25">
      <c r="A20">
        <v>17</v>
      </c>
      <c r="B20">
        <f>(Coefficients!$D$45^(-1))*EXP(Coefficients!$D$31+(Coefficients!$D$32*FrontSheet!$F$3)+(Coefficients!$D$33*FrontSheet!$G$3)+(Coefficients!$D$34*FrontSheet!$D$4))*(EXP(Coefficients!$D$45*((Calculations!$A20-1)*365))-1)</f>
        <v>1.5205094867633966</v>
      </c>
      <c r="C20" s="13">
        <f t="shared" si="12"/>
        <v>1.5</v>
      </c>
      <c r="D20" s="13">
        <f t="shared" si="24"/>
        <v>0.14545369639130046</v>
      </c>
      <c r="F20">
        <f>(Coefficients!$D$45^(-1))*EXP(Coefficients!$D$31+(Coefficients!$D$32*FrontSheet!$F$3)+(Coefficients!$D$33*FrontSheet!$G$3)+(Coefficients!$D$34*FrontSheet!$D$4)+(Coefficients!$D$35*FrontSheet!$F$3)+(Coefficients!$D$40))*(EXP(Coefficients!$D$45*((Calculations!$A20-1)*365))-1)</f>
        <v>1.9426085338781294</v>
      </c>
      <c r="G20" s="13">
        <f t="shared" si="13"/>
        <v>1.5</v>
      </c>
      <c r="H20" s="13">
        <f t="shared" si="25"/>
        <v>0.17564105732696278</v>
      </c>
      <c r="J20">
        <f>(Coefficients!$D$45^(-1))*EXP(Coefficients!$D$31+(Coefficients!$D$32*FrontSheet!$F$3)+(Coefficients!$D$33*FrontSheet!$G$3)+(Coefficients!$D$34*FrontSheet!$D$4)+(Coefficients!$D$36*FrontSheet!$F$3)+(Coefficients!$D$41))*(EXP(Coefficients!$D$45*((Calculations!$A20-1)*365))-1)</f>
        <v>2.3381554150769825</v>
      </c>
      <c r="K20" s="69">
        <f t="shared" si="14"/>
        <v>1.5</v>
      </c>
      <c r="L20" s="13">
        <f t="shared" si="26"/>
        <v>0.20764819189213268</v>
      </c>
      <c r="N20">
        <f>(Coefficients!$D$45^(-1))*EXP(Coefficients!$D$31+(Coefficients!$D$32*FrontSheet!$F$3)+(Coefficients!$D$33*FrontSheet!$G$3)+(Coefficients!$D$34*FrontSheet!$D$4)+(Coefficients!$D$37*FrontSheet!$F$3)+(Coefficients!$D$42))*(EXP(Coefficients!$D$45*((Calculations!$A20-1)*365))-1)</f>
        <v>3.0724514548131259</v>
      </c>
      <c r="O20" s="70">
        <f t="shared" si="15"/>
        <v>1.5</v>
      </c>
      <c r="P20" s="13">
        <f t="shared" si="27"/>
        <v>0.2417295555873894</v>
      </c>
      <c r="R20">
        <f>(Coefficients!$D$45^(-1))*EXP(Coefficients!$D$31+(Coefficients!$D$32*FrontSheet!$F$3)+(Coefficients!$D$33*FrontSheet!$G$3)+(Coefficients!$D$34*FrontSheet!$D$4)+(Coefficients!$D$38*FrontSheet!$F$3)+(Coefficients!$D$43))*(EXP(Coefficients!$D$45*((Calculations!$A20-1)*365))-1)</f>
        <v>3.6525340873068068</v>
      </c>
      <c r="S20" s="13">
        <f t="shared" si="16"/>
        <v>1.5</v>
      </c>
      <c r="T20" s="13">
        <f t="shared" si="28"/>
        <v>0.22091984872975823</v>
      </c>
      <c r="V20">
        <f>(Coefficients!$D$45^(-1))*EXP(Coefficients!$D$31+(Coefficients!$D$32*FrontSheet!$F$3)+(Coefficients!$D$33*FrontSheet!$G$3)+(Coefficients!$D$34*FrontSheet!$D$4)+(Coefficients!$D$39*FrontSheet!$F$3)+(Coefficients!$D$44))*(EXP(Coefficients!$D$45*((Calculations!$A20-1)*365))-1)</f>
        <v>9.9431912749052849</v>
      </c>
      <c r="W20" s="13">
        <f t="shared" si="17"/>
        <v>1.5</v>
      </c>
      <c r="X20" s="15">
        <f t="shared" si="29"/>
        <v>0.3357449845075221</v>
      </c>
      <c r="Z20">
        <f t="shared" si="3"/>
        <v>17</v>
      </c>
      <c r="AA20" s="13">
        <f t="shared" si="4"/>
        <v>1.5</v>
      </c>
      <c r="AB20" s="13">
        <f t="shared" si="5"/>
        <v>1.5</v>
      </c>
      <c r="AC20" s="15">
        <f t="shared" si="6"/>
        <v>1.5</v>
      </c>
      <c r="AD20" s="15">
        <f t="shared" si="7"/>
        <v>1.5</v>
      </c>
      <c r="AE20" s="15">
        <f t="shared" si="8"/>
        <v>1.5</v>
      </c>
      <c r="AF20" s="15">
        <f t="shared" si="9"/>
        <v>1.5</v>
      </c>
      <c r="AH20">
        <f t="shared" si="1"/>
        <v>17</v>
      </c>
      <c r="AI20" s="15">
        <f t="shared" si="10"/>
        <v>-0.5</v>
      </c>
      <c r="AJ20" s="15">
        <f t="shared" si="10"/>
        <v>-0.5</v>
      </c>
      <c r="AK20" s="15">
        <f t="shared" si="10"/>
        <v>-0.5</v>
      </c>
      <c r="AL20" s="15">
        <f t="shared" si="10"/>
        <v>-0.5</v>
      </c>
      <c r="AM20" s="15">
        <f t="shared" si="10"/>
        <v>-0.5</v>
      </c>
      <c r="AN20" s="15">
        <f t="shared" si="10"/>
        <v>-0.5</v>
      </c>
      <c r="AP20" s="15">
        <f ca="1">OFFSET(AI20,0,FrontSheet!$D$5)</f>
        <v>-0.5</v>
      </c>
      <c r="AQ20" s="15">
        <f t="shared" ca="1" si="11"/>
        <v>1.5</v>
      </c>
      <c r="AR20" s="33">
        <f t="shared" ca="1" si="18"/>
        <v>0.14011692223576766</v>
      </c>
      <c r="AS20" s="33" t="str">
        <f ca="1">OFFSET(AU21,0,FrontSheet!$D$5)</f>
        <v>-</v>
      </c>
      <c r="AU20" s="13" t="str">
        <f t="shared" si="19"/>
        <v>-</v>
      </c>
      <c r="AV20" s="13" t="str">
        <f t="shared" si="20"/>
        <v>-</v>
      </c>
      <c r="AW20" s="13" t="str">
        <f t="shared" si="21"/>
        <v>-</v>
      </c>
      <c r="AX20" s="13" t="str">
        <f t="shared" si="22"/>
        <v>-</v>
      </c>
      <c r="AY20" s="13" t="str">
        <f t="shared" si="23"/>
        <v>-</v>
      </c>
      <c r="AZ20" s="13" t="str">
        <f t="shared" si="30"/>
        <v>-</v>
      </c>
    </row>
    <row r="21" spans="1:52" x14ac:dyDescent="0.25">
      <c r="A21">
        <v>18</v>
      </c>
      <c r="B21">
        <f>(Coefficients!$D$45^(-1))*EXP(Coefficients!$D$31+(Coefficients!$D$32*FrontSheet!$F$3)+(Coefficients!$D$33*FrontSheet!$G$3)+(Coefficients!$D$34*FrontSheet!$D$4))*(EXP(Coefficients!$D$45*((Calculations!$A21-1)*365))-1)</f>
        <v>1.6955339536253233</v>
      </c>
      <c r="C21" s="13">
        <f t="shared" si="12"/>
        <v>1.5</v>
      </c>
      <c r="D21" s="13">
        <f t="shared" si="24"/>
        <v>0.1565220081440849</v>
      </c>
      <c r="F21">
        <f>(Coefficients!$D$45^(-1))*EXP(Coefficients!$D$31+(Coefficients!$D$32*FrontSheet!$F$3)+(Coefficients!$D$33*FrontSheet!$G$3)+(Coefficients!$D$34*FrontSheet!$D$4)+(Coefficients!$D$35*FrontSheet!$F$3)+(Coefficients!$D$40))*(EXP(Coefficients!$D$45*((Calculations!$A21-1)*365))-1)</f>
        <v>2.1662204389160857</v>
      </c>
      <c r="G21" s="13">
        <f t="shared" si="13"/>
        <v>1.5</v>
      </c>
      <c r="H21" s="13">
        <f t="shared" si="25"/>
        <v>0.18874189299119193</v>
      </c>
      <c r="J21">
        <f>(Coefficients!$D$45^(-1))*EXP(Coefficients!$D$31+(Coefficients!$D$32*FrontSheet!$F$3)+(Coefficients!$D$33*FrontSheet!$G$3)+(Coefficients!$D$34*FrontSheet!$D$4)+(Coefficients!$D$36*FrontSheet!$F$3)+(Coefficients!$D$41))*(EXP(Coefficients!$D$45*((Calculations!$A21-1)*365))-1)</f>
        <v>2.6072983625736694</v>
      </c>
      <c r="K21" s="69">
        <f t="shared" si="14"/>
        <v>1.5</v>
      </c>
      <c r="L21" s="13">
        <f t="shared" si="26"/>
        <v>0.22279725871552558</v>
      </c>
      <c r="N21">
        <f>(Coefficients!$D$45^(-1))*EXP(Coefficients!$D$31+(Coefficients!$D$32*FrontSheet!$F$3)+(Coefficients!$D$33*FrontSheet!$G$3)+(Coefficients!$D$34*FrontSheet!$D$4)+(Coefficients!$D$37*FrontSheet!$F$3)+(Coefficients!$D$42))*(EXP(Coefficients!$D$45*((Calculations!$A21-1)*365))-1)</f>
        <v>3.4261185529267317</v>
      </c>
      <c r="O21" s="70">
        <f t="shared" si="15"/>
        <v>1.5</v>
      </c>
      <c r="P21" s="13">
        <f t="shared" si="27"/>
        <v>0.25893423574023455</v>
      </c>
      <c r="R21">
        <f>(Coefficients!$D$45^(-1))*EXP(Coefficients!$D$31+(Coefficients!$D$32*FrontSheet!$F$3)+(Coefficients!$D$33*FrontSheet!$G$3)+(Coefficients!$D$34*FrontSheet!$D$4)+(Coefficients!$D$38*FrontSheet!$F$3)+(Coefficients!$D$43))*(EXP(Coefficients!$D$45*((Calculations!$A21-1)*365))-1)</f>
        <v>4.0729739707084454</v>
      </c>
      <c r="S21" s="13">
        <f t="shared" si="16"/>
        <v>1.5</v>
      </c>
      <c r="T21" s="13">
        <f t="shared" si="28"/>
        <v>0.23688503522199378</v>
      </c>
      <c r="V21">
        <f>(Coefficients!$D$45^(-1))*EXP(Coefficients!$D$31+(Coefficients!$D$32*FrontSheet!$F$3)+(Coefficients!$D$33*FrontSheet!$G$3)+(Coefficients!$D$34*FrontSheet!$D$4)+(Coefficients!$D$39*FrontSheet!$F$3)+(Coefficients!$D$44))*(EXP(Coefficients!$D$45*((Calculations!$A21-1)*365))-1)</f>
        <v>11.087742997171034</v>
      </c>
      <c r="W21" s="13">
        <f t="shared" si="17"/>
        <v>1.5</v>
      </c>
      <c r="X21" s="15">
        <f t="shared" si="29"/>
        <v>0.35790497268890309</v>
      </c>
      <c r="Z21">
        <f t="shared" si="3"/>
        <v>18</v>
      </c>
      <c r="AA21" s="13">
        <f t="shared" si="4"/>
        <v>1.5</v>
      </c>
      <c r="AB21" s="13">
        <f t="shared" si="5"/>
        <v>1.5</v>
      </c>
      <c r="AC21" s="15">
        <f t="shared" si="6"/>
        <v>1.5</v>
      </c>
      <c r="AD21" s="15">
        <f t="shared" si="7"/>
        <v>1.5</v>
      </c>
      <c r="AE21" s="15">
        <f t="shared" si="8"/>
        <v>1.5</v>
      </c>
      <c r="AF21" s="15">
        <f t="shared" si="9"/>
        <v>1.5</v>
      </c>
      <c r="AH21">
        <f t="shared" si="1"/>
        <v>18</v>
      </c>
      <c r="AI21" s="15">
        <f t="shared" si="10"/>
        <v>-0.5</v>
      </c>
      <c r="AJ21" s="15">
        <f t="shared" si="10"/>
        <v>-0.5</v>
      </c>
      <c r="AK21" s="15">
        <f t="shared" si="10"/>
        <v>-0.5</v>
      </c>
      <c r="AL21" s="15">
        <f t="shared" si="10"/>
        <v>-0.5</v>
      </c>
      <c r="AM21" s="15">
        <f t="shared" si="10"/>
        <v>-0.5</v>
      </c>
      <c r="AN21" s="15">
        <f t="shared" si="10"/>
        <v>-0.5</v>
      </c>
      <c r="AP21" s="15">
        <f ca="1">OFFSET(AI21,0,FrontSheet!$D$5)</f>
        <v>-0.5</v>
      </c>
      <c r="AQ21" s="15">
        <f t="shared" ca="1" si="11"/>
        <v>1.5</v>
      </c>
      <c r="AR21" s="33">
        <f t="shared" ca="1" si="18"/>
        <v>0</v>
      </c>
      <c r="AS21" s="33" t="str">
        <f ca="1">OFFSET(AU22,0,FrontSheet!$D$5)</f>
        <v>-</v>
      </c>
      <c r="AU21" s="13" t="str">
        <f t="shared" si="19"/>
        <v>-</v>
      </c>
      <c r="AV21" s="13" t="str">
        <f t="shared" si="20"/>
        <v>-</v>
      </c>
      <c r="AW21" s="13" t="str">
        <f t="shared" si="21"/>
        <v>-</v>
      </c>
      <c r="AX21" s="13" t="str">
        <f t="shared" si="22"/>
        <v>-</v>
      </c>
      <c r="AY21" s="13" t="str">
        <f t="shared" si="23"/>
        <v>-</v>
      </c>
      <c r="AZ21" s="13" t="str">
        <f t="shared" si="30"/>
        <v>-</v>
      </c>
    </row>
    <row r="22" spans="1:52" x14ac:dyDescent="0.25">
      <c r="A22">
        <v>19</v>
      </c>
      <c r="B22">
        <f>(Coefficients!$D$45^(-1))*EXP(Coefficients!$D$31+(Coefficients!$D$32*FrontSheet!$F$3)+(Coefficients!$D$33*FrontSheet!$G$3)+(Coefficients!$D$34*FrontSheet!$D$4))*(EXP(Coefficients!$D$45*((Calculations!$A22-1)*365))-1)</f>
        <v>1.8850749374823381</v>
      </c>
      <c r="C22" s="13">
        <f t="shared" si="12"/>
        <v>1.5</v>
      </c>
      <c r="D22" s="13">
        <f t="shared" si="24"/>
        <v>0.16834669478388598</v>
      </c>
      <c r="F22">
        <f>(Coefficients!$D$45^(-1))*EXP(Coefficients!$D$31+(Coefficients!$D$32*FrontSheet!$F$3)+(Coefficients!$D$33*FrontSheet!$G$3)+(Coefficients!$D$34*FrontSheet!$D$4)+(Coefficients!$D$35*FrontSheet!$F$3)+(Coefficients!$D$40))*(EXP(Coefficients!$D$45*((Calculations!$A22-1)*365))-1)</f>
        <v>2.4083786996606893</v>
      </c>
      <c r="G22" s="13">
        <f t="shared" si="13"/>
        <v>1.5</v>
      </c>
      <c r="H22" s="13">
        <f t="shared" si="25"/>
        <v>0.20269459585074323</v>
      </c>
      <c r="J22">
        <f>(Coefficients!$D$45^(-1))*EXP(Coefficients!$D$31+(Coefficients!$D$32*FrontSheet!$F$3)+(Coefficients!$D$33*FrontSheet!$G$3)+(Coefficients!$D$34*FrontSheet!$D$4)+(Coefficients!$D$36*FrontSheet!$F$3)+(Coefficients!$D$41))*(EXP(Coefficients!$D$45*((Calculations!$A22-1)*365))-1)</f>
        <v>2.898764007242324</v>
      </c>
      <c r="K22" s="69">
        <f t="shared" si="14"/>
        <v>1.5</v>
      </c>
      <c r="L22" s="13">
        <f t="shared" si="26"/>
        <v>0.23887629483892769</v>
      </c>
      <c r="N22">
        <f>(Coefficients!$D$45^(-1))*EXP(Coefficients!$D$31+(Coefficients!$D$32*FrontSheet!$F$3)+(Coefficients!$D$33*FrontSheet!$G$3)+(Coefficients!$D$34*FrontSheet!$D$4)+(Coefficients!$D$37*FrontSheet!$F$3)+(Coefficients!$D$42))*(EXP(Coefficients!$D$45*((Calculations!$A22-1)*365))-1)</f>
        <v>3.8091187753310103</v>
      </c>
      <c r="O22" s="70">
        <f t="shared" si="15"/>
        <v>1.5</v>
      </c>
      <c r="P22" s="13">
        <f t="shared" si="27"/>
        <v>0.27712587736563565</v>
      </c>
      <c r="R22">
        <f>(Coefficients!$D$45^(-1))*EXP(Coefficients!$D$31+(Coefficients!$D$32*FrontSheet!$F$3)+(Coefficients!$D$33*FrontSheet!$G$3)+(Coefficients!$D$34*FrontSheet!$D$4)+(Coefficients!$D$38*FrontSheet!$F$3)+(Coefficients!$D$43))*(EXP(Coefficients!$D$45*((Calculations!$A22-1)*365))-1)</f>
        <v>4.5282851085252034</v>
      </c>
      <c r="S22" s="13">
        <f t="shared" si="16"/>
        <v>1.5</v>
      </c>
      <c r="T22" s="13">
        <f t="shared" si="28"/>
        <v>0.25380559118587531</v>
      </c>
      <c r="V22">
        <f>(Coefficients!$D$45^(-1))*EXP(Coefficients!$D$31+(Coefficients!$D$32*FrontSheet!$F$3)+(Coefficients!$D$33*FrontSheet!$G$3)+(Coefficients!$D$34*FrontSheet!$D$4)+(Coefficients!$D$39*FrontSheet!$F$3)+(Coefficients!$D$44))*(EXP(Coefficients!$D$45*((Calculations!$A22-1)*365))-1)</f>
        <v>12.327223758935792</v>
      </c>
      <c r="W22" s="13">
        <f t="shared" si="17"/>
        <v>1.5</v>
      </c>
      <c r="X22" s="15">
        <f t="shared" si="29"/>
        <v>0.38106989631170574</v>
      </c>
      <c r="Z22">
        <f t="shared" si="3"/>
        <v>19</v>
      </c>
      <c r="AA22" s="13">
        <f t="shared" si="4"/>
        <v>1.5</v>
      </c>
      <c r="AB22" s="13">
        <f t="shared" si="5"/>
        <v>1.5</v>
      </c>
      <c r="AC22" s="15">
        <f t="shared" si="6"/>
        <v>1.5</v>
      </c>
      <c r="AD22" s="15">
        <f t="shared" si="7"/>
        <v>1.5</v>
      </c>
      <c r="AE22" s="15">
        <f t="shared" si="8"/>
        <v>1.5</v>
      </c>
      <c r="AF22" s="15">
        <f t="shared" si="9"/>
        <v>1.5</v>
      </c>
      <c r="AH22">
        <f t="shared" si="1"/>
        <v>19</v>
      </c>
      <c r="AI22" s="15">
        <f t="shared" si="10"/>
        <v>-0.5</v>
      </c>
      <c r="AJ22" s="15">
        <f t="shared" si="10"/>
        <v>-0.5</v>
      </c>
      <c r="AK22" s="15">
        <f t="shared" si="10"/>
        <v>-0.5</v>
      </c>
      <c r="AL22" s="15">
        <f t="shared" si="10"/>
        <v>-0.5</v>
      </c>
      <c r="AM22" s="15">
        <f t="shared" si="10"/>
        <v>-0.5</v>
      </c>
      <c r="AN22" s="15">
        <f t="shared" si="10"/>
        <v>-0.5</v>
      </c>
      <c r="AP22" s="15">
        <f ca="1">OFFSET(AI22,0,FrontSheet!$D$5)</f>
        <v>-0.5</v>
      </c>
      <c r="AQ22" s="15">
        <f t="shared" ca="1" si="11"/>
        <v>1.5</v>
      </c>
      <c r="AR22" s="33">
        <f t="shared" ca="1" si="18"/>
        <v>0</v>
      </c>
      <c r="AS22" s="33" t="str">
        <f ca="1">OFFSET(AU23,0,FrontSheet!$D$5)</f>
        <v>-</v>
      </c>
      <c r="AU22" s="13" t="str">
        <f t="shared" si="19"/>
        <v>-</v>
      </c>
      <c r="AV22" s="13" t="str">
        <f t="shared" si="20"/>
        <v>-</v>
      </c>
      <c r="AW22" s="13" t="str">
        <f t="shared" si="21"/>
        <v>-</v>
      </c>
      <c r="AX22" s="13" t="str">
        <f t="shared" si="22"/>
        <v>-</v>
      </c>
      <c r="AY22" s="13" t="str">
        <f t="shared" si="23"/>
        <v>-</v>
      </c>
      <c r="AZ22" s="13" t="str">
        <f t="shared" si="30"/>
        <v>-</v>
      </c>
    </row>
    <row r="23" spans="1:52" x14ac:dyDescent="0.25">
      <c r="A23">
        <v>20</v>
      </c>
      <c r="B23">
        <f>(Coefficients!$D$45^(-1))*EXP(Coefficients!$D$31+(Coefficients!$D$32*FrontSheet!$F$3)+(Coefficients!$D$33*FrontSheet!$G$3)+(Coefficients!$D$34*FrontSheet!$D$4))*(EXP(Coefficients!$D$45*((Calculations!$A23-1)*365))-1)</f>
        <v>2.0903364372349773</v>
      </c>
      <c r="C23" s="13">
        <f t="shared" si="12"/>
        <v>1.5</v>
      </c>
      <c r="D23" s="13">
        <f t="shared" si="24"/>
        <v>0.1809652293809193</v>
      </c>
      <c r="F23">
        <f>(Coefficients!$D$45^(-1))*EXP(Coefficients!$D$31+(Coefficients!$D$32*FrontSheet!$F$3)+(Coefficients!$D$33*FrontSheet!$G$3)+(Coefficients!$D$34*FrontSheet!$D$4)+(Coefficients!$D$35*FrontSheet!$F$3)+(Coefficients!$D$40))*(EXP(Coefficients!$D$45*((Calculations!$A23-1)*365))-1)</f>
        <v>2.6706215495523242</v>
      </c>
      <c r="G23" s="13">
        <f t="shared" si="13"/>
        <v>1.5</v>
      </c>
      <c r="H23" s="13">
        <f t="shared" si="25"/>
        <v>0.21753401365562985</v>
      </c>
      <c r="J23">
        <f>(Coefficients!$D$45^(-1))*EXP(Coefficients!$D$31+(Coefficients!$D$32*FrontSheet!$F$3)+(Coefficients!$D$33*FrontSheet!$G$3)+(Coefficients!$D$34*FrontSheet!$D$4)+(Coefficients!$D$36*FrontSheet!$F$3)+(Coefficients!$D$41))*(EXP(Coefficients!$D$45*((Calculations!$A23-1)*365))-1)</f>
        <v>3.2144037920193704</v>
      </c>
      <c r="K23" s="69">
        <f t="shared" si="14"/>
        <v>1.5</v>
      </c>
      <c r="L23" s="13">
        <f t="shared" si="26"/>
        <v>0.25591396317758541</v>
      </c>
      <c r="N23">
        <f>(Coefficients!$D$45^(-1))*EXP(Coefficients!$D$31+(Coefficients!$D$32*FrontSheet!$F$3)+(Coefficients!$D$33*FrontSheet!$G$3)+(Coefficients!$D$34*FrontSheet!$D$4)+(Coefficients!$D$37*FrontSheet!$F$3)+(Coefficients!$D$42))*(EXP(Coefficients!$D$45*((Calculations!$A23-1)*365))-1)</f>
        <v>4.2238850092954916</v>
      </c>
      <c r="O23" s="70">
        <f t="shared" si="15"/>
        <v>1.5</v>
      </c>
      <c r="P23" s="13">
        <f t="shared" si="27"/>
        <v>0.29632301543171369</v>
      </c>
      <c r="R23">
        <f>(Coefficients!$D$45^(-1))*EXP(Coefficients!$D$31+(Coefficients!$D$32*FrontSheet!$F$3)+(Coefficients!$D$33*FrontSheet!$G$3)+(Coefficients!$D$34*FrontSheet!$D$4)+(Coefficients!$D$38*FrontSheet!$F$3)+(Coefficients!$D$43))*(EXP(Coefficients!$D$45*((Calculations!$A23-1)*365))-1)</f>
        <v>5.0213597201503628</v>
      </c>
      <c r="S23" s="13">
        <f t="shared" si="16"/>
        <v>1.5</v>
      </c>
      <c r="T23" s="13">
        <f t="shared" si="28"/>
        <v>0.27170665143603501</v>
      </c>
      <c r="V23">
        <f>(Coefficients!$D$45^(-1))*EXP(Coefficients!$D$31+(Coefficients!$D$32*FrontSheet!$F$3)+(Coefficients!$D$33*FrontSheet!$G$3)+(Coefficients!$D$34*FrontSheet!$D$4)+(Coefficients!$D$39*FrontSheet!$F$3)+(Coefficients!$D$44))*(EXP(Coefficients!$D$45*((Calculations!$A23-1)*365))-1)</f>
        <v>13.669506968071733</v>
      </c>
      <c r="W23" s="13">
        <f t="shared" si="17"/>
        <v>1.5</v>
      </c>
      <c r="X23" s="15">
        <f t="shared" si="29"/>
        <v>0.40521449521269959</v>
      </c>
      <c r="Z23">
        <f t="shared" si="3"/>
        <v>20</v>
      </c>
      <c r="AA23" s="13">
        <f t="shared" si="4"/>
        <v>1.5</v>
      </c>
      <c r="AB23" s="13">
        <f t="shared" si="5"/>
        <v>1.5</v>
      </c>
      <c r="AC23" s="15">
        <f t="shared" si="6"/>
        <v>1.5</v>
      </c>
      <c r="AD23" s="15">
        <f t="shared" si="7"/>
        <v>1.5</v>
      </c>
      <c r="AE23" s="15">
        <f t="shared" si="8"/>
        <v>1.5</v>
      </c>
      <c r="AF23" s="15">
        <f t="shared" si="9"/>
        <v>1.5</v>
      </c>
      <c r="AH23">
        <f t="shared" si="1"/>
        <v>20</v>
      </c>
      <c r="AI23" s="15">
        <f t="shared" si="10"/>
        <v>-0.5</v>
      </c>
      <c r="AJ23" s="15">
        <f t="shared" si="10"/>
        <v>-0.5</v>
      </c>
      <c r="AK23" s="15">
        <f t="shared" si="10"/>
        <v>-0.5</v>
      </c>
      <c r="AL23" s="15">
        <f t="shared" si="10"/>
        <v>-0.5</v>
      </c>
      <c r="AM23" s="15">
        <f t="shared" si="10"/>
        <v>-0.5</v>
      </c>
      <c r="AN23" s="15">
        <f t="shared" si="10"/>
        <v>-0.5</v>
      </c>
      <c r="AP23" s="15">
        <f ca="1">OFFSET(AI23,0,FrontSheet!$D$5)</f>
        <v>-0.5</v>
      </c>
      <c r="AQ23" s="15">
        <f t="shared" ca="1" si="11"/>
        <v>1.5</v>
      </c>
      <c r="AR23" s="33">
        <f t="shared" ca="1" si="18"/>
        <v>0</v>
      </c>
      <c r="AS23" s="33" t="str">
        <f ca="1">OFFSET(AU24,0,FrontSheet!$D$5)</f>
        <v>-</v>
      </c>
      <c r="AU23" s="13" t="str">
        <f t="shared" si="19"/>
        <v>-</v>
      </c>
      <c r="AV23" s="13" t="str">
        <f t="shared" si="20"/>
        <v>-</v>
      </c>
      <c r="AW23" s="13" t="str">
        <f t="shared" si="21"/>
        <v>-</v>
      </c>
      <c r="AX23" s="13" t="str">
        <f t="shared" si="22"/>
        <v>-</v>
      </c>
      <c r="AY23" s="13" t="str">
        <f t="shared" si="23"/>
        <v>-</v>
      </c>
      <c r="AZ23" s="13" t="str">
        <f t="shared" si="30"/>
        <v>-</v>
      </c>
    </row>
    <row r="24" spans="1:52" x14ac:dyDescent="0.25">
      <c r="A24">
        <v>21</v>
      </c>
      <c r="B24">
        <f>(Coefficients!$D$45^(-1))*EXP(Coefficients!$D$31+(Coefficients!$D$32*FrontSheet!$F$3)+(Coefficients!$D$33*FrontSheet!$G$3)+(Coefficients!$D$34*FrontSheet!$D$4))*(EXP(Coefficients!$D$45*((Calculations!$A24-1)*365))-1)</f>
        <v>2.3126223113680684</v>
      </c>
      <c r="C24" s="13">
        <f t="shared" si="12"/>
        <v>1.5</v>
      </c>
      <c r="D24" s="13">
        <f t="shared" si="24"/>
        <v>0.19441449845749259</v>
      </c>
      <c r="F24">
        <f>(Coefficients!$D$45^(-1))*EXP(Coefficients!$D$31+(Coefficients!$D$32*FrontSheet!$F$3)+(Coefficients!$D$33*FrontSheet!$G$3)+(Coefficients!$D$34*FrontSheet!$D$4)+(Coefficients!$D$35*FrontSheet!$F$3)+(Coefficients!$D$40))*(EXP(Coefficients!$D$45*((Calculations!$A24-1)*365))-1)</f>
        <v>2.9546148030049388</v>
      </c>
      <c r="G24" s="13">
        <f t="shared" si="13"/>
        <v>1.5</v>
      </c>
      <c r="H24" s="13">
        <f t="shared" si="25"/>
        <v>0.23329287121177011</v>
      </c>
      <c r="J24">
        <f>(Coefficients!$D$45^(-1))*EXP(Coefficients!$D$31+(Coefficients!$D$32*FrontSheet!$F$3)+(Coefficients!$D$33*FrontSheet!$G$3)+(Coefficients!$D$34*FrontSheet!$D$4)+(Coefficients!$D$36*FrontSheet!$F$3)+(Coefficients!$D$41))*(EXP(Coefficients!$D$45*((Calculations!$A24-1)*365))-1)</f>
        <v>3.5562227183884123</v>
      </c>
      <c r="K24" s="69">
        <f t="shared" si="14"/>
        <v>1.5</v>
      </c>
      <c r="L24" s="13">
        <f t="shared" si="26"/>
        <v>0.27393485581670807</v>
      </c>
      <c r="N24">
        <f>(Coefficients!$D$45^(-1))*EXP(Coefficients!$D$31+(Coefficients!$D$32*FrontSheet!$F$3)+(Coefficients!$D$33*FrontSheet!$G$3)+(Coefficients!$D$34*FrontSheet!$D$4)+(Coefficients!$D$37*FrontSheet!$F$3)+(Coefficients!$D$42))*(EXP(Coefficients!$D$45*((Calculations!$A24-1)*365))-1)</f>
        <v>4.6730519255890544</v>
      </c>
      <c r="O24" s="70">
        <f t="shared" si="15"/>
        <v>1.5</v>
      </c>
      <c r="P24" s="13">
        <f t="shared" si="27"/>
        <v>0.31653779605092014</v>
      </c>
      <c r="R24">
        <f>(Coefficients!$D$45^(-1))*EXP(Coefficients!$D$31+(Coefficients!$D$32*FrontSheet!$F$3)+(Coefficients!$D$33*FrontSheet!$G$3)+(Coefficients!$D$34*FrontSheet!$D$4)+(Coefficients!$D$38*FrontSheet!$F$3)+(Coefficients!$D$43))*(EXP(Coefficients!$D$45*((Calculations!$A24-1)*365))-1)</f>
        <v>5.5553299054506562</v>
      </c>
      <c r="S24" s="13">
        <f t="shared" si="16"/>
        <v>1.5</v>
      </c>
      <c r="T24" s="13">
        <f t="shared" si="28"/>
        <v>0.29060840036390523</v>
      </c>
      <c r="V24">
        <f>(Coefficients!$D$45^(-1))*EXP(Coefficients!$D$31+(Coefficients!$D$32*FrontSheet!$F$3)+(Coefficients!$D$33*FrontSheet!$G$3)+(Coefficients!$D$34*FrontSheet!$D$4)+(Coefficients!$D$39*FrontSheet!$F$3)+(Coefficients!$D$44))*(EXP(Coefficients!$D$45*((Calculations!$A24-1)*365))-1)</f>
        <v>15.123119052347255</v>
      </c>
      <c r="W24" s="13">
        <f t="shared" si="17"/>
        <v>1.5</v>
      </c>
      <c r="X24" s="15">
        <f t="shared" si="29"/>
        <v>0.43030049588010744</v>
      </c>
      <c r="Z24">
        <f t="shared" si="3"/>
        <v>21</v>
      </c>
      <c r="AA24" s="13">
        <f t="shared" si="4"/>
        <v>1.5</v>
      </c>
      <c r="AB24" s="13">
        <f t="shared" si="5"/>
        <v>1.5</v>
      </c>
      <c r="AC24" s="15">
        <f t="shared" si="6"/>
        <v>1.5</v>
      </c>
      <c r="AD24" s="15">
        <f t="shared" si="7"/>
        <v>1.5</v>
      </c>
      <c r="AE24" s="15">
        <f t="shared" si="8"/>
        <v>1.5</v>
      </c>
      <c r="AF24" s="15">
        <f t="shared" si="9"/>
        <v>1.5</v>
      </c>
      <c r="AH24">
        <f t="shared" si="1"/>
        <v>21</v>
      </c>
      <c r="AI24" s="15">
        <f t="shared" si="10"/>
        <v>-0.5</v>
      </c>
      <c r="AJ24" s="15">
        <f t="shared" si="10"/>
        <v>-0.5</v>
      </c>
      <c r="AK24" s="15">
        <f t="shared" si="10"/>
        <v>-0.5</v>
      </c>
      <c r="AL24" s="15">
        <f t="shared" si="10"/>
        <v>-0.5</v>
      </c>
      <c r="AM24" s="15">
        <f t="shared" si="10"/>
        <v>-0.5</v>
      </c>
      <c r="AN24" s="15">
        <f t="shared" si="10"/>
        <v>-0.5</v>
      </c>
      <c r="AP24" s="15">
        <f ca="1">OFFSET(AI24,0,FrontSheet!$D$5)</f>
        <v>-0.5</v>
      </c>
      <c r="AQ24" s="15">
        <f t="shared" ca="1" si="11"/>
        <v>1.5</v>
      </c>
      <c r="AR24" s="33">
        <f t="shared" ca="1" si="18"/>
        <v>0</v>
      </c>
      <c r="AS24" s="33" t="str">
        <f ca="1">OFFSET(AU25,0,FrontSheet!$D$5)</f>
        <v>-</v>
      </c>
      <c r="AU24" s="13" t="str">
        <f t="shared" si="19"/>
        <v>-</v>
      </c>
      <c r="AV24" s="13" t="str">
        <f t="shared" si="20"/>
        <v>-</v>
      </c>
      <c r="AW24" s="13" t="str">
        <f t="shared" si="21"/>
        <v>-</v>
      </c>
      <c r="AX24" s="13" t="str">
        <f t="shared" si="22"/>
        <v>-</v>
      </c>
      <c r="AY24" s="13" t="str">
        <f t="shared" si="23"/>
        <v>-</v>
      </c>
      <c r="AZ24" s="13" t="str">
        <f t="shared" si="30"/>
        <v>-</v>
      </c>
    </row>
    <row r="25" spans="1:52" x14ac:dyDescent="0.25">
      <c r="A25">
        <v>22</v>
      </c>
      <c r="B25">
        <f>(Coefficients!$D$45^(-1))*EXP(Coefficients!$D$31+(Coefficients!$D$32*FrontSheet!$F$3)+(Coefficients!$D$33*FrontSheet!$G$3)+(Coefficients!$D$34*FrontSheet!$D$4))*(EXP(Coefficients!$D$45*((Calculations!$A25-1)*365))-1)</f>
        <v>2.5533445602976412</v>
      </c>
      <c r="C25" s="13">
        <f t="shared" si="12"/>
        <v>1.5</v>
      </c>
      <c r="D25" s="13">
        <f t="shared" si="24"/>
        <v>0.20873027829681534</v>
      </c>
      <c r="F25">
        <f>(Coefficients!$D$45^(-1))*EXP(Coefficients!$D$31+(Coefficients!$D$32*FrontSheet!$F$3)+(Coefficients!$D$33*FrontSheet!$G$3)+(Coefficients!$D$34*FrontSheet!$D$4)+(Coefficients!$D$35*FrontSheet!$F$3)+(Coefficients!$D$40))*(EXP(Coefficients!$D$45*((Calculations!$A25-1)*365))-1)</f>
        <v>3.2621624369630364</v>
      </c>
      <c r="G25" s="13">
        <f t="shared" si="13"/>
        <v>1.5</v>
      </c>
      <c r="H25" s="13">
        <f t="shared" si="25"/>
        <v>0.25000100704597217</v>
      </c>
      <c r="J25">
        <f>(Coefficients!$D$45^(-1))*EXP(Coefficients!$D$31+(Coefficients!$D$32*FrontSheet!$F$3)+(Coefficients!$D$33*FrontSheet!$G$3)+(Coefficients!$D$34*FrontSheet!$D$4)+(Coefficients!$D$36*FrontSheet!$F$3)+(Coefficients!$D$41))*(EXP(Coefficients!$D$45*((Calculations!$A25-1)*365))-1)</f>
        <v>3.9263920825153549</v>
      </c>
      <c r="K25" s="69">
        <f t="shared" si="14"/>
        <v>1.5</v>
      </c>
      <c r="L25" s="13">
        <f t="shared" si="26"/>
        <v>0.29295848731825747</v>
      </c>
      <c r="N25">
        <f>(Coefficients!$D$45^(-1))*EXP(Coefficients!$D$31+(Coefficients!$D$32*FrontSheet!$F$3)+(Coefficients!$D$33*FrontSheet!$G$3)+(Coefficients!$D$34*FrontSheet!$D$4)+(Coefficients!$D$37*FrontSheet!$F$3)+(Coefficients!$D$42))*(EXP(Coefficients!$D$45*((Calculations!$A25-1)*365))-1)</f>
        <v>5.1594727143891985</v>
      </c>
      <c r="O25" s="70">
        <f t="shared" si="15"/>
        <v>1.5</v>
      </c>
      <c r="P25" s="13">
        <f t="shared" si="27"/>
        <v>0.33777475120469491</v>
      </c>
      <c r="R25">
        <f>(Coefficients!$D$45^(-1))*EXP(Coefficients!$D$31+(Coefficients!$D$32*FrontSheet!$F$3)+(Coefficients!$D$33*FrontSheet!$G$3)+(Coefficients!$D$34*FrontSheet!$D$4)+(Coefficients!$D$38*FrontSheet!$F$3)+(Coefficients!$D$43))*(EXP(Coefficients!$D$45*((Calculations!$A25-1)*365))-1)</f>
        <v>6.1335875404358937</v>
      </c>
      <c r="S25" s="13">
        <f t="shared" si="16"/>
        <v>1.5</v>
      </c>
      <c r="T25" s="13">
        <f t="shared" si="28"/>
        <v>0.31052497358540754</v>
      </c>
      <c r="V25">
        <f>(Coefficients!$D$45^(-1))*EXP(Coefficients!$D$31+(Coefficients!$D$32*FrontSheet!$F$3)+(Coefficients!$D$33*FrontSheet!$G$3)+(Coefficients!$D$34*FrontSheet!$D$4)+(Coefficients!$D$39*FrontSheet!$F$3)+(Coefficients!$D$44))*(EXP(Coefficients!$D$45*((Calculations!$A25-1)*365))-1)</f>
        <v>16.697293620851319</v>
      </c>
      <c r="W25" s="13">
        <f t="shared" si="17"/>
        <v>1.5</v>
      </c>
      <c r="X25" s="15">
        <f t="shared" si="29"/>
        <v>0.4562752219281262</v>
      </c>
      <c r="Z25">
        <f t="shared" si="3"/>
        <v>22</v>
      </c>
      <c r="AA25" s="13">
        <f t="shared" si="4"/>
        <v>1.5</v>
      </c>
      <c r="AB25" s="13">
        <f t="shared" si="5"/>
        <v>1.5</v>
      </c>
      <c r="AC25" s="15">
        <f t="shared" si="6"/>
        <v>1.5</v>
      </c>
      <c r="AD25" s="15">
        <f t="shared" si="7"/>
        <v>1.5</v>
      </c>
      <c r="AE25" s="15">
        <f t="shared" si="8"/>
        <v>1.5</v>
      </c>
      <c r="AF25" s="15">
        <f t="shared" si="9"/>
        <v>1.5</v>
      </c>
      <c r="AH25">
        <f t="shared" si="1"/>
        <v>22</v>
      </c>
      <c r="AI25" s="15">
        <f t="shared" si="10"/>
        <v>-0.5</v>
      </c>
      <c r="AJ25" s="15">
        <f t="shared" si="10"/>
        <v>-0.5</v>
      </c>
      <c r="AK25" s="15">
        <f t="shared" si="10"/>
        <v>-0.5</v>
      </c>
      <c r="AL25" s="15">
        <f t="shared" si="10"/>
        <v>-0.5</v>
      </c>
      <c r="AM25" s="15">
        <f t="shared" si="10"/>
        <v>-0.5</v>
      </c>
      <c r="AN25" s="15">
        <f t="shared" si="10"/>
        <v>-0.5</v>
      </c>
      <c r="AP25" s="15">
        <f ca="1">OFFSET(AI25,0,FrontSheet!$D$5)</f>
        <v>-0.5</v>
      </c>
      <c r="AQ25" s="15">
        <f t="shared" ca="1" si="11"/>
        <v>1.5</v>
      </c>
      <c r="AR25" s="33">
        <f t="shared" ca="1" si="18"/>
        <v>0</v>
      </c>
      <c r="AS25" s="33" t="str">
        <f ca="1">OFFSET(AU26,0,FrontSheet!$D$5)</f>
        <v>-</v>
      </c>
      <c r="AU25" s="13" t="str">
        <f t="shared" si="19"/>
        <v>-</v>
      </c>
      <c r="AV25" s="13" t="str">
        <f t="shared" si="20"/>
        <v>-</v>
      </c>
      <c r="AW25" s="13" t="str">
        <f t="shared" si="21"/>
        <v>-</v>
      </c>
      <c r="AX25" s="13" t="str">
        <f t="shared" si="22"/>
        <v>-</v>
      </c>
      <c r="AY25" s="13" t="str">
        <f t="shared" si="23"/>
        <v>-</v>
      </c>
      <c r="AZ25" s="13" t="str">
        <f t="shared" si="30"/>
        <v>-</v>
      </c>
    </row>
    <row r="26" spans="1:52" x14ac:dyDescent="0.25">
      <c r="A26">
        <v>23</v>
      </c>
      <c r="B26">
        <f>(Coefficients!$D$45^(-1))*EXP(Coefficients!$D$31+(Coefficients!$D$32*FrontSheet!$F$3)+(Coefficients!$D$33*FrontSheet!$G$3)+(Coefficients!$D$34*FrontSheet!$D$4))*(EXP(Coefficients!$D$45*((Calculations!$A26-1)*365))-1)</f>
        <v>2.8140322956551125</v>
      </c>
      <c r="C26" s="13">
        <f t="shared" si="12"/>
        <v>1.5</v>
      </c>
      <c r="D26" s="13">
        <f>1-EXP((1-((1-$C$4)*(1-B25)))-(1-((1-$C$4)*(1-B26))))</f>
        <v>0.22394662372438812</v>
      </c>
      <c r="F26">
        <f>(Coefficients!$D$45^(-1))*EXP(Coefficients!$D$31+(Coefficients!$D$32*FrontSheet!$F$3)+(Coefficients!$D$33*FrontSheet!$G$3)+(Coefficients!$D$34*FrontSheet!$D$4)+(Coefficients!$D$35*FrontSheet!$F$3)+(Coefficients!$D$40))*(EXP(Coefficients!$D$45*((Calculations!$A26-1)*365))-1)</f>
        <v>3.5952180500922615</v>
      </c>
      <c r="G26" s="13">
        <f t="shared" si="13"/>
        <v>1.5</v>
      </c>
      <c r="H26" s="13">
        <f t="shared" si="25"/>
        <v>0.26768450768229346</v>
      </c>
      <c r="J26">
        <f>(Coefficients!$D$45^(-1))*EXP(Coefficients!$D$31+(Coefficients!$D$32*FrontSheet!$F$3)+(Coefficients!$D$33*FrontSheet!$G$3)+(Coefficients!$D$34*FrontSheet!$D$4)+(Coefficients!$D$36*FrontSheet!$F$3)+(Coefficients!$D$41))*(EXP(Coefficients!$D$45*((Calculations!$A26-1)*365))-1)</f>
        <v>4.327263267717683</v>
      </c>
      <c r="K26" s="69">
        <f t="shared" si="14"/>
        <v>1.5</v>
      </c>
      <c r="L26" s="13">
        <f t="shared" si="26"/>
        <v>0.3129981840105559</v>
      </c>
      <c r="N26">
        <f>(Coefficients!$D$45^(-1))*EXP(Coefficients!$D$31+(Coefficients!$D$32*FrontSheet!$F$3)+(Coefficients!$D$33*FrontSheet!$G$3)+(Coefficients!$D$34*FrontSheet!$D$4)+(Coefficients!$D$37*FrontSheet!$F$3)+(Coefficients!$D$42))*(EXP(Coefficients!$D$45*((Calculations!$A26-1)*365))-1)</f>
        <v>5.6862372092664577</v>
      </c>
      <c r="O26" s="70">
        <f t="shared" si="15"/>
        <v>1.5</v>
      </c>
      <c r="P26" s="13">
        <f t="shared" si="27"/>
        <v>0.36002948800020218</v>
      </c>
      <c r="R26">
        <f>(Coefficients!$D$45^(-1))*EXP(Coefficients!$D$31+(Coefficients!$D$32*FrontSheet!$F$3)+(Coefficients!$D$33*FrontSheet!$G$3)+(Coefficients!$D$34*FrontSheet!$D$4)+(Coefficients!$D$38*FrontSheet!$F$3)+(Coefficients!$D$43))*(EXP(Coefficients!$D$45*((Calculations!$A26-1)*365))-1)</f>
        <v>6.7598058230740374</v>
      </c>
      <c r="S26" s="13">
        <f t="shared" si="16"/>
        <v>1.5</v>
      </c>
      <c r="T26" s="13">
        <f t="shared" si="28"/>
        <v>0.33146326010910643</v>
      </c>
      <c r="V26">
        <f>(Coefficients!$D$45^(-1))*EXP(Coefficients!$D$31+(Coefficients!$D$32*FrontSheet!$F$3)+(Coefficients!$D$33*FrontSheet!$G$3)+(Coefficients!$D$34*FrontSheet!$D$4)+(Coefficients!$D$39*FrontSheet!$F$3)+(Coefficients!$D$44))*(EXP(Coefficients!$D$45*((Calculations!$A26-1)*365))-1)</f>
        <v>18.40203011756255</v>
      </c>
      <c r="W26" s="13">
        <f t="shared" si="17"/>
        <v>1.5</v>
      </c>
      <c r="X26" s="15">
        <f t="shared" si="29"/>
        <v>0.48307029673156887</v>
      </c>
      <c r="Z26">
        <f t="shared" si="3"/>
        <v>23</v>
      </c>
      <c r="AA26" s="13">
        <f t="shared" si="4"/>
        <v>1.5</v>
      </c>
      <c r="AB26" s="13">
        <f t="shared" si="5"/>
        <v>1.5</v>
      </c>
      <c r="AC26" s="15">
        <f t="shared" si="6"/>
        <v>1.5</v>
      </c>
      <c r="AD26" s="15">
        <f t="shared" si="7"/>
        <v>1.5</v>
      </c>
      <c r="AE26" s="15">
        <f t="shared" si="8"/>
        <v>1.5</v>
      </c>
      <c r="AF26" s="15">
        <f t="shared" si="9"/>
        <v>1.5</v>
      </c>
      <c r="AH26">
        <f t="shared" si="1"/>
        <v>23</v>
      </c>
      <c r="AI26" s="15">
        <f t="shared" si="10"/>
        <v>-0.5</v>
      </c>
      <c r="AJ26" s="15">
        <f t="shared" si="10"/>
        <v>-0.5</v>
      </c>
      <c r="AK26" s="15">
        <f t="shared" si="10"/>
        <v>-0.5</v>
      </c>
      <c r="AL26" s="15">
        <f t="shared" si="10"/>
        <v>-0.5</v>
      </c>
      <c r="AM26" s="15">
        <f t="shared" si="10"/>
        <v>-0.5</v>
      </c>
      <c r="AN26" s="15">
        <f t="shared" si="10"/>
        <v>-0.5</v>
      </c>
      <c r="AP26" s="15">
        <f ca="1">OFFSET(AI26,0,FrontSheet!$D$5)</f>
        <v>-0.5</v>
      </c>
      <c r="AQ26" s="15">
        <f t="shared" ca="1" si="11"/>
        <v>1.5</v>
      </c>
      <c r="AR26" s="33">
        <f t="shared" ca="1" si="18"/>
        <v>0</v>
      </c>
      <c r="AS26" s="33" t="str">
        <f ca="1">OFFSET(AU27,0,FrontSheet!$D$5)</f>
        <v>-</v>
      </c>
      <c r="AU26" s="13" t="str">
        <f t="shared" si="19"/>
        <v>-</v>
      </c>
      <c r="AV26" s="13" t="str">
        <f t="shared" si="20"/>
        <v>-</v>
      </c>
      <c r="AW26" s="13" t="str">
        <f t="shared" si="21"/>
        <v>-</v>
      </c>
      <c r="AX26" s="13" t="str">
        <f t="shared" si="22"/>
        <v>-</v>
      </c>
      <c r="AY26" s="13" t="str">
        <f t="shared" si="23"/>
        <v>-</v>
      </c>
      <c r="AZ26" s="13" t="str">
        <f t="shared" si="30"/>
        <v>-</v>
      </c>
    </row>
    <row r="27" spans="1:52" x14ac:dyDescent="0.25">
      <c r="A27">
        <v>24</v>
      </c>
      <c r="B27">
        <f>(Coefficients!$D$45^(-1))*EXP(Coefficients!$D$31+(Coefficients!$D$32*FrontSheet!$F$3)+(Coefficients!$D$33*FrontSheet!$G$3)+(Coefficients!$D$34*FrontSheet!$D$4))*(EXP(Coefficients!$D$45*((Calculations!$A27-1)*365))-1)</f>
        <v>3.0963414534832667</v>
      </c>
      <c r="C27" s="13">
        <f t="shared" si="12"/>
        <v>1.5</v>
      </c>
      <c r="D27" s="13">
        <f>1-EXP((1-((1-$C$4)*(1-B26)))-(1-((1-$C$4)*(1-B27))))</f>
        <v>0.24009516267216358</v>
      </c>
      <c r="F27">
        <f>(Coefficients!$D$45^(-1))*EXP(Coefficients!$D$31+(Coefficients!$D$32*FrontSheet!$F$3)+(Coefficients!$D$33*FrontSheet!$G$3)+(Coefficients!$D$34*FrontSheet!$D$4)+(Coefficients!$D$35*FrontSheet!$F$3)+(Coefficients!$D$40))*(EXP(Coefficients!$D$45*((Calculations!$A27-1)*365))-1)</f>
        <v>3.9558972723944494</v>
      </c>
      <c r="G27" s="13">
        <f t="shared" si="13"/>
        <v>1.5</v>
      </c>
      <c r="H27" s="13">
        <f t="shared" si="25"/>
        <v>0.28636473686357289</v>
      </c>
      <c r="J27">
        <f>(Coefficients!$D$45^(-1))*EXP(Coefficients!$D$31+(Coefficients!$D$32*FrontSheet!$F$3)+(Coefficients!$D$33*FrontSheet!$G$3)+(Coefficients!$D$34*FrontSheet!$D$4)+(Coefficients!$D$36*FrontSheet!$F$3)+(Coefficients!$D$41))*(EXP(Coefficients!$D$45*((Calculations!$A27-1)*365))-1)</f>
        <v>4.7613826808801711</v>
      </c>
      <c r="K27" s="69">
        <f t="shared" si="14"/>
        <v>1.5</v>
      </c>
      <c r="L27" s="13">
        <f t="shared" si="26"/>
        <v>0.33405987470964427</v>
      </c>
      <c r="N27">
        <f>(Coefficients!$D$45^(-1))*EXP(Coefficients!$D$31+(Coefficients!$D$32*FrontSheet!$F$3)+(Coefficients!$D$33*FrontSheet!$G$3)+(Coefficients!$D$34*FrontSheet!$D$4)+(Coefficients!$D$37*FrontSheet!$F$3)+(Coefficients!$D$42))*(EXP(Coefficients!$D$45*((Calculations!$A27-1)*365))-1)</f>
        <v>6.2566915143708055</v>
      </c>
      <c r="O27" s="70">
        <f t="shared" si="15"/>
        <v>1.5</v>
      </c>
      <c r="P27" s="13">
        <f t="shared" si="27"/>
        <v>0.38328731078236367</v>
      </c>
      <c r="R27">
        <f>(Coefficients!$D$45^(-1))*EXP(Coefficients!$D$31+(Coefficients!$D$32*FrontSheet!$F$3)+(Coefficients!$D$33*FrontSheet!$G$3)+(Coefficients!$D$34*FrontSheet!$D$4)+(Coefficients!$D$38*FrontSheet!$F$3)+(Coefficients!$D$43))*(EXP(Coefficients!$D$45*((Calculations!$A27-1)*365))-1)</f>
        <v>7.4379626061146586</v>
      </c>
      <c r="S27" s="13">
        <f t="shared" si="16"/>
        <v>1.5</v>
      </c>
      <c r="T27" s="13">
        <f t="shared" si="28"/>
        <v>0.35342161499401969</v>
      </c>
      <c r="V27">
        <f>(Coefficients!$D$45^(-1))*EXP(Coefficients!$D$31+(Coefficients!$D$32*FrontSheet!$F$3)+(Coefficients!$D$33*FrontSheet!$G$3)+(Coefficients!$D$34*FrontSheet!$D$4)+(Coefficients!$D$39*FrontSheet!$F$3)+(Coefficients!$D$44))*(EXP(Coefficients!$D$45*((Calculations!$A27-1)*365))-1)</f>
        <v>20.248157339641214</v>
      </c>
      <c r="W27" s="13">
        <f t="shared" si="17"/>
        <v>1.5</v>
      </c>
      <c r="X27" s="15">
        <f t="shared" si="29"/>
        <v>0.51060050646818667</v>
      </c>
      <c r="Z27">
        <f t="shared" si="3"/>
        <v>24</v>
      </c>
      <c r="AA27" s="13">
        <f t="shared" si="4"/>
        <v>1.5</v>
      </c>
      <c r="AB27" s="13">
        <f t="shared" si="5"/>
        <v>1.5</v>
      </c>
      <c r="AC27" s="15">
        <f t="shared" si="6"/>
        <v>1.5</v>
      </c>
      <c r="AD27" s="15">
        <f t="shared" si="7"/>
        <v>1.5</v>
      </c>
      <c r="AE27" s="15">
        <f t="shared" si="8"/>
        <v>1.5</v>
      </c>
      <c r="AF27" s="15">
        <f t="shared" si="9"/>
        <v>1.5</v>
      </c>
      <c r="AH27">
        <f t="shared" si="1"/>
        <v>24</v>
      </c>
      <c r="AI27" s="15">
        <f t="shared" si="10"/>
        <v>-0.5</v>
      </c>
      <c r="AJ27" s="15">
        <f t="shared" si="10"/>
        <v>-0.5</v>
      </c>
      <c r="AK27" s="15">
        <f t="shared" si="10"/>
        <v>-0.5</v>
      </c>
      <c r="AL27" s="15">
        <f t="shared" si="10"/>
        <v>-0.5</v>
      </c>
      <c r="AM27" s="15">
        <f t="shared" si="10"/>
        <v>-0.5</v>
      </c>
      <c r="AN27" s="15">
        <f t="shared" si="10"/>
        <v>-0.5</v>
      </c>
      <c r="AP27" s="15">
        <f ca="1">OFFSET(AI27,0,FrontSheet!$D$5)</f>
        <v>-0.5</v>
      </c>
      <c r="AQ27" s="15">
        <f t="shared" ca="1" si="11"/>
        <v>1.5</v>
      </c>
      <c r="AR27" s="33">
        <f t="shared" ca="1" si="18"/>
        <v>0</v>
      </c>
      <c r="AS27" s="33" t="str">
        <f ca="1">OFFSET(AU28,0,FrontSheet!$D$5)</f>
        <v>-</v>
      </c>
      <c r="AU27" s="13" t="str">
        <f t="shared" si="19"/>
        <v>-</v>
      </c>
      <c r="AV27" s="13" t="str">
        <f t="shared" si="20"/>
        <v>-</v>
      </c>
      <c r="AW27" s="13" t="str">
        <f t="shared" si="21"/>
        <v>-</v>
      </c>
      <c r="AX27" s="13" t="str">
        <f t="shared" si="22"/>
        <v>-</v>
      </c>
      <c r="AY27" s="13" t="str">
        <f t="shared" si="23"/>
        <v>-</v>
      </c>
      <c r="AZ27" s="13" t="str">
        <f t="shared" si="30"/>
        <v>-</v>
      </c>
    </row>
    <row r="28" spans="1:52" x14ac:dyDescent="0.25">
      <c r="A28">
        <v>25</v>
      </c>
      <c r="B28">
        <f>(Coefficients!$D$45^(-1))*EXP(Coefficients!$D$31+(Coefficients!$D$32*FrontSheet!$F$3)+(Coefficients!$D$33*FrontSheet!$G$3)+(Coefficients!$D$34*FrontSheet!$D$4))*(EXP(Coefficients!$D$45*((Calculations!$A28-1)*365))-1)</f>
        <v>3.4020653130440324</v>
      </c>
      <c r="C28" s="13">
        <f t="shared" si="12"/>
        <v>1.5</v>
      </c>
      <c r="D28" s="13">
        <f t="shared" si="24"/>
        <v>0.25720429091444119</v>
      </c>
      <c r="F28">
        <f>(Coefficients!$D$45^(-1))*EXP(Coefficients!$D$31+(Coefficients!$D$32*FrontSheet!$F$3)+(Coefficients!$D$33*FrontSheet!$G$3)+(Coefficients!$D$34*FrontSheet!$D$4)+(Coefficients!$D$35*FrontSheet!$F$3)+(Coefficients!$D$40))*(EXP(Coefficients!$D$45*((Calculations!$A28-1)*365))-1)</f>
        <v>4.3464912040752699</v>
      </c>
      <c r="G28" s="13">
        <f t="shared" si="13"/>
        <v>1.5</v>
      </c>
      <c r="H28" s="13">
        <f t="shared" si="25"/>
        <v>0.30605725988920585</v>
      </c>
      <c r="J28">
        <f>(Coefficients!$D$45^(-1))*EXP(Coefficients!$D$31+(Coefficients!$D$32*FrontSheet!$F$3)+(Coefficients!$D$33*FrontSheet!$G$3)+(Coefficients!$D$34*FrontSheet!$D$4)+(Coefficients!$D$36*FrontSheet!$F$3)+(Coefficients!$D$41))*(EXP(Coefficients!$D$45*((Calculations!$A28-1)*365))-1)</f>
        <v>5.2315079276958603</v>
      </c>
      <c r="K28" s="69">
        <f t="shared" si="14"/>
        <v>1.5</v>
      </c>
      <c r="L28" s="13">
        <f t="shared" si="26"/>
        <v>0.35614079353343175</v>
      </c>
      <c r="N28">
        <f>(Coefficients!$D$45^(-1))*EXP(Coefficients!$D$31+(Coefficients!$D$32*FrontSheet!$F$3)+(Coefficients!$D$33*FrontSheet!$G$3)+(Coefficients!$D$34*FrontSheet!$D$4)+(Coefficients!$D$37*FrontSheet!$F$3)+(Coefficients!$D$42))*(EXP(Coefficients!$D$45*((Calculations!$A28-1)*365))-1)</f>
        <v>6.8744592594955183</v>
      </c>
      <c r="O28" s="70">
        <f t="shared" si="15"/>
        <v>1.5</v>
      </c>
      <c r="P28" s="13">
        <f t="shared" si="27"/>
        <v>0.40752180237460123</v>
      </c>
      <c r="R28">
        <f>(Coefficients!$D$45^(-1))*EXP(Coefficients!$D$31+(Coefficients!$D$32*FrontSheet!$F$3)+(Coefficients!$D$33*FrontSheet!$G$3)+(Coefficients!$D$34*FrontSheet!$D$4)+(Coefficients!$D$38*FrontSheet!$F$3)+(Coefficients!$D$43))*(EXP(Coefficients!$D$45*((Calculations!$A28-1)*365))-1)</f>
        <v>8.1723656651351373</v>
      </c>
      <c r="S28" s="13">
        <f t="shared" si="16"/>
        <v>1.5</v>
      </c>
      <c r="T28" s="13">
        <f t="shared" si="28"/>
        <v>0.37638849874485325</v>
      </c>
      <c r="V28">
        <f>(Coefficients!$D$45^(-1))*EXP(Coefficients!$D$31+(Coefficients!$D$32*FrontSheet!$F$3)+(Coefficients!$D$33*FrontSheet!$G$3)+(Coefficients!$D$34*FrontSheet!$D$4)+(Coefficients!$D$39*FrontSheet!$F$3)+(Coefficients!$D$44))*(EXP(Coefficients!$D$45*((Calculations!$A28-1)*365))-1)</f>
        <v>22.247402223923874</v>
      </c>
      <c r="W28" s="13">
        <f t="shared" si="17"/>
        <v>1.5</v>
      </c>
      <c r="X28" s="15">
        <f t="shared" si="29"/>
        <v>0.53876290375277192</v>
      </c>
      <c r="Z28">
        <f t="shared" si="3"/>
        <v>25</v>
      </c>
      <c r="AA28" s="13">
        <f t="shared" si="4"/>
        <v>1.5</v>
      </c>
      <c r="AB28" s="13">
        <f t="shared" si="5"/>
        <v>1.5</v>
      </c>
      <c r="AC28" s="15">
        <f t="shared" si="6"/>
        <v>1.5</v>
      </c>
      <c r="AD28" s="15">
        <f t="shared" si="7"/>
        <v>1.5</v>
      </c>
      <c r="AE28" s="15">
        <f t="shared" si="8"/>
        <v>1.5</v>
      </c>
      <c r="AF28" s="15">
        <f t="shared" si="9"/>
        <v>1.5</v>
      </c>
      <c r="AH28">
        <f t="shared" si="1"/>
        <v>25</v>
      </c>
      <c r="AI28" s="15">
        <f t="shared" si="10"/>
        <v>-0.5</v>
      </c>
      <c r="AJ28" s="15">
        <f t="shared" si="10"/>
        <v>-0.5</v>
      </c>
      <c r="AK28" s="15">
        <f t="shared" si="10"/>
        <v>-0.5</v>
      </c>
      <c r="AL28" s="15">
        <f t="shared" si="10"/>
        <v>-0.5</v>
      </c>
      <c r="AM28" s="15">
        <f t="shared" si="10"/>
        <v>-0.5</v>
      </c>
      <c r="AN28" s="15">
        <f t="shared" si="10"/>
        <v>-0.5</v>
      </c>
      <c r="AP28" s="15">
        <f ca="1">OFFSET(AI28,0,FrontSheet!$D$5)</f>
        <v>-0.5</v>
      </c>
      <c r="AQ28" s="15">
        <f t="shared" ca="1" si="11"/>
        <v>1.5</v>
      </c>
      <c r="AR28" s="33">
        <f t="shared" ca="1" si="18"/>
        <v>0</v>
      </c>
      <c r="AS28" s="33" t="str">
        <f ca="1">OFFSET(AU29,0,FrontSheet!$D$5)</f>
        <v>-</v>
      </c>
      <c r="AU28" s="13" t="str">
        <f t="shared" si="19"/>
        <v>-</v>
      </c>
      <c r="AV28" s="13" t="str">
        <f t="shared" si="20"/>
        <v>-</v>
      </c>
      <c r="AW28" s="13" t="str">
        <f t="shared" si="21"/>
        <v>-</v>
      </c>
      <c r="AX28" s="13" t="str">
        <f t="shared" si="22"/>
        <v>-</v>
      </c>
      <c r="AY28" s="13" t="str">
        <f t="shared" si="23"/>
        <v>-</v>
      </c>
      <c r="AZ28" s="13" t="str">
        <f t="shared" si="30"/>
        <v>-</v>
      </c>
    </row>
    <row r="29" spans="1:52" x14ac:dyDescent="0.25">
      <c r="A29">
        <v>26</v>
      </c>
      <c r="B29">
        <f>(Coefficients!$D$45^(-1))*EXP(Coefficients!$D$31+(Coefficients!$D$32*FrontSheet!$F$3)+(Coefficients!$D$33*FrontSheet!$G$3)+(Coefficients!$D$34*FrontSheet!$D$4))*(EXP(Coefficients!$D$45*((Calculations!$A29-1)*365))-1)</f>
        <v>3.7331458880554376</v>
      </c>
      <c r="C29" s="13">
        <f t="shared" si="12"/>
        <v>1.5</v>
      </c>
      <c r="D29" s="13">
        <f t="shared" si="24"/>
        <v>0.27529826302027627</v>
      </c>
      <c r="F29">
        <f>(Coefficients!$D$45^(-1))*EXP(Coefficients!$D$31+(Coefficients!$D$32*FrontSheet!$F$3)+(Coefficients!$D$33*FrontSheet!$G$3)+(Coefficients!$D$34*FrontSheet!$D$4)+(Coefficients!$D$35*FrontSheet!$F$3)+(Coefficients!$D$40))*(EXP(Coefficients!$D$45*((Calculations!$A29-1)*365))-1)</f>
        <v>4.7694809690306235</v>
      </c>
      <c r="G29" s="13">
        <f t="shared" si="13"/>
        <v>1.5</v>
      </c>
      <c r="H29" s="13">
        <f t="shared" si="25"/>
        <v>0.32677066700129653</v>
      </c>
      <c r="J29">
        <f>(Coefficients!$D$45^(-1))*EXP(Coefficients!$D$31+(Coefficients!$D$32*FrontSheet!$F$3)+(Coefficients!$D$33*FrontSheet!$G$3)+(Coefficients!$D$34*FrontSheet!$D$4)+(Coefficients!$D$36*FrontSheet!$F$3)+(Coefficients!$D$41))*(EXP(Coefficients!$D$45*((Calculations!$A29-1)*365))-1)</f>
        <v>5.7406253294803964</v>
      </c>
      <c r="K29" s="69">
        <f t="shared" si="14"/>
        <v>1.5</v>
      </c>
      <c r="L29" s="13">
        <f t="shared" si="26"/>
        <v>0.37922811190028427</v>
      </c>
      <c r="N29">
        <f>(Coefficients!$D$45^(-1))*EXP(Coefficients!$D$31+(Coefficients!$D$32*FrontSheet!$F$3)+(Coefficients!$D$33*FrontSheet!$G$3)+(Coefficients!$D$34*FrontSheet!$D$4)+(Coefficients!$D$37*FrontSheet!$F$3)+(Coefficients!$D$42))*(EXP(Coefficients!$D$45*((Calculations!$A29-1)*365))-1)</f>
        <v>7.5434646180345588</v>
      </c>
      <c r="O29" s="70">
        <f t="shared" si="15"/>
        <v>1.5</v>
      </c>
      <c r="P29" s="13">
        <f t="shared" si="27"/>
        <v>0.43269339997312839</v>
      </c>
      <c r="R29">
        <f>(Coefficients!$D$45^(-1))*EXP(Coefficients!$D$31+(Coefficients!$D$32*FrontSheet!$F$3)+(Coefficients!$D$33*FrontSheet!$G$3)+(Coefficients!$D$34*FrontSheet!$D$4)+(Coefficients!$D$38*FrontSheet!$F$3)+(Coefficients!$D$43))*(EXP(Coefficients!$D$45*((Calculations!$A29-1)*365))-1)</f>
        <v>8.9676800623168429</v>
      </c>
      <c r="S29" s="13">
        <f t="shared" si="16"/>
        <v>1.5</v>
      </c>
      <c r="T29" s="13">
        <f t="shared" si="28"/>
        <v>0.40034106725868412</v>
      </c>
      <c r="V29">
        <f>(Coefficients!$D$45^(-1))*EXP(Coefficients!$D$31+(Coefficients!$D$32*FrontSheet!$F$3)+(Coefficients!$D$33*FrontSheet!$G$3)+(Coefficients!$D$34*FrontSheet!$D$4)+(Coefficients!$D$39*FrontSheet!$F$3)+(Coefficients!$D$44))*(EXP(Coefficients!$D$45*((Calculations!$A29-1)*365))-1)</f>
        <v>24.412464338565115</v>
      </c>
      <c r="W29" s="13">
        <f t="shared" si="17"/>
        <v>1.5</v>
      </c>
      <c r="X29" s="15">
        <f t="shared" si="29"/>
        <v>0.56743624310043683</v>
      </c>
      <c r="Z29">
        <f t="shared" si="3"/>
        <v>26</v>
      </c>
      <c r="AA29" s="13">
        <f t="shared" si="4"/>
        <v>1.5</v>
      </c>
      <c r="AB29" s="13">
        <f t="shared" si="5"/>
        <v>1.5</v>
      </c>
      <c r="AC29" s="15">
        <f t="shared" si="6"/>
        <v>1.5</v>
      </c>
      <c r="AD29" s="15">
        <f t="shared" si="7"/>
        <v>1.5</v>
      </c>
      <c r="AE29" s="15">
        <f t="shared" si="8"/>
        <v>1.5</v>
      </c>
      <c r="AF29" s="15">
        <f t="shared" si="9"/>
        <v>1.5</v>
      </c>
      <c r="AH29">
        <f t="shared" si="1"/>
        <v>26</v>
      </c>
      <c r="AI29" s="15">
        <f t="shared" si="10"/>
        <v>-0.5</v>
      </c>
      <c r="AJ29" s="15">
        <f t="shared" si="10"/>
        <v>-0.5</v>
      </c>
      <c r="AK29" s="15">
        <f t="shared" si="10"/>
        <v>-0.5</v>
      </c>
      <c r="AL29" s="15">
        <f t="shared" si="10"/>
        <v>-0.5</v>
      </c>
      <c r="AM29" s="15">
        <f t="shared" si="10"/>
        <v>-0.5</v>
      </c>
      <c r="AN29" s="15">
        <f t="shared" si="10"/>
        <v>-0.5</v>
      </c>
      <c r="AP29" s="15">
        <f ca="1">OFFSET(AI29,0,FrontSheet!$D$5)</f>
        <v>-0.5</v>
      </c>
      <c r="AQ29" s="15">
        <f t="shared" ca="1" si="11"/>
        <v>1.5</v>
      </c>
      <c r="AR29" s="33">
        <f t="shared" ca="1" si="18"/>
        <v>0</v>
      </c>
      <c r="AS29" s="33" t="str">
        <f ca="1">OFFSET(AU30,0,FrontSheet!$D$5)</f>
        <v>-</v>
      </c>
      <c r="AU29" s="13" t="str">
        <f t="shared" si="19"/>
        <v>-</v>
      </c>
      <c r="AV29" s="13" t="str">
        <f t="shared" si="20"/>
        <v>-</v>
      </c>
      <c r="AW29" s="13" t="str">
        <f t="shared" si="21"/>
        <v>-</v>
      </c>
      <c r="AX29" s="13" t="str">
        <f t="shared" si="22"/>
        <v>-</v>
      </c>
      <c r="AY29" s="13" t="str">
        <f t="shared" si="23"/>
        <v>-</v>
      </c>
      <c r="AZ29" s="13" t="str">
        <f t="shared" si="30"/>
        <v>-</v>
      </c>
    </row>
    <row r="30" spans="1:52" x14ac:dyDescent="0.25">
      <c r="A30">
        <v>27</v>
      </c>
      <c r="B30">
        <f>(Coefficients!$D$45^(-1))*EXP(Coefficients!$D$31+(Coefficients!$D$32*FrontSheet!$F$3)+(Coefficients!$D$33*FrontSheet!$G$3)+(Coefficients!$D$34*FrontSheet!$D$4))*(EXP(Coefficients!$D$45*((Calculations!$A30-1)*365))-1)</f>
        <v>4.0916862627169577</v>
      </c>
      <c r="C30" s="13">
        <f t="shared" si="12"/>
        <v>1.5</v>
      </c>
      <c r="D30" s="13">
        <f t="shared" si="24"/>
        <v>0.2943961779280686</v>
      </c>
      <c r="F30">
        <f>(Coefficients!$D$45^(-1))*EXP(Coefficients!$D$31+(Coefficients!$D$32*FrontSheet!$F$3)+(Coefficients!$D$33*FrontSheet!$G$3)+(Coefficients!$D$34*FrontSheet!$D$4)+(Coefficients!$D$35*FrontSheet!$F$3)+(Coefficients!$D$40))*(EXP(Coefficients!$D$45*((Calculations!$A30-1)*365))-1)</f>
        <v>5.227553475398163</v>
      </c>
      <c r="G30" s="13">
        <f t="shared" si="13"/>
        <v>1.5</v>
      </c>
      <c r="H30" s="13">
        <f t="shared" si="25"/>
        <v>0.34850530457304407</v>
      </c>
      <c r="J30">
        <f>(Coefficients!$D$45^(-1))*EXP(Coefficients!$D$31+(Coefficients!$D$32*FrontSheet!$F$3)+(Coefficients!$D$33*FrontSheet!$G$3)+(Coefficients!$D$34*FrontSheet!$D$4)+(Coefficients!$D$36*FrontSheet!$F$3)+(Coefficients!$D$41))*(EXP(Coefficients!$D$45*((Calculations!$A30-1)*365))-1)</f>
        <v>6.2919688928297068</v>
      </c>
      <c r="K30" s="69">
        <f t="shared" si="14"/>
        <v>1.5</v>
      </c>
      <c r="L30" s="13">
        <f t="shared" si="26"/>
        <v>0.40329752452839784</v>
      </c>
      <c r="N30">
        <f>(Coefficients!$D$45^(-1))*EXP(Coefficients!$D$31+(Coefficients!$D$32*FrontSheet!$F$3)+(Coefficients!$D$33*FrontSheet!$G$3)+(Coefficients!$D$34*FrontSheet!$D$4)+(Coefficients!$D$37*FrontSheet!$F$3)+(Coefficients!$D$42))*(EXP(Coefficients!$D$45*((Calculations!$A30-1)*365))-1)</f>
        <v>8.2679572340477119</v>
      </c>
      <c r="O30" s="70">
        <f t="shared" si="15"/>
        <v>1.5</v>
      </c>
      <c r="P30" s="13">
        <f t="shared" si="27"/>
        <v>0.4587480116734447</v>
      </c>
      <c r="R30">
        <f>(Coefficients!$D$45^(-1))*EXP(Coefficients!$D$31+(Coefficients!$D$32*FrontSheet!$F$3)+(Coefficients!$D$33*FrontSheet!$G$3)+(Coefficients!$D$34*FrontSheet!$D$4)+(Coefficients!$D$38*FrontSheet!$F$3)+(Coefficients!$D$43))*(EXP(Coefficients!$D$45*((Calculations!$A30-1)*365))-1)</f>
        <v>9.8289577797709899</v>
      </c>
      <c r="S30" s="13">
        <f t="shared" si="16"/>
        <v>1.5</v>
      </c>
      <c r="T30" s="13">
        <f t="shared" si="28"/>
        <v>0.42524374501348627</v>
      </c>
      <c r="V30">
        <f>(Coefficients!$D$45^(-1))*EXP(Coefficients!$D$31+(Coefficients!$D$32*FrontSheet!$F$3)+(Coefficients!$D$33*FrontSheet!$G$3)+(Coefficients!$D$34*FrontSheet!$D$4)+(Coefficients!$D$39*FrontSheet!$F$3)+(Coefficients!$D$44))*(EXP(Coefficients!$D$45*((Calculations!$A30-1)*365))-1)</f>
        <v>26.757096553010776</v>
      </c>
      <c r="W30" s="13">
        <f t="shared" si="17"/>
        <v>1.5</v>
      </c>
      <c r="X30" s="15">
        <f t="shared" si="29"/>
        <v>0.59648084846113314</v>
      </c>
      <c r="Z30">
        <f t="shared" si="3"/>
        <v>27</v>
      </c>
      <c r="AA30" s="13">
        <f t="shared" si="4"/>
        <v>1.5</v>
      </c>
      <c r="AB30" s="13">
        <f t="shared" si="5"/>
        <v>1.5</v>
      </c>
      <c r="AC30" s="15">
        <f t="shared" si="6"/>
        <v>1.5</v>
      </c>
      <c r="AD30" s="15">
        <f t="shared" si="7"/>
        <v>1.5</v>
      </c>
      <c r="AE30" s="15">
        <f t="shared" si="8"/>
        <v>1.5</v>
      </c>
      <c r="AF30" s="15">
        <f t="shared" si="9"/>
        <v>1.5</v>
      </c>
      <c r="AH30">
        <f t="shared" si="1"/>
        <v>27</v>
      </c>
      <c r="AI30" s="15">
        <f t="shared" si="10"/>
        <v>-0.5</v>
      </c>
      <c r="AJ30" s="15">
        <f t="shared" si="10"/>
        <v>-0.5</v>
      </c>
      <c r="AK30" s="15">
        <f t="shared" si="10"/>
        <v>-0.5</v>
      </c>
      <c r="AL30" s="15">
        <f t="shared" si="10"/>
        <v>-0.5</v>
      </c>
      <c r="AM30" s="15">
        <f t="shared" si="10"/>
        <v>-0.5</v>
      </c>
      <c r="AN30" s="15">
        <f t="shared" si="10"/>
        <v>-0.5</v>
      </c>
      <c r="AP30" s="15">
        <f ca="1">OFFSET(AI30,0,FrontSheet!$D$5)</f>
        <v>-0.5</v>
      </c>
      <c r="AQ30" s="15">
        <f t="shared" ca="1" si="11"/>
        <v>1.5</v>
      </c>
      <c r="AR30" s="33">
        <f t="shared" ca="1" si="18"/>
        <v>0</v>
      </c>
      <c r="AS30" s="33" t="str">
        <f ca="1">OFFSET(AU31,0,FrontSheet!$D$5)</f>
        <v>-</v>
      </c>
      <c r="AU30" s="13" t="str">
        <f t="shared" si="19"/>
        <v>-</v>
      </c>
      <c r="AV30" s="13" t="str">
        <f t="shared" si="20"/>
        <v>-</v>
      </c>
      <c r="AW30" s="13" t="str">
        <f t="shared" si="21"/>
        <v>-</v>
      </c>
      <c r="AX30" s="13" t="str">
        <f t="shared" si="22"/>
        <v>-</v>
      </c>
      <c r="AY30" s="13" t="str">
        <f t="shared" si="23"/>
        <v>-</v>
      </c>
      <c r="AZ30" s="13" t="str">
        <f t="shared" si="30"/>
        <v>-</v>
      </c>
    </row>
    <row r="31" spans="1:52" x14ac:dyDescent="0.25">
      <c r="A31">
        <v>28</v>
      </c>
      <c r="B31">
        <f>(Coefficients!$D$45^(-1))*EXP(Coefficients!$D$31+(Coefficients!$D$32*FrontSheet!$F$3)+(Coefficients!$D$33*FrontSheet!$G$3)+(Coefficients!$D$34*FrontSheet!$D$4))*(EXP(Coefficients!$D$45*((Calculations!$A31-1)*365))-1)</f>
        <v>4.4799639508839357</v>
      </c>
      <c r="C31" s="13">
        <f t="shared" si="12"/>
        <v>1.5</v>
      </c>
      <c r="D31" s="13">
        <f t="shared" si="24"/>
        <v>0.31451086075082169</v>
      </c>
      <c r="F31">
        <f>(Coefficients!$D$45^(-1))*EXP(Coefficients!$D$31+(Coefficients!$D$32*FrontSheet!$F$3)+(Coefficients!$D$33*FrontSheet!$G$3)+(Coefficients!$D$34*FrontSheet!$D$4)+(Coefficients!$D$35*FrontSheet!$F$3)+(Coefficients!$D$40))*(EXP(Coefficients!$D$45*((Calculations!$A31-1)*365))-1)</f>
        <v>5.7236184832878596</v>
      </c>
      <c r="G31" s="13">
        <f t="shared" si="13"/>
        <v>1.5</v>
      </c>
      <c r="H31" s="13">
        <f t="shared" si="25"/>
        <v>0.3712519288579792</v>
      </c>
      <c r="J31">
        <f>(Coefficients!$D$45^(-1))*EXP(Coefficients!$D$31+(Coefficients!$D$32*FrontSheet!$F$3)+(Coefficients!$D$33*FrontSheet!$G$3)+(Coefficients!$D$34*FrontSheet!$D$4)+(Coefficients!$D$36*FrontSheet!$F$3)+(Coefficients!$D$41))*(EXP(Coefficients!$D$45*((Calculations!$A31-1)*365))-1)</f>
        <v>6.889040852619762</v>
      </c>
      <c r="K31" s="69">
        <f t="shared" si="14"/>
        <v>1.5</v>
      </c>
      <c r="L31" s="13">
        <f t="shared" si="26"/>
        <v>0.4283118232844102</v>
      </c>
      <c r="N31">
        <f>(Coefficients!$D$45^(-1))*EXP(Coefficients!$D$31+(Coefficients!$D$32*FrontSheet!$F$3)+(Coefficients!$D$33*FrontSheet!$G$3)+(Coefficients!$D$34*FrontSheet!$D$4)+(Coefficients!$D$37*FrontSheet!$F$3)+(Coefficients!$D$42))*(EXP(Coefficients!$D$45*((Calculations!$A31-1)*365))-1)</f>
        <v>9.0525392167747576</v>
      </c>
      <c r="O31" s="70">
        <f t="shared" si="15"/>
        <v>1.5</v>
      </c>
      <c r="P31" s="13">
        <f t="shared" si="27"/>
        <v>0.48561573102917399</v>
      </c>
      <c r="R31">
        <f>(Coefficients!$D$45^(-1))*EXP(Coefficients!$D$31+(Coefficients!$D$32*FrontSheet!$F$3)+(Coefficients!$D$33*FrontSheet!$G$3)+(Coefficients!$D$34*FrontSheet!$D$4)+(Coefficients!$D$38*FrontSheet!$F$3)+(Coefficients!$D$43))*(EXP(Coefficients!$D$45*((Calculations!$A31-1)*365))-1)</f>
        <v>10.761669810650448</v>
      </c>
      <c r="S31" s="13">
        <f t="shared" si="16"/>
        <v>1.5</v>
      </c>
      <c r="T31" s="13">
        <f t="shared" si="28"/>
        <v>0.45104682430883414</v>
      </c>
      <c r="V31">
        <f>(Coefficients!$D$45^(-1))*EXP(Coefficients!$D$31+(Coefficients!$D$32*FrontSheet!$F$3)+(Coefficients!$D$33*FrontSheet!$G$3)+(Coefficients!$D$34*FrontSheet!$D$4)+(Coefficients!$D$39*FrontSheet!$F$3)+(Coefficients!$D$44))*(EXP(Coefficients!$D$45*((Calculations!$A31-1)*365))-1)</f>
        <v>29.29619239873308</v>
      </c>
      <c r="W31" s="13">
        <f t="shared" si="17"/>
        <v>1.5</v>
      </c>
      <c r="X31" s="15">
        <f t="shared" si="29"/>
        <v>0.62573901855163006</v>
      </c>
      <c r="Z31">
        <f t="shared" si="3"/>
        <v>28</v>
      </c>
      <c r="AA31" s="13">
        <f t="shared" si="4"/>
        <v>1.5</v>
      </c>
      <c r="AB31" s="13">
        <f t="shared" si="5"/>
        <v>1.5</v>
      </c>
      <c r="AC31" s="15">
        <f t="shared" si="6"/>
        <v>1.5</v>
      </c>
      <c r="AD31" s="15">
        <f t="shared" si="7"/>
        <v>1.5</v>
      </c>
      <c r="AE31" s="15">
        <f t="shared" si="8"/>
        <v>1.5</v>
      </c>
      <c r="AF31" s="15">
        <f t="shared" si="9"/>
        <v>1.5</v>
      </c>
      <c r="AH31">
        <f t="shared" si="1"/>
        <v>28</v>
      </c>
      <c r="AI31" s="15">
        <f t="shared" si="10"/>
        <v>-0.5</v>
      </c>
      <c r="AJ31" s="15">
        <f t="shared" si="10"/>
        <v>-0.5</v>
      </c>
      <c r="AK31" s="15">
        <f t="shared" si="10"/>
        <v>-0.5</v>
      </c>
      <c r="AL31" s="15">
        <f t="shared" si="10"/>
        <v>-0.5</v>
      </c>
      <c r="AM31" s="15">
        <f t="shared" si="10"/>
        <v>-0.5</v>
      </c>
      <c r="AN31" s="15">
        <f t="shared" si="10"/>
        <v>-0.5</v>
      </c>
      <c r="AP31" s="15">
        <f ca="1">OFFSET(AI31,0,FrontSheet!$D$5)</f>
        <v>-0.5</v>
      </c>
      <c r="AQ31" s="15">
        <f t="shared" ca="1" si="11"/>
        <v>1.5</v>
      </c>
      <c r="AR31" s="33">
        <f t="shared" ca="1" si="18"/>
        <v>0</v>
      </c>
      <c r="AS31" s="33" t="str">
        <f ca="1">OFFSET(AU32,0,FrontSheet!$D$5)</f>
        <v>-</v>
      </c>
      <c r="AU31" s="13" t="str">
        <f t="shared" si="19"/>
        <v>-</v>
      </c>
      <c r="AV31" s="13" t="str">
        <f t="shared" si="20"/>
        <v>-</v>
      </c>
      <c r="AW31" s="13" t="str">
        <f t="shared" si="21"/>
        <v>-</v>
      </c>
      <c r="AX31" s="13" t="str">
        <f t="shared" si="22"/>
        <v>-</v>
      </c>
      <c r="AY31" s="13" t="str">
        <f t="shared" si="23"/>
        <v>-</v>
      </c>
      <c r="AZ31" s="13" t="str">
        <f t="shared" si="30"/>
        <v>-</v>
      </c>
    </row>
    <row r="32" spans="1:52" x14ac:dyDescent="0.25">
      <c r="A32">
        <v>29</v>
      </c>
      <c r="B32">
        <f>(Coefficients!$D$45^(-1))*EXP(Coefficients!$D$31+(Coefficients!$D$32*FrontSheet!$F$3)+(Coefficients!$D$33*FrontSheet!$G$3)+(Coefficients!$D$34*FrontSheet!$D$4))*(EXP(Coefficients!$D$45*((Calculations!$A32-1)*365))-1)</f>
        <v>4.9004453632510065</v>
      </c>
      <c r="C32" s="13">
        <f t="shared" si="12"/>
        <v>1.5</v>
      </c>
      <c r="D32" s="13">
        <f t="shared" si="24"/>
        <v>0.33564764660481516</v>
      </c>
      <c r="F32">
        <f>(Coefficients!$D$45^(-1))*EXP(Coefficients!$D$31+(Coefficients!$D$32*FrontSheet!$F$3)+(Coefficients!$D$33*FrontSheet!$G$3)+(Coefficients!$D$34*FrontSheet!$D$4)+(Coefficients!$D$35*FrontSheet!$F$3)+(Coefficients!$D$40))*(EXP(Coefficients!$D$45*((Calculations!$A32-1)*365))-1)</f>
        <v>6.2608270881089529</v>
      </c>
      <c r="G32" s="13">
        <f t="shared" si="13"/>
        <v>1.5</v>
      </c>
      <c r="H32" s="13">
        <f t="shared" si="25"/>
        <v>0.39499030433726789</v>
      </c>
      <c r="J32">
        <f>(Coefficients!$D$45^(-1))*EXP(Coefficients!$D$31+(Coefficients!$D$32*FrontSheet!$F$3)+(Coefficients!$D$33*FrontSheet!$G$3)+(Coefficients!$D$34*FrontSheet!$D$4)+(Coefficients!$D$36*FrontSheet!$F$3)+(Coefficients!$D$41))*(EXP(Coefficients!$D$45*((Calculations!$A32-1)*365))-1)</f>
        <v>7.5356339188413024</v>
      </c>
      <c r="K32" s="69">
        <f t="shared" si="14"/>
        <v>1.5</v>
      </c>
      <c r="L32" s="13">
        <f t="shared" si="26"/>
        <v>0.45421950298976221</v>
      </c>
      <c r="N32">
        <f>(Coefficients!$D$45^(-1))*EXP(Coefficients!$D$31+(Coefficients!$D$32*FrontSheet!$F$3)+(Coefficients!$D$33*FrontSheet!$G$3)+(Coefficients!$D$34*FrontSheet!$D$4)+(Coefficients!$D$37*FrontSheet!$F$3)+(Coefficients!$D$42))*(EXP(Coefficients!$D$45*((Calculations!$A32-1)*365))-1)</f>
        <v>9.9021943740727778</v>
      </c>
      <c r="O32" s="70">
        <f t="shared" si="15"/>
        <v>1.5</v>
      </c>
      <c r="P32" s="13">
        <f t="shared" si="27"/>
        <v>0.51320971901922952</v>
      </c>
      <c r="R32">
        <f>(Coefficients!$D$45^(-1))*EXP(Coefficients!$D$31+(Coefficients!$D$32*FrontSheet!$F$3)+(Coefficients!$D$33*FrontSheet!$G$3)+(Coefficients!$D$34*FrontSheet!$D$4)+(Coefficients!$D$38*FrontSheet!$F$3)+(Coefficients!$D$43))*(EXP(Coefficients!$D$45*((Calculations!$A32-1)*365))-1)</f>
        <v>11.771740911896147</v>
      </c>
      <c r="S32" s="13">
        <f t="shared" si="16"/>
        <v>1.5</v>
      </c>
      <c r="T32" s="13">
        <f t="shared" si="28"/>
        <v>0.4776851445417597</v>
      </c>
      <c r="V32">
        <f>(Coefficients!$D$45^(-1))*EXP(Coefficients!$D$31+(Coefficients!$D$32*FrontSheet!$F$3)+(Coefficients!$D$33*FrontSheet!$G$3)+(Coefficients!$D$34*FrontSheet!$D$4)+(Coefficients!$D$39*FrontSheet!$F$3)+(Coefficients!$D$44))*(EXP(Coefficients!$D$45*((Calculations!$A32-1)*365))-1)</f>
        <v>32.045880675659099</v>
      </c>
      <c r="W32" s="13">
        <f t="shared" si="17"/>
        <v>1.5</v>
      </c>
      <c r="X32" s="15">
        <f t="shared" si="29"/>
        <v>0.65503607591414204</v>
      </c>
      <c r="Z32">
        <f t="shared" si="3"/>
        <v>29</v>
      </c>
      <c r="AA32" s="13">
        <f t="shared" si="4"/>
        <v>1.5</v>
      </c>
      <c r="AB32" s="13">
        <f t="shared" si="5"/>
        <v>1.5</v>
      </c>
      <c r="AC32" s="15">
        <f t="shared" si="6"/>
        <v>1.5</v>
      </c>
      <c r="AD32" s="15">
        <f t="shared" si="7"/>
        <v>1.5</v>
      </c>
      <c r="AE32" s="15">
        <f t="shared" si="8"/>
        <v>1.5</v>
      </c>
      <c r="AF32" s="15">
        <f t="shared" si="9"/>
        <v>1.5</v>
      </c>
      <c r="AH32">
        <f t="shared" si="1"/>
        <v>29</v>
      </c>
      <c r="AI32" s="15">
        <f t="shared" si="10"/>
        <v>-0.5</v>
      </c>
      <c r="AJ32" s="15">
        <f t="shared" si="10"/>
        <v>-0.5</v>
      </c>
      <c r="AK32" s="15">
        <f t="shared" si="10"/>
        <v>-0.5</v>
      </c>
      <c r="AL32" s="15">
        <f t="shared" si="10"/>
        <v>-0.5</v>
      </c>
      <c r="AM32" s="15">
        <f t="shared" si="10"/>
        <v>-0.5</v>
      </c>
      <c r="AN32" s="15">
        <f t="shared" si="10"/>
        <v>-0.5</v>
      </c>
      <c r="AP32" s="15">
        <f ca="1">OFFSET(AI32,0,FrontSheet!$D$5)</f>
        <v>-0.5</v>
      </c>
      <c r="AQ32" s="15">
        <f t="shared" ca="1" si="11"/>
        <v>1.5</v>
      </c>
      <c r="AR32" s="33">
        <f t="shared" ca="1" si="18"/>
        <v>0</v>
      </c>
      <c r="AS32" s="33" t="str">
        <f ca="1">OFFSET(AU33,0,FrontSheet!$D$5)</f>
        <v>-</v>
      </c>
      <c r="AU32" s="13" t="str">
        <f t="shared" si="19"/>
        <v>-</v>
      </c>
      <c r="AV32" s="13" t="str">
        <f t="shared" si="20"/>
        <v>-</v>
      </c>
      <c r="AW32" s="13" t="str">
        <f t="shared" si="21"/>
        <v>-</v>
      </c>
      <c r="AX32" s="13" t="str">
        <f t="shared" si="22"/>
        <v>-</v>
      </c>
      <c r="AY32" s="13" t="str">
        <f t="shared" si="23"/>
        <v>-</v>
      </c>
      <c r="AZ32" s="13" t="str">
        <f t="shared" si="30"/>
        <v>-</v>
      </c>
    </row>
    <row r="33" spans="1:52" x14ac:dyDescent="0.25">
      <c r="A33">
        <v>30</v>
      </c>
      <c r="B33">
        <f>(Coefficients!$D$45^(-1))*EXP(Coefficients!$D$31+(Coefficients!$D$32*FrontSheet!$F$3)+(Coefficients!$D$33*FrontSheet!$G$3)+(Coefficients!$D$34*FrontSheet!$D$4))*(EXP(Coefficients!$D$45*((Calculations!$A33-1)*365))-1)</f>
        <v>5.3558014744426732</v>
      </c>
      <c r="C33" s="13">
        <f t="shared" si="12"/>
        <v>1.5</v>
      </c>
      <c r="D33" s="13">
        <f t="shared" si="24"/>
        <v>0.35780307755251595</v>
      </c>
      <c r="F33">
        <f>(Coefficients!$D$45^(-1))*EXP(Coefficients!$D$31+(Coefficients!$D$32*FrontSheet!$F$3)+(Coefficients!$D$33*FrontSheet!$G$3)+(Coefficients!$D$34*FrontSheet!$D$4)+(Coefficients!$D$35*FrontSheet!$F$3)+(Coefficients!$D$40))*(EXP(Coefficients!$D$45*((Calculations!$A33-1)*365))-1)</f>
        <v>6.8425917369027145</v>
      </c>
      <c r="G33" s="13">
        <f t="shared" si="13"/>
        <v>1.5</v>
      </c>
      <c r="H33" s="13">
        <f t="shared" si="25"/>
        <v>0.41968777729266016</v>
      </c>
      <c r="J33">
        <f>(Coefficients!$D$45^(-1))*EXP(Coefficients!$D$31+(Coefficients!$D$32*FrontSheet!$F$3)+(Coefficients!$D$33*FrontSheet!$G$3)+(Coefficients!$D$34*FrontSheet!$D$4)+(Coefficients!$D$36*FrontSheet!$F$3)+(Coefficients!$D$41))*(EXP(Coefficients!$D$45*((Calculations!$A33-1)*365))-1)</f>
        <v>8.2358553685854474</v>
      </c>
      <c r="K33" s="69">
        <f t="shared" si="14"/>
        <v>1.5</v>
      </c>
      <c r="L33" s="13">
        <f t="shared" si="26"/>
        <v>0.4809534545725539</v>
      </c>
      <c r="N33">
        <f>(Coefficients!$D$45^(-1))*EXP(Coefficients!$D$31+(Coefficients!$D$32*FrontSheet!$F$3)+(Coefficients!$D$33*FrontSheet!$G$3)+(Coefficients!$D$34*FrontSheet!$D$4)+(Coefficients!$D$37*FrontSheet!$F$3)+(Coefficients!$D$42))*(EXP(Coefficients!$D$45*((Calculations!$A33-1)*365))-1)</f>
        <v>10.822319870472649</v>
      </c>
      <c r="O33" s="70">
        <f t="shared" si="15"/>
        <v>1.5</v>
      </c>
      <c r="P33" s="13">
        <f t="shared" si="27"/>
        <v>0.54142533469448739</v>
      </c>
      <c r="R33">
        <f>(Coefficients!$D$45^(-1))*EXP(Coefficients!$D$31+(Coefficients!$D$32*FrontSheet!$F$3)+(Coefficients!$D$33*FrontSheet!$G$3)+(Coefficients!$D$34*FrontSheet!$D$4)+(Coefficients!$D$38*FrontSheet!$F$3)+(Coefficients!$D$43))*(EXP(Coefficients!$D$45*((Calculations!$A33-1)*365))-1)</f>
        <v>12.865587239373774</v>
      </c>
      <c r="S33" s="13">
        <f t="shared" si="16"/>
        <v>1.5</v>
      </c>
      <c r="T33" s="13">
        <f t="shared" si="28"/>
        <v>0.50507691736949245</v>
      </c>
      <c r="V33">
        <f>(Coefficients!$D$45^(-1))*EXP(Coefficients!$D$31+(Coefficients!$D$32*FrontSheet!$F$3)+(Coefficients!$D$33*FrontSheet!$G$3)+(Coefficients!$D$34*FrontSheet!$D$4)+(Coefficients!$D$39*FrontSheet!$F$3)+(Coefficients!$D$44))*(EXP(Coefficients!$D$45*((Calculations!$A33-1)*365))-1)</f>
        <v>35.023627905249604</v>
      </c>
      <c r="W33" s="13">
        <f t="shared" si="17"/>
        <v>1.5</v>
      </c>
      <c r="X33" s="15">
        <f t="shared" si="29"/>
        <v>0.68418215856899267</v>
      </c>
      <c r="Z33">
        <f t="shared" si="3"/>
        <v>30</v>
      </c>
      <c r="AA33" s="13">
        <f t="shared" si="4"/>
        <v>1.5</v>
      </c>
      <c r="AB33" s="13">
        <f t="shared" si="5"/>
        <v>1.5</v>
      </c>
      <c r="AC33" s="15">
        <f t="shared" si="6"/>
        <v>1.5</v>
      </c>
      <c r="AD33" s="15">
        <f t="shared" si="7"/>
        <v>1.5</v>
      </c>
      <c r="AE33" s="15">
        <f t="shared" si="8"/>
        <v>1.5</v>
      </c>
      <c r="AF33" s="15">
        <f t="shared" si="9"/>
        <v>1.5</v>
      </c>
      <c r="AH33">
        <f t="shared" si="1"/>
        <v>30</v>
      </c>
      <c r="AI33" s="15">
        <f t="shared" si="10"/>
        <v>-0.5</v>
      </c>
      <c r="AJ33" s="15">
        <f t="shared" si="10"/>
        <v>-0.5</v>
      </c>
      <c r="AK33" s="15">
        <f t="shared" si="10"/>
        <v>-0.5</v>
      </c>
      <c r="AL33" s="15">
        <f t="shared" si="10"/>
        <v>-0.5</v>
      </c>
      <c r="AM33" s="15">
        <f t="shared" si="10"/>
        <v>-0.5</v>
      </c>
      <c r="AN33" s="15">
        <f t="shared" si="10"/>
        <v>-0.5</v>
      </c>
      <c r="AP33" s="15">
        <f ca="1">OFFSET(AI33,0,FrontSheet!$D$5)</f>
        <v>-0.5</v>
      </c>
      <c r="AQ33" s="15">
        <f t="shared" ca="1" si="11"/>
        <v>1.5</v>
      </c>
      <c r="AR33" s="33">
        <f t="shared" ca="1" si="18"/>
        <v>0</v>
      </c>
      <c r="AS33" s="33" t="str">
        <f ca="1">OFFSET(AU34,0,FrontSheet!$D$5)</f>
        <v>-</v>
      </c>
      <c r="AU33" s="13" t="str">
        <f t="shared" si="19"/>
        <v>-</v>
      </c>
      <c r="AV33" s="13" t="str">
        <f t="shared" si="20"/>
        <v>-</v>
      </c>
      <c r="AW33" s="13" t="str">
        <f t="shared" si="21"/>
        <v>-</v>
      </c>
      <c r="AX33" s="13" t="str">
        <f t="shared" si="22"/>
        <v>-</v>
      </c>
      <c r="AY33" s="13" t="str">
        <f t="shared" si="23"/>
        <v>-</v>
      </c>
      <c r="AZ33" s="13" t="str">
        <f t="shared" si="30"/>
        <v>-</v>
      </c>
    </row>
    <row r="34" spans="1:52" x14ac:dyDescent="0.25">
      <c r="A34">
        <v>31</v>
      </c>
      <c r="B34">
        <f>(Coefficients!$D$45^(-1))*EXP(Coefficients!$D$31+(Coefficients!$D$32*FrontSheet!$F$3)+(Coefficients!$D$33*FrontSheet!$G$3)+(Coefficients!$D$34*FrontSheet!$D$4))*(EXP(Coefficients!$D$45*((Calculations!$A34-1)*365))-1)</f>
        <v>5.8489247895312966</v>
      </c>
      <c r="C34" s="13">
        <f t="shared" si="12"/>
        <v>1.5</v>
      </c>
      <c r="D34" s="13">
        <f t="shared" si="24"/>
        <v>0.38096353027433727</v>
      </c>
      <c r="F34">
        <f>(Coefficients!$D$45^(-1))*EXP(Coefficients!$D$31+(Coefficients!$D$32*FrontSheet!$F$3)+(Coefficients!$D$33*FrontSheet!$G$3)+(Coefficients!$D$34*FrontSheet!$D$4)+(Coefficients!$D$35*FrontSheet!$F$3)+(Coefficients!$D$40))*(EXP(Coefficients!$D$45*((Calculations!$A34-1)*365))-1)</f>
        <v>7.4726079048284699</v>
      </c>
      <c r="G34" s="13">
        <f t="shared" si="13"/>
        <v>1.5</v>
      </c>
      <c r="H34" s="13">
        <f t="shared" si="25"/>
        <v>0.44529786509059577</v>
      </c>
      <c r="J34">
        <f>(Coefficients!$D$45^(-1))*EXP(Coefficients!$D$31+(Coefficients!$D$32*FrontSheet!$F$3)+(Coefficients!$D$33*FrontSheet!$G$3)+(Coefficients!$D$34*FrontSheet!$D$4)+(Coefficients!$D$36*FrontSheet!$F$3)+(Coefficients!$D$41))*(EXP(Coefficients!$D$45*((Calculations!$A34-1)*365))-1)</f>
        <v>8.9941531362169318</v>
      </c>
      <c r="K34" s="69">
        <f t="shared" si="14"/>
        <v>1.5</v>
      </c>
      <c r="L34" s="13">
        <f t="shared" si="26"/>
        <v>0.50842981287197464</v>
      </c>
      <c r="N34">
        <f>(Coefficients!$D$45^(-1))*EXP(Coefficients!$D$31+(Coefficients!$D$32*FrontSheet!$F$3)+(Coefficients!$D$33*FrontSheet!$G$3)+(Coefficients!$D$34*FrontSheet!$D$4)+(Coefficients!$D$37*FrontSheet!$F$3)+(Coefficients!$D$42))*(EXP(Coefficients!$D$45*((Calculations!$A34-1)*365))-1)</f>
        <v>11.818760510952568</v>
      </c>
      <c r="O34" s="70">
        <f t="shared" si="15"/>
        <v>1.5</v>
      </c>
      <c r="P34" s="13">
        <f t="shared" si="27"/>
        <v>0.57013960669107178</v>
      </c>
      <c r="R34">
        <f>(Coefficients!$D$45^(-1))*EXP(Coefficients!$D$31+(Coefficients!$D$32*FrontSheet!$F$3)+(Coefficients!$D$33*FrontSheet!$G$3)+(Coefficients!$D$34*FrontSheet!$D$4)+(Coefficients!$D$38*FrontSheet!$F$3)+(Coefficients!$D$43))*(EXP(Coefficients!$D$45*((Calculations!$A34-1)*365))-1)</f>
        <v>14.050157104466107</v>
      </c>
      <c r="S34" s="13">
        <f t="shared" si="16"/>
        <v>1.5</v>
      </c>
      <c r="T34" s="13">
        <f t="shared" si="28"/>
        <v>0.53312277561020216</v>
      </c>
      <c r="V34">
        <f>(Coefficients!$D$45^(-1))*EXP(Coefficients!$D$31+(Coefficients!$D$32*FrontSheet!$F$3)+(Coefficients!$D$33*FrontSheet!$G$3)+(Coefficients!$D$34*FrontSheet!$D$4)+(Coefficients!$D$39*FrontSheet!$F$3)+(Coefficients!$D$44))*(EXP(Coefficients!$D$45*((Calculations!$A34-1)*365))-1)</f>
        <v>38.248349281029185</v>
      </c>
      <c r="W34" s="13">
        <f t="shared" si="17"/>
        <v>1.5</v>
      </c>
      <c r="X34" s="15">
        <f t="shared" si="29"/>
        <v>0.71297483672632034</v>
      </c>
      <c r="Z34">
        <f t="shared" si="3"/>
        <v>31</v>
      </c>
      <c r="AA34" s="13">
        <f t="shared" si="4"/>
        <v>1.5</v>
      </c>
      <c r="AB34" s="13">
        <f t="shared" si="5"/>
        <v>1.5</v>
      </c>
      <c r="AC34" s="15">
        <f t="shared" si="6"/>
        <v>1.5</v>
      </c>
      <c r="AD34" s="15">
        <f t="shared" si="7"/>
        <v>1.5</v>
      </c>
      <c r="AE34" s="15">
        <f t="shared" si="8"/>
        <v>1.5</v>
      </c>
      <c r="AF34" s="15">
        <f t="shared" si="9"/>
        <v>1.5</v>
      </c>
      <c r="AH34">
        <f t="shared" si="1"/>
        <v>31</v>
      </c>
      <c r="AI34" s="15">
        <f t="shared" si="10"/>
        <v>-0.5</v>
      </c>
      <c r="AJ34" s="15">
        <f t="shared" si="10"/>
        <v>-0.5</v>
      </c>
      <c r="AK34" s="15">
        <f t="shared" si="10"/>
        <v>-0.5</v>
      </c>
      <c r="AL34" s="15">
        <f t="shared" si="10"/>
        <v>-0.5</v>
      </c>
      <c r="AM34" s="15">
        <f t="shared" si="10"/>
        <v>-0.5</v>
      </c>
      <c r="AN34" s="15">
        <f t="shared" si="10"/>
        <v>-0.5</v>
      </c>
      <c r="AP34" s="15">
        <f ca="1">OFFSET(AI34,0,FrontSheet!$D$5)</f>
        <v>-0.5</v>
      </c>
      <c r="AQ34" s="15">
        <f t="shared" ca="1" si="11"/>
        <v>1.5</v>
      </c>
      <c r="AR34" s="33">
        <f t="shared" ca="1" si="18"/>
        <v>0</v>
      </c>
      <c r="AS34" s="33" t="str">
        <f ca="1">OFFSET(AU35,0,FrontSheet!$D$5)</f>
        <v>-</v>
      </c>
      <c r="AU34" s="13" t="str">
        <f t="shared" si="19"/>
        <v>-</v>
      </c>
      <c r="AV34" s="13" t="str">
        <f t="shared" si="20"/>
        <v>-</v>
      </c>
      <c r="AW34" s="13" t="str">
        <f t="shared" si="21"/>
        <v>-</v>
      </c>
      <c r="AX34" s="13" t="str">
        <f t="shared" si="22"/>
        <v>-</v>
      </c>
      <c r="AY34" s="13" t="str">
        <f t="shared" si="23"/>
        <v>-</v>
      </c>
      <c r="AZ34" s="13" t="str">
        <f t="shared" si="30"/>
        <v>-</v>
      </c>
    </row>
    <row r="35" spans="1:52" x14ac:dyDescent="0.25">
      <c r="A35">
        <v>32</v>
      </c>
      <c r="B35">
        <f>(Coefficients!$D$45^(-1))*EXP(Coefficients!$D$31+(Coefficients!$D$32*FrontSheet!$F$3)+(Coefficients!$D$33*FrontSheet!$G$3)+(Coefficients!$D$34*FrontSheet!$D$4))*(EXP(Coefficients!$D$45*((Calculations!$A35-1)*365))-1)</f>
        <v>6.3829477177568981</v>
      </c>
      <c r="C35" s="13">
        <f t="shared" si="12"/>
        <v>1.5</v>
      </c>
      <c r="D35" s="13">
        <f t="shared" si="24"/>
        <v>0.40510379990504464</v>
      </c>
      <c r="F35">
        <f>(Coefficients!$D$45^(-1))*EXP(Coefficients!$D$31+(Coefficients!$D$32*FrontSheet!$F$3)+(Coefficients!$D$33*FrontSheet!$G$3)+(Coefficients!$D$34*FrontSheet!$D$4)+(Coefficients!$D$35*FrontSheet!$F$3)+(Coefficients!$D$40))*(EXP(Coefficients!$D$45*((Calculations!$A35-1)*365))-1)</f>
        <v>8.1548775694958557</v>
      </c>
      <c r="G35" s="13">
        <f t="shared" si="13"/>
        <v>1.5</v>
      </c>
      <c r="H35" s="13">
        <f t="shared" si="25"/>
        <v>0.47175891262812009</v>
      </c>
      <c r="J35">
        <f>(Coefficients!$D$45^(-1))*EXP(Coefficients!$D$31+(Coefficients!$D$32*FrontSheet!$F$3)+(Coefficients!$D$33*FrontSheet!$G$3)+(Coefficients!$D$34*FrontSheet!$D$4)+(Coefficients!$D$36*FrontSheet!$F$3)+(Coefficients!$D$41))*(EXP(Coefficients!$D$45*((Calculations!$A35-1)*365))-1)</f>
        <v>9.8153440674644745</v>
      </c>
      <c r="K35" s="69">
        <f t="shared" si="14"/>
        <v>1.5</v>
      </c>
      <c r="L35" s="13">
        <f t="shared" si="26"/>
        <v>0.53654703836737472</v>
      </c>
      <c r="N35">
        <f>(Coefficients!$D$45^(-1))*EXP(Coefficients!$D$31+(Coefficients!$D$32*FrontSheet!$F$3)+(Coefficients!$D$33*FrontSheet!$G$3)+(Coefficients!$D$34*FrontSheet!$D$4)+(Coefficients!$D$37*FrontSheet!$F$3)+(Coefficients!$D$42))*(EXP(Coefficients!$D$45*((Calculations!$A35-1)*365))-1)</f>
        <v>12.897845868205346</v>
      </c>
      <c r="O35" s="70">
        <f t="shared" si="15"/>
        <v>1.5</v>
      </c>
      <c r="P35" s="13">
        <f t="shared" si="27"/>
        <v>0.59921114653968177</v>
      </c>
      <c r="R35">
        <f>(Coefficients!$D$45^(-1))*EXP(Coefficients!$D$31+(Coefficients!$D$32*FrontSheet!$F$3)+(Coefficients!$D$33*FrontSheet!$G$3)+(Coefficients!$D$34*FrontSheet!$D$4)+(Coefficients!$D$38*FrontSheet!$F$3)+(Coefficients!$D$43))*(EXP(Coefficients!$D$45*((Calculations!$A35-1)*365))-1)</f>
        <v>15.332975111014282</v>
      </c>
      <c r="S35" s="13">
        <f t="shared" si="16"/>
        <v>1.5</v>
      </c>
      <c r="T35" s="13">
        <f t="shared" si="28"/>
        <v>0.56170513504464736</v>
      </c>
      <c r="V35">
        <f>(Coefficients!$D$45^(-1))*EXP(Coefficients!$D$31+(Coefficients!$D$32*FrontSheet!$F$3)+(Coefficients!$D$33*FrontSheet!$G$3)+(Coefficients!$D$34*FrontSheet!$D$4)+(Coefficients!$D$39*FrontSheet!$F$3)+(Coefficients!$D$44))*(EXP(Coefficients!$D$45*((Calculations!$A35-1)*365))-1)</f>
        <v>41.74052882134562</v>
      </c>
      <c r="W35" s="13">
        <f t="shared" si="17"/>
        <v>1.5</v>
      </c>
      <c r="X35" s="15">
        <f t="shared" si="29"/>
        <v>0.74120260932167159</v>
      </c>
      <c r="Z35">
        <f t="shared" si="3"/>
        <v>32</v>
      </c>
      <c r="AA35" s="13">
        <f t="shared" si="4"/>
        <v>1.5</v>
      </c>
      <c r="AB35" s="13">
        <f t="shared" si="5"/>
        <v>1.5</v>
      </c>
      <c r="AC35" s="15">
        <f t="shared" si="6"/>
        <v>1.5</v>
      </c>
      <c r="AD35" s="15">
        <f t="shared" si="7"/>
        <v>1.5</v>
      </c>
      <c r="AE35" s="15">
        <f t="shared" si="8"/>
        <v>1.5</v>
      </c>
      <c r="AF35" s="15">
        <f t="shared" si="9"/>
        <v>1.5</v>
      </c>
      <c r="AH35">
        <f t="shared" si="1"/>
        <v>32</v>
      </c>
      <c r="AI35" s="15">
        <f t="shared" si="10"/>
        <v>-0.5</v>
      </c>
      <c r="AJ35" s="15">
        <f t="shared" si="10"/>
        <v>-0.5</v>
      </c>
      <c r="AK35" s="15">
        <f t="shared" si="10"/>
        <v>-0.5</v>
      </c>
      <c r="AL35" s="15">
        <f t="shared" si="10"/>
        <v>-0.5</v>
      </c>
      <c r="AM35" s="15">
        <f t="shared" si="10"/>
        <v>-0.5</v>
      </c>
      <c r="AN35" s="15">
        <f t="shared" si="10"/>
        <v>-0.5</v>
      </c>
      <c r="AP35" s="15">
        <f ca="1">OFFSET(AI35,0,FrontSheet!$D$5)</f>
        <v>-0.5</v>
      </c>
      <c r="AQ35" s="15">
        <f t="shared" ca="1" si="11"/>
        <v>1.5</v>
      </c>
      <c r="AR35" s="33">
        <f t="shared" ca="1" si="18"/>
        <v>0</v>
      </c>
      <c r="AS35" s="33" t="str">
        <f ca="1">OFFSET(AU36,0,FrontSheet!$D$5)</f>
        <v>-</v>
      </c>
      <c r="AU35" s="13" t="str">
        <f t="shared" si="19"/>
        <v>-</v>
      </c>
      <c r="AV35" s="13" t="str">
        <f t="shared" si="20"/>
        <v>-</v>
      </c>
      <c r="AW35" s="13" t="str">
        <f t="shared" si="21"/>
        <v>-</v>
      </c>
      <c r="AX35" s="13" t="str">
        <f t="shared" si="22"/>
        <v>-</v>
      </c>
      <c r="AY35" s="13" t="str">
        <f t="shared" si="23"/>
        <v>-</v>
      </c>
      <c r="AZ35" s="13" t="str">
        <f t="shared" si="30"/>
        <v>-</v>
      </c>
    </row>
    <row r="36" spans="1:52" x14ac:dyDescent="0.25">
      <c r="A36">
        <v>33</v>
      </c>
      <c r="B36">
        <f>(Coefficients!$D$45^(-1))*EXP(Coefficients!$D$31+(Coefficients!$D$32*FrontSheet!$F$3)+(Coefficients!$D$33*FrontSheet!$G$3)+(Coefficients!$D$34*FrontSheet!$D$4))*(EXP(Coefficients!$D$45*((Calculations!$A36-1)*365))-1)</f>
        <v>6.9612624701619668</v>
      </c>
      <c r="C36" s="13">
        <f t="shared" si="12"/>
        <v>1.5</v>
      </c>
      <c r="D36" s="13">
        <f t="shared" si="24"/>
        <v>0.43018567459695234</v>
      </c>
      <c r="F36">
        <f>(Coefficients!$D$45^(-1))*EXP(Coefficients!$D$31+(Coefficients!$D$32*FrontSheet!$F$3)+(Coefficients!$D$33*FrontSheet!$G$3)+(Coefficients!$D$34*FrontSheet!$D$4)+(Coefficients!$D$35*FrontSheet!$F$3)+(Coefficients!$D$40))*(EXP(Coefficients!$D$45*((Calculations!$A36-1)*365))-1)</f>
        <v>8.8937346322565052</v>
      </c>
      <c r="G36" s="13">
        <f t="shared" si="13"/>
        <v>1.5</v>
      </c>
      <c r="H36" s="13">
        <f t="shared" si="25"/>
        <v>0.49899287914754076</v>
      </c>
      <c r="J36">
        <f>(Coefficients!$D$45^(-1))*EXP(Coefficients!$D$31+(Coefficients!$D$32*FrontSheet!$F$3)+(Coefficients!$D$33*FrontSheet!$G$3)+(Coefficients!$D$34*FrontSheet!$D$4)+(Coefficients!$D$36*FrontSheet!$F$3)+(Coefficients!$D$41))*(EXP(Coefficients!$D$45*((Calculations!$A36-1)*365))-1)</f>
        <v>10.704644516903384</v>
      </c>
      <c r="K36" s="69">
        <f t="shared" si="14"/>
        <v>1.5</v>
      </c>
      <c r="L36" s="13">
        <f t="shared" si="26"/>
        <v>0.5651853232642513</v>
      </c>
      <c r="N36">
        <f>(Coefficients!$D$45^(-1))*EXP(Coefficients!$D$31+(Coefficients!$D$32*FrontSheet!$F$3)+(Coefficients!$D$33*FrontSheet!$G$3)+(Coefficients!$D$34*FrontSheet!$D$4)+(Coefficients!$D$37*FrontSheet!$F$3)+(Coefficients!$D$42))*(EXP(Coefficients!$D$45*((Calculations!$A36-1)*365))-1)</f>
        <v>14.066430489238583</v>
      </c>
      <c r="O36" s="70">
        <f t="shared" si="15"/>
        <v>1.5</v>
      </c>
      <c r="P36" s="13">
        <f t="shared" si="27"/>
        <v>0.62848060976937736</v>
      </c>
      <c r="R36">
        <f>(Coefficients!$D$45^(-1))*EXP(Coefficients!$D$31+(Coefficients!$D$32*FrontSheet!$F$3)+(Coefficients!$D$33*FrontSheet!$G$3)+(Coefficients!$D$34*FrontSheet!$D$4)+(Coefficients!$D$38*FrontSheet!$F$3)+(Coefficients!$D$43))*(EXP(Coefficients!$D$45*((Calculations!$A36-1)*365))-1)</f>
        <v>16.722189952973768</v>
      </c>
      <c r="S36" s="13">
        <f t="shared" si="16"/>
        <v>1.5</v>
      </c>
      <c r="T36" s="13">
        <f t="shared" si="28"/>
        <v>0.5906879678007948</v>
      </c>
      <c r="V36">
        <f>(Coefficients!$D$45^(-1))*EXP(Coefficients!$D$31+(Coefficients!$D$32*FrontSheet!$F$3)+(Coefficients!$D$33*FrontSheet!$G$3)+(Coefficients!$D$34*FrontSheet!$D$4)+(Coefficients!$D$39*FrontSheet!$F$3)+(Coefficients!$D$44))*(EXP(Coefficients!$D$45*((Calculations!$A36-1)*365))-1)</f>
        <v>45.522349487590418</v>
      </c>
      <c r="W36" s="13">
        <f t="shared" si="17"/>
        <v>1.5</v>
      </c>
      <c r="X36" s="15">
        <f t="shared" si="29"/>
        <v>0.7686492946099428</v>
      </c>
      <c r="Z36">
        <f t="shared" si="3"/>
        <v>33</v>
      </c>
      <c r="AA36" s="13">
        <f t="shared" si="4"/>
        <v>1.5</v>
      </c>
      <c r="AB36" s="13">
        <f t="shared" si="5"/>
        <v>1.5</v>
      </c>
      <c r="AC36" s="15">
        <f t="shared" si="6"/>
        <v>1.5</v>
      </c>
      <c r="AD36" s="15">
        <f t="shared" si="7"/>
        <v>1.5</v>
      </c>
      <c r="AE36" s="15">
        <f t="shared" si="8"/>
        <v>1.5</v>
      </c>
      <c r="AF36" s="15">
        <f t="shared" si="9"/>
        <v>1.5</v>
      </c>
      <c r="AH36">
        <f t="shared" si="1"/>
        <v>33</v>
      </c>
      <c r="AI36" s="15">
        <f t="shared" si="10"/>
        <v>-0.5</v>
      </c>
      <c r="AJ36" s="15">
        <f t="shared" si="10"/>
        <v>-0.5</v>
      </c>
      <c r="AK36" s="15">
        <f t="shared" si="10"/>
        <v>-0.5</v>
      </c>
      <c r="AL36" s="15">
        <f t="shared" si="10"/>
        <v>-0.5</v>
      </c>
      <c r="AM36" s="15">
        <f t="shared" si="10"/>
        <v>-0.5</v>
      </c>
      <c r="AN36" s="15">
        <f t="shared" si="10"/>
        <v>-0.5</v>
      </c>
      <c r="AP36" s="15">
        <f ca="1">OFFSET(AI36,0,FrontSheet!$D$5)</f>
        <v>-0.5</v>
      </c>
      <c r="AQ36" s="15">
        <f t="shared" ca="1" si="11"/>
        <v>1.5</v>
      </c>
      <c r="AR36" s="33">
        <f t="shared" ca="1" si="18"/>
        <v>0</v>
      </c>
      <c r="AS36" s="33" t="str">
        <f ca="1">OFFSET(AU37,0,FrontSheet!$D$5)</f>
        <v>-</v>
      </c>
      <c r="AU36" s="13" t="str">
        <f t="shared" si="19"/>
        <v>-</v>
      </c>
      <c r="AV36" s="13" t="str">
        <f t="shared" si="20"/>
        <v>-</v>
      </c>
      <c r="AW36" s="13" t="str">
        <f t="shared" si="21"/>
        <v>-</v>
      </c>
      <c r="AX36" s="13" t="str">
        <f t="shared" si="22"/>
        <v>-</v>
      </c>
      <c r="AY36" s="13" t="str">
        <f t="shared" si="23"/>
        <v>-</v>
      </c>
      <c r="AZ36" s="13" t="str">
        <f t="shared" si="30"/>
        <v>-</v>
      </c>
    </row>
    <row r="37" spans="1:52" x14ac:dyDescent="0.25">
      <c r="A37">
        <v>34</v>
      </c>
      <c r="B37">
        <f>(Coefficients!$D$45^(-1))*EXP(Coefficients!$D$31+(Coefficients!$D$32*FrontSheet!$F$3)+(Coefficients!$D$33*FrontSheet!$G$3)+(Coefficients!$D$34*FrontSheet!$D$4))*(EXP(Coefficients!$D$45*((Calculations!$A37-1)*365))-1)</f>
        <v>7.5875426075347345</v>
      </c>
      <c r="C37" s="13">
        <f t="shared" si="12"/>
        <v>1.5</v>
      </c>
      <c r="D37" s="13">
        <f t="shared" si="24"/>
        <v>0.45615654571605679</v>
      </c>
      <c r="F37">
        <f>(Coefficients!$D$45^(-1))*EXP(Coefficients!$D$31+(Coefficients!$D$32*FrontSheet!$F$3)+(Coefficients!$D$33*FrontSheet!$G$3)+(Coefficients!$D$34*FrontSheet!$D$4)+(Coefficients!$D$35*FrontSheet!$F$3)+(Coefficients!$D$40))*(EXP(Coefficients!$D$45*((Calculations!$A37-1)*365))-1)</f>
        <v>9.6938724479359273</v>
      </c>
      <c r="G37" s="13">
        <f t="shared" si="13"/>
        <v>1.5</v>
      </c>
      <c r="H37" s="13">
        <f t="shared" si="25"/>
        <v>0.5269043306581811</v>
      </c>
      <c r="J37">
        <f>(Coefficients!$D$45^(-1))*EXP(Coefficients!$D$31+(Coefficients!$D$32*FrontSheet!$F$3)+(Coefficients!$D$33*FrontSheet!$G$3)+(Coefficients!$D$34*FrontSheet!$D$4)+(Coefficients!$D$36*FrontSheet!$F$3)+(Coefficients!$D$41))*(EXP(Coefficients!$D$45*((Calculations!$A37-1)*365))-1)</f>
        <v>11.667703483191278</v>
      </c>
      <c r="K37" s="69">
        <f t="shared" si="14"/>
        <v>1.5</v>
      </c>
      <c r="L37" s="13">
        <f t="shared" si="26"/>
        <v>0.59420642158281745</v>
      </c>
      <c r="N37">
        <f>(Coefficients!$D$45^(-1))*EXP(Coefficients!$D$31+(Coefficients!$D$32*FrontSheet!$F$3)+(Coefficients!$D$33*FrontSheet!$G$3)+(Coefficients!$D$34*FrontSheet!$D$4)+(Coefficients!$D$37*FrontSheet!$F$3)+(Coefficients!$D$42))*(EXP(Coefficients!$D$45*((Calculations!$A37-1)*365))-1)</f>
        <v>15.331937436707531</v>
      </c>
      <c r="O37" s="70">
        <f t="shared" si="15"/>
        <v>1.5</v>
      </c>
      <c r="P37" s="13">
        <f t="shared" si="27"/>
        <v>0.65777181041440036</v>
      </c>
      <c r="R37">
        <f>(Coefficients!$D$45^(-1))*EXP(Coefficients!$D$31+(Coefficients!$D$32*FrontSheet!$F$3)+(Coefficients!$D$33*FrontSheet!$G$3)+(Coefficients!$D$34*FrontSheet!$D$4)+(Coefficients!$D$38*FrontSheet!$F$3)+(Coefficients!$D$43))*(EXP(Coefficients!$D$45*((Calculations!$A37-1)*365))-1)</f>
        <v>18.226626176404693</v>
      </c>
      <c r="S37" s="13">
        <f t="shared" si="16"/>
        <v>1.5</v>
      </c>
      <c r="T37" s="13">
        <f t="shared" si="28"/>
        <v>0.61991709231873005</v>
      </c>
      <c r="V37">
        <f>(Coefficients!$D$45^(-1))*EXP(Coefficients!$D$31+(Coefficients!$D$32*FrontSheet!$F$3)+(Coefficients!$D$33*FrontSheet!$G$3)+(Coefficients!$D$34*FrontSheet!$D$4)+(Coefficients!$D$39*FrontSheet!$F$3)+(Coefficients!$D$44))*(EXP(Coefficients!$D$45*((Calculations!$A37-1)*365))-1)</f>
        <v>49.617834094415755</v>
      </c>
      <c r="W37" s="13">
        <f t="shared" si="17"/>
        <v>1.5</v>
      </c>
      <c r="X37" s="15">
        <f t="shared" si="29"/>
        <v>0.79509927498138766</v>
      </c>
      <c r="Z37">
        <f t="shared" si="3"/>
        <v>34</v>
      </c>
      <c r="AA37" s="13">
        <f t="shared" si="4"/>
        <v>1.5</v>
      </c>
      <c r="AB37" s="13">
        <f t="shared" si="5"/>
        <v>1.5</v>
      </c>
      <c r="AC37" s="15">
        <f t="shared" si="6"/>
        <v>1.5</v>
      </c>
      <c r="AD37" s="15">
        <f t="shared" si="7"/>
        <v>1.5</v>
      </c>
      <c r="AE37" s="15">
        <f t="shared" si="8"/>
        <v>1.5</v>
      </c>
      <c r="AF37" s="15">
        <f t="shared" si="9"/>
        <v>1.5</v>
      </c>
      <c r="AH37">
        <f t="shared" si="1"/>
        <v>34</v>
      </c>
      <c r="AI37" s="15">
        <f t="shared" si="10"/>
        <v>-0.5</v>
      </c>
      <c r="AJ37" s="15">
        <f t="shared" si="10"/>
        <v>-0.5</v>
      </c>
      <c r="AK37" s="15">
        <f t="shared" si="10"/>
        <v>-0.5</v>
      </c>
      <c r="AL37" s="15">
        <f t="shared" si="10"/>
        <v>-0.5</v>
      </c>
      <c r="AM37" s="15">
        <f t="shared" si="10"/>
        <v>-0.5</v>
      </c>
      <c r="AN37" s="15">
        <f t="shared" si="10"/>
        <v>-0.5</v>
      </c>
      <c r="AP37" s="15">
        <f ca="1">OFFSET(AI37,0,FrontSheet!$D$5)</f>
        <v>-0.5</v>
      </c>
      <c r="AQ37" s="15">
        <f t="shared" ca="1" si="11"/>
        <v>1.5</v>
      </c>
      <c r="AR37" s="33">
        <f t="shared" ca="1" si="18"/>
        <v>0</v>
      </c>
      <c r="AS37" s="33" t="str">
        <f ca="1">OFFSET(AU38,0,FrontSheet!$D$5)</f>
        <v>-</v>
      </c>
      <c r="AU37" s="13" t="str">
        <f t="shared" si="19"/>
        <v>-</v>
      </c>
      <c r="AV37" s="13" t="str">
        <f t="shared" si="20"/>
        <v>-</v>
      </c>
      <c r="AW37" s="13" t="str">
        <f t="shared" si="21"/>
        <v>-</v>
      </c>
      <c r="AX37" s="13" t="str">
        <f t="shared" si="22"/>
        <v>-</v>
      </c>
      <c r="AY37" s="13" t="str">
        <f t="shared" si="23"/>
        <v>-</v>
      </c>
      <c r="AZ37" s="13" t="str">
        <f t="shared" si="30"/>
        <v>-</v>
      </c>
    </row>
    <row r="38" spans="1:52" x14ac:dyDescent="0.25">
      <c r="A38">
        <v>35</v>
      </c>
      <c r="B38">
        <f>(Coefficients!$D$45^(-1))*EXP(Coefficients!$D$31+(Coefficients!$D$32*FrontSheet!$F$3)+(Coefficients!$D$33*FrontSheet!$G$3)+(Coefficients!$D$34*FrontSheet!$D$4))*(EXP(Coefficients!$D$45*((Calculations!$A38-1)*365))-1)</f>
        <v>8.2657663755373196</v>
      </c>
      <c r="C38" s="13">
        <f t="shared" si="12"/>
        <v>1.5</v>
      </c>
      <c r="D38" s="13">
        <f t="shared" si="24"/>
        <v>0.4829481099186258</v>
      </c>
      <c r="F38">
        <f>(Coefficients!$D$45^(-1))*EXP(Coefficients!$D$31+(Coefficients!$D$32*FrontSheet!$F$3)+(Coefficients!$D$33*FrontSheet!$G$3)+(Coefficients!$D$34*FrontSheet!$D$4)+(Coefficients!$D$35*FrontSheet!$F$3)+(Coefficients!$D$40))*(EXP(Coefficients!$D$45*((Calculations!$A38-1)*365))-1)</f>
        <v>10.560373637879389</v>
      </c>
      <c r="G38" s="13">
        <f t="shared" si="13"/>
        <v>1.5</v>
      </c>
      <c r="H38" s="13">
        <f t="shared" si="25"/>
        <v>0.55537972475082054</v>
      </c>
      <c r="J38">
        <f>(Coefficients!$D$45^(-1))*EXP(Coefficients!$D$31+(Coefficients!$D$32*FrontSheet!$F$3)+(Coefficients!$D$33*FrontSheet!$G$3)+(Coefficients!$D$34*FrontSheet!$D$4)+(Coefficients!$D$36*FrontSheet!$F$3)+(Coefficients!$D$41))*(EXP(Coefficients!$D$45*((Calculations!$A38-1)*365))-1)</f>
        <v>12.710638492537868</v>
      </c>
      <c r="K38" s="69">
        <f t="shared" si="14"/>
        <v>1.5</v>
      </c>
      <c r="L38" s="13">
        <f t="shared" si="26"/>
        <v>0.62345400871316115</v>
      </c>
      <c r="N38">
        <f>(Coefficients!$D$45^(-1))*EXP(Coefficients!$D$31+(Coefficients!$D$32*FrontSheet!$F$3)+(Coefficients!$D$33*FrontSheet!$G$3)+(Coefficients!$D$34*FrontSheet!$D$4)+(Coefficients!$D$37*FrontSheet!$F$3)+(Coefficients!$D$42))*(EXP(Coefficients!$D$45*((Calculations!$A38-1)*365))-1)</f>
        <v>16.702405441562959</v>
      </c>
      <c r="O38" s="70">
        <f t="shared" si="15"/>
        <v>1.5</v>
      </c>
      <c r="P38" s="13">
        <f t="shared" si="27"/>
        <v>0.68689358668503031</v>
      </c>
      <c r="R38">
        <f>(Coefficients!$D$45^(-1))*EXP(Coefficients!$D$31+(Coefficients!$D$32*FrontSheet!$F$3)+(Coefficients!$D$33*FrontSheet!$G$3)+(Coefficients!$D$34*FrontSheet!$D$4)+(Coefficients!$D$38*FrontSheet!$F$3)+(Coefficients!$D$43))*(EXP(Coefficients!$D$45*((Calculations!$A38-1)*365))-1)</f>
        <v>19.855840234597931</v>
      </c>
      <c r="S38" s="13">
        <f t="shared" si="16"/>
        <v>1.5</v>
      </c>
      <c r="T38" s="13">
        <f t="shared" si="28"/>
        <v>0.64922108629745279</v>
      </c>
      <c r="V38">
        <f>(Coefficients!$D$45^(-1))*EXP(Coefficients!$D$31+(Coefficients!$D$32*FrontSheet!$F$3)+(Coefficients!$D$33*FrontSheet!$G$3)+(Coefficients!$D$34*FrontSheet!$D$4)+(Coefficients!$D$39*FrontSheet!$F$3)+(Coefficients!$D$44))*(EXP(Coefficients!$D$45*((Calculations!$A38-1)*365))-1)</f>
        <v>54.052997907034616</v>
      </c>
      <c r="W38" s="13">
        <f t="shared" si="17"/>
        <v>1.5</v>
      </c>
      <c r="X38" s="15">
        <f t="shared" si="29"/>
        <v>0.82034348913971633</v>
      </c>
      <c r="Z38">
        <f t="shared" si="3"/>
        <v>35</v>
      </c>
      <c r="AA38" s="13">
        <f t="shared" si="4"/>
        <v>1.5</v>
      </c>
      <c r="AB38" s="13">
        <f t="shared" si="5"/>
        <v>1.5</v>
      </c>
      <c r="AC38" s="15">
        <f t="shared" si="6"/>
        <v>1.5</v>
      </c>
      <c r="AD38" s="15">
        <f t="shared" si="7"/>
        <v>1.5</v>
      </c>
      <c r="AE38" s="15">
        <f t="shared" si="8"/>
        <v>1.5</v>
      </c>
      <c r="AF38" s="15">
        <f t="shared" si="9"/>
        <v>1.5</v>
      </c>
      <c r="AH38">
        <f t="shared" si="1"/>
        <v>35</v>
      </c>
      <c r="AI38" s="15">
        <f t="shared" si="10"/>
        <v>-0.5</v>
      </c>
      <c r="AJ38" s="15">
        <f t="shared" si="10"/>
        <v>-0.5</v>
      </c>
      <c r="AK38" s="15">
        <f t="shared" si="10"/>
        <v>-0.5</v>
      </c>
      <c r="AL38" s="15">
        <f t="shared" si="10"/>
        <v>-0.5</v>
      </c>
      <c r="AM38" s="15">
        <f t="shared" si="10"/>
        <v>-0.5</v>
      </c>
      <c r="AN38" s="15">
        <f t="shared" si="10"/>
        <v>-0.5</v>
      </c>
      <c r="AP38" s="15">
        <f ca="1">OFFSET(AI38,0,FrontSheet!$D$5)</f>
        <v>-0.5</v>
      </c>
      <c r="AQ38" s="15">
        <f t="shared" ca="1" si="11"/>
        <v>1.5</v>
      </c>
      <c r="AR38" s="33">
        <f t="shared" ca="1" si="18"/>
        <v>0</v>
      </c>
      <c r="AS38" s="33" t="str">
        <f ca="1">OFFSET(AU39,0,FrontSheet!$D$5)</f>
        <v>-</v>
      </c>
      <c r="AU38" s="13" t="str">
        <f t="shared" si="19"/>
        <v>-</v>
      </c>
      <c r="AV38" s="13" t="str">
        <f t="shared" si="20"/>
        <v>-</v>
      </c>
      <c r="AW38" s="13" t="str">
        <f t="shared" si="21"/>
        <v>-</v>
      </c>
      <c r="AX38" s="13" t="str">
        <f t="shared" si="22"/>
        <v>-</v>
      </c>
      <c r="AY38" s="13" t="str">
        <f t="shared" si="23"/>
        <v>-</v>
      </c>
      <c r="AZ38" s="13" t="str">
        <f t="shared" si="30"/>
        <v>-</v>
      </c>
    </row>
    <row r="39" spans="1:52" x14ac:dyDescent="0.25">
      <c r="A39">
        <v>36</v>
      </c>
      <c r="B39">
        <f>(Coefficients!$D$45^(-1))*EXP(Coefficients!$D$31+(Coefficients!$D$32*FrontSheet!$F$3)+(Coefficients!$D$33*FrontSheet!$G$3)+(Coefficients!$D$34*FrontSheet!$D$4))*(EXP(Coefficients!$D$45*((Calculations!$A39-1)*365))-1)</f>
        <v>9.0002419752478104</v>
      </c>
      <c r="C39" s="13">
        <f t="shared" si="12"/>
        <v>1.5</v>
      </c>
      <c r="D39" s="13">
        <f t="shared" si="24"/>
        <v>0.51047523130167316</v>
      </c>
      <c r="F39">
        <f>(Coefficients!$D$45^(-1))*EXP(Coefficients!$D$31+(Coefficients!$D$32*FrontSheet!$F$3)+(Coefficients!$D$33*FrontSheet!$G$3)+(Coefficients!$D$34*FrontSheet!$D$4)+(Coefficients!$D$35*FrontSheet!$F$3)+(Coefficients!$D$40))*(EXP(Coefficients!$D$45*((Calculations!$A39-1)*365))-1)</f>
        <v>11.498742375689755</v>
      </c>
      <c r="G39" s="13">
        <f t="shared" si="13"/>
        <v>1.5</v>
      </c>
      <c r="H39" s="13">
        <f t="shared" si="25"/>
        <v>0.58428708461430734</v>
      </c>
      <c r="J39">
        <f>(Coefficients!$D$45^(-1))*EXP(Coefficients!$D$31+(Coefficients!$D$32*FrontSheet!$F$3)+(Coefficients!$D$33*FrontSheet!$G$3)+(Coefficients!$D$34*FrontSheet!$D$4)+(Coefficients!$D$36*FrontSheet!$F$3)+(Coefficients!$D$41))*(EXP(Coefficients!$D$45*((Calculations!$A39-1)*365))-1)</f>
        <v>13.840074458347285</v>
      </c>
      <c r="K39" s="69">
        <f t="shared" si="14"/>
        <v>1.5</v>
      </c>
      <c r="L39" s="13">
        <f t="shared" si="26"/>
        <v>0.65275467658495234</v>
      </c>
      <c r="N39">
        <f>(Coefficients!$D$45^(-1))*EXP(Coefficients!$D$31+(Coefficients!$D$32*FrontSheet!$F$3)+(Coefficients!$D$33*FrontSheet!$G$3)+(Coefficients!$D$34*FrontSheet!$D$4)+(Coefficients!$D$37*FrontSheet!$F$3)+(Coefficients!$D$42))*(EXP(Coefficients!$D$45*((Calculations!$A39-1)*365))-1)</f>
        <v>18.186539966536426</v>
      </c>
      <c r="O39" s="70">
        <f t="shared" si="15"/>
        <v>1.5</v>
      </c>
      <c r="P39" s="13">
        <f t="shared" si="27"/>
        <v>0.71564249818333192</v>
      </c>
      <c r="R39">
        <f>(Coefficients!$D$45^(-1))*EXP(Coefficients!$D$31+(Coefficients!$D$32*FrontSheet!$F$3)+(Coefficients!$D$33*FrontSheet!$G$3)+(Coefficients!$D$34*FrontSheet!$D$4)+(Coefficients!$D$38*FrontSheet!$F$3)+(Coefficients!$D$43))*(EXP(Coefficients!$D$45*((Calculations!$A39-1)*365))-1)</f>
        <v>21.620181192409479</v>
      </c>
      <c r="S39" s="13">
        <f t="shared" si="16"/>
        <v>1.5</v>
      </c>
      <c r="T39" s="13">
        <f t="shared" si="28"/>
        <v>0.67841292357175242</v>
      </c>
      <c r="V39">
        <f>(Coefficients!$D$45^(-1))*EXP(Coefficients!$D$31+(Coefficients!$D$32*FrontSheet!$F$3)+(Coefficients!$D$33*FrontSheet!$G$3)+(Coefficients!$D$34*FrontSheet!$D$4)+(Coefficients!$D$39*FrontSheet!$F$3)+(Coefficients!$D$44))*(EXP(Coefficients!$D$45*((Calculations!$A39-1)*365))-1)</f>
        <v>58.856013894930641</v>
      </c>
      <c r="W39" s="13">
        <f t="shared" si="17"/>
        <v>1.5</v>
      </c>
      <c r="X39" s="15">
        <f t="shared" si="29"/>
        <v>0.84418598720105753</v>
      </c>
      <c r="Z39">
        <f t="shared" si="3"/>
        <v>36</v>
      </c>
      <c r="AA39" s="13">
        <f t="shared" si="4"/>
        <v>1.5</v>
      </c>
      <c r="AB39" s="13">
        <f t="shared" si="5"/>
        <v>1.5</v>
      </c>
      <c r="AC39" s="15">
        <f t="shared" si="6"/>
        <v>1.5</v>
      </c>
      <c r="AD39" s="15">
        <f t="shared" si="7"/>
        <v>1.5</v>
      </c>
      <c r="AE39" s="15">
        <f t="shared" si="8"/>
        <v>1.5</v>
      </c>
      <c r="AF39" s="15">
        <f t="shared" si="9"/>
        <v>1.5</v>
      </c>
      <c r="AH39">
        <f t="shared" si="1"/>
        <v>36</v>
      </c>
      <c r="AI39" s="15">
        <f t="shared" si="10"/>
        <v>-0.5</v>
      </c>
      <c r="AJ39" s="15">
        <f t="shared" si="10"/>
        <v>-0.5</v>
      </c>
      <c r="AK39" s="15">
        <f t="shared" si="10"/>
        <v>-0.5</v>
      </c>
      <c r="AL39" s="15">
        <f t="shared" si="10"/>
        <v>-0.5</v>
      </c>
      <c r="AM39" s="15">
        <f t="shared" si="10"/>
        <v>-0.5</v>
      </c>
      <c r="AN39" s="15">
        <f t="shared" si="10"/>
        <v>-0.5</v>
      </c>
      <c r="AP39" s="15">
        <f ca="1">OFFSET(AI39,0,FrontSheet!$D$5)</f>
        <v>-0.5</v>
      </c>
      <c r="AQ39" s="15">
        <f t="shared" ca="1" si="11"/>
        <v>1.5</v>
      </c>
      <c r="AR39" s="33">
        <f t="shared" ca="1" si="18"/>
        <v>0</v>
      </c>
      <c r="AS39" s="33" t="str">
        <f ca="1">OFFSET(AU40,0,FrontSheet!$D$5)</f>
        <v>-</v>
      </c>
      <c r="AU39" s="13" t="str">
        <f t="shared" si="19"/>
        <v>-</v>
      </c>
      <c r="AV39" s="13" t="str">
        <f t="shared" si="20"/>
        <v>-</v>
      </c>
      <c r="AW39" s="13" t="str">
        <f t="shared" si="21"/>
        <v>-</v>
      </c>
      <c r="AX39" s="13" t="str">
        <f t="shared" si="22"/>
        <v>-</v>
      </c>
      <c r="AY39" s="13" t="str">
        <f t="shared" si="23"/>
        <v>-</v>
      </c>
      <c r="AZ39" s="13" t="str">
        <f t="shared" si="30"/>
        <v>-</v>
      </c>
    </row>
    <row r="40" spans="1:52" x14ac:dyDescent="0.25">
      <c r="A40">
        <v>37</v>
      </c>
      <c r="B40">
        <f>(Coefficients!$D$45^(-1))*EXP(Coefficients!$D$31+(Coefficients!$D$32*FrontSheet!$F$3)+(Coefficients!$D$33*FrontSheet!$G$3)+(Coefficients!$D$34*FrontSheet!$D$4))*(EXP(Coefficients!$D$45*((Calculations!$A40-1)*365))-1)</f>
        <v>9.7956349296392666</v>
      </c>
      <c r="C40" s="13">
        <f t="shared" si="12"/>
        <v>1.5</v>
      </c>
      <c r="D40" s="13">
        <f t="shared" si="24"/>
        <v>0.53863504375886051</v>
      </c>
      <c r="F40">
        <f>(Coefficients!$D$45^(-1))*EXP(Coefficients!$D$31+(Coefficients!$D$32*FrontSheet!$F$3)+(Coefficients!$D$33*FrontSheet!$G$3)+(Coefficients!$D$34*FrontSheet!$D$4)+(Coefficients!$D$35*FrontSheet!$F$3)+(Coefficients!$D$40))*(EXP(Coefficients!$D$45*((Calculations!$A40-1)*365))-1)</f>
        <v>12.514939350742114</v>
      </c>
      <c r="G40" s="13">
        <f t="shared" si="13"/>
        <v>1.5</v>
      </c>
      <c r="H40" s="13">
        <f t="shared" si="25"/>
        <v>0.6134761662200563</v>
      </c>
      <c r="J40">
        <f>(Coefficients!$D$45^(-1))*EXP(Coefficients!$D$31+(Coefficients!$D$32*FrontSheet!$F$3)+(Coefficients!$D$33*FrontSheet!$G$3)+(Coefficients!$D$34*FrontSheet!$D$4)+(Coefficients!$D$36*FrontSheet!$F$3)+(Coefficients!$D$41))*(EXP(Coefficients!$D$45*((Calculations!$A40-1)*365))-1)</f>
        <v>15.063185763876321</v>
      </c>
      <c r="K40" s="69">
        <f t="shared" si="14"/>
        <v>1.5</v>
      </c>
      <c r="L40" s="13">
        <f t="shared" si="26"/>
        <v>0.68191966417862726</v>
      </c>
      <c r="N40">
        <f>(Coefficients!$D$45^(-1))*EXP(Coefficients!$D$31+(Coefficients!$D$32*FrontSheet!$F$3)+(Coefficients!$D$33*FrontSheet!$G$3)+(Coefficients!$D$34*FrontSheet!$D$4)+(Coefficients!$D$37*FrontSheet!$F$3)+(Coefficients!$D$42))*(EXP(Coefficients!$D$45*((Calculations!$A40-1)*365))-1)</f>
        <v>19.793768504827298</v>
      </c>
      <c r="O40" s="70">
        <f t="shared" si="15"/>
        <v>1.5</v>
      </c>
      <c r="P40" s="13">
        <f t="shared" si="27"/>
        <v>0.74380640619976013</v>
      </c>
      <c r="R40">
        <f>(Coefficients!$D$45^(-1))*EXP(Coefficients!$D$31+(Coefficients!$D$32*FrontSheet!$F$3)+(Coefficients!$D$33*FrontSheet!$G$3)+(Coefficients!$D$34*FrontSheet!$D$4)+(Coefficients!$D$38*FrontSheet!$F$3)+(Coefficients!$D$43))*(EXP(Coefficients!$D$45*((Calculations!$A40-1)*365))-1)</f>
        <v>23.530856465407979</v>
      </c>
      <c r="S40" s="13">
        <f t="shared" si="16"/>
        <v>1.5</v>
      </c>
      <c r="T40" s="13">
        <f t="shared" si="28"/>
        <v>0.70729242148383276</v>
      </c>
      <c r="V40">
        <f>(Coefficients!$D$45^(-1))*EXP(Coefficients!$D$31+(Coefficients!$D$32*FrontSheet!$F$3)+(Coefficients!$D$33*FrontSheet!$G$3)+(Coefficients!$D$34*FrontSheet!$D$4)+(Coefficients!$D$39*FrontSheet!$F$3)+(Coefficients!$D$44))*(EXP(Coefficients!$D$45*((Calculations!$A40-1)*365))-1)</f>
        <v>64.057391691698669</v>
      </c>
      <c r="W40" s="13">
        <f t="shared" si="17"/>
        <v>1.5</v>
      </c>
      <c r="X40" s="15">
        <f t="shared" si="29"/>
        <v>0.86645078079785431</v>
      </c>
      <c r="Z40">
        <f t="shared" si="3"/>
        <v>37</v>
      </c>
      <c r="AA40" s="13">
        <f t="shared" si="4"/>
        <v>1.5</v>
      </c>
      <c r="AB40" s="13">
        <f t="shared" si="5"/>
        <v>1.5</v>
      </c>
      <c r="AC40" s="15">
        <f t="shared" si="6"/>
        <v>1.5</v>
      </c>
      <c r="AD40" s="15">
        <f t="shared" si="7"/>
        <v>1.5</v>
      </c>
      <c r="AE40" s="15">
        <f t="shared" si="8"/>
        <v>1.5</v>
      </c>
      <c r="AF40" s="15">
        <f t="shared" si="9"/>
        <v>1.5</v>
      </c>
      <c r="AH40">
        <f t="shared" si="1"/>
        <v>37</v>
      </c>
      <c r="AI40" s="15">
        <f t="shared" si="10"/>
        <v>-0.5</v>
      </c>
      <c r="AJ40" s="15">
        <f t="shared" si="10"/>
        <v>-0.5</v>
      </c>
      <c r="AK40" s="15">
        <f t="shared" si="10"/>
        <v>-0.5</v>
      </c>
      <c r="AL40" s="15">
        <f t="shared" si="10"/>
        <v>-0.5</v>
      </c>
      <c r="AM40" s="15">
        <f t="shared" si="10"/>
        <v>-0.5</v>
      </c>
      <c r="AN40" s="15">
        <f t="shared" si="10"/>
        <v>-0.5</v>
      </c>
      <c r="AP40" s="15">
        <f ca="1">OFFSET(AI40,0,FrontSheet!$D$5)</f>
        <v>-0.5</v>
      </c>
      <c r="AQ40" s="15">
        <f t="shared" ca="1" si="11"/>
        <v>1.5</v>
      </c>
      <c r="AR40" s="33">
        <f t="shared" ca="1" si="18"/>
        <v>0</v>
      </c>
      <c r="AS40" s="33" t="str">
        <f ca="1">OFFSET(AU41,0,FrontSheet!$D$5)</f>
        <v>-</v>
      </c>
      <c r="AU40" s="13" t="str">
        <f t="shared" si="19"/>
        <v>-</v>
      </c>
      <c r="AV40" s="13" t="str">
        <f t="shared" si="20"/>
        <v>-</v>
      </c>
      <c r="AW40" s="13" t="str">
        <f t="shared" si="21"/>
        <v>-</v>
      </c>
      <c r="AX40" s="13" t="str">
        <f t="shared" si="22"/>
        <v>-</v>
      </c>
      <c r="AY40" s="13" t="str">
        <f t="shared" si="23"/>
        <v>-</v>
      </c>
      <c r="AZ40" s="13" t="str">
        <f t="shared" si="30"/>
        <v>-</v>
      </c>
    </row>
    <row r="41" spans="1:52" x14ac:dyDescent="0.25">
      <c r="A41">
        <v>38</v>
      </c>
      <c r="B41">
        <f>(Coefficients!$D$45^(-1))*EXP(Coefficients!$D$31+(Coefficients!$D$32*FrontSheet!$F$3)+(Coefficients!$D$33*FrontSheet!$G$3)+(Coefficients!$D$34*FrontSheet!$D$4))*(EXP(Coefficients!$D$45*((Calculations!$A41-1)*365))-1)</f>
        <v>10.656997719832621</v>
      </c>
      <c r="C41" s="13">
        <f t="shared" si="12"/>
        <v>1.5</v>
      </c>
      <c r="D41" s="13">
        <f t="shared" si="24"/>
        <v>0.5673063847332217</v>
      </c>
      <c r="F41">
        <f>(Coefficients!$D$45^(-1))*EXP(Coefficients!$D$31+(Coefficients!$D$32*FrontSheet!$F$3)+(Coefficients!$D$33*FrontSheet!$G$3)+(Coefficients!$D$34*FrontSheet!$D$4)+(Coefficients!$D$35*FrontSheet!$F$3)+(Coefficients!$D$40))*(EXP(Coefficients!$D$45*((Calculations!$A41-1)*365))-1)</f>
        <v>13.615419631569894</v>
      </c>
      <c r="G41" s="13">
        <f t="shared" si="13"/>
        <v>1.5</v>
      </c>
      <c r="H41" s="13">
        <f t="shared" si="25"/>
        <v>0.6427792252847182</v>
      </c>
      <c r="J41">
        <f>(Coefficients!$D$45^(-1))*EXP(Coefficients!$D$31+(Coefficients!$D$32*FrontSheet!$F$3)+(Coefficients!$D$33*FrontSheet!$G$3)+(Coefficients!$D$34*FrontSheet!$D$4)+(Coefficients!$D$36*FrontSheet!$F$3)+(Coefficients!$D$41))*(EXP(Coefficients!$D$45*((Calculations!$A41-1)*365))-1)</f>
        <v>16.387741835225452</v>
      </c>
      <c r="K41" s="69">
        <f t="shared" si="14"/>
        <v>1.5</v>
      </c>
      <c r="L41" s="13">
        <f t="shared" si="26"/>
        <v>0.71074740750458032</v>
      </c>
      <c r="N41">
        <f>(Coefficients!$D$45^(-1))*EXP(Coefficients!$D$31+(Coefficients!$D$32*FrontSheet!$F$3)+(Coefficients!$D$33*FrontSheet!$G$3)+(Coefficients!$D$34*FrontSheet!$D$4)+(Coefficients!$D$37*FrontSheet!$F$3)+(Coefficients!$D$42))*(EXP(Coefficients!$D$45*((Calculations!$A41-1)*365))-1)</f>
        <v>21.534300465259111</v>
      </c>
      <c r="O41" s="70">
        <f t="shared" si="15"/>
        <v>1.5</v>
      </c>
      <c r="P41" s="13">
        <f t="shared" si="27"/>
        <v>0.77116894684357873</v>
      </c>
      <c r="R41">
        <f>(Coefficients!$D$45^(-1))*EXP(Coefficients!$D$31+(Coefficients!$D$32*FrontSheet!$F$3)+(Coefficients!$D$33*FrontSheet!$G$3)+(Coefficients!$D$34*FrontSheet!$D$4)+(Coefficients!$D$38*FrontSheet!$F$3)+(Coefficients!$D$43))*(EXP(Coefficients!$D$45*((Calculations!$A41-1)*365))-1)</f>
        <v>25.600003011422586</v>
      </c>
      <c r="S41" s="13">
        <f t="shared" si="16"/>
        <v>1.5</v>
      </c>
      <c r="T41" s="13">
        <f t="shared" si="28"/>
        <v>0.73564955999973702</v>
      </c>
      <c r="V41">
        <f>(Coefficients!$D$45^(-1))*EXP(Coefficients!$D$31+(Coefficients!$D$32*FrontSheet!$F$3)+(Coefficients!$D$33*FrontSheet!$G$3)+(Coefficients!$D$34*FrontSheet!$D$4)+(Coefficients!$D$39*FrontSheet!$F$3)+(Coefficients!$D$44))*(EXP(Coefficients!$D$45*((Calculations!$A41-1)*365))-1)</f>
        <v>69.690171397802104</v>
      </c>
      <c r="W41" s="13">
        <f t="shared" si="17"/>
        <v>1.5</v>
      </c>
      <c r="X41" s="15">
        <f t="shared" si="29"/>
        <v>0.88698863814307471</v>
      </c>
      <c r="Z41">
        <f t="shared" si="3"/>
        <v>38</v>
      </c>
      <c r="AA41" s="13">
        <f t="shared" si="4"/>
        <v>1.5</v>
      </c>
      <c r="AB41" s="13">
        <f t="shared" si="5"/>
        <v>1.5</v>
      </c>
      <c r="AC41" s="15">
        <f t="shared" si="6"/>
        <v>1.5</v>
      </c>
      <c r="AD41" s="15">
        <f t="shared" si="7"/>
        <v>1.5</v>
      </c>
      <c r="AE41" s="15">
        <f t="shared" si="8"/>
        <v>1.5</v>
      </c>
      <c r="AF41" s="15">
        <f t="shared" si="9"/>
        <v>1.5</v>
      </c>
      <c r="AH41">
        <f t="shared" si="1"/>
        <v>38</v>
      </c>
      <c r="AI41" s="15">
        <f t="shared" si="10"/>
        <v>-0.5</v>
      </c>
      <c r="AJ41" s="15">
        <f t="shared" si="10"/>
        <v>-0.5</v>
      </c>
      <c r="AK41" s="15">
        <f t="shared" si="10"/>
        <v>-0.5</v>
      </c>
      <c r="AL41" s="15">
        <f t="shared" si="10"/>
        <v>-0.5</v>
      </c>
      <c r="AM41" s="15">
        <f t="shared" si="10"/>
        <v>-0.5</v>
      </c>
      <c r="AN41" s="15">
        <f t="shared" si="10"/>
        <v>-0.5</v>
      </c>
      <c r="AP41" s="15">
        <f ca="1">OFFSET(AI41,0,FrontSheet!$D$5)</f>
        <v>-0.5</v>
      </c>
      <c r="AQ41" s="15">
        <f t="shared" ca="1" si="11"/>
        <v>1.5</v>
      </c>
      <c r="AR41" s="33">
        <f t="shared" ca="1" si="18"/>
        <v>0</v>
      </c>
      <c r="AS41" s="33" t="str">
        <f ca="1">OFFSET(AU42,0,FrontSheet!$D$5)</f>
        <v>-</v>
      </c>
      <c r="AU41" s="13" t="str">
        <f t="shared" si="19"/>
        <v>-</v>
      </c>
      <c r="AV41" s="13" t="str">
        <f t="shared" si="20"/>
        <v>-</v>
      </c>
      <c r="AW41" s="13" t="str">
        <f t="shared" si="21"/>
        <v>-</v>
      </c>
      <c r="AX41" s="13" t="str">
        <f t="shared" si="22"/>
        <v>-</v>
      </c>
      <c r="AY41" s="13" t="str">
        <f t="shared" si="23"/>
        <v>-</v>
      </c>
      <c r="AZ41" s="13" t="str">
        <f t="shared" si="30"/>
        <v>-</v>
      </c>
    </row>
    <row r="42" spans="1:52" x14ac:dyDescent="0.25">
      <c r="A42">
        <v>39</v>
      </c>
      <c r="B42">
        <f>(Coefficients!$D$45^(-1))*EXP(Coefficients!$D$31+(Coefficients!$D$32*FrontSheet!$F$3)+(Coefficients!$D$33*FrontSheet!$G$3)+(Coefficients!$D$34*FrontSheet!$D$4))*(EXP(Coefficients!$D$45*((Calculations!$A42-1)*365))-1)</f>
        <v>11.589801879378314</v>
      </c>
      <c r="C42" s="13">
        <f t="shared" si="12"/>
        <v>1.5</v>
      </c>
      <c r="D42" s="13">
        <f t="shared" si="24"/>
        <v>0.59634966057489858</v>
      </c>
      <c r="F42">
        <f>(Coefficients!$D$45^(-1))*EXP(Coefficients!$D$31+(Coefficients!$D$32*FrontSheet!$F$3)+(Coefficients!$D$33*FrontSheet!$G$3)+(Coefficients!$D$34*FrontSheet!$D$4)+(Coefficients!$D$35*FrontSheet!$F$3)+(Coefficients!$D$40))*(EXP(Coefficients!$D$45*((Calculations!$A42-1)*365))-1)</f>
        <v>14.807173669637566</v>
      </c>
      <c r="G42" s="13">
        <f t="shared" si="13"/>
        <v>1.5</v>
      </c>
      <c r="H42" s="13">
        <f t="shared" si="25"/>
        <v>0.67201248685167314</v>
      </c>
      <c r="J42">
        <f>(Coefficients!$D$45^(-1))*EXP(Coefficients!$D$31+(Coefficients!$D$32*FrontSheet!$F$3)+(Coefficients!$D$33*FrontSheet!$G$3)+(Coefficients!$D$34*FrontSheet!$D$4)+(Coefficients!$D$36*FrontSheet!$F$3)+(Coefficients!$D$41))*(EXP(Coefficients!$D$45*((Calculations!$A42-1)*365))-1)</f>
        <v>17.822156494150551</v>
      </c>
      <c r="K42" s="69">
        <f t="shared" si="14"/>
        <v>1.5</v>
      </c>
      <c r="L42" s="13">
        <f t="shared" si="26"/>
        <v>0.73902696642027865</v>
      </c>
      <c r="N42">
        <f>(Coefficients!$D$45^(-1))*EXP(Coefficients!$D$31+(Coefficients!$D$32*FrontSheet!$F$3)+(Coefficients!$D$33*FrontSheet!$G$3)+(Coefficients!$D$34*FrontSheet!$D$4)+(Coefficients!$D$37*FrontSheet!$F$3)+(Coefficients!$D$42))*(EXP(Coefficients!$D$45*((Calculations!$A42-1)*365))-1)</f>
        <v>23.419192024306565</v>
      </c>
      <c r="O42" s="70">
        <f t="shared" si="15"/>
        <v>1.5</v>
      </c>
      <c r="P42" s="13">
        <f t="shared" si="27"/>
        <v>0.79751485142830414</v>
      </c>
      <c r="R42">
        <f>(Coefficients!$D$45^(-1))*EXP(Coefficients!$D$31+(Coefficients!$D$32*FrontSheet!$F$3)+(Coefficients!$D$33*FrontSheet!$G$3)+(Coefficients!$D$34*FrontSheet!$D$4)+(Coefficients!$D$38*FrontSheet!$F$3)+(Coefficients!$D$43))*(EXP(Coefficients!$D$45*((Calculations!$A42-1)*365))-1)</f>
        <v>27.840764426712852</v>
      </c>
      <c r="S42" s="13">
        <f t="shared" si="16"/>
        <v>1.5</v>
      </c>
      <c r="T42" s="13">
        <f t="shared" si="28"/>
        <v>0.76326869592832658</v>
      </c>
      <c r="V42">
        <f>(Coefficients!$D$45^(-1))*EXP(Coefficients!$D$31+(Coefficients!$D$32*FrontSheet!$F$3)+(Coefficients!$D$33*FrontSheet!$G$3)+(Coefficients!$D$34*FrontSheet!$D$4)+(Coefficients!$D$39*FrontSheet!$F$3)+(Coefficients!$D$44))*(EXP(Coefficients!$D$45*((Calculations!$A42-1)*365))-1)</f>
        <v>75.790133457317594</v>
      </c>
      <c r="W42" s="13">
        <f t="shared" si="17"/>
        <v>1.5</v>
      </c>
      <c r="X42" s="15">
        <f t="shared" si="29"/>
        <v>0.90568340303116135</v>
      </c>
      <c r="Z42">
        <f t="shared" si="3"/>
        <v>39</v>
      </c>
      <c r="AA42" s="13">
        <f t="shared" si="4"/>
        <v>1.5</v>
      </c>
      <c r="AB42" s="13">
        <f t="shared" si="5"/>
        <v>1.5</v>
      </c>
      <c r="AC42" s="15">
        <f t="shared" si="6"/>
        <v>1.5</v>
      </c>
      <c r="AD42" s="15">
        <f t="shared" si="7"/>
        <v>1.5</v>
      </c>
      <c r="AE42" s="15">
        <f t="shared" si="8"/>
        <v>1.5</v>
      </c>
      <c r="AF42" s="15">
        <f t="shared" si="9"/>
        <v>1.5</v>
      </c>
      <c r="AH42">
        <f t="shared" si="1"/>
        <v>39</v>
      </c>
      <c r="AI42" s="15">
        <f t="shared" si="10"/>
        <v>-0.5</v>
      </c>
      <c r="AJ42" s="15">
        <f t="shared" si="10"/>
        <v>-0.5</v>
      </c>
      <c r="AK42" s="15">
        <f t="shared" si="10"/>
        <v>-0.5</v>
      </c>
      <c r="AL42" s="15">
        <f t="shared" si="10"/>
        <v>-0.5</v>
      </c>
      <c r="AM42" s="15">
        <f t="shared" si="10"/>
        <v>-0.5</v>
      </c>
      <c r="AN42" s="15">
        <f t="shared" si="10"/>
        <v>-0.5</v>
      </c>
      <c r="AP42" s="15">
        <f ca="1">OFFSET(AI42,0,FrontSheet!$D$5)</f>
        <v>-0.5</v>
      </c>
      <c r="AQ42" s="15">
        <f t="shared" ca="1" si="11"/>
        <v>1.5</v>
      </c>
      <c r="AR42" s="33">
        <f t="shared" ca="1" si="18"/>
        <v>0</v>
      </c>
      <c r="AS42" s="33" t="str">
        <f ca="1">OFFSET(AU43,0,FrontSheet!$D$5)</f>
        <v>-</v>
      </c>
      <c r="AU42" s="13" t="str">
        <f t="shared" si="19"/>
        <v>-</v>
      </c>
      <c r="AV42" s="13" t="str">
        <f t="shared" si="20"/>
        <v>-</v>
      </c>
      <c r="AW42" s="13" t="str">
        <f t="shared" si="21"/>
        <v>-</v>
      </c>
      <c r="AX42" s="13" t="str">
        <f t="shared" si="22"/>
        <v>-</v>
      </c>
      <c r="AY42" s="13" t="str">
        <f t="shared" si="23"/>
        <v>-</v>
      </c>
      <c r="AZ42" s="13" t="str">
        <f t="shared" si="30"/>
        <v>-</v>
      </c>
    </row>
    <row r="43" spans="1:52" x14ac:dyDescent="0.25">
      <c r="A43">
        <v>40</v>
      </c>
      <c r="B43">
        <f>(Coefficients!$D$45^(-1))*EXP(Coefficients!$D$31+(Coefficients!$D$32*FrontSheet!$F$3)+(Coefficients!$D$33*FrontSheet!$G$3)+(Coefficients!$D$34*FrontSheet!$D$4))*(EXP(Coefficients!$D$45*((Calculations!$A43-1)*365))-1)</f>
        <v>12.599972750435352</v>
      </c>
      <c r="C43" s="13">
        <f t="shared" si="12"/>
        <v>1.5</v>
      </c>
      <c r="D43" s="13">
        <f t="shared" si="24"/>
        <v>0.62560724921584365</v>
      </c>
      <c r="F43">
        <f>(Coefficients!$D$45^(-1))*EXP(Coefficients!$D$31+(Coefficients!$D$32*FrontSheet!$F$3)+(Coefficients!$D$33*FrontSheet!$G$3)+(Coefficients!$D$34*FrontSheet!$D$4)+(Coefficients!$D$35*FrontSheet!$F$3)+(Coefficients!$D$40))*(EXP(Coefficients!$D$45*((Calculations!$A43-1)*365))-1)</f>
        <v>16.097771703963325</v>
      </c>
      <c r="G43" s="13">
        <f t="shared" si="13"/>
        <v>1.5</v>
      </c>
      <c r="H43" s="13">
        <f t="shared" si="25"/>
        <v>0.70097840809048351</v>
      </c>
      <c r="J43">
        <f>(Coefficients!$D$45^(-1))*EXP(Coefficients!$D$31+(Coefficients!$D$32*FrontSheet!$F$3)+(Coefficients!$D$33*FrontSheet!$G$3)+(Coefficients!$D$34*FrontSheet!$D$4)+(Coefficients!$D$36*FrontSheet!$F$3)+(Coefficients!$D$41))*(EXP(Coefficients!$D$45*((Calculations!$A43-1)*365))-1)</f>
        <v>19.375541404193264</v>
      </c>
      <c r="K43" s="69">
        <f t="shared" si="14"/>
        <v>1.5</v>
      </c>
      <c r="L43" s="13">
        <f t="shared" si="26"/>
        <v>0.76654234616424111</v>
      </c>
      <c r="N43">
        <f>(Coefficients!$D$45^(-1))*EXP(Coefficients!$D$31+(Coefficients!$D$32*FrontSheet!$F$3)+(Coefficients!$D$33*FrontSheet!$G$3)+(Coefficients!$D$34*FrontSheet!$D$4)+(Coefficients!$D$37*FrontSheet!$F$3)+(Coefficients!$D$42))*(EXP(Coefficients!$D$45*((Calculations!$A43-1)*365))-1)</f>
        <v>25.460416356945011</v>
      </c>
      <c r="O43" s="70">
        <f t="shared" si="15"/>
        <v>1.5</v>
      </c>
      <c r="P43" s="13">
        <f t="shared" si="27"/>
        <v>0.82263600038898888</v>
      </c>
      <c r="R43">
        <f>(Coefficients!$D$45^(-1))*EXP(Coefficients!$D$31+(Coefficients!$D$32*FrontSheet!$F$3)+(Coefficients!$D$33*FrontSheet!$G$3)+(Coefficients!$D$34*FrontSheet!$D$4)+(Coefficients!$D$38*FrontSheet!$F$3)+(Coefficients!$D$43))*(EXP(Coefficients!$D$45*((Calculations!$A43-1)*365))-1)</f>
        <v>30.267374436489387</v>
      </c>
      <c r="S43" s="13">
        <f t="shared" si="16"/>
        <v>1.5</v>
      </c>
      <c r="T43" s="13">
        <f t="shared" si="28"/>
        <v>0.78993364422173862</v>
      </c>
      <c r="V43">
        <f>(Coefficients!$D$45^(-1))*EXP(Coefficients!$D$31+(Coefficients!$D$32*FrontSheet!$F$3)+(Coefficients!$D$33*FrontSheet!$G$3)+(Coefficients!$D$34*FrontSheet!$D$4)+(Coefficients!$D$39*FrontSheet!$F$3)+(Coefficients!$D$44))*(EXP(Coefficients!$D$45*((Calculations!$A43-1)*365))-1)</f>
        <v>82.396025941841629</v>
      </c>
      <c r="W43" s="13">
        <f t="shared" si="17"/>
        <v>1.5</v>
      </c>
      <c r="X43" s="15">
        <f t="shared" si="29"/>
        <v>0.92245736880760654</v>
      </c>
      <c r="Z43">
        <f t="shared" si="3"/>
        <v>40</v>
      </c>
      <c r="AA43" s="13">
        <f t="shared" si="4"/>
        <v>1.5</v>
      </c>
      <c r="AB43" s="13">
        <f t="shared" si="5"/>
        <v>1.5</v>
      </c>
      <c r="AC43" s="15">
        <f t="shared" si="6"/>
        <v>1.5</v>
      </c>
      <c r="AD43" s="15">
        <f t="shared" si="7"/>
        <v>1.5</v>
      </c>
      <c r="AE43" s="15">
        <f t="shared" si="8"/>
        <v>1.5</v>
      </c>
      <c r="AF43" s="15">
        <f t="shared" si="9"/>
        <v>1.5</v>
      </c>
      <c r="AH43">
        <f t="shared" si="1"/>
        <v>40</v>
      </c>
      <c r="AI43" s="15">
        <f t="shared" si="10"/>
        <v>-0.5</v>
      </c>
      <c r="AJ43" s="15">
        <f t="shared" si="10"/>
        <v>-0.5</v>
      </c>
      <c r="AK43" s="15">
        <f t="shared" si="10"/>
        <v>-0.5</v>
      </c>
      <c r="AL43" s="15">
        <f t="shared" si="10"/>
        <v>-0.5</v>
      </c>
      <c r="AM43" s="15">
        <f t="shared" si="10"/>
        <v>-0.5</v>
      </c>
      <c r="AN43" s="15">
        <f t="shared" si="10"/>
        <v>-0.5</v>
      </c>
      <c r="AP43" s="15">
        <f ca="1">OFFSET(AI43,0,FrontSheet!$D$5)</f>
        <v>-0.5</v>
      </c>
      <c r="AQ43" s="15">
        <f t="shared" ca="1" si="11"/>
        <v>1.5</v>
      </c>
      <c r="AR43" s="33">
        <f t="shared" ca="1" si="18"/>
        <v>0</v>
      </c>
      <c r="AS43" s="33" t="str">
        <f ca="1">OFFSET(AU44,0,FrontSheet!$D$5)</f>
        <v>-</v>
      </c>
      <c r="AU43" s="13" t="str">
        <f t="shared" si="19"/>
        <v>-</v>
      </c>
      <c r="AV43" s="13" t="str">
        <f t="shared" si="20"/>
        <v>-</v>
      </c>
      <c r="AW43" s="13" t="str">
        <f t="shared" si="21"/>
        <v>-</v>
      </c>
      <c r="AX43" s="13" t="str">
        <f t="shared" si="22"/>
        <v>-</v>
      </c>
      <c r="AY43" s="13" t="str">
        <f t="shared" si="23"/>
        <v>-</v>
      </c>
      <c r="AZ43" s="13" t="str">
        <f t="shared" si="30"/>
        <v>-</v>
      </c>
    </row>
    <row r="44" spans="1:52" x14ac:dyDescent="0.25">
      <c r="A44">
        <v>41</v>
      </c>
      <c r="B44">
        <f>(Coefficients!$D$45^(-1))*EXP(Coefficients!$D$31+(Coefficients!$D$32*FrontSheet!$F$3)+(Coefficients!$D$33*FrontSheet!$G$3)+(Coefficients!$D$34*FrontSheet!$D$4))*(EXP(Coefficients!$D$45*((Calculations!$A44-1)*365))-1)</f>
        <v>13.693927122625466</v>
      </c>
      <c r="C44" s="13">
        <f t="shared" si="12"/>
        <v>1.5</v>
      </c>
      <c r="D44" s="13">
        <f t="shared" si="24"/>
        <v>0.65490454610450877</v>
      </c>
      <c r="F44">
        <f>(Coefficients!$D$45^(-1))*EXP(Coefficients!$D$31+(Coefficients!$D$32*FrontSheet!$F$3)+(Coefficients!$D$33*FrontSheet!$G$3)+(Coefficients!$D$34*FrontSheet!$D$4)+(Coefficients!$D$35*FrontSheet!$F$3)+(Coefficients!$D$40))*(EXP(Coefficients!$D$45*((Calculations!$A44-1)*365))-1)</f>
        <v>17.495411848658119</v>
      </c>
      <c r="G44" s="13">
        <f t="shared" si="13"/>
        <v>1.5</v>
      </c>
      <c r="H44" s="13">
        <f t="shared" si="25"/>
        <v>0.72946880216172105</v>
      </c>
      <c r="J44">
        <f>(Coefficients!$D$45^(-1))*EXP(Coefficients!$D$31+(Coefficients!$D$32*FrontSheet!$F$3)+(Coefficients!$D$33*FrontSheet!$G$3)+(Coefficients!$D$34*FrontSheet!$D$4)+(Coefficients!$D$36*FrontSheet!$F$3)+(Coefficients!$D$41))*(EXP(Coefficients!$D$45*((Calculations!$A44-1)*365))-1)</f>
        <v>21.057763949629752</v>
      </c>
      <c r="K44" s="69">
        <f t="shared" si="14"/>
        <v>1.5</v>
      </c>
      <c r="L44" s="13">
        <f t="shared" si="26"/>
        <v>0.79307767846956345</v>
      </c>
      <c r="N44">
        <f>(Coefficients!$D$45^(-1))*EXP(Coefficients!$D$31+(Coefficients!$D$32*FrontSheet!$F$3)+(Coefficients!$D$33*FrontSheet!$G$3)+(Coefficients!$D$34*FrontSheet!$D$4)+(Coefficients!$D$37*FrontSheet!$F$3)+(Coefficients!$D$42))*(EXP(Coefficients!$D$45*((Calculations!$A44-1)*365))-1)</f>
        <v>27.67093969244177</v>
      </c>
      <c r="O44" s="70">
        <f t="shared" si="15"/>
        <v>1.5</v>
      </c>
      <c r="P44" s="13">
        <f t="shared" si="27"/>
        <v>0.84633801863939917</v>
      </c>
      <c r="R44">
        <f>(Coefficients!$D$45^(-1))*EXP(Coefficients!$D$31+(Coefficients!$D$32*FrontSheet!$F$3)+(Coefficients!$D$33*FrontSheet!$G$3)+(Coefficients!$D$34*FrontSheet!$D$4)+(Coefficients!$D$38*FrontSheet!$F$3)+(Coefficients!$D$43))*(EXP(Coefficients!$D$45*((Calculations!$A44-1)*365))-1)</f>
        <v>32.895247310132611</v>
      </c>
      <c r="S44" s="13">
        <f t="shared" si="16"/>
        <v>1.5</v>
      </c>
      <c r="T44" s="13">
        <f t="shared" si="28"/>
        <v>0.81543353376030547</v>
      </c>
      <c r="V44">
        <f>(Coefficients!$D$45^(-1))*EXP(Coefficients!$D$31+(Coefficients!$D$32*FrontSheet!$F$3)+(Coefficients!$D$33*FrontSheet!$G$3)+(Coefficients!$D$34*FrontSheet!$D$4)+(Coefficients!$D$39*FrontSheet!$F$3)+(Coefficients!$D$44))*(EXP(Coefficients!$D$45*((Calculations!$A44-1)*365))-1)</f>
        <v>89.549810685308898</v>
      </c>
      <c r="W44" s="13">
        <f t="shared" si="17"/>
        <v>1.5</v>
      </c>
      <c r="X44" s="15">
        <f t="shared" si="29"/>
        <v>0.93727522627697868</v>
      </c>
      <c r="Z44">
        <f t="shared" si="3"/>
        <v>41</v>
      </c>
      <c r="AA44" s="13">
        <f t="shared" si="4"/>
        <v>1.5</v>
      </c>
      <c r="AB44" s="13">
        <f t="shared" si="5"/>
        <v>1.5</v>
      </c>
      <c r="AC44" s="15">
        <f t="shared" si="6"/>
        <v>1.5</v>
      </c>
      <c r="AD44" s="15">
        <f t="shared" si="7"/>
        <v>1.5</v>
      </c>
      <c r="AE44" s="15">
        <f t="shared" si="8"/>
        <v>1.5</v>
      </c>
      <c r="AF44" s="15">
        <f t="shared" si="9"/>
        <v>1.5</v>
      </c>
      <c r="AH44">
        <f t="shared" si="1"/>
        <v>41</v>
      </c>
      <c r="AI44" s="15">
        <f t="shared" si="10"/>
        <v>-0.5</v>
      </c>
      <c r="AJ44" s="15">
        <f t="shared" si="10"/>
        <v>-0.5</v>
      </c>
      <c r="AK44" s="15">
        <f t="shared" si="10"/>
        <v>-0.5</v>
      </c>
      <c r="AL44" s="15">
        <f t="shared" si="10"/>
        <v>-0.5</v>
      </c>
      <c r="AM44" s="15">
        <f t="shared" si="10"/>
        <v>-0.5</v>
      </c>
      <c r="AN44" s="15">
        <f t="shared" si="10"/>
        <v>-0.5</v>
      </c>
      <c r="AP44" s="15">
        <f ca="1">OFFSET(AI44,0,FrontSheet!$D$5)</f>
        <v>-0.5</v>
      </c>
      <c r="AQ44" s="15">
        <f t="shared" ca="1" si="11"/>
        <v>1.5</v>
      </c>
      <c r="AR44" s="33">
        <f t="shared" ca="1" si="18"/>
        <v>0</v>
      </c>
      <c r="AS44" s="33" t="str">
        <f ca="1">OFFSET(AU45,0,FrontSheet!$D$5)</f>
        <v>-</v>
      </c>
      <c r="AU44" s="13" t="str">
        <f t="shared" si="19"/>
        <v>-</v>
      </c>
      <c r="AV44" s="13" t="str">
        <f t="shared" si="20"/>
        <v>-</v>
      </c>
      <c r="AW44" s="13" t="str">
        <f t="shared" si="21"/>
        <v>-</v>
      </c>
      <c r="AX44" s="13" t="str">
        <f t="shared" si="22"/>
        <v>-</v>
      </c>
      <c r="AY44" s="13" t="str">
        <f t="shared" si="23"/>
        <v>-</v>
      </c>
      <c r="AZ44" s="13" t="str">
        <f t="shared" si="30"/>
        <v>-</v>
      </c>
    </row>
    <row r="45" spans="1:52" x14ac:dyDescent="0.25">
      <c r="A45">
        <v>42</v>
      </c>
      <c r="B45">
        <f>(Coefficients!$D$45^(-1))*EXP(Coefficients!$D$31+(Coefficients!$D$32*FrontSheet!$F$3)+(Coefficients!$D$33*FrontSheet!$G$3)+(Coefficients!$D$34*FrontSheet!$D$4))*(EXP(Coefficients!$D$45*((Calculations!$A45-1)*365))-1)</f>
        <v>14.878613993651157</v>
      </c>
      <c r="C45" s="13">
        <f t="shared" si="12"/>
        <v>1.5</v>
      </c>
      <c r="D45" s="13">
        <f t="shared" si="24"/>
        <v>0.68405175231901549</v>
      </c>
      <c r="F45">
        <f>(Coefficients!$D$45^(-1))*EXP(Coefficients!$D$31+(Coefficients!$D$32*FrontSheet!$F$3)+(Coefficients!$D$33*FrontSheet!$G$3)+(Coefficients!$D$34*FrontSheet!$D$4)+(Coefficients!$D$35*FrontSheet!$F$3)+(Coefficients!$D$40))*(EXP(Coefficients!$D$45*((Calculations!$A45-1)*365))-1)</f>
        <v>19.008972168841773</v>
      </c>
      <c r="G45" s="13">
        <f t="shared" si="13"/>
        <v>1.5</v>
      </c>
      <c r="H45" s="13">
        <f t="shared" si="25"/>
        <v>0.75726885597878535</v>
      </c>
      <c r="J45">
        <f>(Coefficients!$D$45^(-1))*EXP(Coefficients!$D$31+(Coefficients!$D$32*FrontSheet!$F$3)+(Coefficients!$D$33*FrontSheet!$G$3)+(Coefficients!$D$34*FrontSheet!$D$4)+(Coefficients!$D$36*FrontSheet!$F$3)+(Coefficients!$D$41))*(EXP(Coefficients!$D$45*((Calculations!$A45-1)*365))-1)</f>
        <v>22.879509914895383</v>
      </c>
      <c r="K45" s="69">
        <f t="shared" si="14"/>
        <v>1.5</v>
      </c>
      <c r="L45" s="13">
        <f t="shared" si="26"/>
        <v>0.81842316104631319</v>
      </c>
      <c r="N45">
        <f>(Coefficients!$D$45^(-1))*EXP(Coefficients!$D$31+(Coefficients!$D$32*FrontSheet!$F$3)+(Coefficients!$D$33*FrontSheet!$G$3)+(Coefficients!$D$34*FrontSheet!$D$4)+(Coefficients!$D$37*FrontSheet!$F$3)+(Coefficients!$D$42))*(EXP(Coefficients!$D$45*((Calculations!$A45-1)*365))-1)</f>
        <v>30.064803678209387</v>
      </c>
      <c r="O45" s="70">
        <f t="shared" si="15"/>
        <v>1.5</v>
      </c>
      <c r="P45" s="13">
        <f t="shared" si="27"/>
        <v>0.86844713658064687</v>
      </c>
      <c r="R45">
        <f>(Coefficients!$D$45^(-1))*EXP(Coefficients!$D$31+(Coefficients!$D$32*FrontSheet!$F$3)+(Coefficients!$D$33*FrontSheet!$G$3)+(Coefficients!$D$34*FrontSheet!$D$4)+(Coefficients!$D$38*FrontSheet!$F$3)+(Coefficients!$D$43))*(EXP(Coefficients!$D$45*((Calculations!$A45-1)*365))-1)</f>
        <v>35.741075775443271</v>
      </c>
      <c r="S45" s="13">
        <f t="shared" si="16"/>
        <v>1.5</v>
      </c>
      <c r="T45" s="13">
        <f t="shared" si="28"/>
        <v>0.83956926924767483</v>
      </c>
      <c r="V45">
        <f>(Coefficients!$D$45^(-1))*EXP(Coefficients!$D$31+(Coefficients!$D$32*FrontSheet!$F$3)+(Coefficients!$D$33*FrontSheet!$G$3)+(Coefficients!$D$34*FrontSheet!$D$4)+(Coefficients!$D$39*FrontSheet!$F$3)+(Coefficients!$D$44))*(EXP(Coefficients!$D$45*((Calculations!$A45-1)*365))-1)</f>
        <v>97.296929833214946</v>
      </c>
      <c r="W45" s="13">
        <f t="shared" si="17"/>
        <v>1.5</v>
      </c>
      <c r="X45" s="15">
        <f t="shared" si="29"/>
        <v>0.95014614032484357</v>
      </c>
      <c r="Z45">
        <f t="shared" si="3"/>
        <v>42</v>
      </c>
      <c r="AA45" s="13">
        <f t="shared" si="4"/>
        <v>1.5</v>
      </c>
      <c r="AB45" s="13">
        <f t="shared" si="5"/>
        <v>1.5</v>
      </c>
      <c r="AC45" s="15">
        <f t="shared" si="6"/>
        <v>1.5</v>
      </c>
      <c r="AD45" s="15">
        <f t="shared" si="7"/>
        <v>1.5</v>
      </c>
      <c r="AE45" s="15">
        <f t="shared" si="8"/>
        <v>1.5</v>
      </c>
      <c r="AF45" s="15">
        <f t="shared" si="9"/>
        <v>1.5</v>
      </c>
      <c r="AH45">
        <f t="shared" si="1"/>
        <v>42</v>
      </c>
      <c r="AI45" s="15">
        <f t="shared" si="10"/>
        <v>-0.5</v>
      </c>
      <c r="AJ45" s="15">
        <f t="shared" si="10"/>
        <v>-0.5</v>
      </c>
      <c r="AK45" s="15">
        <f t="shared" si="10"/>
        <v>-0.5</v>
      </c>
      <c r="AL45" s="15">
        <f t="shared" si="10"/>
        <v>-0.5</v>
      </c>
      <c r="AM45" s="15">
        <f t="shared" si="10"/>
        <v>-0.5</v>
      </c>
      <c r="AN45" s="15">
        <f t="shared" si="10"/>
        <v>-0.5</v>
      </c>
      <c r="AP45" s="15">
        <f ca="1">OFFSET(AI45,0,FrontSheet!$D$5)</f>
        <v>-0.5</v>
      </c>
      <c r="AQ45" s="15">
        <f t="shared" ca="1" si="11"/>
        <v>1.5</v>
      </c>
      <c r="AR45" s="33">
        <f t="shared" ca="1" si="18"/>
        <v>0</v>
      </c>
      <c r="AS45" s="33" t="str">
        <f ca="1">OFFSET(AU46,0,FrontSheet!$D$5)</f>
        <v>-</v>
      </c>
      <c r="AU45" s="13" t="str">
        <f t="shared" si="19"/>
        <v>-</v>
      </c>
      <c r="AV45" s="13" t="str">
        <f t="shared" si="20"/>
        <v>-</v>
      </c>
      <c r="AW45" s="13" t="str">
        <f t="shared" si="21"/>
        <v>-</v>
      </c>
      <c r="AX45" s="13" t="str">
        <f t="shared" si="22"/>
        <v>-</v>
      </c>
      <c r="AY45" s="13" t="str">
        <f t="shared" si="23"/>
        <v>-</v>
      </c>
      <c r="AZ45" s="13" t="str">
        <f t="shared" si="30"/>
        <v>-</v>
      </c>
    </row>
    <row r="46" spans="1:52" x14ac:dyDescent="0.25">
      <c r="A46">
        <v>43</v>
      </c>
      <c r="B46">
        <f>(Coefficients!$D$45^(-1))*EXP(Coefficients!$D$31+(Coefficients!$D$32*FrontSheet!$F$3)+(Coefficients!$D$33*FrontSheet!$G$3)+(Coefficients!$D$34*FrontSheet!$D$4))*(EXP(Coefficients!$D$45*((Calculations!$A46-1)*365))-1)</f>
        <v>16.161558710596587</v>
      </c>
      <c r="C46" s="13">
        <f t="shared" si="12"/>
        <v>1.5</v>
      </c>
      <c r="D46" s="13">
        <f t="shared" si="24"/>
        <v>0.71284648742143819</v>
      </c>
      <c r="F46">
        <f>(Coefficients!$D$45^(-1))*EXP(Coefficients!$D$31+(Coefficients!$D$32*FrontSheet!$F$3)+(Coefficients!$D$33*FrontSheet!$G$3)+(Coefficients!$D$34*FrontSheet!$D$4)+(Coefficients!$D$35*FrontSheet!$F$3)+(Coefficients!$D$40))*(EXP(Coefficients!$D$45*((Calculations!$A46-1)*365))-1)</f>
        <v>20.64806707573193</v>
      </c>
      <c r="G46" s="13">
        <f t="shared" si="13"/>
        <v>1.5</v>
      </c>
      <c r="H46" s="13">
        <f t="shared" si="25"/>
        <v>0.78416202631036525</v>
      </c>
      <c r="J46">
        <f>(Coefficients!$D$45^(-1))*EXP(Coefficients!$D$31+(Coefficients!$D$32*FrontSheet!$F$3)+(Coefficients!$D$33*FrontSheet!$G$3)+(Coefficients!$D$34*FrontSheet!$D$4)+(Coefficients!$D$36*FrontSheet!$F$3)+(Coefficients!$D$41))*(EXP(Coefficients!$D$45*((Calculations!$A46-1)*365))-1)</f>
        <v>24.852351362636472</v>
      </c>
      <c r="K46" s="69">
        <f t="shared" si="14"/>
        <v>1.5</v>
      </c>
      <c r="L46" s="13">
        <f t="shared" si="26"/>
        <v>0.84238157732810204</v>
      </c>
      <c r="N46">
        <f>(Coefficients!$D$45^(-1))*EXP(Coefficients!$D$31+(Coefficients!$D$32*FrontSheet!$F$3)+(Coefficients!$D$33*FrontSheet!$G$3)+(Coefficients!$D$34*FrontSheet!$D$4)+(Coefficients!$D$37*FrontSheet!$F$3)+(Coefficients!$D$42))*(EXP(Coefficients!$D$45*((Calculations!$A46-1)*365))-1)</f>
        <v>32.657214574911123</v>
      </c>
      <c r="O46" s="70">
        <f t="shared" si="15"/>
        <v>1.5</v>
      </c>
      <c r="P46" s="13">
        <f t="shared" si="27"/>
        <v>0.88881695943386296</v>
      </c>
      <c r="R46">
        <f>(Coefficients!$D$45^(-1))*EXP(Coefficients!$D$31+(Coefficients!$D$32*FrontSheet!$F$3)+(Coefficients!$D$33*FrontSheet!$G$3)+(Coefficients!$D$34*FrontSheet!$D$4)+(Coefficients!$D$38*FrontSheet!$F$3)+(Coefficients!$D$43))*(EXP(Coefficients!$D$45*((Calculations!$A46-1)*365))-1)</f>
        <v>38.822937053894172</v>
      </c>
      <c r="S46" s="13">
        <f t="shared" si="16"/>
        <v>1.5</v>
      </c>
      <c r="T46" s="13">
        <f t="shared" si="28"/>
        <v>0.86216034804619635</v>
      </c>
      <c r="V46">
        <f>(Coefficients!$D$45^(-1))*EXP(Coefficients!$D$31+(Coefficients!$D$32*FrontSheet!$F$3)+(Coefficients!$D$33*FrontSheet!$G$3)+(Coefficients!$D$34*FrontSheet!$D$4)+(Coefficients!$D$39*FrontSheet!$F$3)+(Coefficients!$D$44))*(EXP(Coefficients!$D$45*((Calculations!$A46-1)*365))-1)</f>
        <v>105.68659449941286</v>
      </c>
      <c r="W46" s="13">
        <f t="shared" si="17"/>
        <v>1.5</v>
      </c>
      <c r="X46" s="15">
        <f t="shared" si="29"/>
        <v>0.96112360234508432</v>
      </c>
      <c r="Z46">
        <f t="shared" si="3"/>
        <v>43</v>
      </c>
      <c r="AA46" s="13">
        <f t="shared" si="4"/>
        <v>1.5</v>
      </c>
      <c r="AB46" s="13">
        <f t="shared" si="5"/>
        <v>1.5</v>
      </c>
      <c r="AC46" s="15">
        <f t="shared" si="6"/>
        <v>1.5</v>
      </c>
      <c r="AD46" s="15">
        <f t="shared" si="7"/>
        <v>1.5</v>
      </c>
      <c r="AE46" s="15">
        <f t="shared" si="8"/>
        <v>1.5</v>
      </c>
      <c r="AF46" s="15">
        <f t="shared" si="9"/>
        <v>1.5</v>
      </c>
      <c r="AH46">
        <f t="shared" si="1"/>
        <v>43</v>
      </c>
      <c r="AI46" s="15">
        <f t="shared" si="10"/>
        <v>-0.5</v>
      </c>
      <c r="AJ46" s="15">
        <f t="shared" si="10"/>
        <v>-0.5</v>
      </c>
      <c r="AK46" s="15">
        <f t="shared" si="10"/>
        <v>-0.5</v>
      </c>
      <c r="AL46" s="15">
        <f t="shared" si="10"/>
        <v>-0.5</v>
      </c>
      <c r="AM46" s="15">
        <f t="shared" si="10"/>
        <v>-0.5</v>
      </c>
      <c r="AN46" s="15">
        <f t="shared" si="10"/>
        <v>-0.5</v>
      </c>
      <c r="AP46" s="15">
        <f ca="1">OFFSET(AI46,0,FrontSheet!$D$5)</f>
        <v>-0.5</v>
      </c>
      <c r="AQ46" s="15">
        <f t="shared" ca="1" si="11"/>
        <v>1.5</v>
      </c>
      <c r="AR46" s="33">
        <f t="shared" ca="1" si="18"/>
        <v>0</v>
      </c>
      <c r="AS46" s="33" t="str">
        <f ca="1">OFFSET(AU47,0,FrontSheet!$D$5)</f>
        <v>-</v>
      </c>
      <c r="AU46" s="13" t="str">
        <f t="shared" si="19"/>
        <v>-</v>
      </c>
      <c r="AV46" s="13" t="str">
        <f t="shared" si="20"/>
        <v>-</v>
      </c>
      <c r="AW46" s="13" t="str">
        <f t="shared" si="21"/>
        <v>-</v>
      </c>
      <c r="AX46" s="13" t="str">
        <f t="shared" si="22"/>
        <v>-</v>
      </c>
      <c r="AY46" s="13" t="str">
        <f t="shared" si="23"/>
        <v>-</v>
      </c>
      <c r="AZ46" s="13" t="str">
        <f t="shared" si="30"/>
        <v>-</v>
      </c>
    </row>
    <row r="47" spans="1:52" x14ac:dyDescent="0.25">
      <c r="A47">
        <v>44</v>
      </c>
      <c r="B47">
        <f>(Coefficients!$D$45^(-1))*EXP(Coefficients!$D$31+(Coefficients!$D$32*FrontSheet!$F$3)+(Coefficients!$D$33*FrontSheet!$G$3)+(Coefficients!$D$34*FrontSheet!$D$4))*(EXP(Coefficients!$D$45*((Calculations!$A47-1)*365))-1)</f>
        <v>17.550910772304785</v>
      </c>
      <c r="C47" s="13">
        <f t="shared" si="12"/>
        <v>1.5</v>
      </c>
      <c r="D47" s="13">
        <f t="shared" si="24"/>
        <v>0.7410772819704039</v>
      </c>
      <c r="F47">
        <f>(Coefficients!$D$45^(-1))*EXP(Coefficients!$D$31+(Coefficients!$D$32*FrontSheet!$F$3)+(Coefficients!$D$33*FrontSheet!$G$3)+(Coefficients!$D$34*FrontSheet!$D$4)+(Coefficients!$D$35*FrontSheet!$F$3)+(Coefficients!$D$40))*(EXP(Coefficients!$D$45*((Calculations!$A47-1)*365))-1)</f>
        <v>22.423108399137693</v>
      </c>
      <c r="G47" s="13">
        <f t="shared" si="13"/>
        <v>1.5</v>
      </c>
      <c r="H47" s="13">
        <f t="shared" si="25"/>
        <v>0.80993573688976583</v>
      </c>
      <c r="J47">
        <f>(Coefficients!$D$45^(-1))*EXP(Coefficients!$D$31+(Coefficients!$D$32*FrontSheet!$F$3)+(Coefficients!$D$33*FrontSheet!$G$3)+(Coefficients!$D$34*FrontSheet!$D$4)+(Coefficients!$D$36*FrontSheet!$F$3)+(Coefficients!$D$41))*(EXP(Coefficients!$D$45*((Calculations!$A47-1)*365))-1)</f>
        <v>26.988820141562865</v>
      </c>
      <c r="K47" s="69">
        <f t="shared" si="14"/>
        <v>1.5</v>
      </c>
      <c r="L47" s="13">
        <f t="shared" si="26"/>
        <v>0.86477513513706339</v>
      </c>
      <c r="N47">
        <f>(Coefficients!$D$45^(-1))*EXP(Coefficients!$D$31+(Coefficients!$D$32*FrontSheet!$F$3)+(Coefficients!$D$33*FrontSheet!$G$3)+(Coefficients!$D$34*FrontSheet!$D$4)+(Coefficients!$D$37*FrontSheet!$F$3)+(Coefficients!$D$42))*(EXP(Coefficients!$D$45*((Calculations!$A47-1)*365))-1)</f>
        <v>35.464639849402168</v>
      </c>
      <c r="O47" s="70">
        <f t="shared" si="15"/>
        <v>1.5</v>
      </c>
      <c r="P47" s="13">
        <f t="shared" si="27"/>
        <v>0.90733471821618072</v>
      </c>
      <c r="R47">
        <f>(Coefficients!$D$45^(-1))*EXP(Coefficients!$D$31+(Coefficients!$D$32*FrontSheet!$F$3)+(Coefficients!$D$33*FrontSheet!$G$3)+(Coefficients!$D$34*FrontSheet!$D$4)+(Coefficients!$D$38*FrontSheet!$F$3)+(Coefficients!$D$43))*(EXP(Coefficients!$D$45*((Calculations!$A47-1)*365))-1)</f>
        <v>42.160407690438014</v>
      </c>
      <c r="S47" s="13">
        <f t="shared" si="16"/>
        <v>1.5</v>
      </c>
      <c r="T47" s="13">
        <f t="shared" si="28"/>
        <v>0.88305169768409608</v>
      </c>
      <c r="V47">
        <f>(Coefficients!$D$45^(-1))*EXP(Coefficients!$D$31+(Coefficients!$D$32*FrontSheet!$F$3)+(Coefficients!$D$33*FrontSheet!$G$3)+(Coefficients!$D$34*FrontSheet!$D$4)+(Coefficients!$D$39*FrontSheet!$F$3)+(Coefficients!$D$44))*(EXP(Coefficients!$D$45*((Calculations!$A47-1)*365))-1)</f>
        <v>114.77209736408409</v>
      </c>
      <c r="W47" s="13">
        <f t="shared" si="17"/>
        <v>1.5</v>
      </c>
      <c r="X47" s="15">
        <f t="shared" si="29"/>
        <v>0.97030285681777317</v>
      </c>
      <c r="Z47">
        <f t="shared" si="3"/>
        <v>44</v>
      </c>
      <c r="AA47" s="13">
        <f t="shared" si="4"/>
        <v>1.5</v>
      </c>
      <c r="AB47" s="13">
        <f t="shared" si="5"/>
        <v>1.5</v>
      </c>
      <c r="AC47" s="15">
        <f t="shared" si="6"/>
        <v>1.5</v>
      </c>
      <c r="AD47" s="15">
        <f t="shared" si="7"/>
        <v>1.5</v>
      </c>
      <c r="AE47" s="15">
        <f t="shared" si="8"/>
        <v>1.5</v>
      </c>
      <c r="AF47" s="15">
        <f t="shared" si="9"/>
        <v>1.5</v>
      </c>
      <c r="AH47">
        <f t="shared" si="1"/>
        <v>44</v>
      </c>
      <c r="AI47" s="15">
        <f t="shared" si="10"/>
        <v>-0.5</v>
      </c>
      <c r="AJ47" s="15">
        <f t="shared" si="10"/>
        <v>-0.5</v>
      </c>
      <c r="AK47" s="15">
        <f t="shared" si="10"/>
        <v>-0.5</v>
      </c>
      <c r="AL47" s="15">
        <f t="shared" si="10"/>
        <v>-0.5</v>
      </c>
      <c r="AM47" s="15">
        <f t="shared" si="10"/>
        <v>-0.5</v>
      </c>
      <c r="AN47" s="15">
        <f t="shared" si="10"/>
        <v>-0.5</v>
      </c>
      <c r="AP47" s="15">
        <f ca="1">OFFSET(AI47,0,FrontSheet!$D$5)</f>
        <v>-0.5</v>
      </c>
      <c r="AQ47" s="15">
        <f t="shared" ca="1" si="11"/>
        <v>1.5</v>
      </c>
      <c r="AR47" s="33">
        <f t="shared" ca="1" si="18"/>
        <v>0</v>
      </c>
      <c r="AS47" s="33" t="str">
        <f ca="1">OFFSET(AU48,0,FrontSheet!$D$5)</f>
        <v>-</v>
      </c>
      <c r="AU47" s="13" t="str">
        <f t="shared" si="19"/>
        <v>-</v>
      </c>
      <c r="AV47" s="13" t="str">
        <f t="shared" si="20"/>
        <v>-</v>
      </c>
      <c r="AW47" s="13" t="str">
        <f t="shared" si="21"/>
        <v>-</v>
      </c>
      <c r="AX47" s="13" t="str">
        <f t="shared" si="22"/>
        <v>-</v>
      </c>
      <c r="AY47" s="13" t="str">
        <f t="shared" si="23"/>
        <v>-</v>
      </c>
      <c r="AZ47" s="13" t="str">
        <f t="shared" si="30"/>
        <v>-</v>
      </c>
    </row>
    <row r="48" spans="1:52" x14ac:dyDescent="0.25">
      <c r="A48">
        <v>45</v>
      </c>
      <c r="B48">
        <f>(Coefficients!$D$45^(-1))*EXP(Coefficients!$D$31+(Coefficients!$D$32*FrontSheet!$F$3)+(Coefficients!$D$33*FrontSheet!$G$3)+(Coefficients!$D$34*FrontSheet!$D$4))*(EXP(Coefficients!$D$45*((Calculations!$A48-1)*365))-1)</f>
        <v>19.055495596480736</v>
      </c>
      <c r="C48" s="13">
        <f t="shared" si="12"/>
        <v>1.5</v>
      </c>
      <c r="D48" s="13">
        <f t="shared" si="24"/>
        <v>0.76852796413895286</v>
      </c>
      <c r="F48">
        <f>(Coefficients!$D$45^(-1))*EXP(Coefficients!$D$31+(Coefficients!$D$32*FrontSheet!$F$3)+(Coefficients!$D$33*FrontSheet!$G$3)+(Coefficients!$D$34*FrontSheet!$D$4)+(Coefficients!$D$35*FrontSheet!$F$3)+(Coefficients!$D$40))*(EXP(Coefficients!$D$45*((Calculations!$A48-1)*365))-1)</f>
        <v>24.34537152530163</v>
      </c>
      <c r="G48" s="13">
        <f t="shared" si="13"/>
        <v>1.5</v>
      </c>
      <c r="H48" s="13">
        <f t="shared" si="25"/>
        <v>0.83438772560790309</v>
      </c>
      <c r="J48">
        <f>(Coefficients!$D$45^(-1))*EXP(Coefficients!$D$31+(Coefficients!$D$32*FrontSheet!$F$3)+(Coefficients!$D$33*FrontSheet!$G$3)+(Coefficients!$D$34*FrontSheet!$D$4)+(Coefficients!$D$36*FrontSheet!$F$3)+(Coefficients!$D$41))*(EXP(Coefficients!$D$45*((Calculations!$A48-1)*365))-1)</f>
        <v>29.302487491036675</v>
      </c>
      <c r="K48" s="69">
        <f t="shared" si="14"/>
        <v>1.5</v>
      </c>
      <c r="L48" s="13">
        <f t="shared" si="26"/>
        <v>0.88545228036682722</v>
      </c>
      <c r="N48">
        <f>(Coefficients!$D$45^(-1))*EXP(Coefficients!$D$31+(Coefficients!$D$32*FrontSheet!$F$3)+(Coefficients!$D$33*FrontSheet!$G$3)+(Coefficients!$D$34*FrontSheet!$D$4)+(Coefficients!$D$37*FrontSheet!$F$3)+(Coefficients!$D$42))*(EXP(Coefficients!$D$45*((Calculations!$A48-1)*365))-1)</f>
        <v>38.504912779082673</v>
      </c>
      <c r="O48" s="70">
        <f t="shared" si="15"/>
        <v>1.5</v>
      </c>
      <c r="P48" s="13">
        <f t="shared" si="27"/>
        <v>0.92392653054410523</v>
      </c>
      <c r="R48">
        <f>(Coefficients!$D$45^(-1))*EXP(Coefficients!$D$31+(Coefficients!$D$32*FrontSheet!$F$3)+(Coefficients!$D$33*FrontSheet!$G$3)+(Coefficients!$D$34*FrontSheet!$D$4)+(Coefficients!$D$38*FrontSheet!$F$3)+(Coefficients!$D$43))*(EXP(Coefficients!$D$45*((Calculations!$A48-1)*365))-1)</f>
        <v>45.774687907291622</v>
      </c>
      <c r="S48" s="13">
        <f t="shared" si="16"/>
        <v>1.5</v>
      </c>
      <c r="T48" s="13">
        <f t="shared" si="28"/>
        <v>0.90212012568035882</v>
      </c>
      <c r="V48">
        <f>(Coefficients!$D$45^(-1))*EXP(Coefficients!$D$31+(Coefficients!$D$32*FrontSheet!$F$3)+(Coefficients!$D$33*FrontSheet!$G$3)+(Coefficients!$D$34*FrontSheet!$D$4)+(Coefficients!$D$39*FrontSheet!$F$3)+(Coefficients!$D$44))*(EXP(Coefficients!$D$45*((Calculations!$A48-1)*365))-1)</f>
        <v>124.61115119856318</v>
      </c>
      <c r="W48" s="13">
        <f t="shared" si="17"/>
        <v>1.5</v>
      </c>
      <c r="X48" s="15">
        <f t="shared" si="29"/>
        <v>0.97781590404481034</v>
      </c>
      <c r="Z48">
        <f t="shared" si="3"/>
        <v>45</v>
      </c>
      <c r="AA48" s="13">
        <f t="shared" si="4"/>
        <v>1.5</v>
      </c>
      <c r="AB48" s="13">
        <f t="shared" si="5"/>
        <v>1.5</v>
      </c>
      <c r="AC48" s="15">
        <f t="shared" si="6"/>
        <v>1.5</v>
      </c>
      <c r="AD48" s="15">
        <f t="shared" si="7"/>
        <v>1.5</v>
      </c>
      <c r="AE48" s="15">
        <f t="shared" si="8"/>
        <v>1.5</v>
      </c>
      <c r="AF48" s="15">
        <f t="shared" si="9"/>
        <v>1.5</v>
      </c>
      <c r="AH48">
        <f t="shared" si="1"/>
        <v>45</v>
      </c>
      <c r="AI48" s="15">
        <f t="shared" si="10"/>
        <v>-0.5</v>
      </c>
      <c r="AJ48" s="15">
        <f t="shared" si="10"/>
        <v>-0.5</v>
      </c>
      <c r="AK48" s="15">
        <f t="shared" si="10"/>
        <v>-0.5</v>
      </c>
      <c r="AL48" s="15">
        <f t="shared" si="10"/>
        <v>-0.5</v>
      </c>
      <c r="AM48" s="15">
        <f t="shared" si="10"/>
        <v>-0.5</v>
      </c>
      <c r="AN48" s="15">
        <f t="shared" si="10"/>
        <v>-0.5</v>
      </c>
      <c r="AP48" s="15">
        <f ca="1">OFFSET(AI48,0,FrontSheet!$D$5)</f>
        <v>-0.5</v>
      </c>
      <c r="AQ48" s="15">
        <f t="shared" ca="1" si="11"/>
        <v>1.5</v>
      </c>
      <c r="AR48" s="33">
        <f t="shared" ca="1" si="18"/>
        <v>0</v>
      </c>
      <c r="AS48" s="33" t="str">
        <f ca="1">OFFSET(AU49,0,FrontSheet!$D$5)</f>
        <v>-</v>
      </c>
      <c r="AU48" s="13" t="str">
        <f t="shared" si="19"/>
        <v>-</v>
      </c>
      <c r="AV48" s="13" t="str">
        <f t="shared" si="20"/>
        <v>-</v>
      </c>
      <c r="AW48" s="13" t="str">
        <f t="shared" si="21"/>
        <v>-</v>
      </c>
      <c r="AX48" s="13" t="str">
        <f t="shared" si="22"/>
        <v>-</v>
      </c>
      <c r="AY48" s="13" t="str">
        <f t="shared" si="23"/>
        <v>-</v>
      </c>
      <c r="AZ48" s="13" t="str">
        <f t="shared" si="30"/>
        <v>-</v>
      </c>
    </row>
    <row r="49" spans="1:52" x14ac:dyDescent="0.25">
      <c r="A49">
        <v>46</v>
      </c>
      <c r="B49">
        <f>(Coefficients!$D$45^(-1))*EXP(Coefficients!$D$31+(Coefficients!$D$32*FrontSheet!$F$3)+(Coefficients!$D$33*FrontSheet!$G$3)+(Coefficients!$D$34*FrontSheet!$D$4))*(EXP(Coefficients!$D$45*((Calculations!$A49-1)*365))-1)</f>
        <v>20.684870580354382</v>
      </c>
      <c r="C49" s="13">
        <f t="shared" si="12"/>
        <v>1.5</v>
      </c>
      <c r="D49" s="13">
        <f t="shared" si="24"/>
        <v>0.79498290087438084</v>
      </c>
      <c r="F49">
        <f>(Coefficients!$D$45^(-1))*EXP(Coefficients!$D$31+(Coefficients!$D$32*FrontSheet!$F$3)+(Coefficients!$D$33*FrontSheet!$G$3)+(Coefficients!$D$34*FrontSheet!$D$4)+(Coefficients!$D$35*FrontSheet!$F$3)+(Coefficients!$D$40))*(EXP(Coefficients!$D$45*((Calculations!$A49-1)*365))-1)</f>
        <v>26.42706702020979</v>
      </c>
      <c r="G49" s="13">
        <f t="shared" si="13"/>
        <v>1.5</v>
      </c>
      <c r="H49" s="13">
        <f t="shared" si="25"/>
        <v>0.85733280913026177</v>
      </c>
      <c r="J49">
        <f>(Coefficients!$D$45^(-1))*EXP(Coefficients!$D$31+(Coefficients!$D$32*FrontSheet!$F$3)+(Coefficients!$D$33*FrontSheet!$G$3)+(Coefficients!$D$34*FrontSheet!$D$4)+(Coefficients!$D$36*FrontSheet!$F$3)+(Coefficients!$D$41))*(EXP(Coefficients!$D$45*((Calculations!$A49-1)*365))-1)</f>
        <v>31.808050248060077</v>
      </c>
      <c r="K49" s="69">
        <f t="shared" si="14"/>
        <v>1.5</v>
      </c>
      <c r="L49" s="13">
        <f t="shared" si="26"/>
        <v>0.90429406952944325</v>
      </c>
      <c r="N49">
        <f>(Coefficients!$D$45^(-1))*EXP(Coefficients!$D$31+(Coefficients!$D$32*FrontSheet!$F$3)+(Coefficients!$D$33*FrontSheet!$G$3)+(Coefficients!$D$34*FrontSheet!$D$4)+(Coefficients!$D$37*FrontSheet!$F$3)+(Coefficients!$D$42))*(EXP(Coefficients!$D$45*((Calculations!$A49-1)*365))-1)</f>
        <v>41.797345732128562</v>
      </c>
      <c r="O49" s="70">
        <f t="shared" si="15"/>
        <v>1.5</v>
      </c>
      <c r="P49" s="13">
        <f t="shared" si="27"/>
        <v>0.93856119138717942</v>
      </c>
      <c r="R49">
        <f>(Coefficients!$D$45^(-1))*EXP(Coefficients!$D$31+(Coefficients!$D$32*FrontSheet!$F$3)+(Coefficients!$D$33*FrontSheet!$G$3)+(Coefficients!$D$34*FrontSheet!$D$4)+(Coefficients!$D$38*FrontSheet!$F$3)+(Coefficients!$D$43))*(EXP(Coefficients!$D$45*((Calculations!$A49-1)*365))-1)</f>
        <v>49.688736271614353</v>
      </c>
      <c r="S49" s="13">
        <f t="shared" si="16"/>
        <v>1.5</v>
      </c>
      <c r="T49" s="13">
        <f t="shared" si="28"/>
        <v>0.91927991979842694</v>
      </c>
      <c r="V49">
        <f>(Coefficients!$D$45^(-1))*EXP(Coefficients!$D$31+(Coefficients!$D$32*FrontSheet!$F$3)+(Coefficients!$D$33*FrontSheet!$G$3)+(Coefficients!$D$34*FrontSheet!$D$4)+(Coefficients!$D$39*FrontSheet!$F$3)+(Coefficients!$D$44))*(EXP(Coefficients!$D$45*((Calculations!$A49-1)*365))-1)</f>
        <v>135.26625546738805</v>
      </c>
      <c r="W49" s="13">
        <f t="shared" si="17"/>
        <v>1.5</v>
      </c>
      <c r="X49" s="15">
        <f t="shared" si="29"/>
        <v>0.9838243197799561</v>
      </c>
      <c r="Z49">
        <f t="shared" si="3"/>
        <v>46</v>
      </c>
      <c r="AA49" s="13">
        <f t="shared" si="4"/>
        <v>1.5</v>
      </c>
      <c r="AB49" s="13">
        <f t="shared" si="5"/>
        <v>1.5</v>
      </c>
      <c r="AC49" s="15">
        <f t="shared" si="6"/>
        <v>1.5</v>
      </c>
      <c r="AD49" s="15">
        <f t="shared" si="7"/>
        <v>1.5</v>
      </c>
      <c r="AE49" s="15">
        <f t="shared" si="8"/>
        <v>1.5</v>
      </c>
      <c r="AF49" s="15">
        <f t="shared" si="9"/>
        <v>1.5</v>
      </c>
      <c r="AH49">
        <f t="shared" si="1"/>
        <v>46</v>
      </c>
      <c r="AI49" s="15">
        <f t="shared" si="10"/>
        <v>-0.5</v>
      </c>
      <c r="AJ49" s="15">
        <f t="shared" si="10"/>
        <v>-0.5</v>
      </c>
      <c r="AK49" s="15">
        <f t="shared" si="10"/>
        <v>-0.5</v>
      </c>
      <c r="AL49" s="15">
        <f t="shared" si="10"/>
        <v>-0.5</v>
      </c>
      <c r="AM49" s="15">
        <f t="shared" si="10"/>
        <v>-0.5</v>
      </c>
      <c r="AN49" s="15">
        <f t="shared" si="10"/>
        <v>-0.5</v>
      </c>
      <c r="AP49" s="15">
        <f ca="1">OFFSET(AI49,0,FrontSheet!$D$5)</f>
        <v>-0.5</v>
      </c>
      <c r="AQ49" s="15">
        <f t="shared" ca="1" si="11"/>
        <v>1.5</v>
      </c>
      <c r="AR49" s="33">
        <f t="shared" ca="1" si="18"/>
        <v>0</v>
      </c>
      <c r="AS49" s="33" t="str">
        <f ca="1">OFFSET(AU50,0,FrontSheet!$D$5)</f>
        <v>-</v>
      </c>
      <c r="AU49" s="13" t="str">
        <f t="shared" si="19"/>
        <v>-</v>
      </c>
      <c r="AV49" s="13" t="str">
        <f t="shared" si="20"/>
        <v>-</v>
      </c>
      <c r="AW49" s="13" t="str">
        <f t="shared" si="21"/>
        <v>-</v>
      </c>
      <c r="AX49" s="13" t="str">
        <f t="shared" si="22"/>
        <v>-</v>
      </c>
      <c r="AY49" s="13" t="str">
        <f t="shared" si="23"/>
        <v>-</v>
      </c>
      <c r="AZ49" s="13" t="str">
        <f t="shared" si="30"/>
        <v>-</v>
      </c>
    </row>
    <row r="50" spans="1:52" x14ac:dyDescent="0.25">
      <c r="A50">
        <v>47</v>
      </c>
      <c r="B50">
        <f>(Coefficients!$D$45^(-1))*EXP(Coefficients!$D$31+(Coefficients!$D$32*FrontSheet!$F$3)+(Coefficients!$D$33*FrontSheet!$G$3)+(Coefficients!$D$34*FrontSheet!$D$4))*(EXP(Coefficients!$D$45*((Calculations!$A50-1)*365))-1)</f>
        <v>22.449385811010963</v>
      </c>
      <c r="C50" s="13">
        <f t="shared" si="12"/>
        <v>1.5</v>
      </c>
      <c r="D50" s="13">
        <f t="shared" si="24"/>
        <v>0.82023298706771097</v>
      </c>
      <c r="F50">
        <f>(Coefficients!$D$45^(-1))*EXP(Coefficients!$D$31+(Coefficients!$D$32*FrontSheet!$F$3)+(Coefficients!$D$33*FrontSheet!$G$3)+(Coefficients!$D$34*FrontSheet!$D$4)+(Coefficients!$D$35*FrontSheet!$F$3)+(Coefficients!$D$40))*(EXP(Coefficients!$D$45*((Calculations!$A50-1)*365))-1)</f>
        <v>28.681418193333908</v>
      </c>
      <c r="G50" s="13">
        <f t="shared" si="13"/>
        <v>1.5</v>
      </c>
      <c r="H50" s="13">
        <f t="shared" si="25"/>
        <v>0.87860974853558804</v>
      </c>
      <c r="J50">
        <f>(Coefficients!$D$45^(-1))*EXP(Coefficients!$D$31+(Coefficients!$D$32*FrontSheet!$F$3)+(Coefficients!$D$33*FrontSheet!$G$3)+(Coefficients!$D$34*FrontSheet!$D$4)+(Coefficients!$D$36*FrontSheet!$F$3)+(Coefficients!$D$41))*(EXP(Coefficients!$D$45*((Calculations!$A50-1)*365))-1)</f>
        <v>34.521424204264463</v>
      </c>
      <c r="K50" s="69">
        <f t="shared" si="14"/>
        <v>1.5</v>
      </c>
      <c r="L50" s="13">
        <f t="shared" si="26"/>
        <v>0.92121963481276425</v>
      </c>
      <c r="N50">
        <f>(Coefficients!$D$45^(-1))*EXP(Coefficients!$D$31+(Coefficients!$D$32*FrontSheet!$F$3)+(Coefficients!$D$33*FrontSheet!$G$3)+(Coefficients!$D$34*FrontSheet!$D$4)+(Coefficients!$D$37*FrontSheet!$F$3)+(Coefficients!$D$42))*(EXP(Coefficients!$D$45*((Calculations!$A50-1)*365))-1)</f>
        <v>45.362852843176498</v>
      </c>
      <c r="O50" s="70">
        <f t="shared" si="15"/>
        <v>1.5</v>
      </c>
      <c r="P50" s="13">
        <f t="shared" si="27"/>
        <v>0.9512520546944897</v>
      </c>
      <c r="R50">
        <f>(Coefficients!$D$45^(-1))*EXP(Coefficients!$D$31+(Coefficients!$D$32*FrontSheet!$F$3)+(Coefficients!$D$33*FrontSheet!$G$3)+(Coefficients!$D$34*FrontSheet!$D$4)+(Coefficients!$D$38*FrontSheet!$F$3)+(Coefficients!$D$43))*(EXP(Coefficients!$D$45*((Calculations!$A50-1)*365))-1)</f>
        <v>53.927415532514019</v>
      </c>
      <c r="S50" s="13">
        <f t="shared" si="16"/>
        <v>1.5</v>
      </c>
      <c r="T50" s="13">
        <f t="shared" si="28"/>
        <v>0.93448711663513251</v>
      </c>
      <c r="V50">
        <f>(Coefficients!$D$45^(-1))*EXP(Coefficients!$D$31+(Coefficients!$D$32*FrontSheet!$F$3)+(Coefficients!$D$33*FrontSheet!$G$3)+(Coefficients!$D$34*FrontSheet!$D$4)+(Coefficients!$D$39*FrontSheet!$F$3)+(Coefficients!$D$44))*(EXP(Coefficients!$D$45*((Calculations!$A50-1)*365))-1)</f>
        <v>146.8050933362978</v>
      </c>
      <c r="W50" s="13">
        <f t="shared" si="17"/>
        <v>1.5</v>
      </c>
      <c r="X50" s="15">
        <f t="shared" si="29"/>
        <v>0.98851037806398101</v>
      </c>
      <c r="Z50">
        <f t="shared" si="3"/>
        <v>47</v>
      </c>
      <c r="AA50" s="13">
        <f t="shared" si="4"/>
        <v>1.5</v>
      </c>
      <c r="AB50" s="13">
        <f t="shared" si="5"/>
        <v>1.5</v>
      </c>
      <c r="AC50" s="15">
        <f t="shared" si="6"/>
        <v>1.5</v>
      </c>
      <c r="AD50" s="15">
        <f t="shared" si="7"/>
        <v>1.5</v>
      </c>
      <c r="AE50" s="15">
        <f t="shared" si="8"/>
        <v>1.5</v>
      </c>
      <c r="AF50" s="15">
        <f t="shared" si="9"/>
        <v>1.5</v>
      </c>
      <c r="AH50">
        <f t="shared" si="1"/>
        <v>47</v>
      </c>
      <c r="AI50" s="15">
        <f t="shared" si="10"/>
        <v>-0.5</v>
      </c>
      <c r="AJ50" s="15">
        <f t="shared" si="10"/>
        <v>-0.5</v>
      </c>
      <c r="AK50" s="15">
        <f t="shared" si="10"/>
        <v>-0.5</v>
      </c>
      <c r="AL50" s="15">
        <f t="shared" si="10"/>
        <v>-0.5</v>
      </c>
      <c r="AM50" s="15">
        <f t="shared" si="10"/>
        <v>-0.5</v>
      </c>
      <c r="AN50" s="15">
        <f t="shared" si="10"/>
        <v>-0.5</v>
      </c>
      <c r="AP50" s="15">
        <f ca="1">OFFSET(AI50,0,FrontSheet!$D$5)</f>
        <v>-0.5</v>
      </c>
      <c r="AQ50" s="15">
        <f t="shared" ca="1" si="11"/>
        <v>1.5</v>
      </c>
      <c r="AR50" s="33">
        <f t="shared" ca="1" si="18"/>
        <v>0</v>
      </c>
      <c r="AS50" s="33" t="str">
        <f ca="1">OFFSET(AU51,0,FrontSheet!$D$5)</f>
        <v>-</v>
      </c>
      <c r="AU50" s="13" t="str">
        <f t="shared" si="19"/>
        <v>-</v>
      </c>
      <c r="AV50" s="13" t="str">
        <f t="shared" si="20"/>
        <v>-</v>
      </c>
      <c r="AW50" s="13" t="str">
        <f t="shared" si="21"/>
        <v>-</v>
      </c>
      <c r="AX50" s="13" t="str">
        <f t="shared" si="22"/>
        <v>-</v>
      </c>
      <c r="AY50" s="13" t="str">
        <f t="shared" si="23"/>
        <v>-</v>
      </c>
      <c r="AZ50" s="13" t="str">
        <f t="shared" si="30"/>
        <v>-</v>
      </c>
    </row>
    <row r="51" spans="1:52" x14ac:dyDescent="0.25">
      <c r="A51">
        <v>48</v>
      </c>
      <c r="B51">
        <f>(Coefficients!$D$45^(-1))*EXP(Coefficients!$D$31+(Coefficients!$D$32*FrontSheet!$F$3)+(Coefficients!$D$33*FrontSheet!$G$3)+(Coefficients!$D$34*FrontSheet!$D$4))*(EXP(Coefficients!$D$45*((Calculations!$A51-1)*365))-1)</f>
        <v>24.360249811032016</v>
      </c>
      <c r="C51" s="13">
        <f t="shared" si="12"/>
        <v>1.5</v>
      </c>
      <c r="D51" s="13">
        <f t="shared" si="24"/>
        <v>0.84408219865799694</v>
      </c>
      <c r="F51">
        <f>(Coefficients!$D$45^(-1))*EXP(Coefficients!$D$31+(Coefficients!$D$32*FrontSheet!$F$3)+(Coefficients!$D$33*FrontSheet!$G$3)+(Coefficients!$D$34*FrontSheet!$D$4)+(Coefficients!$D$35*FrontSheet!$F$3)+(Coefficients!$D$40))*(EXP(Coefficients!$D$45*((Calculations!$A51-1)*365))-1)</f>
        <v>31.122745094505042</v>
      </c>
      <c r="G51" s="13">
        <f t="shared" si="13"/>
        <v>1.5</v>
      </c>
      <c r="H51" s="13">
        <f t="shared" si="25"/>
        <v>0.8980878225834803</v>
      </c>
      <c r="J51">
        <f>(Coefficients!$D$45^(-1))*EXP(Coefficients!$D$31+(Coefficients!$D$32*FrontSheet!$F$3)+(Coefficients!$D$33*FrontSheet!$G$3)+(Coefficients!$D$34*FrontSheet!$D$4)+(Coefficients!$D$36*FrontSheet!$F$3)+(Coefficients!$D$41))*(EXP(Coefficients!$D$45*((Calculations!$A51-1)*365))-1)</f>
        <v>37.459845205921873</v>
      </c>
      <c r="K51" s="69">
        <f t="shared" si="14"/>
        <v>1.5</v>
      </c>
      <c r="L51" s="13">
        <f t="shared" si="26"/>
        <v>0.93619025997910787</v>
      </c>
      <c r="N51">
        <f>(Coefficients!$D$45^(-1))*EXP(Coefficients!$D$31+(Coefficients!$D$32*FrontSheet!$F$3)+(Coefficients!$D$33*FrontSheet!$G$3)+(Coefficients!$D$34*FrontSheet!$D$4)+(Coefficients!$D$37*FrontSheet!$F$3)+(Coefficients!$D$42))*(EXP(Coefficients!$D$45*((Calculations!$A51-1)*365))-1)</f>
        <v>49.224082863721776</v>
      </c>
      <c r="O51" s="70">
        <f t="shared" si="15"/>
        <v>1.5</v>
      </c>
      <c r="P51" s="13">
        <f t="shared" si="27"/>
        <v>0.96205666466225082</v>
      </c>
      <c r="R51">
        <f>(Coefficients!$D$45^(-1))*EXP(Coefficients!$D$31+(Coefficients!$D$32*FrontSheet!$F$3)+(Coefficients!$D$33*FrontSheet!$G$3)+(Coefficients!$D$34*FrontSheet!$D$4)+(Coefficients!$D$38*FrontSheet!$F$3)+(Coefficients!$D$43))*(EXP(Coefficients!$D$45*((Calculations!$A51-1)*365))-1)</f>
        <v>58.517650553764099</v>
      </c>
      <c r="S51" s="13">
        <f t="shared" si="16"/>
        <v>1.5</v>
      </c>
      <c r="T51" s="13">
        <f t="shared" si="28"/>
        <v>0.94774198191254566</v>
      </c>
      <c r="V51">
        <f>(Coefficients!$D$45^(-1))*EXP(Coefficients!$D$31+(Coefficients!$D$32*FrontSheet!$F$3)+(Coefficients!$D$33*FrontSheet!$G$3)+(Coefficients!$D$34*FrontSheet!$D$4)+(Coefficients!$D$39*FrontSheet!$F$3)+(Coefficients!$D$44))*(EXP(Coefficients!$D$45*((Calculations!$A51-1)*365))-1)</f>
        <v>159.30096160804672</v>
      </c>
      <c r="W51" s="13">
        <f t="shared" si="17"/>
        <v>1.5</v>
      </c>
      <c r="X51" s="15">
        <f t="shared" si="29"/>
        <v>0.99206717940383182</v>
      </c>
      <c r="Z51">
        <f t="shared" si="3"/>
        <v>48</v>
      </c>
      <c r="AA51" s="13">
        <f t="shared" si="4"/>
        <v>1.5</v>
      </c>
      <c r="AB51" s="13">
        <f t="shared" si="5"/>
        <v>1.5</v>
      </c>
      <c r="AC51" s="15">
        <f t="shared" si="6"/>
        <v>1.5</v>
      </c>
      <c r="AD51" s="15">
        <f t="shared" si="7"/>
        <v>1.5</v>
      </c>
      <c r="AE51" s="15">
        <f t="shared" si="8"/>
        <v>1.5</v>
      </c>
      <c r="AF51" s="15">
        <f t="shared" si="9"/>
        <v>1.5</v>
      </c>
      <c r="AH51">
        <f t="shared" si="1"/>
        <v>48</v>
      </c>
      <c r="AI51" s="15">
        <f t="shared" si="10"/>
        <v>-0.5</v>
      </c>
      <c r="AJ51" s="15">
        <f t="shared" si="10"/>
        <v>-0.5</v>
      </c>
      <c r="AK51" s="15">
        <f t="shared" si="10"/>
        <v>-0.5</v>
      </c>
      <c r="AL51" s="15">
        <f t="shared" si="10"/>
        <v>-0.5</v>
      </c>
      <c r="AM51" s="15">
        <f t="shared" si="10"/>
        <v>-0.5</v>
      </c>
      <c r="AN51" s="15">
        <f t="shared" si="10"/>
        <v>-0.5</v>
      </c>
      <c r="AP51" s="15">
        <f ca="1">OFFSET(AI51,0,FrontSheet!$D$5)</f>
        <v>-0.5</v>
      </c>
      <c r="AQ51" s="15">
        <f t="shared" ca="1" si="11"/>
        <v>1.5</v>
      </c>
      <c r="AR51" s="33">
        <f t="shared" ca="1" si="18"/>
        <v>0</v>
      </c>
      <c r="AS51" s="33" t="str">
        <f ca="1">OFFSET(AU52,0,FrontSheet!$D$5)</f>
        <v>-</v>
      </c>
      <c r="AU51" s="13" t="str">
        <f t="shared" si="19"/>
        <v>-</v>
      </c>
      <c r="AV51" s="13" t="str">
        <f t="shared" si="20"/>
        <v>-</v>
      </c>
      <c r="AW51" s="13" t="str">
        <f t="shared" si="21"/>
        <v>-</v>
      </c>
      <c r="AX51" s="13" t="str">
        <f t="shared" si="22"/>
        <v>-</v>
      </c>
      <c r="AY51" s="13" t="str">
        <f t="shared" si="23"/>
        <v>-</v>
      </c>
      <c r="AZ51" s="13" t="str">
        <f t="shared" si="30"/>
        <v>-</v>
      </c>
    </row>
    <row r="52" spans="1:52" x14ac:dyDescent="0.25">
      <c r="A52">
        <v>49</v>
      </c>
      <c r="B52">
        <f>(Coefficients!$D$45^(-1))*EXP(Coefficients!$D$31+(Coefficients!$D$32*FrontSheet!$F$3)+(Coefficients!$D$33*FrontSheet!$G$3)+(Coefficients!$D$34*FrontSheet!$D$4))*(EXP(Coefficients!$D$45*((Calculations!$A52-1)*365))-1)</f>
        <v>26.429600737075205</v>
      </c>
      <c r="C52" s="13">
        <f t="shared" si="12"/>
        <v>1.5</v>
      </c>
      <c r="D52" s="13">
        <f t="shared" si="24"/>
        <v>0.86635444213423829</v>
      </c>
      <c r="F52">
        <f>(Coefficients!$D$45^(-1))*EXP(Coefficients!$D$31+(Coefficients!$D$32*FrontSheet!$F$3)+(Coefficients!$D$33*FrontSheet!$G$3)+(Coefficients!$D$34*FrontSheet!$D$4)+(Coefficients!$D$35*FrontSheet!$F$3)+(Coefficients!$D$40))*(EXP(Coefficients!$D$45*((Calculations!$A52-1)*365))-1)</f>
        <v>33.766555477482051</v>
      </c>
      <c r="G52" s="13">
        <f t="shared" si="13"/>
        <v>1.5</v>
      </c>
      <c r="H52" s="13">
        <f t="shared" si="25"/>
        <v>0.91567265608946369</v>
      </c>
      <c r="J52">
        <f>(Coefficients!$D$45^(-1))*EXP(Coefficients!$D$31+(Coefficients!$D$32*FrontSheet!$F$3)+(Coefficients!$D$33*FrontSheet!$G$3)+(Coefficients!$D$34*FrontSheet!$D$4)+(Coefficients!$D$36*FrontSheet!$F$3)+(Coefficients!$D$41))*(EXP(Coefficients!$D$45*((Calculations!$A52-1)*365))-1)</f>
        <v>40.641978639184266</v>
      </c>
      <c r="K52" s="69">
        <f t="shared" si="14"/>
        <v>1.5</v>
      </c>
      <c r="L52" s="13">
        <f t="shared" si="26"/>
        <v>0.94921161713827384</v>
      </c>
      <c r="N52">
        <f>(Coefficients!$D$45^(-1))*EXP(Coefficients!$D$31+(Coefficients!$D$32*FrontSheet!$F$3)+(Coefficients!$D$33*FrontSheet!$G$3)+(Coefficients!$D$34*FrontSheet!$D$4)+(Coefficients!$D$37*FrontSheet!$F$3)+(Coefficients!$D$42))*(EXP(Coefficients!$D$45*((Calculations!$A52-1)*365))-1)</f>
        <v>53.405563031118866</v>
      </c>
      <c r="O52" s="70">
        <f t="shared" si="15"/>
        <v>1.5</v>
      </c>
      <c r="P52" s="13">
        <f t="shared" si="27"/>
        <v>0.97107395200095037</v>
      </c>
      <c r="R52">
        <f>(Coefficients!$D$45^(-1))*EXP(Coefficients!$D$31+(Coefficients!$D$32*FrontSheet!$F$3)+(Coefficients!$D$33*FrontSheet!$G$3)+(Coefficients!$D$34*FrontSheet!$D$4)+(Coefficients!$D$38*FrontSheet!$F$3)+(Coefficients!$D$43))*(EXP(Coefficients!$D$45*((Calculations!$A52-1)*365))-1)</f>
        <v>63.488599345449472</v>
      </c>
      <c r="S52" s="13">
        <f t="shared" si="16"/>
        <v>1.5</v>
      </c>
      <c r="T52" s="13">
        <f t="shared" si="28"/>
        <v>0.95908932649579182</v>
      </c>
      <c r="V52">
        <f>(Coefficients!$D$45^(-1))*EXP(Coefficients!$D$31+(Coefficients!$D$32*FrontSheet!$F$3)+(Coefficients!$D$33*FrontSheet!$G$3)+(Coefficients!$D$34*FrontSheet!$D$4)+(Coefficients!$D$39*FrontSheet!$F$3)+(Coefficients!$D$44))*(EXP(Coefficients!$D$45*((Calculations!$A52-1)*365))-1)</f>
        <v>172.8332363170644</v>
      </c>
      <c r="W52" s="13">
        <f t="shared" si="17"/>
        <v>1.5</v>
      </c>
      <c r="X52" s="15">
        <f t="shared" si="29"/>
        <v>0.99468863303635802</v>
      </c>
      <c r="Z52">
        <f t="shared" si="3"/>
        <v>49</v>
      </c>
      <c r="AA52" s="13">
        <f t="shared" si="4"/>
        <v>1.5</v>
      </c>
      <c r="AB52" s="13">
        <f t="shared" si="5"/>
        <v>1.5</v>
      </c>
      <c r="AC52" s="15">
        <f t="shared" si="6"/>
        <v>1.5</v>
      </c>
      <c r="AD52" s="15">
        <f t="shared" si="7"/>
        <v>1.5</v>
      </c>
      <c r="AE52" s="15">
        <f t="shared" si="8"/>
        <v>1.5</v>
      </c>
      <c r="AF52" s="15">
        <f t="shared" si="9"/>
        <v>1.5</v>
      </c>
      <c r="AH52">
        <f t="shared" si="1"/>
        <v>49</v>
      </c>
      <c r="AI52" s="15">
        <f t="shared" si="10"/>
        <v>-0.5</v>
      </c>
      <c r="AJ52" s="15">
        <f t="shared" si="10"/>
        <v>-0.5</v>
      </c>
      <c r="AK52" s="15">
        <f t="shared" si="10"/>
        <v>-0.5</v>
      </c>
      <c r="AL52" s="15">
        <f t="shared" si="10"/>
        <v>-0.5</v>
      </c>
      <c r="AM52" s="15">
        <f t="shared" si="10"/>
        <v>-0.5</v>
      </c>
      <c r="AN52" s="15">
        <f t="shared" si="10"/>
        <v>-0.5</v>
      </c>
      <c r="AP52" s="15">
        <f ca="1">OFFSET(AI52,0,FrontSheet!$D$5)</f>
        <v>-0.5</v>
      </c>
      <c r="AQ52" s="15">
        <f t="shared" ca="1" si="11"/>
        <v>1.5</v>
      </c>
      <c r="AR52" s="33">
        <f t="shared" ca="1" si="18"/>
        <v>0</v>
      </c>
      <c r="AS52" s="33" t="str">
        <f ca="1">OFFSET(AU53,0,FrontSheet!$D$5)</f>
        <v>-</v>
      </c>
      <c r="AU52" s="13" t="str">
        <f t="shared" si="19"/>
        <v>-</v>
      </c>
      <c r="AV52" s="13" t="str">
        <f t="shared" si="20"/>
        <v>-</v>
      </c>
      <c r="AW52" s="13" t="str">
        <f t="shared" si="21"/>
        <v>-</v>
      </c>
      <c r="AX52" s="13" t="str">
        <f t="shared" si="22"/>
        <v>-</v>
      </c>
      <c r="AY52" s="13" t="str">
        <f t="shared" si="23"/>
        <v>-</v>
      </c>
      <c r="AZ52" s="13" t="str">
        <f t="shared" si="30"/>
        <v>-</v>
      </c>
    </row>
    <row r="53" spans="1:52" x14ac:dyDescent="0.25">
      <c r="A53">
        <v>50</v>
      </c>
      <c r="B53">
        <f>(Coefficients!$D$45^(-1))*EXP(Coefficients!$D$31+(Coefficients!$D$32*FrontSheet!$F$3)+(Coefficients!$D$33*FrontSheet!$G$3)+(Coefficients!$D$34*FrontSheet!$D$4))*(EXP(Coefficients!$D$45*((Calculations!$A53-1)*365))-1)</f>
        <v>28.670583483659257</v>
      </c>
      <c r="C53" s="13">
        <f t="shared" si="12"/>
        <v>1.5</v>
      </c>
      <c r="D53" s="13">
        <f t="shared" si="24"/>
        <v>0.88690035074274765</v>
      </c>
      <c r="F53">
        <f>(Coefficients!$D$45^(-1))*EXP(Coefficients!$D$31+(Coefficients!$D$32*FrontSheet!$F$3)+(Coefficients!$D$33*FrontSheet!$G$3)+(Coefficients!$D$34*FrontSheet!$D$4)+(Coefficients!$D$35*FrontSheet!$F$3)+(Coefficients!$D$40))*(EXP(Coefficients!$D$45*((Calculations!$A53-1)*365))-1)</f>
        <v>36.629643308031866</v>
      </c>
      <c r="G53" s="13">
        <f t="shared" si="13"/>
        <v>1.5</v>
      </c>
      <c r="H53" s="13">
        <f t="shared" si="25"/>
        <v>0.93131082224530126</v>
      </c>
      <c r="J53">
        <f>(Coefficients!$D$45^(-1))*EXP(Coefficients!$D$31+(Coefficients!$D$32*FrontSheet!$F$3)+(Coefficients!$D$33*FrontSheet!$G$3)+(Coefficients!$D$34*FrontSheet!$D$4)+(Coefficients!$D$36*FrontSheet!$F$3)+(Coefficients!$D$41))*(EXP(Coefficients!$D$45*((Calculations!$A53-1)*365))-1)</f>
        <v>44.088037996020716</v>
      </c>
      <c r="K53" s="69">
        <f t="shared" si="14"/>
        <v>1.5</v>
      </c>
      <c r="L53" s="13">
        <f t="shared" si="26"/>
        <v>0.96033380215220343</v>
      </c>
      <c r="N53">
        <f>(Coefficients!$D$45^(-1))*EXP(Coefficients!$D$31+(Coefficients!$D$32*FrontSheet!$F$3)+(Coefficients!$D$33*FrontSheet!$G$3)+(Coefficients!$D$34*FrontSheet!$D$4)+(Coefficients!$D$37*FrontSheet!$F$3)+(Coefficients!$D$42))*(EXP(Coefficients!$D$45*((Calculations!$A53-1)*365))-1)</f>
        <v>57.933854870066597</v>
      </c>
      <c r="O53" s="70">
        <f t="shared" si="15"/>
        <v>1.5</v>
      </c>
      <c r="P53" s="13">
        <f t="shared" si="27"/>
        <v>0.9784390184124715</v>
      </c>
      <c r="R53">
        <f>(Coefficients!$D$45^(-1))*EXP(Coefficients!$D$31+(Coefficients!$D$32*FrontSheet!$F$3)+(Coefficients!$D$33*FrontSheet!$G$3)+(Coefficients!$D$34*FrontSheet!$D$4)+(Coefficients!$D$38*FrontSheet!$F$3)+(Coefficients!$D$43))*(EXP(Coefficients!$D$45*((Calculations!$A53-1)*365))-1)</f>
        <v>68.871838280964496</v>
      </c>
      <c r="S53" s="13">
        <f t="shared" si="16"/>
        <v>1.5</v>
      </c>
      <c r="T53" s="13">
        <f t="shared" si="28"/>
        <v>0.96861642190404962</v>
      </c>
      <c r="V53">
        <f>(Coefficients!$D$45^(-1))*EXP(Coefficients!$D$31+(Coefficients!$D$32*FrontSheet!$F$3)+(Coefficients!$D$33*FrontSheet!$G$3)+(Coefficients!$D$34*FrontSheet!$D$4)+(Coefficients!$D$39*FrontSheet!$F$3)+(Coefficients!$D$44))*(EXP(Coefficients!$D$45*((Calculations!$A53-1)*365))-1)</f>
        <v>187.48787694050378</v>
      </c>
      <c r="W53" s="13">
        <f t="shared" si="17"/>
        <v>1.5</v>
      </c>
      <c r="X53" s="15">
        <f t="shared" si="29"/>
        <v>0.99656018505665378</v>
      </c>
      <c r="Z53">
        <f t="shared" si="3"/>
        <v>50</v>
      </c>
      <c r="AA53" s="13">
        <f t="shared" si="4"/>
        <v>1.5</v>
      </c>
      <c r="AB53" s="13">
        <f t="shared" si="5"/>
        <v>1.5</v>
      </c>
      <c r="AC53" s="15">
        <f t="shared" si="6"/>
        <v>1.5</v>
      </c>
      <c r="AD53" s="15">
        <f t="shared" si="7"/>
        <v>1.5</v>
      </c>
      <c r="AE53" s="15">
        <f t="shared" si="8"/>
        <v>1.5</v>
      </c>
      <c r="AF53" s="15">
        <f t="shared" si="9"/>
        <v>1.5</v>
      </c>
      <c r="AH53">
        <f t="shared" si="1"/>
        <v>50</v>
      </c>
      <c r="AI53" s="15">
        <f t="shared" si="10"/>
        <v>-0.5</v>
      </c>
      <c r="AJ53" s="15">
        <f t="shared" si="10"/>
        <v>-0.5</v>
      </c>
      <c r="AK53" s="15">
        <f t="shared" si="10"/>
        <v>-0.5</v>
      </c>
      <c r="AL53" s="15">
        <f t="shared" si="10"/>
        <v>-0.5</v>
      </c>
      <c r="AM53" s="15">
        <f t="shared" si="10"/>
        <v>-0.5</v>
      </c>
      <c r="AN53" s="15">
        <f t="shared" si="10"/>
        <v>-0.5</v>
      </c>
      <c r="AP53" s="15">
        <f ca="1">OFFSET(AI53,0,FrontSheet!$D$5)</f>
        <v>-0.5</v>
      </c>
      <c r="AQ53" s="15">
        <f t="shared" ca="1" si="11"/>
        <v>1.5</v>
      </c>
      <c r="AR53" s="33">
        <f t="shared" ca="1" si="18"/>
        <v>0</v>
      </c>
      <c r="AS53" s="33">
        <f ca="1">OFFSET(AU54,0,FrontSheet!$D$5)</f>
        <v>0</v>
      </c>
      <c r="AU53" s="13" t="str">
        <f t="shared" si="19"/>
        <v>-</v>
      </c>
      <c r="AV53" s="13" t="str">
        <f t="shared" si="20"/>
        <v>-</v>
      </c>
      <c r="AW53" s="13" t="str">
        <f t="shared" si="21"/>
        <v>-</v>
      </c>
      <c r="AX53" s="13" t="str">
        <f t="shared" si="22"/>
        <v>-</v>
      </c>
      <c r="AY53" s="13" t="str">
        <f t="shared" si="23"/>
        <v>-</v>
      </c>
      <c r="AZ53" s="15" t="str">
        <f t="shared" si="30"/>
        <v>-</v>
      </c>
    </row>
    <row r="54" spans="1:52" x14ac:dyDescent="0.25">
      <c r="AH54" s="63" t="s">
        <v>125</v>
      </c>
      <c r="AI54" s="16">
        <f>B73</f>
        <v>4.9262047112068261</v>
      </c>
      <c r="AJ54" s="16">
        <f>F73</f>
        <v>3.6098034758409581</v>
      </c>
      <c r="AK54" s="16">
        <f>J73</f>
        <v>3.2187462020740458</v>
      </c>
      <c r="AL54" s="16">
        <f>N73</f>
        <v>1.8589999525556198</v>
      </c>
      <c r="AM54" s="16">
        <f>R73</f>
        <v>0.6514588027520376</v>
      </c>
      <c r="AN54" s="16">
        <f>V73</f>
        <v>0.30309259009095108</v>
      </c>
      <c r="AP54" s="16">
        <f ca="1">OFFSET(AI54,0,FrontSheet!$D$5)</f>
        <v>4.9262047112068261</v>
      </c>
      <c r="AS54" s="33"/>
    </row>
    <row r="55" spans="1:52" x14ac:dyDescent="0.25">
      <c r="A55" t="s">
        <v>51</v>
      </c>
      <c r="B55">
        <f>(1.5/(1+C$4))-1</f>
        <v>0.45993661421382437</v>
      </c>
      <c r="F55">
        <f t="shared" ref="F55:V55" si="31">(1.5/(1+G$4))-1</f>
        <v>0.40899435094597925</v>
      </c>
      <c r="J55">
        <f t="shared" si="31"/>
        <v>0.41044543520237609</v>
      </c>
      <c r="N55">
        <f t="shared" si="31"/>
        <v>0.30130466633311226</v>
      </c>
      <c r="R55">
        <f t="shared" si="31"/>
        <v>0.10538675842587431</v>
      </c>
      <c r="V55">
        <f t="shared" si="31"/>
        <v>-7.0016781026439712E-2</v>
      </c>
      <c r="AH55" s="63" t="s">
        <v>126</v>
      </c>
      <c r="AI55" s="16">
        <f>B63</f>
        <v>8.2358758057042216</v>
      </c>
      <c r="AJ55" s="16">
        <f>F63</f>
        <v>6.4419515679847521</v>
      </c>
      <c r="AK55" s="16">
        <f>J63</f>
        <v>5.6856329989562999</v>
      </c>
      <c r="AL55" s="16">
        <f>N63</f>
        <v>3.8289897492559755</v>
      </c>
      <c r="AM55" s="16">
        <f>R63</f>
        <v>1.9005231839668415</v>
      </c>
      <c r="AN55" s="16">
        <f>V63</f>
        <v>0.73027760290960542</v>
      </c>
      <c r="AP55" s="16">
        <f ca="1">OFFSET(AI55,0,FrontSheet!$D$5)</f>
        <v>8.2358758057042216</v>
      </c>
      <c r="AS55" s="33"/>
    </row>
    <row r="56" spans="1:52" x14ac:dyDescent="0.25">
      <c r="L56" s="68"/>
      <c r="AH56" s="63" t="s">
        <v>127</v>
      </c>
      <c r="AI56" s="16">
        <f>B83</f>
        <v>10.852375193660887</v>
      </c>
      <c r="AJ56" s="16">
        <f>F83</f>
        <v>8.7511832913573677</v>
      </c>
      <c r="AK56" s="16">
        <f>J83</f>
        <v>7.7463700906121185</v>
      </c>
      <c r="AL56" s="16">
        <f>N83</f>
        <v>5.5312975993104372</v>
      </c>
      <c r="AM56" s="16">
        <f>R83</f>
        <v>3.3344835591725785</v>
      </c>
      <c r="AN56" s="16">
        <f>V83</f>
        <v>1.7311230572578522</v>
      </c>
      <c r="AP56" s="16">
        <f ca="1">OFFSET(AI56,0,FrontSheet!$D$5)</f>
        <v>10.852375193660887</v>
      </c>
      <c r="AS56" s="33"/>
    </row>
    <row r="57" spans="1:52" x14ac:dyDescent="0.25">
      <c r="A57" t="s">
        <v>52</v>
      </c>
      <c r="B57">
        <f>IF(B55&gt;0,1+(LN((B55*Coefficients!$D$45/EXP(Coefficients!$D$31+(Coefficients!$D$32*FrontSheet!$F$3)+(Coefficients!$D$33*FrontSheet!$G$3)+(Coefficients!$D$34*FrontSheet!$D$4)))+1))/(Coefficients!$D$45*365), -1)</f>
        <v>8.2358758057042216</v>
      </c>
      <c r="F57">
        <f>IF(F55&gt;0,1+(LN((F55*Coefficients!$D$45/EXP(Coefficients!$D$31+(Coefficients!$D$32*FrontSheet!$F$3)+(Coefficients!$D$33*FrontSheet!$G$3)+(Coefficients!$D$34*FrontSheet!$D$4)+(Coefficients!$D$35*FrontSheet!$F$3)+(Coefficients!$D$40)))+1))/(Coefficients!$D$45*365), -1)</f>
        <v>6.4419515679847521</v>
      </c>
      <c r="J57">
        <f>IF(J55&gt;0,1+(LN((J55*Coefficients!$D$45/EXP(Coefficients!$D$31+(Coefficients!$D$32*FrontSheet!$F$3)+(Coefficients!$D$33*FrontSheet!$G$3)+(Coefficients!$D$34*FrontSheet!$D$4)+(Coefficients!$D$36*FrontSheet!$F$3)+(Coefficients!$D$41)))+1))/(Coefficients!$D$45*365), -1)</f>
        <v>5.6856329989562999</v>
      </c>
      <c r="L57" s="65"/>
      <c r="N57">
        <f>IF(N55&gt;0,1+(LN((N55*Coefficients!$D$45/EXP(Coefficients!$D$31+(Coefficients!$D$32*FrontSheet!$F$3)+(Coefficients!$D$33*FrontSheet!$G$3)+(Coefficients!$D$34*FrontSheet!$D$4)+(Coefficients!$D$37*FrontSheet!$F$3)+(Coefficients!$D$42)))+1))/(Coefficients!$D$45*365), -1)</f>
        <v>3.8289897492559755</v>
      </c>
      <c r="R57">
        <f>IF(R55&gt;0,1+(LN((R55*Coefficients!$D$45/EXP(Coefficients!$D$31+(Coefficients!$D$32*FrontSheet!$F$3)+(Coefficients!$D$33*FrontSheet!$G$3)+(Coefficients!$D$34*FrontSheet!$D$4)+(Coefficients!$D$38*FrontSheet!$F$3)+(Coefficients!$D$43)))+1))/(Coefficients!$D$45*365), -1)</f>
        <v>1.9005231839668415</v>
      </c>
      <c r="T57"/>
      <c r="V57">
        <f>IF(V55&gt;0,1+(LN((V55*Coefficients!$D$45/EXP(Coefficients!$D$31+(Coefficients!$D$32*FrontSheet!$F$3)+(Coefficients!$D$33*FrontSheet!$G$3)+(Coefficients!$D$34*FrontSheet!$D$4)+(Coefficients!$D$38*FrontSheet!$F$3)+(Coefficients!$D$43)))+1))/(Coefficients!$D$45*365), -1)</f>
        <v>-1</v>
      </c>
    </row>
    <row r="58" spans="1:52" x14ac:dyDescent="0.25">
      <c r="A58" t="s">
        <v>52</v>
      </c>
      <c r="B58">
        <f>B57</f>
        <v>8.2358758057042216</v>
      </c>
      <c r="F58">
        <f>F57</f>
        <v>6.4419515679847521</v>
      </c>
      <c r="J58">
        <f>J57</f>
        <v>5.6856329989562999</v>
      </c>
      <c r="N58">
        <f>N57</f>
        <v>3.8289897492559755</v>
      </c>
      <c r="R58">
        <f>R57</f>
        <v>1.9005231839668415</v>
      </c>
      <c r="V58">
        <f>V57</f>
        <v>-1</v>
      </c>
    </row>
    <row r="59" spans="1:52" x14ac:dyDescent="0.25">
      <c r="A59" t="s">
        <v>111</v>
      </c>
    </row>
    <row r="60" spans="1:52" x14ac:dyDescent="0.25">
      <c r="A60" t="s">
        <v>110</v>
      </c>
    </row>
    <row r="61" spans="1:52" x14ac:dyDescent="0.25">
      <c r="A61" t="s">
        <v>53</v>
      </c>
      <c r="B61" s="73">
        <f>LOG(0.5)/-(-(LOG(1-C4))/365)/365</f>
        <v>24.910566729881346</v>
      </c>
      <c r="C61" s="73"/>
      <c r="D61" s="73"/>
      <c r="E61" s="73"/>
      <c r="F61" s="73">
        <f>LOG(0.5)/-(-(LOG(1-G4))/365)/365</f>
        <v>10.381216519677814</v>
      </c>
      <c r="G61" s="73"/>
      <c r="H61" s="73"/>
      <c r="I61" s="73"/>
      <c r="J61" s="73">
        <f>LOG(0.5)/-(-(LOG(1-K4))/365)/365</f>
        <v>10.566404068535277</v>
      </c>
      <c r="K61" s="73"/>
      <c r="L61" s="73"/>
      <c r="M61" s="73"/>
      <c r="N61" s="73">
        <f>LOG(0.5)/-(-(LOG(1-O4))/365)/365</f>
        <v>4.1834518437041979</v>
      </c>
      <c r="O61" s="73"/>
      <c r="P61" s="73"/>
      <c r="Q61" s="73"/>
      <c r="R61" s="73">
        <f>LOG(0.5)/-(-(LOG(1-S4))/365)/365</f>
        <v>1.5696384155262888</v>
      </c>
      <c r="S61" s="73"/>
      <c r="T61" s="73"/>
      <c r="U61" s="73"/>
      <c r="V61" s="73">
        <f>LOG(0.5)/-(-(LOG(1-W4))/365)/365</f>
        <v>0.73027760290960542</v>
      </c>
    </row>
    <row r="63" spans="1:52" s="62" customFormat="1" x14ac:dyDescent="0.25">
      <c r="B63" s="62">
        <f>IF(B57&gt;1,B58,B61)</f>
        <v>8.2358758057042216</v>
      </c>
      <c r="D63" s="66"/>
      <c r="F63" s="62">
        <f>IF(F57&gt;1,F58,F61)</f>
        <v>6.4419515679847521</v>
      </c>
      <c r="H63" s="66"/>
      <c r="J63" s="62">
        <f>IF(J57&gt;1,J58,J61)</f>
        <v>5.6856329989562999</v>
      </c>
      <c r="L63" s="66"/>
      <c r="N63" s="62">
        <f>IF(N57&gt;1,N58,N61)</f>
        <v>3.8289897492559755</v>
      </c>
      <c r="P63" s="66"/>
      <c r="R63" s="62">
        <f>IF(R57&gt;1,R58,R61)</f>
        <v>1.9005231839668415</v>
      </c>
      <c r="T63" s="66"/>
      <c r="V63" s="62">
        <f>IF(V57&gt;1,V58,V61)</f>
        <v>0.73027760290960542</v>
      </c>
    </row>
    <row r="65" spans="1:22" x14ac:dyDescent="0.25">
      <c r="A65" t="s">
        <v>122</v>
      </c>
      <c r="B65">
        <f>(1.25/(1+C$4))-1</f>
        <v>0.21661384517818694</v>
      </c>
      <c r="F65">
        <f t="shared" ref="F65:R65" si="32">(1.25/(1+G$4))-1</f>
        <v>0.17416195912164945</v>
      </c>
      <c r="J65">
        <f t="shared" si="32"/>
        <v>0.17537119600198015</v>
      </c>
      <c r="N65">
        <f t="shared" si="32"/>
        <v>8.4420555277593623E-2</v>
      </c>
      <c r="R65">
        <f t="shared" si="32"/>
        <v>-7.8844367978438079E-2</v>
      </c>
      <c r="T65"/>
      <c r="V65">
        <f t="shared" ref="V65" si="33">(1.25/(1+W$4))-1</f>
        <v>-0.22501398418869978</v>
      </c>
    </row>
    <row r="67" spans="1:22" x14ac:dyDescent="0.25">
      <c r="A67" t="s">
        <v>52</v>
      </c>
      <c r="B67">
        <f>IF(B65&gt;0,1+(LN((B65*Coefficients!$D$45/EXP(Coefficients!$D$31+(Coefficients!$D$32*FrontSheet!$F$3)+(Coefficients!$D$33*FrontSheet!$G$3)+(Coefficients!$D$34*FrontSheet!$D$4)))+1))/(Coefficients!$D$45*365), -1)</f>
        <v>4.9262047112068261</v>
      </c>
      <c r="F67">
        <f>IF(F65&gt;0,1+(LN((F65*Coefficients!$D$45/EXP(Coefficients!$D$31+(Coefficients!$D$32*FrontSheet!$F$3)+(Coefficients!$D$33*FrontSheet!$G$3)+(Coefficients!$D$34*FrontSheet!$D$4)+(Coefficients!$D$35*FrontSheet!$F$3)+(Coefficients!$D$40)))+1))/(Coefficients!$D$45*365), -1)</f>
        <v>3.6098034758409581</v>
      </c>
      <c r="J67">
        <f>IF(J65&gt;0,1+(LN((J65*Coefficients!$D$45/EXP(Coefficients!$D$31+(Coefficients!$D$32*FrontSheet!$F$3)+(Coefficients!$D$33*FrontSheet!$G$3)+(Coefficients!$D$34*FrontSheet!$D$4)+(Coefficients!$D$36*FrontSheet!$F$3)+(Coefficients!$D$41)))+1))/(Coefficients!$D$45*365), -1)</f>
        <v>3.2187462020740458</v>
      </c>
      <c r="N67">
        <f>IF(N65&gt;0,1+(LN((N65*Coefficients!$D$45/EXP(Coefficients!$D$31+(Coefficients!$D$32*FrontSheet!$F$3)+(Coefficients!$D$33*FrontSheet!$G$3)+(Coefficients!$D$34*FrontSheet!$D$4)+(Coefficients!$D$37*FrontSheet!$F$3)+(Coefficients!$D$42)))+1))/(Coefficients!$D$45*365), -1)</f>
        <v>1.8589999525556198</v>
      </c>
      <c r="R67">
        <f>IF(R65&gt;0,1+(LN((R65*Coefficients!$D$45/EXP(Coefficients!$D$31+(Coefficients!$D$32*FrontSheet!$F$3)+(Coefficients!$D$33*FrontSheet!$G$3)+(Coefficients!$D$34*FrontSheet!$D$4)+(Coefficients!$D$38*FrontSheet!$F$3)+(Coefficients!$D$43)))+1))/(Coefficients!$D$45*365), -1)</f>
        <v>-1</v>
      </c>
      <c r="V67">
        <f>IF(V65&gt;0,1+(LN((V65*Coefficients!$D$45/EXP(Coefficients!$D$31+(Coefficients!$D$32*FrontSheet!$F$3)+(Coefficients!$D$33*FrontSheet!$G$3)+(Coefficients!$D$34*FrontSheet!$D$4)+(Coefficients!$D$39*FrontSheet!$F$3)+(Coefficients!$D$44)))+1))/(Coefficients!$D$45*365), -1)</f>
        <v>-1</v>
      </c>
    </row>
    <row r="68" spans="1:22" x14ac:dyDescent="0.25">
      <c r="A68" t="s">
        <v>52</v>
      </c>
    </row>
    <row r="69" spans="1:22" x14ac:dyDescent="0.25">
      <c r="A69" t="s">
        <v>111</v>
      </c>
    </row>
    <row r="70" spans="1:22" x14ac:dyDescent="0.25">
      <c r="A70" t="s">
        <v>123</v>
      </c>
    </row>
    <row r="71" spans="1:22" x14ac:dyDescent="0.25">
      <c r="A71" t="s">
        <v>53</v>
      </c>
      <c r="B71" s="73">
        <f>LOG(1-0.25)/-(-(LOG(1-C4))/365)/365</f>
        <v>10.338819321188719</v>
      </c>
      <c r="C71" s="73"/>
      <c r="D71" s="73"/>
      <c r="E71" s="73"/>
      <c r="F71" s="73">
        <f>LOG(1-0.25)/-(-(LOG(1-G4))/365)/365</f>
        <v>4.3085941437993025</v>
      </c>
      <c r="G71" s="73"/>
      <c r="H71" s="73"/>
      <c r="I71" s="73"/>
      <c r="J71" s="73">
        <f>LOG(1-0.25)/-(-(LOG(1-K4))/365)/365</f>
        <v>4.3854539209746823</v>
      </c>
      <c r="K71" s="73"/>
      <c r="L71" s="73"/>
      <c r="M71" s="73"/>
      <c r="N71" s="73">
        <f>LOG(1-0.25)/-(-(LOG(1-O4))/365)/365</f>
        <v>1.7362893915644588</v>
      </c>
      <c r="O71" s="73"/>
      <c r="P71" s="73"/>
      <c r="Q71" s="73"/>
      <c r="R71" s="73">
        <f>LOG(1-0.25)/-(-(LOG(1-S4))/365)/365</f>
        <v>0.6514588027520376</v>
      </c>
      <c r="S71" s="73"/>
      <c r="T71" s="73"/>
      <c r="U71" s="73"/>
      <c r="V71" s="73">
        <f>LOG(1-0.25)/-(-(LOG(1-W4))/365)/365</f>
        <v>0.30309259009095108</v>
      </c>
    </row>
    <row r="73" spans="1:22" s="62" customFormat="1" x14ac:dyDescent="0.25">
      <c r="B73" s="62">
        <f>IF(B67&gt;1,B67,B71)</f>
        <v>4.9262047112068261</v>
      </c>
      <c r="D73" s="66"/>
      <c r="F73" s="62">
        <f t="shared" ref="F73:V73" si="34">IF(F67&gt;1,F67,F71)</f>
        <v>3.6098034758409581</v>
      </c>
      <c r="H73" s="66"/>
      <c r="J73" s="62">
        <f t="shared" si="34"/>
        <v>3.2187462020740458</v>
      </c>
      <c r="L73" s="66"/>
      <c r="N73" s="62">
        <f t="shared" si="34"/>
        <v>1.8589999525556198</v>
      </c>
      <c r="P73" s="66"/>
      <c r="R73" s="62">
        <f t="shared" si="34"/>
        <v>0.6514588027520376</v>
      </c>
      <c r="T73" s="66"/>
      <c r="V73" s="62">
        <f t="shared" si="34"/>
        <v>0.30309259009095108</v>
      </c>
    </row>
    <row r="75" spans="1:22" x14ac:dyDescent="0.25">
      <c r="A75" t="s">
        <v>124</v>
      </c>
      <c r="B75">
        <f>(1.75/(1+C$4))-1</f>
        <v>0.7032593832494618</v>
      </c>
      <c r="F75">
        <f t="shared" ref="F75:V75" si="35">(1.75/(1+G$4))-1</f>
        <v>0.64382674277030905</v>
      </c>
      <c r="J75">
        <f t="shared" si="35"/>
        <v>0.64551967440277203</v>
      </c>
      <c r="N75">
        <f t="shared" si="35"/>
        <v>0.51818877738863112</v>
      </c>
      <c r="R75">
        <f t="shared" si="35"/>
        <v>0.28961788483018669</v>
      </c>
      <c r="V75">
        <f t="shared" si="35"/>
        <v>8.4980422135820355E-2</v>
      </c>
    </row>
    <row r="77" spans="1:22" x14ac:dyDescent="0.25">
      <c r="A77" t="s">
        <v>52</v>
      </c>
      <c r="B77">
        <f>IF(B75&gt;0,1+(LN((B75*Coefficients!$D$45/EXP(Coefficients!$D$31+(Coefficients!$D$32*FrontSheet!$F$3)+(Coefficients!$D$33*FrontSheet!$G$3)+(Coefficients!$D$34*FrontSheet!$D$4)))+1))/(Coefficients!$D$45*365), -1)</f>
        <v>10.852375193660887</v>
      </c>
      <c r="F77">
        <f>IF(F75&gt;0,1+(LN((F75*Coefficients!$D$45/EXP(Coefficients!$D$31+(Coefficients!$D$32*FrontSheet!$F$3)+(Coefficients!$D$33*FrontSheet!$G$3)+(Coefficients!$D$34*FrontSheet!$D$4)+(Coefficients!$D$35*FrontSheet!$F$3)+(Coefficients!$D$40)))+1))/(Coefficients!$D$45*365), -1)</f>
        <v>8.7511832913573677</v>
      </c>
      <c r="J77">
        <f>IF(J75&gt;0,1+(LN((J75*Coefficients!$D$45/EXP(Coefficients!$D$31+(Coefficients!$D$32*FrontSheet!$F$3)+(Coefficients!$D$33*FrontSheet!$G$3)+(Coefficients!$D$34*FrontSheet!$D$4)+(Coefficients!$D$36*FrontSheet!$F$3)+(Coefficients!$D$41)))+1))/(Coefficients!$D$45*365), -1)</f>
        <v>7.7463700906121185</v>
      </c>
      <c r="N77">
        <f>IF(N75&gt;0,1+(LN((N75*Coefficients!$D$45/EXP(Coefficients!$D$31+(Coefficients!$D$32*FrontSheet!$F$3)+(Coefficients!$D$33*FrontSheet!$G$3)+(Coefficients!$D$34*FrontSheet!$D$4)+(Coefficients!$D$37*FrontSheet!$F$3)+(Coefficients!$D$42)))+1))/(Coefficients!$D$45*365), -1)</f>
        <v>5.5312975993104372</v>
      </c>
      <c r="R77">
        <f>IF(R75&gt;0,1+(LN((R75*Coefficients!$D$45/EXP(Coefficients!$D$31+(Coefficients!$D$32*FrontSheet!$F$3)+(Coefficients!$D$33*FrontSheet!$G$3)+(Coefficients!$D$34*FrontSheet!$D$4)+(Coefficients!$D$38*FrontSheet!$F$3)+(Coefficients!$D$43)))+1))/(Coefficients!$D$45*365), -1)</f>
        <v>3.3344835591725785</v>
      </c>
      <c r="T77"/>
      <c r="V77">
        <f>IF(V75&gt;0,1+(LN((V75*Coefficients!$D$45/EXP(Coefficients!$D$31+(Coefficients!$D$32*FrontSheet!$F$3)+(Coefficients!$D$33*FrontSheet!$G$3)+(Coefficients!$D$34*FrontSheet!$D$4)+(Coefficients!$D$38*FrontSheet!$F$3)+(Coefficients!$D$43)))+1))/(Coefficients!$D$45*365), -1)</f>
        <v>1.7311230572578522</v>
      </c>
    </row>
    <row r="78" spans="1:22" x14ac:dyDescent="0.25">
      <c r="A78" t="s">
        <v>52</v>
      </c>
    </row>
    <row r="79" spans="1:22" x14ac:dyDescent="0.25">
      <c r="A79" t="s">
        <v>111</v>
      </c>
    </row>
    <row r="80" spans="1:22" x14ac:dyDescent="0.25">
      <c r="A80" t="s">
        <v>123</v>
      </c>
    </row>
    <row r="81" spans="1:22" x14ac:dyDescent="0.25">
      <c r="A81" t="s">
        <v>53</v>
      </c>
      <c r="B81" s="73">
        <f>LOG(1-0.75)/-(-(LOG(1-C4))/365)/365</f>
        <v>49.821133459762692</v>
      </c>
      <c r="C81" s="73"/>
      <c r="D81" s="73"/>
      <c r="E81" s="73"/>
      <c r="F81" s="73">
        <f>LOG(1-0.75)/-(-(LOG(1-G4))/365)/365</f>
        <v>20.762433039355628</v>
      </c>
      <c r="G81" s="73"/>
      <c r="H81" s="73"/>
      <c r="I81" s="73"/>
      <c r="J81" s="73">
        <f>LOG(1-0.75)/-(-(LOG(1-K4))/365)/365</f>
        <v>21.132808137070555</v>
      </c>
      <c r="K81" s="73"/>
      <c r="L81" s="73"/>
      <c r="M81" s="73"/>
      <c r="N81" s="73">
        <f>LOG(1-0.75)/-(-(LOG(1-O4))/365)/365</f>
        <v>8.3669036874083957</v>
      </c>
      <c r="O81" s="73"/>
      <c r="P81" s="73"/>
      <c r="Q81" s="73"/>
      <c r="R81" s="73">
        <f>LOG(1-0.75)/-(-(LOG(1-S4))/365)/365</f>
        <v>3.1392768310525776</v>
      </c>
      <c r="S81" s="73"/>
      <c r="T81" s="73"/>
      <c r="U81" s="73"/>
      <c r="V81" s="73">
        <f>LOG(1-0.75)/-(-(LOG(1-W4))/365)/365</f>
        <v>1.4605552058192108</v>
      </c>
    </row>
    <row r="83" spans="1:22" s="62" customFormat="1" x14ac:dyDescent="0.25">
      <c r="B83" s="62">
        <f>IF(B77&gt;1,B77,B81)</f>
        <v>10.852375193660887</v>
      </c>
      <c r="D83" s="66"/>
      <c r="F83" s="62">
        <f t="shared" ref="F83" si="36">IF(F77&gt;1,F77,F81)</f>
        <v>8.7511832913573677</v>
      </c>
      <c r="H83" s="66"/>
      <c r="J83" s="62">
        <f t="shared" ref="J83" si="37">IF(J77&gt;1,J77,J81)</f>
        <v>7.7463700906121185</v>
      </c>
      <c r="L83" s="66"/>
      <c r="N83" s="62">
        <f t="shared" ref="N83" si="38">IF(N77&gt;1,N77,N81)</f>
        <v>5.5312975993104372</v>
      </c>
      <c r="P83" s="66"/>
      <c r="R83" s="62">
        <f t="shared" ref="R83" si="39">IF(R77&gt;1,R77,R81)</f>
        <v>3.3344835591725785</v>
      </c>
      <c r="T83" s="66"/>
      <c r="V83" s="62">
        <f t="shared" ref="V83" si="40">IF(V77&gt;1,V77,V81)</f>
        <v>1.7311230572578522</v>
      </c>
    </row>
    <row r="88" spans="1:22" x14ac:dyDescent="0.25">
      <c r="H88" s="13">
        <f>(Coefficients!$D$45^(-1))*EXP(Coefficients!$D$31+(Coefficients!$D$32*FrontSheet!$F$3)+(Coefficients!$D$33*FrontSheet!$G$3)+(Coefficients!$D$34*FrontSheet!$D$4)+(Coefficients!$D$36*FrontSheet!$F$3)+(Coefficients!$D$41))*(EXP(Coefficients!$D$45*((Calculations!$A5-1)*365))-1)</f>
        <v>7.5216501505008207E-2</v>
      </c>
    </row>
    <row r="89" spans="1:22" x14ac:dyDescent="0.25">
      <c r="H89" s="13">
        <f>(EXP(Coefficients!$D$45*((Calculations!$A5-1)*365))-1)</f>
        <v>8.2939929801584489E-2</v>
      </c>
    </row>
    <row r="90" spans="1:22" x14ac:dyDescent="0.25">
      <c r="H90" s="13">
        <f>EXP(Coefficients!$D$31+(Coefficients!$D$32*FrontSheet!$F$3)+(Coefficients!$D$33*FrontSheet!$G$3)+(Coefficients!$D$34*FrontSheet!$D$4)+(Coefficients!$D$36*FrontSheet!$F$3)+(Coefficients!$D$41))</f>
        <v>1.9797174072637818E-4</v>
      </c>
    </row>
    <row r="91" spans="1:22" x14ac:dyDescent="0.25">
      <c r="H91" s="13">
        <f>Coefficients!$D$31+(Coefficients!$D$32*FrontSheet!$F$3)+(Coefficients!$D$33*FrontSheet!$G$3)+(Coefficients!$D$34*FrontSheet!$D$4)+(Coefficients!$D$36*FrontSheet!$F$3)+(Coefficients!$D$41)</f>
        <v>-8.5273862610598723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12E5-C0B3-4721-A9CA-DB6C584599E6}">
  <dimension ref="B2:Q45"/>
  <sheetViews>
    <sheetView topLeftCell="A8" workbookViewId="0">
      <selection activeCell="H26" sqref="H26"/>
    </sheetView>
  </sheetViews>
  <sheetFormatPr defaultRowHeight="15" x14ac:dyDescent="0.25"/>
  <cols>
    <col min="2" max="2" width="29.140625" customWidth="1"/>
    <col min="3" max="3" width="11.85546875" customWidth="1"/>
    <col min="4" max="4" width="9.28515625" bestFit="1" customWidth="1"/>
    <col min="5" max="5" width="8.28515625" bestFit="1" customWidth="1"/>
    <col min="6" max="6" width="7.5703125" bestFit="1" customWidth="1"/>
    <col min="7" max="7" width="10" bestFit="1" customWidth="1"/>
    <col min="8" max="8" width="9.28515625" bestFit="1" customWidth="1"/>
    <col min="11" max="11" width="8.7109375" bestFit="1" customWidth="1"/>
    <col min="12" max="12" width="9.140625" bestFit="1" customWidth="1"/>
  </cols>
  <sheetData>
    <row r="2" spans="2:17" x14ac:dyDescent="0.25">
      <c r="B2" t="s">
        <v>0</v>
      </c>
    </row>
    <row r="3" spans="2:17" x14ac:dyDescent="0.25">
      <c r="B3" s="1"/>
      <c r="C3" s="1"/>
      <c r="D3" s="1"/>
      <c r="E3" s="1"/>
      <c r="F3" s="2"/>
      <c r="G3" s="2"/>
      <c r="H3" s="3"/>
    </row>
    <row r="4" spans="2:17" ht="30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17" x14ac:dyDescent="0.25">
      <c r="B5" s="1"/>
      <c r="C5" s="1"/>
      <c r="D5" s="1"/>
      <c r="H5" s="4"/>
      <c r="K5" s="1"/>
      <c r="L5" s="1"/>
      <c r="M5" s="1"/>
      <c r="N5" s="1"/>
      <c r="O5" s="1"/>
      <c r="P5" s="1"/>
      <c r="Q5" s="1"/>
    </row>
    <row r="6" spans="2:17" ht="15.75" x14ac:dyDescent="0.25">
      <c r="B6" s="1" t="s">
        <v>8</v>
      </c>
      <c r="C6" s="8">
        <v>6.6315100000000002E-2</v>
      </c>
      <c r="D6" s="8">
        <v>8.1746000000000006E-3</v>
      </c>
      <c r="E6" s="8">
        <v>8.11</v>
      </c>
      <c r="F6" s="8">
        <v>0</v>
      </c>
      <c r="G6" s="8">
        <v>5.0293299999999999E-2</v>
      </c>
      <c r="H6" s="8">
        <v>8.2336900000000005E-2</v>
      </c>
      <c r="K6" s="1"/>
      <c r="L6" s="1"/>
      <c r="M6" s="1"/>
      <c r="N6" s="1"/>
      <c r="O6" s="1"/>
      <c r="P6" s="1"/>
      <c r="Q6" s="1"/>
    </row>
    <row r="7" spans="2:17" x14ac:dyDescent="0.25">
      <c r="B7" s="1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s="1"/>
      <c r="L7" s="1"/>
      <c r="M7" s="1"/>
      <c r="N7" s="1"/>
      <c r="O7" s="1"/>
      <c r="P7" s="1"/>
      <c r="Q7" s="1"/>
    </row>
    <row r="8" spans="2:17" ht="15.75" x14ac:dyDescent="0.25">
      <c r="B8" s="1" t="s">
        <v>10</v>
      </c>
      <c r="C8" s="8">
        <v>0.27575250000000001</v>
      </c>
      <c r="D8" s="8">
        <v>0.16053899999999999</v>
      </c>
      <c r="E8" s="8">
        <v>1.72</v>
      </c>
      <c r="F8" s="8">
        <v>8.5999999999999993E-2</v>
      </c>
      <c r="G8" s="8">
        <v>-3.8898099999999998E-2</v>
      </c>
      <c r="H8" s="8">
        <v>0.59040309999999996</v>
      </c>
      <c r="K8" s="1"/>
      <c r="L8" s="1"/>
      <c r="M8" s="1"/>
      <c r="N8" s="1"/>
      <c r="O8" s="1"/>
      <c r="P8" s="1"/>
      <c r="Q8" s="1"/>
    </row>
    <row r="9" spans="2:17" x14ac:dyDescent="0.25">
      <c r="B9" s="1" t="s">
        <v>11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K9" s="1"/>
      <c r="L9" s="1"/>
      <c r="M9" s="1"/>
      <c r="N9" s="1"/>
      <c r="O9" s="1"/>
      <c r="P9" s="1"/>
      <c r="Q9" s="1"/>
    </row>
    <row r="10" spans="2:17" x14ac:dyDescent="0.25">
      <c r="B10" s="1" t="s">
        <v>12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K10" s="1"/>
      <c r="L10" s="1"/>
      <c r="M10" s="1"/>
      <c r="N10" s="1"/>
      <c r="O10" s="1"/>
      <c r="P10" s="1"/>
      <c r="Q10" s="1"/>
    </row>
    <row r="11" spans="2:17" x14ac:dyDescent="0.25">
      <c r="B11" s="1" t="s">
        <v>13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K11" s="1"/>
      <c r="L11" s="1"/>
      <c r="M11" s="1"/>
      <c r="N11" s="1"/>
      <c r="O11" s="1"/>
      <c r="P11" s="1"/>
      <c r="Q11" s="1"/>
    </row>
    <row r="12" spans="2:17" x14ac:dyDescent="0.25">
      <c r="B12" s="1" t="s">
        <v>14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K12" s="1"/>
      <c r="L12" s="1"/>
      <c r="M12" s="1"/>
      <c r="N12" s="1"/>
      <c r="O12" s="1"/>
      <c r="P12" s="1"/>
      <c r="Q12" s="1"/>
    </row>
    <row r="13" spans="2:17" x14ac:dyDescent="0.25">
      <c r="B13" s="1" t="s">
        <v>15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K13" s="1"/>
      <c r="L13" s="1"/>
      <c r="M13" s="1"/>
      <c r="N13" s="1"/>
      <c r="O13" s="1"/>
      <c r="P13" s="1"/>
      <c r="Q13" s="1"/>
    </row>
    <row r="14" spans="2:17" x14ac:dyDescent="0.25">
      <c r="B14" s="1" t="s">
        <v>16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K14" s="1"/>
      <c r="L14" s="1"/>
      <c r="M14" s="1"/>
      <c r="N14" s="1"/>
      <c r="O14" s="1"/>
      <c r="P14" s="1"/>
      <c r="Q14" s="1"/>
    </row>
    <row r="15" spans="2:17" x14ac:dyDescent="0.25">
      <c r="B15" s="1" t="s">
        <v>17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K15" s="1"/>
      <c r="L15" s="1"/>
      <c r="M15" s="1"/>
      <c r="N15" s="1"/>
      <c r="O15" s="1"/>
      <c r="P15" s="1"/>
      <c r="Q15" s="1"/>
    </row>
    <row r="16" spans="2:17" x14ac:dyDescent="0.25">
      <c r="B16" s="1" t="s">
        <v>18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K16" s="1"/>
      <c r="L16" s="1"/>
      <c r="M16" s="1"/>
      <c r="N16" s="1"/>
      <c r="O16" s="1"/>
      <c r="P16" s="1"/>
      <c r="Q16" s="1"/>
    </row>
    <row r="17" spans="2:11" x14ac:dyDescent="0.25">
      <c r="B17" s="1" t="s">
        <v>19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</row>
    <row r="18" spans="2:11" x14ac:dyDescent="0.25">
      <c r="B18" s="1" t="s">
        <v>20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</row>
    <row r="19" spans="2:11" ht="15.75" x14ac:dyDescent="0.25">
      <c r="B19" s="1" t="s">
        <v>21</v>
      </c>
      <c r="C19" s="8">
        <v>0.95387160000000004</v>
      </c>
      <c r="D19" s="8">
        <v>0.64034270000000004</v>
      </c>
      <c r="E19" s="8">
        <v>1.49</v>
      </c>
      <c r="F19" s="8">
        <v>0.13600000000000001</v>
      </c>
      <c r="G19" s="8">
        <v>-0.30117699999999997</v>
      </c>
      <c r="H19" s="8">
        <v>2.20892</v>
      </c>
    </row>
    <row r="20" spans="2:11" ht="15.75" x14ac:dyDescent="0.25">
      <c r="B20" s="1" t="s">
        <v>22</v>
      </c>
      <c r="C20" s="8">
        <v>1.2590140000000001</v>
      </c>
      <c r="D20" s="8">
        <v>0.62402170000000001</v>
      </c>
      <c r="E20" s="8">
        <v>2.02</v>
      </c>
      <c r="F20" s="8">
        <v>4.3999999999999997E-2</v>
      </c>
      <c r="G20" s="8">
        <v>3.5954E-2</v>
      </c>
      <c r="H20" s="8">
        <v>2.4820739999999999</v>
      </c>
    </row>
    <row r="21" spans="2:11" ht="15.75" x14ac:dyDescent="0.25">
      <c r="B21" s="1" t="s">
        <v>23</v>
      </c>
      <c r="C21" s="8">
        <v>2.4773450000000001</v>
      </c>
      <c r="D21" s="8">
        <v>0.60576430000000003</v>
      </c>
      <c r="E21" s="8">
        <v>4.09</v>
      </c>
      <c r="F21" s="8">
        <v>0</v>
      </c>
      <c r="G21" s="8">
        <v>1.2900689999999999</v>
      </c>
      <c r="H21" s="8">
        <v>3.664622</v>
      </c>
    </row>
    <row r="22" spans="2:11" ht="15.75" x14ac:dyDescent="0.25">
      <c r="B22" s="1" t="s">
        <v>24</v>
      </c>
      <c r="C22" s="8">
        <v>3.7399589999999998</v>
      </c>
      <c r="D22" s="8">
        <v>0.60784850000000001</v>
      </c>
      <c r="E22" s="8">
        <v>6.15</v>
      </c>
      <c r="F22" s="8">
        <v>0</v>
      </c>
      <c r="G22" s="8">
        <v>2.5485980000000001</v>
      </c>
      <c r="H22" s="8">
        <v>4.9313200000000004</v>
      </c>
    </row>
    <row r="23" spans="2:11" ht="15.75" x14ac:dyDescent="0.25">
      <c r="B23" s="1" t="s">
        <v>25</v>
      </c>
      <c r="C23" s="8">
        <v>4.9444379999999999</v>
      </c>
      <c r="D23" s="8">
        <v>0.67953629999999998</v>
      </c>
      <c r="E23" s="8">
        <v>7.28</v>
      </c>
      <c r="F23" s="8">
        <v>0</v>
      </c>
      <c r="G23" s="8">
        <v>3.6125720000000001</v>
      </c>
      <c r="H23" s="8">
        <v>6.2763049999999998</v>
      </c>
    </row>
    <row r="24" spans="2:11" ht="15.75" x14ac:dyDescent="0.25">
      <c r="B24" s="1" t="s">
        <v>26</v>
      </c>
      <c r="C24" s="8">
        <v>-4.2354279999999997</v>
      </c>
      <c r="D24" s="8">
        <v>0.60570139999999995</v>
      </c>
      <c r="E24" s="8">
        <v>-6.99</v>
      </c>
      <c r="F24" s="8">
        <v>0</v>
      </c>
      <c r="G24" s="8">
        <v>-5.4225810000000001</v>
      </c>
      <c r="H24" s="8">
        <v>-3.0482749999999998</v>
      </c>
    </row>
    <row r="25" spans="2:11" x14ac:dyDescent="0.25">
      <c r="B25" s="1"/>
      <c r="C25" s="1"/>
      <c r="D25" s="1"/>
      <c r="E25" s="5"/>
      <c r="F25" s="5"/>
      <c r="G25" s="5"/>
      <c r="H25" s="6"/>
    </row>
    <row r="26" spans="2:11" x14ac:dyDescent="0.25">
      <c r="B26" s="12" t="s">
        <v>50</v>
      </c>
      <c r="C26" s="12">
        <v>73.732399999999998</v>
      </c>
      <c r="F26">
        <v>67.091610000000003</v>
      </c>
      <c r="G26">
        <v>67.980580000000003</v>
      </c>
      <c r="H26">
        <v>72.857529999999997</v>
      </c>
      <c r="I26">
        <v>76.488370000000003</v>
      </c>
      <c r="J26">
        <v>78.560289999999995</v>
      </c>
      <c r="K26">
        <v>80.918369999999996</v>
      </c>
    </row>
    <row r="27" spans="2:11" x14ac:dyDescent="0.25">
      <c r="B27" s="7" t="s">
        <v>27</v>
      </c>
    </row>
    <row r="29" spans="2:11" ht="31.5" x14ac:dyDescent="0.25">
      <c r="B29" s="8" t="s">
        <v>28</v>
      </c>
      <c r="C29" s="8" t="s">
        <v>29</v>
      </c>
      <c r="D29" s="8" t="s">
        <v>30</v>
      </c>
      <c r="E29" s="8" t="s">
        <v>31</v>
      </c>
      <c r="F29" s="8" t="s">
        <v>32</v>
      </c>
      <c r="G29" s="8" t="s">
        <v>33</v>
      </c>
    </row>
    <row r="30" spans="2:11" x14ac:dyDescent="0.25">
      <c r="B30" s="1"/>
      <c r="C30" s="1"/>
      <c r="D30" s="1"/>
      <c r="E30" s="9"/>
      <c r="F30" s="9"/>
      <c r="G30" s="11"/>
    </row>
    <row r="31" spans="2:11" ht="15.75" x14ac:dyDescent="0.25">
      <c r="B31" s="8" t="s">
        <v>34</v>
      </c>
      <c r="C31" s="10">
        <v>10000</v>
      </c>
      <c r="D31" s="8">
        <v>-9.0669970000000006</v>
      </c>
      <c r="E31" s="8">
        <v>0.14162179999999999</v>
      </c>
      <c r="F31" s="8">
        <v>-9.6087860000000003</v>
      </c>
      <c r="G31" s="8">
        <v>-8.4658160000000002</v>
      </c>
    </row>
    <row r="32" spans="2:11" ht="15.75" x14ac:dyDescent="0.25">
      <c r="B32" s="8" t="s">
        <v>35</v>
      </c>
      <c r="C32" s="10">
        <v>10000</v>
      </c>
      <c r="D32" s="8">
        <v>7.2893000000000003E-3</v>
      </c>
      <c r="E32" s="8">
        <v>1.6434299999999999E-2</v>
      </c>
      <c r="F32" s="8">
        <v>-5.2624400000000002E-2</v>
      </c>
      <c r="G32" s="8">
        <v>7.2481100000000007E-2</v>
      </c>
    </row>
    <row r="33" spans="2:7" ht="15.75" x14ac:dyDescent="0.25">
      <c r="B33" s="8" t="s">
        <v>36</v>
      </c>
      <c r="C33" s="10">
        <v>10000</v>
      </c>
      <c r="D33" s="8">
        <v>5.9219999999999997E-4</v>
      </c>
      <c r="E33" s="8">
        <v>1.1129999999999999E-4</v>
      </c>
      <c r="F33" s="8">
        <v>1.8330000000000001E-4</v>
      </c>
      <c r="G33" s="8">
        <v>1.0476999999999999E-3</v>
      </c>
    </row>
    <row r="34" spans="2:7" ht="15.75" x14ac:dyDescent="0.25">
      <c r="B34" s="8" t="s">
        <v>37</v>
      </c>
      <c r="C34" s="10">
        <v>10000</v>
      </c>
      <c r="D34" s="8">
        <v>0.1782744</v>
      </c>
      <c r="E34" s="8">
        <v>4.3562900000000002E-2</v>
      </c>
      <c r="F34" s="8">
        <v>1.3882200000000001E-2</v>
      </c>
      <c r="G34" s="8">
        <v>0.32253140000000002</v>
      </c>
    </row>
    <row r="35" spans="2:7" ht="15.75" x14ac:dyDescent="0.25">
      <c r="B35" s="8" t="s">
        <v>38</v>
      </c>
      <c r="C35" s="10">
        <v>10000</v>
      </c>
      <c r="D35" s="8">
        <v>-2.0356099999999999E-2</v>
      </c>
      <c r="E35" s="8">
        <v>6.9506999999999998E-3</v>
      </c>
      <c r="F35" s="8">
        <v>-4.9498399999999998E-2</v>
      </c>
      <c r="G35" s="8">
        <v>5.5710999999999998E-3</v>
      </c>
    </row>
    <row r="36" spans="2:7" ht="15.75" x14ac:dyDescent="0.25">
      <c r="B36" s="8" t="s">
        <v>38</v>
      </c>
      <c r="C36" s="10">
        <v>10000</v>
      </c>
      <c r="D36" s="8">
        <v>-2.5892499999999999E-2</v>
      </c>
      <c r="E36" s="8">
        <v>6.9316999999999998E-3</v>
      </c>
      <c r="F36" s="8">
        <v>-5.3205299999999997E-2</v>
      </c>
      <c r="G36" s="8">
        <v>2.9294E-3</v>
      </c>
    </row>
    <row r="37" spans="2:7" ht="15.75" x14ac:dyDescent="0.25">
      <c r="B37" s="8" t="s">
        <v>38</v>
      </c>
      <c r="C37" s="10">
        <v>10000</v>
      </c>
      <c r="D37" s="8">
        <v>-2.5626699999999999E-2</v>
      </c>
      <c r="E37" s="8">
        <v>6.9832000000000002E-3</v>
      </c>
      <c r="F37" s="8">
        <v>-5.4241400000000002E-2</v>
      </c>
      <c r="G37" s="8">
        <v>3.0200000000000001E-3</v>
      </c>
    </row>
    <row r="38" spans="2:7" ht="15.75" x14ac:dyDescent="0.25">
      <c r="B38" s="8" t="s">
        <v>38</v>
      </c>
      <c r="C38" s="10">
        <v>10000</v>
      </c>
      <c r="D38" s="8">
        <v>-3.1296600000000001E-2</v>
      </c>
      <c r="E38" s="8">
        <v>7.7828999999999997E-3</v>
      </c>
      <c r="F38" s="8">
        <v>-6.4154900000000001E-2</v>
      </c>
      <c r="G38" s="8">
        <v>-1.1435E-3</v>
      </c>
    </row>
    <row r="39" spans="2:7" ht="15.75" x14ac:dyDescent="0.25">
      <c r="B39" s="8" t="s">
        <v>38</v>
      </c>
      <c r="C39" s="10">
        <v>10000</v>
      </c>
      <c r="D39" s="8">
        <v>-0.13861899999999999</v>
      </c>
      <c r="E39" s="8">
        <v>6.6166000000000003E-3</v>
      </c>
      <c r="F39" s="8">
        <v>-0.163103</v>
      </c>
      <c r="G39" s="8">
        <v>-0.1148081</v>
      </c>
    </row>
    <row r="40" spans="2:7" ht="15.75" x14ac:dyDescent="0.25">
      <c r="B40" s="8" t="s">
        <v>39</v>
      </c>
      <c r="C40" s="10">
        <v>10000</v>
      </c>
      <c r="D40" s="8">
        <v>0.23007739999999999</v>
      </c>
      <c r="E40" s="8">
        <v>8.3523200000000006E-2</v>
      </c>
      <c r="F40" s="8">
        <v>-8.4004400000000007E-2</v>
      </c>
      <c r="G40" s="8">
        <v>0.53769029999999995</v>
      </c>
    </row>
    <row r="41" spans="2:7" ht="15.75" x14ac:dyDescent="0.25">
      <c r="B41" s="8" t="s">
        <v>40</v>
      </c>
      <c r="C41" s="10">
        <v>10000</v>
      </c>
      <c r="D41" s="8">
        <v>0.41135319999999997</v>
      </c>
      <c r="E41" s="8">
        <v>0.1249039</v>
      </c>
      <c r="F41" s="8">
        <v>-2.9423999999999999E-2</v>
      </c>
      <c r="G41" s="8">
        <v>0.91345200000000004</v>
      </c>
    </row>
    <row r="42" spans="2:7" ht="15.75" x14ac:dyDescent="0.25">
      <c r="B42" s="8" t="s">
        <v>41</v>
      </c>
      <c r="C42" s="10">
        <v>10000</v>
      </c>
      <c r="D42" s="8">
        <v>0.68466130000000003</v>
      </c>
      <c r="E42" s="8">
        <v>0.1773585</v>
      </c>
      <c r="F42" s="8">
        <v>-0.114352</v>
      </c>
      <c r="G42" s="8">
        <v>1.3681620000000001</v>
      </c>
    </row>
    <row r="43" spans="2:7" ht="15.75" x14ac:dyDescent="0.25">
      <c r="B43" s="8" t="s">
        <v>42</v>
      </c>
      <c r="C43" s="10">
        <v>10000</v>
      </c>
      <c r="D43" s="8">
        <v>0.85345409999999999</v>
      </c>
      <c r="E43" s="8">
        <v>0.213563</v>
      </c>
      <c r="F43" s="8">
        <v>-6.1597499999999999E-2</v>
      </c>
      <c r="G43" s="8">
        <v>1.7336240000000001</v>
      </c>
    </row>
    <row r="44" spans="2:7" ht="15.75" x14ac:dyDescent="0.25">
      <c r="B44" s="8" t="s">
        <v>43</v>
      </c>
      <c r="C44" s="10">
        <v>10000</v>
      </c>
      <c r="D44" s="8">
        <v>1.7763180000000001</v>
      </c>
      <c r="E44" s="8">
        <v>0.23636099999999999</v>
      </c>
      <c r="F44" s="8">
        <v>0.73704930000000002</v>
      </c>
      <c r="G44" s="8">
        <v>2.7327970000000001</v>
      </c>
    </row>
    <row r="45" spans="2:7" ht="15.75" x14ac:dyDescent="0.25">
      <c r="B45" s="8" t="s">
        <v>44</v>
      </c>
      <c r="C45" s="10">
        <v>10000</v>
      </c>
      <c r="D45" s="8">
        <v>2.1829999999999999E-4</v>
      </c>
      <c r="E45" s="8">
        <v>1.01E-5</v>
      </c>
      <c r="F45" s="8">
        <v>1.806E-4</v>
      </c>
      <c r="G45" s="8">
        <v>2.563E-4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055-34F6-4E2A-8E7C-A4A0146FA293}">
  <dimension ref="A1:B11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48</v>
      </c>
    </row>
    <row r="2" spans="1:2" x14ac:dyDescent="0.25">
      <c r="A2" t="s">
        <v>61</v>
      </c>
      <c r="B2">
        <v>1</v>
      </c>
    </row>
    <row r="3" spans="1:2" x14ac:dyDescent="0.25">
      <c r="A3" t="s">
        <v>62</v>
      </c>
      <c r="B3">
        <v>0</v>
      </c>
    </row>
    <row r="5" spans="1:2" x14ac:dyDescent="0.25">
      <c r="A5" t="s">
        <v>49</v>
      </c>
    </row>
    <row r="6" spans="1:2" x14ac:dyDescent="0.25">
      <c r="A6" t="s">
        <v>63</v>
      </c>
      <c r="B6">
        <v>0</v>
      </c>
    </row>
    <row r="7" spans="1:2" x14ac:dyDescent="0.25">
      <c r="A7" t="s">
        <v>64</v>
      </c>
      <c r="B7">
        <v>1</v>
      </c>
    </row>
    <row r="8" spans="1:2" x14ac:dyDescent="0.25">
      <c r="A8" t="s">
        <v>65</v>
      </c>
      <c r="B8">
        <v>2</v>
      </c>
    </row>
    <row r="9" spans="1:2" x14ac:dyDescent="0.25">
      <c r="A9" t="s">
        <v>66</v>
      </c>
      <c r="B9">
        <v>3</v>
      </c>
    </row>
    <row r="10" spans="1:2" x14ac:dyDescent="0.25">
      <c r="A10" t="s">
        <v>67</v>
      </c>
      <c r="B10">
        <v>4</v>
      </c>
    </row>
    <row r="11" spans="1:2" x14ac:dyDescent="0.25">
      <c r="A11" t="s">
        <v>68</v>
      </c>
      <c r="B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60B4-2C34-4BDE-B2AB-16CF079BBCE4}">
  <dimension ref="A1:BI51"/>
  <sheetViews>
    <sheetView topLeftCell="AF1" workbookViewId="0">
      <selection activeCell="BC9" sqref="BC9"/>
    </sheetView>
  </sheetViews>
  <sheetFormatPr defaultRowHeight="15" x14ac:dyDescent="0.25"/>
  <cols>
    <col min="1" max="1" width="9.42578125" bestFit="1" customWidth="1"/>
    <col min="5" max="34" width="9.140625" customWidth="1"/>
    <col min="49" max="49" width="10.140625" bestFit="1" customWidth="1"/>
  </cols>
  <sheetData>
    <row r="1" spans="1:61" ht="15.75" thickBot="1" x14ac:dyDescent="0.3">
      <c r="G1" s="93" t="s">
        <v>82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U1" s="93" t="s">
        <v>139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  <c r="AI1" s="93" t="s">
        <v>140</v>
      </c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5"/>
      <c r="AW1" s="93" t="s">
        <v>86</v>
      </c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5"/>
    </row>
    <row r="2" spans="1:61" ht="15.75" thickBot="1" x14ac:dyDescent="0.3">
      <c r="A2" s="74" t="s">
        <v>104</v>
      </c>
      <c r="B2" s="79" t="s">
        <v>82</v>
      </c>
      <c r="C2" s="79" t="s">
        <v>84</v>
      </c>
      <c r="D2" s="80" t="s">
        <v>85</v>
      </c>
      <c r="G2" s="75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U2" s="75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/>
      <c r="AI2" s="75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7"/>
      <c r="AW2" s="75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7"/>
    </row>
    <row r="3" spans="1:61" x14ac:dyDescent="0.25">
      <c r="A3" s="46" t="s">
        <v>105</v>
      </c>
      <c r="B3" s="75">
        <v>-6.9145899999999996E-2</v>
      </c>
      <c r="C3" s="76">
        <v>-1.334001</v>
      </c>
      <c r="D3" s="77">
        <v>1.273549</v>
      </c>
      <c r="G3" s="4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7"/>
      <c r="U3" s="46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7"/>
      <c r="AI3" s="46"/>
      <c r="AJ3" s="49"/>
      <c r="AK3" s="49"/>
      <c r="AL3" s="49"/>
      <c r="AM3" s="49">
        <v>0.29966788076791484</v>
      </c>
      <c r="AN3" s="49">
        <v>0.66129570796764026</v>
      </c>
      <c r="AO3" s="49">
        <v>1.3022998024352179</v>
      </c>
      <c r="AP3" s="49">
        <v>0.326217620207439</v>
      </c>
      <c r="AQ3" s="49">
        <v>0.22437030734256208</v>
      </c>
      <c r="AR3" s="49">
        <v>1.5036401325444646</v>
      </c>
      <c r="AS3" s="49"/>
      <c r="AT3" s="49"/>
      <c r="AU3" s="47"/>
      <c r="AW3" s="46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7"/>
    </row>
    <row r="4" spans="1:61" x14ac:dyDescent="0.25">
      <c r="A4" s="46" t="s">
        <v>47</v>
      </c>
      <c r="B4" s="46">
        <v>-4.9820999999999997E-3</v>
      </c>
      <c r="C4" s="49">
        <v>-2.4840299999999999E-2</v>
      </c>
      <c r="D4" s="47">
        <v>-8.1320999999999997E-3</v>
      </c>
      <c r="E4" s="49"/>
      <c r="G4" s="46" t="s">
        <v>54</v>
      </c>
      <c r="H4" s="81">
        <f>FrontSheet!$L$21</f>
        <v>8.2358758057042216</v>
      </c>
      <c r="I4" s="81">
        <f>FrontSheet!$L$22</f>
        <v>6.4419515679847521</v>
      </c>
      <c r="J4" s="81">
        <f>FrontSheet!$L$23</f>
        <v>5.6856329989562999</v>
      </c>
      <c r="K4" s="81">
        <f>FrontSheet!$L$24</f>
        <v>3.8289897492559755</v>
      </c>
      <c r="L4" s="81">
        <f>FrontSheet!$L$25</f>
        <v>1.9005231839668415</v>
      </c>
      <c r="M4" s="81">
        <f>FrontSheet!$L$26</f>
        <v>0.73027760290960542</v>
      </c>
      <c r="N4" s="49"/>
      <c r="O4" s="49"/>
      <c r="P4" s="49"/>
      <c r="Q4" s="49"/>
      <c r="R4" s="49"/>
      <c r="S4" s="47"/>
      <c r="U4" s="46" t="s">
        <v>54</v>
      </c>
      <c r="V4" s="81">
        <f>FrontSheet!$L$21</f>
        <v>8.2358758057042216</v>
      </c>
      <c r="W4" s="81">
        <f>FrontSheet!$L$22</f>
        <v>6.4419515679847521</v>
      </c>
      <c r="X4" s="81">
        <f>FrontSheet!$L$23</f>
        <v>5.6856329989562999</v>
      </c>
      <c r="Y4" s="81">
        <f>FrontSheet!$L$24</f>
        <v>3.8289897492559755</v>
      </c>
      <c r="Z4" s="81">
        <f>FrontSheet!$L$25</f>
        <v>1.9005231839668415</v>
      </c>
      <c r="AA4" s="81">
        <f>FrontSheet!$L$26</f>
        <v>0.73027760290960542</v>
      </c>
      <c r="AB4" s="49"/>
      <c r="AC4" s="49"/>
      <c r="AD4" s="49"/>
      <c r="AE4" s="49"/>
      <c r="AF4" s="49"/>
      <c r="AG4" s="47"/>
      <c r="AI4" s="46" t="s">
        <v>54</v>
      </c>
      <c r="AJ4" s="81">
        <f>FrontSheet!$L$21</f>
        <v>8.2358758057042216</v>
      </c>
      <c r="AK4" s="81">
        <f>FrontSheet!$L$22</f>
        <v>6.4419515679847521</v>
      </c>
      <c r="AL4" s="81">
        <f>FrontSheet!$L$23</f>
        <v>5.6856329989562999</v>
      </c>
      <c r="AM4" s="81">
        <f>FrontSheet!$L$24</f>
        <v>3.8289897492559755</v>
      </c>
      <c r="AN4" s="81">
        <f>FrontSheet!$L$25</f>
        <v>1.9005231839668415</v>
      </c>
      <c r="AO4" s="81">
        <f>FrontSheet!$L$26</f>
        <v>0.73027760290960542</v>
      </c>
      <c r="AP4" s="49"/>
      <c r="AQ4" s="49"/>
      <c r="AR4" s="49"/>
      <c r="AS4" s="49"/>
      <c r="AT4" s="49"/>
      <c r="AU4" s="47"/>
      <c r="AW4" s="46" t="s">
        <v>54</v>
      </c>
      <c r="AX4" s="81">
        <f>FrontSheet!$L$21</f>
        <v>8.2358758057042216</v>
      </c>
      <c r="AY4" s="81">
        <f>FrontSheet!$L$22</f>
        <v>6.4419515679847521</v>
      </c>
      <c r="AZ4" s="81">
        <f>FrontSheet!$L$23</f>
        <v>5.6856329989562999</v>
      </c>
      <c r="BA4" s="81">
        <f>FrontSheet!$L$24</f>
        <v>3.8289897492559755</v>
      </c>
      <c r="BB4" s="81">
        <f>FrontSheet!$L$25</f>
        <v>1.9005231839668415</v>
      </c>
      <c r="BC4" s="81">
        <f>FrontSheet!$L$26</f>
        <v>0.73027760290960542</v>
      </c>
      <c r="BD4" s="49"/>
      <c r="BE4" s="49"/>
      <c r="BF4" s="49"/>
      <c r="BG4" s="49"/>
      <c r="BH4" s="49"/>
      <c r="BI4" s="47"/>
    </row>
    <row r="5" spans="1:61" x14ac:dyDescent="0.25">
      <c r="A5" s="46" t="s">
        <v>48</v>
      </c>
      <c r="B5" s="46">
        <v>7.9141199999999995E-2</v>
      </c>
      <c r="C5" s="49">
        <v>0.29657709999999998</v>
      </c>
      <c r="D5" s="47">
        <v>-7.73456E-2</v>
      </c>
      <c r="E5" s="49"/>
      <c r="G5" s="46" t="s">
        <v>81</v>
      </c>
      <c r="H5" s="81">
        <f t="shared" ref="H5:M5" si="0">ROUNDUP(H4,0)</f>
        <v>9</v>
      </c>
      <c r="I5" s="81">
        <f t="shared" si="0"/>
        <v>7</v>
      </c>
      <c r="J5" s="81">
        <f t="shared" si="0"/>
        <v>6</v>
      </c>
      <c r="K5" s="81">
        <f t="shared" si="0"/>
        <v>4</v>
      </c>
      <c r="L5" s="81">
        <f t="shared" si="0"/>
        <v>2</v>
      </c>
      <c r="M5" s="81">
        <f t="shared" si="0"/>
        <v>1</v>
      </c>
      <c r="N5" s="49"/>
      <c r="O5" s="49"/>
      <c r="P5" s="49"/>
      <c r="Q5" s="49"/>
      <c r="R5" s="49"/>
      <c r="S5" s="47"/>
      <c r="U5" s="46" t="s">
        <v>81</v>
      </c>
      <c r="V5" s="81">
        <f t="shared" ref="V5:AA5" si="1">ROUNDUP(V4,0)</f>
        <v>9</v>
      </c>
      <c r="W5" s="81">
        <f t="shared" si="1"/>
        <v>7</v>
      </c>
      <c r="X5" s="81">
        <f t="shared" si="1"/>
        <v>6</v>
      </c>
      <c r="Y5" s="81">
        <f t="shared" si="1"/>
        <v>4</v>
      </c>
      <c r="Z5" s="81">
        <f t="shared" si="1"/>
        <v>2</v>
      </c>
      <c r="AA5" s="81">
        <f t="shared" si="1"/>
        <v>1</v>
      </c>
      <c r="AB5" s="49"/>
      <c r="AC5" s="49"/>
      <c r="AD5" s="49"/>
      <c r="AE5" s="49"/>
      <c r="AF5" s="49"/>
      <c r="AG5" s="47"/>
      <c r="AI5" s="46" t="s">
        <v>81</v>
      </c>
      <c r="AJ5" s="81">
        <f t="shared" ref="AJ5:AO5" si="2">ROUNDUP(AJ4,0)</f>
        <v>9</v>
      </c>
      <c r="AK5" s="81">
        <f t="shared" si="2"/>
        <v>7</v>
      </c>
      <c r="AL5" s="81">
        <f t="shared" si="2"/>
        <v>6</v>
      </c>
      <c r="AM5" s="81">
        <f t="shared" si="2"/>
        <v>4</v>
      </c>
      <c r="AN5" s="81">
        <f t="shared" si="2"/>
        <v>2</v>
      </c>
      <c r="AO5" s="81">
        <f t="shared" si="2"/>
        <v>1</v>
      </c>
      <c r="AP5" s="49"/>
      <c r="AQ5" s="49"/>
      <c r="AR5" s="49"/>
      <c r="AS5" s="49"/>
      <c r="AT5" s="49"/>
      <c r="AU5" s="47"/>
      <c r="AW5" s="46" t="s">
        <v>81</v>
      </c>
      <c r="AX5" s="81">
        <f t="shared" ref="AX5:BC5" si="3">ROUNDUP(AX4,0)</f>
        <v>9</v>
      </c>
      <c r="AY5" s="81">
        <f t="shared" si="3"/>
        <v>7</v>
      </c>
      <c r="AZ5" s="81">
        <f t="shared" si="3"/>
        <v>6</v>
      </c>
      <c r="BA5" s="81">
        <f t="shared" si="3"/>
        <v>4</v>
      </c>
      <c r="BB5" s="81">
        <f t="shared" si="3"/>
        <v>2</v>
      </c>
      <c r="BC5" s="81">
        <f t="shared" si="3"/>
        <v>1</v>
      </c>
      <c r="BD5" s="49"/>
      <c r="BE5" s="49"/>
      <c r="BF5" s="49"/>
      <c r="BG5" s="49"/>
      <c r="BH5" s="49"/>
      <c r="BI5" s="47"/>
    </row>
    <row r="6" spans="1:61" ht="15.75" thickBot="1" x14ac:dyDescent="0.3">
      <c r="A6" s="46" t="s">
        <v>88</v>
      </c>
      <c r="B6" s="46">
        <v>0.1534326</v>
      </c>
      <c r="C6" s="49">
        <v>-4.6748199999999997E-2</v>
      </c>
      <c r="D6" s="47">
        <v>-0.79875549999999995</v>
      </c>
      <c r="E6" s="49"/>
      <c r="G6" s="43" t="s">
        <v>138</v>
      </c>
      <c r="H6" s="82">
        <f t="shared" ref="H6:M6" si="4">H4-ROUNDDOWN(H4,0)</f>
        <v>0.23587580570422162</v>
      </c>
      <c r="I6" s="82">
        <f t="shared" si="4"/>
        <v>0.4419515679847521</v>
      </c>
      <c r="J6" s="82">
        <f t="shared" si="4"/>
        <v>0.68563299895629992</v>
      </c>
      <c r="K6" s="82">
        <f t="shared" si="4"/>
        <v>0.82898974925597546</v>
      </c>
      <c r="L6" s="82">
        <f t="shared" si="4"/>
        <v>0.9005231839668415</v>
      </c>
      <c r="M6" s="82">
        <f t="shared" si="4"/>
        <v>0.73027760290960542</v>
      </c>
      <c r="N6" s="44"/>
      <c r="O6" s="44"/>
      <c r="P6" s="44"/>
      <c r="Q6" s="44"/>
      <c r="R6" s="44"/>
      <c r="S6" s="45"/>
      <c r="U6" s="43" t="s">
        <v>138</v>
      </c>
      <c r="V6" s="82">
        <f t="shared" ref="V6:AA6" si="5">V4-ROUNDDOWN(V4,0)</f>
        <v>0.23587580570422162</v>
      </c>
      <c r="W6" s="82">
        <f t="shared" si="5"/>
        <v>0.4419515679847521</v>
      </c>
      <c r="X6" s="82">
        <f t="shared" si="5"/>
        <v>0.68563299895629992</v>
      </c>
      <c r="Y6" s="82">
        <f t="shared" si="5"/>
        <v>0.82898974925597546</v>
      </c>
      <c r="Z6" s="82">
        <f t="shared" si="5"/>
        <v>0.9005231839668415</v>
      </c>
      <c r="AA6" s="82">
        <f t="shared" si="5"/>
        <v>0.73027760290960542</v>
      </c>
      <c r="AB6" s="44"/>
      <c r="AC6" s="44"/>
      <c r="AD6" s="44"/>
      <c r="AE6" s="44"/>
      <c r="AF6" s="44"/>
      <c r="AG6" s="45"/>
      <c r="AI6" s="43" t="s">
        <v>138</v>
      </c>
      <c r="AJ6" s="82">
        <f t="shared" ref="AJ6:AO6" si="6">AJ4-ROUNDDOWN(AJ4,0)</f>
        <v>0.23587580570422162</v>
      </c>
      <c r="AK6" s="82">
        <f t="shared" si="6"/>
        <v>0.4419515679847521</v>
      </c>
      <c r="AL6" s="82">
        <f t="shared" si="6"/>
        <v>0.68563299895629992</v>
      </c>
      <c r="AM6" s="82">
        <f t="shared" si="6"/>
        <v>0.82898974925597546</v>
      </c>
      <c r="AN6" s="82">
        <f t="shared" si="6"/>
        <v>0.9005231839668415</v>
      </c>
      <c r="AO6" s="82">
        <f t="shared" si="6"/>
        <v>0.73027760290960542</v>
      </c>
      <c r="AP6" s="44"/>
      <c r="AQ6" s="44"/>
      <c r="AR6" s="44"/>
      <c r="AS6" s="44"/>
      <c r="AT6" s="44"/>
      <c r="AU6" s="45"/>
      <c r="AW6" s="43" t="s">
        <v>138</v>
      </c>
      <c r="AX6" s="82">
        <f t="shared" ref="AX6:BC6" si="7">AX4-ROUNDDOWN(AX4,0)</f>
        <v>0.23587580570422162</v>
      </c>
      <c r="AY6" s="82">
        <f t="shared" si="7"/>
        <v>0.4419515679847521</v>
      </c>
      <c r="AZ6" s="82">
        <f t="shared" si="7"/>
        <v>0.68563299895629992</v>
      </c>
      <c r="BA6" s="82">
        <f t="shared" si="7"/>
        <v>0.82898974925597546</v>
      </c>
      <c r="BB6" s="82">
        <f t="shared" si="7"/>
        <v>0.9005231839668415</v>
      </c>
      <c r="BC6" s="82">
        <f t="shared" si="7"/>
        <v>0.73027760290960542</v>
      </c>
      <c r="BD6" s="44"/>
      <c r="BE6" s="44"/>
      <c r="BF6" s="44"/>
      <c r="BG6" s="44"/>
      <c r="BH6" s="44"/>
      <c r="BI6" s="45"/>
    </row>
    <row r="7" spans="1:61" x14ac:dyDescent="0.25">
      <c r="A7" s="46" t="s">
        <v>89</v>
      </c>
      <c r="B7" s="46">
        <v>-0.1125641</v>
      </c>
      <c r="C7" s="49">
        <v>-0.48992479999999999</v>
      </c>
      <c r="D7" s="47">
        <v>-0.87630549999999996</v>
      </c>
      <c r="E7" s="49"/>
      <c r="G7" s="46"/>
      <c r="H7" s="96" t="s">
        <v>136</v>
      </c>
      <c r="I7" s="97"/>
      <c r="J7" s="97"/>
      <c r="K7" s="97"/>
      <c r="L7" s="97"/>
      <c r="M7" s="98"/>
      <c r="N7" s="97" t="s">
        <v>137</v>
      </c>
      <c r="O7" s="97"/>
      <c r="P7" s="97"/>
      <c r="Q7" s="97"/>
      <c r="R7" s="97"/>
      <c r="S7" s="98"/>
      <c r="U7" s="46"/>
      <c r="V7" s="96" t="s">
        <v>136</v>
      </c>
      <c r="W7" s="97"/>
      <c r="X7" s="97"/>
      <c r="Y7" s="97"/>
      <c r="Z7" s="97"/>
      <c r="AA7" s="98"/>
      <c r="AB7" s="97" t="s">
        <v>137</v>
      </c>
      <c r="AC7" s="97"/>
      <c r="AD7" s="97"/>
      <c r="AE7" s="97"/>
      <c r="AF7" s="97"/>
      <c r="AG7" s="98"/>
      <c r="AI7" s="46"/>
      <c r="AJ7" s="96" t="s">
        <v>136</v>
      </c>
      <c r="AK7" s="97"/>
      <c r="AL7" s="97"/>
      <c r="AM7" s="97"/>
      <c r="AN7" s="97"/>
      <c r="AO7" s="98"/>
      <c r="AP7" s="97" t="s">
        <v>137</v>
      </c>
      <c r="AQ7" s="97"/>
      <c r="AR7" s="97"/>
      <c r="AS7" s="97"/>
      <c r="AT7" s="97"/>
      <c r="AU7" s="98"/>
      <c r="AW7" s="46"/>
      <c r="AX7" s="96" t="s">
        <v>136</v>
      </c>
      <c r="AY7" s="97"/>
      <c r="AZ7" s="97"/>
      <c r="BA7" s="97"/>
      <c r="BB7" s="97"/>
      <c r="BC7" s="98"/>
      <c r="BD7" s="97" t="s">
        <v>137</v>
      </c>
      <c r="BE7" s="97"/>
      <c r="BF7" s="97"/>
      <c r="BG7" s="97"/>
      <c r="BH7" s="97"/>
      <c r="BI7" s="98"/>
    </row>
    <row r="8" spans="1:61" ht="15.75" thickBot="1" x14ac:dyDescent="0.3">
      <c r="A8" s="46" t="s">
        <v>90</v>
      </c>
      <c r="B8" s="46">
        <v>-0.45197179999999998</v>
      </c>
      <c r="C8" s="49">
        <v>-1.152301</v>
      </c>
      <c r="D8" s="47">
        <v>-0.16130530000000001</v>
      </c>
      <c r="E8" s="49"/>
      <c r="G8" s="43" t="s">
        <v>45</v>
      </c>
      <c r="H8" s="46">
        <v>0</v>
      </c>
      <c r="I8" s="49">
        <v>1</v>
      </c>
      <c r="J8" s="49">
        <v>2</v>
      </c>
      <c r="K8" s="49">
        <v>3</v>
      </c>
      <c r="L8" s="49">
        <v>4</v>
      </c>
      <c r="M8" s="47">
        <v>5</v>
      </c>
      <c r="N8" s="44">
        <v>0</v>
      </c>
      <c r="O8" s="44">
        <v>1</v>
      </c>
      <c r="P8" s="44">
        <v>2</v>
      </c>
      <c r="Q8" s="44">
        <v>3</v>
      </c>
      <c r="R8" s="44">
        <v>4</v>
      </c>
      <c r="S8" s="45">
        <v>5</v>
      </c>
      <c r="U8" s="43" t="s">
        <v>45</v>
      </c>
      <c r="V8" s="46">
        <v>0</v>
      </c>
      <c r="W8">
        <v>1</v>
      </c>
      <c r="X8">
        <v>2</v>
      </c>
      <c r="Y8">
        <v>3</v>
      </c>
      <c r="Z8">
        <v>4</v>
      </c>
      <c r="AA8" s="47">
        <v>5</v>
      </c>
      <c r="AB8" s="44">
        <v>0</v>
      </c>
      <c r="AC8" s="44">
        <v>1</v>
      </c>
      <c r="AD8" s="44">
        <v>2</v>
      </c>
      <c r="AE8" s="44">
        <v>3</v>
      </c>
      <c r="AF8" s="44">
        <v>4</v>
      </c>
      <c r="AG8" s="45">
        <v>5</v>
      </c>
      <c r="AI8" s="43" t="s">
        <v>45</v>
      </c>
      <c r="AJ8" s="46">
        <v>0</v>
      </c>
      <c r="AK8">
        <v>1</v>
      </c>
      <c r="AL8">
        <v>2</v>
      </c>
      <c r="AM8">
        <v>3</v>
      </c>
      <c r="AN8">
        <v>4</v>
      </c>
      <c r="AO8" s="47">
        <v>5</v>
      </c>
      <c r="AP8" s="44">
        <v>0</v>
      </c>
      <c r="AQ8" s="44">
        <v>1</v>
      </c>
      <c r="AR8" s="44">
        <v>2</v>
      </c>
      <c r="AS8" s="44">
        <v>3</v>
      </c>
      <c r="AT8" s="44">
        <v>4</v>
      </c>
      <c r="AU8" s="45">
        <v>5</v>
      </c>
      <c r="AW8" s="43" t="s">
        <v>45</v>
      </c>
      <c r="AX8" s="46">
        <v>0</v>
      </c>
      <c r="AY8">
        <v>1</v>
      </c>
      <c r="AZ8">
        <v>2</v>
      </c>
      <c r="BA8">
        <v>3</v>
      </c>
      <c r="BB8">
        <v>4</v>
      </c>
      <c r="BC8" s="47">
        <v>5</v>
      </c>
      <c r="BD8" s="44">
        <v>0</v>
      </c>
      <c r="BE8" s="44">
        <v>1</v>
      </c>
      <c r="BF8" s="44">
        <v>2</v>
      </c>
      <c r="BG8" s="44">
        <v>3</v>
      </c>
      <c r="BH8" s="44">
        <v>4</v>
      </c>
      <c r="BI8" s="45">
        <v>5</v>
      </c>
    </row>
    <row r="9" spans="1:61" ht="15.75" thickBot="1" x14ac:dyDescent="0.3">
      <c r="A9" s="46" t="s">
        <v>91</v>
      </c>
      <c r="B9" s="46">
        <v>-0.37942120000000001</v>
      </c>
      <c r="C9" s="49">
        <v>-1.298562</v>
      </c>
      <c r="D9" s="47">
        <v>0.1961125</v>
      </c>
      <c r="E9" s="49"/>
      <c r="G9" s="43" t="s">
        <v>135</v>
      </c>
      <c r="H9" s="75">
        <f>EXP($B$11*(($B$3)+($B$4*FrontSheet!E$7)+('Resource Use'!$B$5*FrontSheet!$D$4)))</f>
        <v>0.98424751267362498</v>
      </c>
      <c r="I9" s="76">
        <f>EXP($B$11*(($B$3)+($B$4*FrontSheet!F$7)+('Resource Use'!$B$5*FrontSheet!$D$4)+B6))</f>
        <v>1.1196898352732876</v>
      </c>
      <c r="J9" s="76">
        <f>EXP($B$11*(($B$3)+($B$4*FrontSheet!G$7)+('Resource Use'!$B$5*FrontSheet!$D$4)+B7))</f>
        <v>0.91910923845742809</v>
      </c>
      <c r="K9" s="76">
        <f>EXP($B$11*(($B$3)+($B$4*FrontSheet!H$7)+('Resource Use'!$B$5*FrontSheet!$D$4)+B8))</f>
        <v>0.706961267068276</v>
      </c>
      <c r="L9" s="76">
        <f>EXP($B$11*(($B$3)+($B$4*FrontSheet!I$7)+('Resource Use'!$B$5*FrontSheet!$D$4)+B9))</f>
        <v>0.75646819398152298</v>
      </c>
      <c r="M9" s="77">
        <f>EXP($B$11*(($B$3)+($B$4*FrontSheet!J$7)+('Resource Use'!$B$5*FrontSheet!$D$4)+B10))</f>
        <v>0.80297738265827701</v>
      </c>
      <c r="N9" s="49"/>
      <c r="O9" s="49"/>
      <c r="P9" s="49"/>
      <c r="Q9" s="49"/>
      <c r="R9" s="49"/>
      <c r="S9" s="47"/>
      <c r="U9" s="43" t="s">
        <v>135</v>
      </c>
      <c r="V9" s="75">
        <f>EXP(-($C$3+($C$4*FrontSheet!E$7)+('Resource Use'!$C$5*FrontSheet!$D$4)))</f>
        <v>3.2680388996252008</v>
      </c>
      <c r="W9" s="76">
        <f>EXP(-(($C$3)+($C$4*FrontSheet!F$7)+('Resource Use'!$C$5*FrontSheet!$D$4)+C6))</f>
        <v>3.3496504550805692</v>
      </c>
      <c r="X9" s="76">
        <f>EXP(-(($C$3)+($C$4*FrontSheet!G$7)+('Resource Use'!$C$5*FrontSheet!$D$4)+C7))</f>
        <v>4.622278186625028</v>
      </c>
      <c r="Y9" s="76">
        <f>EXP(-(($C$3)+($C$4*FrontSheet!H$7)+('Resource Use'!$C$5*FrontSheet!$D$4)+C8))</f>
        <v>8.1913010424379333</v>
      </c>
      <c r="Z9" s="76">
        <f>EXP(-(($C$3)+($C$4*FrontSheet!I$7)+('Resource Use'!$C$5*FrontSheet!$D$4)+C9))</f>
        <v>9.0057803142206545</v>
      </c>
      <c r="AA9" s="77">
        <f>EXP(-(($C$3)+($C$4*FrontSheet!J$7)+('Resource Use'!$C$5*FrontSheet!$D$4)+C10))</f>
        <v>4.3278951431130137</v>
      </c>
      <c r="AB9" s="44"/>
      <c r="AC9" s="44"/>
      <c r="AD9" s="44"/>
      <c r="AE9" s="44"/>
      <c r="AF9" s="44"/>
      <c r="AG9" s="45"/>
      <c r="AI9" s="43" t="s">
        <v>135</v>
      </c>
      <c r="AJ9" s="75">
        <f>EXP(-($D$3+($D$4*FrontSheet!E$7)+('Resource Use'!$D$5*FrontSheet!$D$4)))</f>
        <v>0.31722125550396041</v>
      </c>
      <c r="AK9" s="76">
        <f>EXP(-(($D$3)+($D$4*FrontSheet!F$7)+('Resource Use'!$D$5*FrontSheet!$D$4)+D6))</f>
        <v>0.70003182924813412</v>
      </c>
      <c r="AL9" s="76">
        <f>EXP(-(($D$3)+($D$4*FrontSheet!G$7)+('Resource Use'!$D$5*FrontSheet!$D$4)+D7))</f>
        <v>0.72706505613241834</v>
      </c>
      <c r="AM9" s="76">
        <f>EXP(-(($D$3)+($D$4*FrontSheet!H$7)+('Resource Use'!$D$5*FrontSheet!$D$4)+D8))</f>
        <v>0.34532617504597696</v>
      </c>
      <c r="AN9" s="76">
        <f>EXP(-(($D$3)+($D$4*FrontSheet!WI$7)+('Resource Use'!$D$5*FrontSheet!$D$4)+D9))</f>
        <v>0.24849913856268832</v>
      </c>
      <c r="AO9" s="77">
        <f>EXP(-(($D$3)+($D$4*FrontSheet!J$7)+('Resource Use'!$D$5*FrontSheet!$D$4)+D10))</f>
        <v>1.5917175022214358</v>
      </c>
      <c r="AP9" s="44"/>
      <c r="AQ9" s="44"/>
      <c r="AR9" s="44"/>
      <c r="AS9" s="44"/>
      <c r="AT9" s="44"/>
      <c r="AU9" s="45"/>
      <c r="AW9" s="43" t="s">
        <v>142</v>
      </c>
      <c r="AX9" s="85">
        <f>'Discharge Dest'!L6*0.95</f>
        <v>7.5396825396825389E-3</v>
      </c>
      <c r="AY9" s="86">
        <f>'Discharge Dest'!M6*0.95</f>
        <v>9.3442622950819683E-3</v>
      </c>
      <c r="AZ9" s="86">
        <f>'Discharge Dest'!N6*0.95</f>
        <v>8.6890243902439015E-3</v>
      </c>
      <c r="BA9" s="86">
        <f>'Discharge Dest'!O6*0.95</f>
        <v>0.10857142857142857</v>
      </c>
      <c r="BB9" s="86">
        <f>'Discharge Dest'!P6*0.95</f>
        <v>0.47</v>
      </c>
      <c r="BC9" s="87">
        <f>'Discharge Dest'!Q6*0.95</f>
        <v>0.67058823529411771</v>
      </c>
      <c r="BD9" s="44"/>
      <c r="BE9" s="44"/>
      <c r="BF9" s="44"/>
      <c r="BG9" s="44"/>
      <c r="BH9" s="44"/>
      <c r="BI9" s="45"/>
    </row>
    <row r="10" spans="1:61" ht="15.75" thickBot="1" x14ac:dyDescent="0.3">
      <c r="A10" s="46" t="s">
        <v>103</v>
      </c>
      <c r="B10" s="46">
        <v>-0.31811420000000001</v>
      </c>
      <c r="C10" s="49">
        <v>-0.62435209999999997</v>
      </c>
      <c r="D10" s="47">
        <v>-1.7254100000000001</v>
      </c>
      <c r="E10" s="49"/>
      <c r="F10" s="15"/>
      <c r="G10" s="46">
        <v>1</v>
      </c>
      <c r="H10" s="75">
        <f>IF($G10&lt;H$5,-LN(EXP((-H$9)*($G10^$B$11))),IF($G10&gt;H$5,0,IF($G10=H$5,-LN(EXP((-H$9)*(H$4^$B$11))),"Error")))</f>
        <v>0.98424751267362509</v>
      </c>
      <c r="I10" s="76">
        <f>IF($G10&lt;I$5,-LN(EXP((-I$9)*($G10^$B$11))),IF($G10&gt;I$5,0,IF($G10=I$5,-LN(EXP((-I$9)*(I$4^$B$11))),"Error")))</f>
        <v>1.1196898352732876</v>
      </c>
      <c r="J10" s="76">
        <f t="shared" ref="J10:M10" si="8">IF($G10&lt;J$5,-LN(EXP((-J$9)*($G10^$B$11))),IF($G10&gt;J$5,0,IF($G10=J$5,-LN(EXP((-J$9)*(J$4^$B$11))),"Error")))</f>
        <v>0.91910923845742809</v>
      </c>
      <c r="K10" s="76">
        <f t="shared" si="8"/>
        <v>0.706961267068276</v>
      </c>
      <c r="L10" s="76">
        <f t="shared" si="8"/>
        <v>0.75646819398152298</v>
      </c>
      <c r="M10" s="77">
        <f t="shared" si="8"/>
        <v>0.62116993163748668</v>
      </c>
      <c r="N10" s="76">
        <f>H10*(1/((1+FrontSheet!$J$3)^($G10-1)))</f>
        <v>0.98424751267362509</v>
      </c>
      <c r="O10" s="76">
        <f>I10*(1/((1+FrontSheet!$J$3)^($G10-1)))</f>
        <v>1.1196898352732876</v>
      </c>
      <c r="P10" s="76">
        <f>J10*(1/((1+FrontSheet!$J$3)^($G10-1)))</f>
        <v>0.91910923845742809</v>
      </c>
      <c r="Q10" s="76">
        <f>K10*(1/((1+FrontSheet!$J$3)^($G10-1)))</f>
        <v>0.706961267068276</v>
      </c>
      <c r="R10" s="76">
        <f>L10*(1/((1+FrontSheet!$J$3)^($G10-1)))</f>
        <v>0.75646819398152298</v>
      </c>
      <c r="S10" s="77">
        <f>M10*(1/((1+FrontSheet!$J$3)^($G10-1)))</f>
        <v>0.62116993163748668</v>
      </c>
      <c r="U10" s="46">
        <v>1</v>
      </c>
      <c r="V10" s="75">
        <f>IF($U10&lt;V$5,-LN(((1+((V$9*$U10)^(1/$C$11)))^(-1))),IF($U10&gt;V$5,0,IF($U10=V$5,-LN(((1+(V$9*V$4)^(1/$C$11))^(-1))),"Error")))</f>
        <v>7.3254763838148449</v>
      </c>
      <c r="W10" s="76">
        <f t="shared" ref="W10:AA10" si="9">IF($U10&lt;W$5,-LN(((1+((W$9*$U10)^(1/$C$11)))^(-1))),IF($U10&gt;W$5,0,IF($U10=W$5,-LN(((1+(W$9*W$4)^(1/$C$11))^(-1))),"Error")))</f>
        <v>7.477954438477223</v>
      </c>
      <c r="X10" s="76">
        <f t="shared" si="9"/>
        <v>9.4693958073059257</v>
      </c>
      <c r="Y10" s="76">
        <f t="shared" si="9"/>
        <v>13.008576238197957</v>
      </c>
      <c r="Z10" s="76">
        <f t="shared" si="9"/>
        <v>13.594923614429941</v>
      </c>
      <c r="AA10" s="77">
        <f t="shared" si="9"/>
        <v>7.1187885923499934</v>
      </c>
      <c r="AB10" s="76">
        <f>V10*(1/((1+FrontSheet!$J$3)^($G10-1)))</f>
        <v>7.3254763838148449</v>
      </c>
      <c r="AC10" s="76">
        <f>W10*(1/((1+FrontSheet!$J$3)^($G10-1)))</f>
        <v>7.477954438477223</v>
      </c>
      <c r="AD10" s="76">
        <f>X10*(1/((1+FrontSheet!$J$3)^($G10-1)))</f>
        <v>9.4693958073059257</v>
      </c>
      <c r="AE10" s="76">
        <f>Y10*(1/((1+FrontSheet!$J$3)^($G10-1)))</f>
        <v>13.008576238197957</v>
      </c>
      <c r="AF10" s="76">
        <f>Z10*(1/((1+FrontSheet!$J$3)^($G10-1)))</f>
        <v>13.594923614429941</v>
      </c>
      <c r="AG10" s="77">
        <f>AA10*(1/((1+FrontSheet!$J$3)^($G10-1)))</f>
        <v>7.1187885923499934</v>
      </c>
      <c r="AI10" s="46">
        <v>1</v>
      </c>
      <c r="AJ10" s="75">
        <f>IF($AI10&lt;AJ$5,-LN(((1+(AJ$9*$AI10)^(1/$D$11))^(-1))),IF($AI10&gt;AJ$5,0,IF($AI10=AJ$5,-LN(((1+(AJ$9*AJ$4)^(1/$D$11))^(-1))),"Error")))</f>
        <v>0.23088176620663897</v>
      </c>
      <c r="AK10" s="76">
        <f t="shared" ref="AK10:AO10" si="10">IF($AI10&lt;AK$5,-LN(((1+(AK$9*$AI10)^(1/$D$11))^(-1))),IF($AI10&gt;AK$5,0,IF($AI10=AK$5,-LN(((1+(AK$9*AK$4)^(1/$D$11))^(-1))),"Error")))</f>
        <v>0.50552814848788252</v>
      </c>
      <c r="AL10" s="76">
        <f>IF($AI10&lt;AL$5,-LN(((1+(AL$9*$AI10)^(1/$D$11))^(-1))),IF($AI10&gt;AL$5,0,IF($AI10=AL$5,-LN(((1+(AL$9*AL$4)^(1/$D$11))^(-1))),"Error")))</f>
        <v>0.52342052824010687</v>
      </c>
      <c r="AM10" s="76">
        <f t="shared" si="10"/>
        <v>0.25226131270979774</v>
      </c>
      <c r="AN10" s="76">
        <f t="shared" si="10"/>
        <v>0.17812485316622484</v>
      </c>
      <c r="AO10" s="77">
        <f t="shared" si="10"/>
        <v>0.78539518458422175</v>
      </c>
      <c r="AP10" s="76">
        <f>AJ10*(1/((1+FrontSheet!$J$3)^($G10-1)))</f>
        <v>0.23088176620663897</v>
      </c>
      <c r="AQ10" s="76">
        <f>AK10*(1/((1+FrontSheet!$J$3)^($G10-1)))</f>
        <v>0.50552814848788252</v>
      </c>
      <c r="AR10" s="76">
        <f>AL10*(1/((1+FrontSheet!$J$3)^($G10-1)))</f>
        <v>0.52342052824010687</v>
      </c>
      <c r="AS10" s="76">
        <f>AM10*(1/((1+FrontSheet!$J$3)^($G10-1)))</f>
        <v>0.25226131270979774</v>
      </c>
      <c r="AT10" s="76">
        <f>AN10*(1/((1+FrontSheet!$J$3)^($G10-1)))</f>
        <v>0.17812485316622484</v>
      </c>
      <c r="AU10" s="77">
        <f>AO10*(1/((1+FrontSheet!$J$3)^($G10-1)))</f>
        <v>0.78539518458422175</v>
      </c>
      <c r="AW10" s="46">
        <v>1</v>
      </c>
      <c r="AX10" s="75">
        <f>IF($AW10&lt;AX$5,AX$9,IF($AW10=AX$5,AX$6*AX$9,IF($AW10&gt;AX$5,0,"Broke")))</f>
        <v>7.5396825396825389E-3</v>
      </c>
      <c r="AY10" s="76">
        <f t="shared" ref="AY10:BC25" si="11">IF($AW10&lt;AY$5,AY$9,IF($AW10=AY$5,AY$6*AY$9,IF($AW10&gt;AY$5,0,"Broke")))</f>
        <v>9.3442622950819683E-3</v>
      </c>
      <c r="AZ10" s="76">
        <f t="shared" si="11"/>
        <v>8.6890243902439015E-3</v>
      </c>
      <c r="BA10" s="76">
        <f t="shared" si="11"/>
        <v>0.10857142857142857</v>
      </c>
      <c r="BB10" s="76">
        <f t="shared" si="11"/>
        <v>0.47</v>
      </c>
      <c r="BC10" s="77">
        <f t="shared" si="11"/>
        <v>0.48971556900997071</v>
      </c>
      <c r="BD10" s="76">
        <f>AX10*(1/((1+FrontSheet!$J$3)^($G10-1)))</f>
        <v>7.5396825396825389E-3</v>
      </c>
      <c r="BE10" s="76">
        <f>AY10*(1/((1+FrontSheet!$J$3)^($G10-1)))</f>
        <v>9.3442622950819683E-3</v>
      </c>
      <c r="BF10" s="76">
        <f>AZ10*(1/((1+FrontSheet!$J$3)^($G10-1)))</f>
        <v>8.6890243902439015E-3</v>
      </c>
      <c r="BG10" s="76">
        <f>BA10*(1/((1+FrontSheet!$J$3)^($G10-1)))</f>
        <v>0.10857142857142857</v>
      </c>
      <c r="BH10" s="76">
        <f>BB10*(1/((1+FrontSheet!$J$3)^($G10-1)))</f>
        <v>0.47</v>
      </c>
      <c r="BI10" s="77">
        <f>BC10*(1/((1+FrontSheet!$J$3)^($G10-1)))</f>
        <v>0.48971556900997071</v>
      </c>
    </row>
    <row r="11" spans="1:61" ht="15.75" thickBot="1" x14ac:dyDescent="0.3">
      <c r="A11" s="78" t="s">
        <v>141</v>
      </c>
      <c r="B11" s="78">
        <v>0.81672579999999995</v>
      </c>
      <c r="C11" s="79">
        <v>0.16166820000000001</v>
      </c>
      <c r="D11" s="80">
        <v>0.85162850000000001</v>
      </c>
      <c r="E11" s="49"/>
      <c r="F11" s="15"/>
      <c r="G11" s="46">
        <v>2</v>
      </c>
      <c r="H11" s="46">
        <f>IF($G11&lt;H$5,-LN(EXP((-H$9)*($G11^$B$11)))-(-LN(EXP((-H$9)*($G10^$B$11)))),IF($G11&gt;H$5,0,IF($G11=H$5,-LN(EXP((-H$9)*(H$4^$B$11)))-(-LN(EXP((-H$9)*($G10^$B$11)))),"Error")))</f>
        <v>0.74940993636777786</v>
      </c>
      <c r="I11" s="49">
        <f t="shared" ref="I11:I49" si="12">IF($G11&lt;I$5,-LN(EXP((-I$9)*($G11^$B$11)))-(-LN(EXP((-I$9)*($G10^$B$11)))),IF($G11&gt;I$5,0,IF($G11=I$5,-LN(EXP((-I$9)*(I$4^$B$11)))-(-LN(EXP((-I$9)*($G10^$B$11)))),"Error")))</f>
        <v>0.85253625475205919</v>
      </c>
      <c r="J11" s="49">
        <f t="shared" ref="J11:J49" si="13">IF($G11&lt;J$5,-LN(EXP((-J$9)*($G11^$B$11)))-(-LN(EXP((-J$9)*($G10^$B$11)))),IF($G11&gt;J$5,0,IF($G11=J$5,-LN(EXP((-J$9)*(J$4^$B$11)))-(-LN(EXP((-J$9)*($G10^$B$11)))),"Error")))</f>
        <v>0.69981339758368255</v>
      </c>
      <c r="K11" s="49">
        <f t="shared" ref="K11:K49" si="14">IF($G11&lt;K$5,-LN(EXP((-K$9)*($G11^$B$11)))-(-LN(EXP((-K$9)*($G10^$B$11)))),IF($G11&gt;K$5,0,IF($G11=K$5,-LN(EXP((-K$9)*(K$4^$B$11)))-(-LN(EXP((-K$9)*($G10^$B$11)))),"Error")))</f>
        <v>0.53828309581291534</v>
      </c>
      <c r="L11" s="49">
        <f t="shared" ref="L11:L49" si="15">IF($G11&lt;L$5,-LN(EXP((-L$9)*($G11^$B$11)))-(-LN(EXP((-L$9)*($G10^$B$11)))),IF($G11&gt;L$5,0,IF($G11=L$5,-LN(EXP((-L$9)*(L$4^$B$11)))-(-LN(EXP((-L$9)*($G10^$B$11)))),"Error")))</f>
        <v>0.52159870477181003</v>
      </c>
      <c r="M11" s="47">
        <f t="shared" ref="M11:M49" si="16">IF($G11&lt;M$5,-LN(EXP((-M$9)*($G11^$B$11)))-(-LN(EXP((-M$9)*($G10^$B$11)))),IF($G11&gt;M$5,0,IF($G11=M$5,-LN(EXP((-M$9)*(M$4^$B$11)))-(-LN(EXP((-M$9)*($G10^$B$11)))),"Error")))</f>
        <v>0</v>
      </c>
      <c r="N11" s="49">
        <f>H11*(1/((1+FrontSheet!$J$3)^($G11-1)))</f>
        <v>0.72406757136983368</v>
      </c>
      <c r="O11" s="49">
        <f>I11*(1/((1+FrontSheet!$J$3)^($G11-1)))</f>
        <v>0.82370652633049202</v>
      </c>
      <c r="P11" s="49">
        <f>J11*(1/((1+FrontSheet!$J$3)^($G11-1)))</f>
        <v>0.67614821022578031</v>
      </c>
      <c r="Q11" s="49">
        <f>K11*(1/((1+FrontSheet!$J$3)^($G11-1)))</f>
        <v>0.5200802858095801</v>
      </c>
      <c r="R11" s="49">
        <f>L11*(1/((1+FrontSheet!$J$3)^($G11-1)))</f>
        <v>0.50396010122880197</v>
      </c>
      <c r="S11" s="47">
        <f>M11*(1/((1+FrontSheet!$J$3)^($G11-1)))</f>
        <v>0</v>
      </c>
      <c r="U11" s="46">
        <v>2</v>
      </c>
      <c r="V11" s="46">
        <f>IF($U11&lt;V$5,-LN(((1+(V$9*$U11)^(1/$C$11))^(-1)))-(-LN(((1+(V$9*$U10)^(1/$C$11))^(-1)))),IF($U11&gt;V$5,0,IF($U11=V$5,-LN(((1+(V$9*V$4)^(1/$C$11))^(-1)))-(-LN(((1+(V$9*$U10)^(1/$C$11))^(-1)))),"Error")))</f>
        <v>4.286817960041617</v>
      </c>
      <c r="W11" s="49">
        <f t="shared" ref="W11:W49" si="17">IF($U11&lt;W$5,-LN(((1+(W$9*$U11)^(1/$C$11))^(-1)))-(-LN(((1+(W$9*$U10)^(1/$C$11))^(-1)))),IF($U11&gt;W$5,0,IF($U11=W$5,-LN(((1+(W$9*W$4)^(1/$C$11))^(-1)))-(-LN(((1+(W$9*$U10)^(1/$C$11))^(-1)))),"Error")))</f>
        <v>4.2869098689453669</v>
      </c>
      <c r="X11" s="49">
        <f t="shared" ref="X11:X49" si="18">IF($U11&lt;X$5,-LN(((1+(X$9*$U11)^(1/$C$11))^(-1)))-(-LN(((1+(X$9*$U10)^(1/$C$11))^(-1)))),IF($U11&gt;X$5,0,IF($U11=X$5,-LN(((1+(X$9*X$4)^(1/$C$11))^(-1)))-(-LN(((1+(X$9*$U10)^(1/$C$11))^(-1)))),"Error")))</f>
        <v>4.2873915481987268</v>
      </c>
      <c r="Y11" s="49">
        <f t="shared" ref="Y11:Y49" si="19">IF($U11&lt;Y$5,-LN(((1+(Y$9*$U11)^(1/$C$11))^(-1)))-(-LN(((1+(Y$9*$U10)^(1/$C$11))^(-1)))),IF($U11&gt;Y$5,0,IF($U11=Y$5,-LN(((1+(Y$9*Y$4)^(1/$C$11))^(-1)))-(-LN(((1+(Y$9*$U10)^(1/$C$11))^(-1)))),"Error")))</f>
        <v>4.2874654584800496</v>
      </c>
      <c r="Z11" s="49">
        <f t="shared" ref="Z11:Z49" si="20">IF($U11&lt;Z$5,-LN(((1+(Z$9*$U11)^(1/$C$11))^(-1)))-(-LN(((1+(Z$9*$U10)^(1/$C$11))^(-1)))),IF($U11&gt;Z$5,0,IF($U11=Z$5,-LN(((1+(Z$9*Z$4)^(1/$C$11))^(-1)))-(-LN(((1+(Z$9*$U10)^(1/$C$11))^(-1)))),"Error")))</f>
        <v>3.9718943520003478</v>
      </c>
      <c r="AA11" s="47">
        <f t="shared" ref="AA11:AA49" si="21">IF($U11&lt;AA$5,-LN(((1+(AA$9*$U11)^(1/$C$11))^(-1)))-(-LN(((1+(AA$9*$U10)^(1/$C$11))^(-1)))),IF($U11&gt;AA$5,0,IF($U11=AA$5,-LN(((1+(AA$9*AA$4)^(1/$C$11))^(-1)))-(-LN(((1+(AA$9*$U10)^(1/$C$11))^(-1)))),"Error")))</f>
        <v>0</v>
      </c>
      <c r="AB11">
        <f>V11*(1/((1+FrontSheet!$J$3)^($G11-1)))</f>
        <v>4.1418531014894855</v>
      </c>
      <c r="AC11">
        <f>W11*(1/((1+FrontSheet!$J$3)^($G11-1)))</f>
        <v>4.1419419023626736</v>
      </c>
      <c r="AD11">
        <f>X11*(1/((1+FrontSheet!$J$3)^($G11-1)))</f>
        <v>4.1424072929456299</v>
      </c>
      <c r="AE11">
        <f>Y11*(1/((1+FrontSheet!$J$3)^($G11-1)))</f>
        <v>4.1424787038454589</v>
      </c>
      <c r="AF11">
        <f>Z11*(1/((1+FrontSheet!$J$3)^($G11-1)))</f>
        <v>3.8375790840583073</v>
      </c>
      <c r="AG11" s="47">
        <f>AA11*(1/((1+FrontSheet!$J$3)^($G11-1)))</f>
        <v>0</v>
      </c>
      <c r="AI11" s="46">
        <v>2</v>
      </c>
      <c r="AJ11" s="46">
        <f>IF($AI11&lt;AJ$5,-LN(((1+(AJ$9*$AI11)^(1/$D$11))^(-1)))-(-LN(((1+(AJ$9*$AI10)^(1/$D$11))^(-1)))),IF($AI11&gt;AJ$5,0,IF($AI11=AJ$5,-LN(((1+(AJ$9*AJ$4)^(1/$D$11))^(-1)))-(-LN(((1+(AJ$9*$AI10)^(1/$D$11))^(-1)))),"Error")))</f>
        <v>0.23039058221932651</v>
      </c>
      <c r="AK11" s="49">
        <f t="shared" ref="AK11:AK49" si="22">IF($AI11&lt;AK$5,-LN(((1+(AK$9*$AI11)^(1/$D$11))^(-1)))-(-LN(((1+(AK$9*$AI10)^(1/$D$11))^(-1)))),IF($AI11&gt;AK$5,0,IF($AI11=AK$5,-LN(((1+(AK$9*AK$4)^(1/$D$11))^(-1)))-(-LN(((1+(AK$9*$AI10)^(1/$D$11))^(-1)))),"Error")))</f>
        <v>0.40458398299714604</v>
      </c>
      <c r="AL11" s="49">
        <f t="shared" ref="AL11:AL49" si="23">IF($AI11&lt;AL$5,-LN(((1+(AL$9*$AI11)^(1/$D$11))^(-1)))-(-LN(((1+(AL$9*$AI10)^(1/$D$11))^(-1)))),IF($AI11&gt;AL$5,0,IF($AI11=AL$5,-LN(((1+(AL$9*AL$4)^(1/$D$11))^(-1)))-(-LN(((1+(AL$9*$AI10)^(1/$D$11))^(-1)))),"Error")))</f>
        <v>0.4135134696854067</v>
      </c>
      <c r="AM11" s="49">
        <f t="shared" ref="AM11:AM49" si="24">IF($AI11&lt;AM$5,-LN(((1+(AM$9*$AI11)^(1/$D$11))^(-1)))-(-LN(((1+(AM$9*$AI10)^(1/$D$11))^(-1)))),IF($AI11&gt;AM$5,0,IF($AI11=AM$5,-LN(((1+(AM$9*AM$4)^(1/$D$11))^(-1)))-(-LN(((1+(AM$9*$AI10)^(1/$D$11))^(-1)))),"Error")))</f>
        <v>0.24701157727845774</v>
      </c>
      <c r="AN11" s="49">
        <f t="shared" ref="AN11:AN49" si="25">IF($AI11&lt;AN$5,-LN(((1+(AN$9*$AI11)^(1/$D$11))^(-1)))-(-LN(((1+(AN$9*$AI10)^(1/$D$11))^(-1)))),IF($AI11&gt;AN$5,0,IF($AI11=AN$5,-LN(((1+(AN$9*AN$4)^(1/$D$11))^(-1)))-(-LN(((1+(AN$9*$AI10)^(1/$D$11))^(-1)))),"Error")))</f>
        <v>0.168591893002074</v>
      </c>
      <c r="AO11" s="47">
        <f t="shared" ref="AO11:AO49" si="26">IF($AI11&lt;AO$5,-LN(((1+(AO$9*$AI11)^(1/$D$11))^(-1)))-(-LN(((1+(AO$9*$AI10)^(1/$D$11))^(-1)))),IF($AI11&gt;AO$5,0,IF($AI11=AO$5,-LN(((1+(AO$9*AO$4)^(1/$D$11))^(-1)))-(-LN(((1+(AO$9*$AI10)^(1/$D$11))^(-1)))),"Error")))</f>
        <v>0</v>
      </c>
      <c r="AP11">
        <f>AJ11*(1/((1+FrontSheet!$J$3)^($G11-1)))</f>
        <v>0.22259959634717538</v>
      </c>
      <c r="AQ11">
        <f>AK11*(1/((1+FrontSheet!$J$3)^($G11-1)))</f>
        <v>0.390902399031059</v>
      </c>
      <c r="AR11">
        <f>AL11*(1/((1+FrontSheet!$J$3)^($G11-1)))</f>
        <v>0.39952992240135915</v>
      </c>
      <c r="AS11">
        <f>AM11*(1/((1+FrontSheet!$J$3)^($G11-1)))</f>
        <v>0.23865852877145677</v>
      </c>
      <c r="AT11">
        <f>AN11*(1/((1+FrontSheet!$J$3)^($G11-1)))</f>
        <v>0.1628907178764</v>
      </c>
      <c r="AU11" s="47">
        <f>AO11*(1/((1+FrontSheet!$J$3)^($G11-1)))</f>
        <v>0</v>
      </c>
      <c r="AW11" s="46">
        <v>2</v>
      </c>
      <c r="AX11" s="46">
        <f t="shared" ref="AX11:BC49" si="27">IF($AW11&lt;AX$5,AX$9,IF($AW11=AX$5,AX$6*AX$9,IF($AW11&gt;AX$5,0,"Broke")))</f>
        <v>7.5396825396825389E-3</v>
      </c>
      <c r="AY11" s="49">
        <f t="shared" si="11"/>
        <v>9.3442622950819683E-3</v>
      </c>
      <c r="AZ11" s="49">
        <f t="shared" si="11"/>
        <v>8.6890243902439015E-3</v>
      </c>
      <c r="BA11" s="49">
        <f t="shared" si="11"/>
        <v>0.10857142857142857</v>
      </c>
      <c r="BB11" s="49">
        <f t="shared" si="11"/>
        <v>0.42324589646441546</v>
      </c>
      <c r="BC11" s="47">
        <f t="shared" si="11"/>
        <v>0</v>
      </c>
      <c r="BD11">
        <f>AX11*(1/((1+FrontSheet!$J$3)^($G11-1)))</f>
        <v>7.2847174296449659E-3</v>
      </c>
      <c r="BE11">
        <f>AY11*(1/((1+FrontSheet!$J$3)^($G11-1)))</f>
        <v>9.028272748871467E-3</v>
      </c>
      <c r="BF11">
        <f>AZ11*(1/((1+FrontSheet!$J$3)^($G11-1)))</f>
        <v>8.3951926475786497E-3</v>
      </c>
      <c r="BG11">
        <f>BA11*(1/((1+FrontSheet!$J$3)^($G11-1)))</f>
        <v>0.10489993098688752</v>
      </c>
      <c r="BH11">
        <f>BB11*(1/((1+FrontSheet!$J$3)^($G11-1)))</f>
        <v>0.40893323329895215</v>
      </c>
      <c r="BI11" s="47">
        <f>BC11*(1/((1+FrontSheet!$J$3)^($G11-1)))</f>
        <v>0</v>
      </c>
    </row>
    <row r="12" spans="1:61" x14ac:dyDescent="0.25">
      <c r="B12" s="49"/>
      <c r="C12" s="49"/>
      <c r="D12" s="49"/>
      <c r="E12" s="49"/>
      <c r="F12" s="15"/>
      <c r="G12" s="46">
        <v>3</v>
      </c>
      <c r="H12" s="46">
        <f t="shared" ref="H12:H49" si="28">IF($G12&lt;H$5,-LN(EXP((-H$9)*($G12^$B$11)))-(-LN(EXP((-H$9)*($G11^$B$11)))),IF($G12&gt;H$5,0,IF($G12=H$5,-LN(EXP((-H$9)*(H$4^$B$11)))-(-LN(EXP((-H$9)*($G11^$B$11)))),"Error")))</f>
        <v>0.68058879486477353</v>
      </c>
      <c r="I12" s="49">
        <f t="shared" si="12"/>
        <v>0.7742446344019136</v>
      </c>
      <c r="J12" s="49">
        <f t="shared" si="13"/>
        <v>0.63554689333337167</v>
      </c>
      <c r="K12" s="49">
        <f t="shared" si="14"/>
        <v>0.48885052852515543</v>
      </c>
      <c r="L12" s="49">
        <f t="shared" si="15"/>
        <v>0</v>
      </c>
      <c r="M12" s="47">
        <f t="shared" si="16"/>
        <v>0</v>
      </c>
      <c r="N12" s="49">
        <f>H12*(1/((1+FrontSheet!$J$3)^($G12-1)))</f>
        <v>0.63533692255574092</v>
      </c>
      <c r="O12" s="49">
        <f>I12*(1/((1+FrontSheet!$J$3)^($G12-1)))</f>
        <v>0.72276565091546008</v>
      </c>
      <c r="P12" s="49">
        <f>J12*(1/((1+FrontSheet!$J$3)^($G12-1)))</f>
        <v>0.59328982551132747</v>
      </c>
      <c r="Q12" s="49">
        <f>K12*(1/((1+FrontSheet!$J$3)^($G12-1)))</f>
        <v>0.45634719925800415</v>
      </c>
      <c r="R12" s="49">
        <f>L12*(1/((1+FrontSheet!$J$3)^($G12-1)))</f>
        <v>0</v>
      </c>
      <c r="S12" s="47">
        <f>M12*(1/((1+FrontSheet!$J$3)^($G12-1)))</f>
        <v>0</v>
      </c>
      <c r="U12" s="46">
        <v>3</v>
      </c>
      <c r="V12" s="46">
        <f t="shared" ref="V12:V49" si="29">IF($U12&lt;V$5,-LN(((1+(V$9*$U12)^(1/$C$11))^(-1)))-(-LN(((1+(V$9*$U11)^(1/$C$11))^(-1)))),IF($U12&gt;V$5,0,IF($U12=V$5,-LN(((1+(V$9*V$4)^(1/$C$11))^(-1)))-(-LN(((1+(V$9*$U11)^(1/$C$11))^(-1)))),"Error")))</f>
        <v>2.5079994924106099</v>
      </c>
      <c r="W12" s="49">
        <f t="shared" si="17"/>
        <v>2.5080006692580046</v>
      </c>
      <c r="X12" s="49">
        <f t="shared" si="18"/>
        <v>2.5080068351279934</v>
      </c>
      <c r="Y12" s="49">
        <f t="shared" si="19"/>
        <v>2.5080077809710559</v>
      </c>
      <c r="Z12" s="49">
        <f t="shared" si="20"/>
        <v>0</v>
      </c>
      <c r="AA12" s="47">
        <f t="shared" si="21"/>
        <v>0</v>
      </c>
      <c r="AB12">
        <f>V12*(1/((1+FrontSheet!$J$3)^($G12-1)))</f>
        <v>2.341244362678812</v>
      </c>
      <c r="AC12">
        <f>W12*(1/((1+FrontSheet!$J$3)^($G12-1)))</f>
        <v>2.3412454612784472</v>
      </c>
      <c r="AD12">
        <f>X12*(1/((1+FrontSheet!$J$3)^($G12-1)))</f>
        <v>2.3412512171840589</v>
      </c>
      <c r="AE12">
        <f>Y12*(1/((1+FrontSheet!$J$3)^($G12-1)))</f>
        <v>2.3412521001386786</v>
      </c>
      <c r="AF12">
        <f>Z12*(1/((1+FrontSheet!$J$3)^($G12-1)))</f>
        <v>0</v>
      </c>
      <c r="AG12" s="47">
        <f>AA12*(1/((1+FrontSheet!$J$3)^($G12-1)))</f>
        <v>0</v>
      </c>
      <c r="AI12" s="46">
        <v>3</v>
      </c>
      <c r="AJ12" s="46">
        <f t="shared" ref="AJ12:AJ49" si="30">IF($AI12&lt;AJ$5,-LN(((1+(AJ$9*$AI12)^(1/$D$11))^(-1)))-(-LN(((1+(AJ$9*$AI11)^(1/$D$11))^(-1)))),IF($AI12&gt;AJ$5,0,IF($AI12=AJ$5,-LN(((1+(AJ$9*AJ$4)^(1/$D$11))^(-1)))-(-LN(((1+(AJ$9*$AI11)^(1/$D$11))^(-1)))),"Error")))</f>
        <v>0.20321031095624381</v>
      </c>
      <c r="AK12" s="49">
        <f t="shared" si="22"/>
        <v>0.31068844450095667</v>
      </c>
      <c r="AL12" s="49">
        <f t="shared" si="23"/>
        <v>0.31543787439110216</v>
      </c>
      <c r="AM12" s="49">
        <f t="shared" si="24"/>
        <v>0.21484185300589931</v>
      </c>
      <c r="AN12" s="49">
        <f t="shared" si="25"/>
        <v>0</v>
      </c>
      <c r="AO12" s="47">
        <f t="shared" si="26"/>
        <v>0</v>
      </c>
      <c r="AP12">
        <f>AJ12*(1/((1+FrontSheet!$J$3)^($G12-1)))</f>
        <v>0.1896989997024377</v>
      </c>
      <c r="AQ12">
        <f>AK12*(1/((1+FrontSheet!$J$3)^($G12-1)))</f>
        <v>0.29003098742183642</v>
      </c>
      <c r="AR12">
        <f>AL12*(1/((1+FrontSheet!$J$3)^($G12-1)))</f>
        <v>0.29446463104492726</v>
      </c>
      <c r="AS12">
        <f>AM12*(1/((1+FrontSheet!$J$3)^($G12-1)))</f>
        <v>0.20055716866755288</v>
      </c>
      <c r="AT12">
        <f>AN12*(1/((1+FrontSheet!$J$3)^($G12-1)))</f>
        <v>0</v>
      </c>
      <c r="AU12" s="47">
        <f>AO12*(1/((1+FrontSheet!$J$3)^($G12-1)))</f>
        <v>0</v>
      </c>
      <c r="AW12" s="46">
        <v>3</v>
      </c>
      <c r="AX12" s="46">
        <f t="shared" si="27"/>
        <v>7.5396825396825389E-3</v>
      </c>
      <c r="AY12" s="49">
        <f t="shared" si="11"/>
        <v>9.3442622950819683E-3</v>
      </c>
      <c r="AZ12" s="49">
        <f t="shared" si="11"/>
        <v>8.6890243902439015E-3</v>
      </c>
      <c r="BA12" s="49">
        <f t="shared" si="11"/>
        <v>0.10857142857142857</v>
      </c>
      <c r="BB12" s="49">
        <f t="shared" si="11"/>
        <v>0</v>
      </c>
      <c r="BC12" s="47">
        <f t="shared" si="11"/>
        <v>0</v>
      </c>
      <c r="BD12">
        <f>AX12*(1/((1+FrontSheet!$J$3)^($G12-1)))</f>
        <v>7.0383743281593877E-3</v>
      </c>
      <c r="BE12">
        <f>AY12*(1/((1+FrontSheet!$J$3)^($G12-1)))</f>
        <v>8.7229688394893402E-3</v>
      </c>
      <c r="BF12">
        <f>AZ12*(1/((1+FrontSheet!$J$3)^($G12-1)))</f>
        <v>8.1112972440373424E-3</v>
      </c>
      <c r="BG12">
        <f>BA12*(1/((1+FrontSheet!$J$3)^($G12-1)))</f>
        <v>0.10135259032549518</v>
      </c>
      <c r="BH12">
        <f>BB12*(1/((1+FrontSheet!$J$3)^($G12-1)))</f>
        <v>0</v>
      </c>
      <c r="BI12" s="47">
        <f>BC12*(1/((1+FrontSheet!$J$3)^($G12-1)))</f>
        <v>0</v>
      </c>
    </row>
    <row r="13" spans="1:61" x14ac:dyDescent="0.25">
      <c r="E13" s="49"/>
      <c r="F13" s="15"/>
      <c r="G13" s="46">
        <v>4</v>
      </c>
      <c r="H13" s="46">
        <f t="shared" si="28"/>
        <v>0.63942482146677371</v>
      </c>
      <c r="I13" s="49">
        <f t="shared" si="12"/>
        <v>0.72741608568859428</v>
      </c>
      <c r="J13" s="49">
        <f t="shared" si="13"/>
        <v>0.59710718405847185</v>
      </c>
      <c r="K13" s="49">
        <f t="shared" si="14"/>
        <v>0.3823917567780537</v>
      </c>
      <c r="L13" s="49">
        <f t="shared" si="15"/>
        <v>0</v>
      </c>
      <c r="M13" s="47">
        <f t="shared" si="16"/>
        <v>0</v>
      </c>
      <c r="N13" s="49">
        <f>H13*(1/((1+FrontSheet!$J$3)^($G13-1)))</f>
        <v>0.57672455354503405</v>
      </c>
      <c r="O13" s="49">
        <f>I13*(1/((1+FrontSheet!$J$3)^($G13-1)))</f>
        <v>0.65608763247241275</v>
      </c>
      <c r="P13" s="49">
        <f>J13*(1/((1+FrontSheet!$J$3)^($G13-1)))</f>
        <v>0.53855646916351196</v>
      </c>
      <c r="Q13" s="49">
        <f>K13*(1/((1+FrontSheet!$J$3)^($G13-1)))</f>
        <v>0.34489545573354607</v>
      </c>
      <c r="R13" s="49">
        <f>L13*(1/((1+FrontSheet!$J$3)^($G13-1)))</f>
        <v>0</v>
      </c>
      <c r="S13" s="47">
        <f>M13*(1/((1+FrontSheet!$J$3)^($G13-1)))</f>
        <v>0</v>
      </c>
      <c r="U13" s="46">
        <v>4</v>
      </c>
      <c r="V13" s="46">
        <f t="shared" si="29"/>
        <v>1.7794592465818013</v>
      </c>
      <c r="W13" s="49">
        <f t="shared" si="17"/>
        <v>1.7794593333059829</v>
      </c>
      <c r="X13" s="49">
        <f t="shared" si="18"/>
        <v>1.7794597876791514</v>
      </c>
      <c r="Y13" s="49">
        <f t="shared" si="19"/>
        <v>1.5091941790300574</v>
      </c>
      <c r="Z13" s="49">
        <f t="shared" si="20"/>
        <v>0</v>
      </c>
      <c r="AA13" s="47">
        <f t="shared" si="21"/>
        <v>0</v>
      </c>
      <c r="AB13">
        <f>V13*(1/((1+FrontSheet!$J$3)^($G13-1)))</f>
        <v>1.6049702874879705</v>
      </c>
      <c r="AC13">
        <f>W13*(1/((1+FrontSheet!$J$3)^($G13-1)))</f>
        <v>1.6049703657082135</v>
      </c>
      <c r="AD13">
        <f>X13*(1/((1+FrontSheet!$J$3)^($G13-1)))</f>
        <v>1.6049707755267784</v>
      </c>
      <c r="AE13">
        <f>Y13*(1/((1+FrontSheet!$J$3)^($G13-1)))</f>
        <v>1.3612066812127996</v>
      </c>
      <c r="AF13">
        <f>Z13*(1/((1+FrontSheet!$J$3)^($G13-1)))</f>
        <v>0</v>
      </c>
      <c r="AG13" s="47">
        <f>AA13*(1/((1+FrontSheet!$J$3)^($G13-1)))</f>
        <v>0</v>
      </c>
      <c r="AI13" s="46">
        <v>4</v>
      </c>
      <c r="AJ13" s="46">
        <f t="shared" si="30"/>
        <v>0.17822042225133128</v>
      </c>
      <c r="AK13" s="49">
        <f t="shared" si="22"/>
        <v>0.24944743239904166</v>
      </c>
      <c r="AL13" s="49">
        <f t="shared" si="23"/>
        <v>0.25231418335439826</v>
      </c>
      <c r="AM13" s="49">
        <f t="shared" si="24"/>
        <v>0.15642124810872937</v>
      </c>
      <c r="AN13" s="49">
        <f t="shared" si="25"/>
        <v>0</v>
      </c>
      <c r="AO13" s="47">
        <f t="shared" si="26"/>
        <v>0</v>
      </c>
      <c r="AP13">
        <f>AJ13*(1/((1+FrontSheet!$J$3)^($G13-1)))</f>
        <v>0.16074460985066316</v>
      </c>
      <c r="AQ13">
        <f>AK13*(1/((1+FrontSheet!$J$3)^($G13-1)))</f>
        <v>0.22498729209993273</v>
      </c>
      <c r="AR13">
        <f>AL13*(1/((1+FrontSheet!$J$3)^($G13-1)))</f>
        <v>0.22757293721308347</v>
      </c>
      <c r="AS13">
        <f>AM13*(1/((1+FrontSheet!$J$3)^($G13-1)))</f>
        <v>0.14108300374315641</v>
      </c>
      <c r="AT13">
        <f>AN13*(1/((1+FrontSheet!$J$3)^($G13-1)))</f>
        <v>0</v>
      </c>
      <c r="AU13" s="47">
        <f>AO13*(1/((1+FrontSheet!$J$3)^($G13-1)))</f>
        <v>0</v>
      </c>
      <c r="AW13" s="46">
        <v>4</v>
      </c>
      <c r="AX13" s="46">
        <f t="shared" si="27"/>
        <v>7.5396825396825389E-3</v>
      </c>
      <c r="AY13" s="49">
        <f t="shared" si="11"/>
        <v>9.3442622950819683E-3</v>
      </c>
      <c r="AZ13" s="49">
        <f t="shared" si="11"/>
        <v>8.6890243902439015E-3</v>
      </c>
      <c r="BA13" s="49">
        <f t="shared" si="11"/>
        <v>9.0004601347791618E-2</v>
      </c>
      <c r="BB13" s="49">
        <f t="shared" si="11"/>
        <v>0</v>
      </c>
      <c r="BC13" s="47">
        <f t="shared" si="11"/>
        <v>0</v>
      </c>
      <c r="BD13">
        <f>AX13*(1/((1+FrontSheet!$J$3)^($G13-1)))</f>
        <v>6.8003616697192154E-3</v>
      </c>
      <c r="BE13">
        <f>AY13*(1/((1+FrontSheet!$J$3)^($G13-1)))</f>
        <v>8.4279892168979149E-3</v>
      </c>
      <c r="BF13">
        <f>AZ13*(1/((1+FrontSheet!$J$3)^($G13-1)))</f>
        <v>7.8370021681520227E-3</v>
      </c>
      <c r="BG13">
        <f>BA13*(1/((1+FrontSheet!$J$3)^($G13-1)))</f>
        <v>8.1178993662198912E-2</v>
      </c>
      <c r="BH13">
        <f>BB13*(1/((1+FrontSheet!$J$3)^($G13-1)))</f>
        <v>0</v>
      </c>
      <c r="BI13" s="47">
        <f>BC13*(1/((1+FrontSheet!$J$3)^($G13-1)))</f>
        <v>0</v>
      </c>
    </row>
    <row r="14" spans="1:61" x14ac:dyDescent="0.25">
      <c r="E14" s="49"/>
      <c r="F14" s="88"/>
      <c r="G14" s="46">
        <v>5</v>
      </c>
      <c r="H14" s="46">
        <f t="shared" si="28"/>
        <v>0.61046136673488904</v>
      </c>
      <c r="I14" s="49">
        <f t="shared" si="12"/>
        <v>0.69446696929245899</v>
      </c>
      <c r="J14" s="49">
        <f t="shared" si="13"/>
        <v>0.57006055353216611</v>
      </c>
      <c r="K14" s="49">
        <f t="shared" si="14"/>
        <v>0</v>
      </c>
      <c r="L14" s="49">
        <f t="shared" si="15"/>
        <v>0</v>
      </c>
      <c r="M14" s="47">
        <f t="shared" si="16"/>
        <v>0</v>
      </c>
      <c r="N14" s="49">
        <f>H14*(1/((1+FrontSheet!$J$3)^($G14-1)))</f>
        <v>0.53198181335136685</v>
      </c>
      <c r="O14" s="49">
        <f>I14*(1/((1+FrontSheet!$J$3)^($G14-1)))</f>
        <v>0.60518784278329651</v>
      </c>
      <c r="P14" s="49">
        <f>J14*(1/((1+FrontSheet!$J$3)^($G14-1)))</f>
        <v>0.49677483869315209</v>
      </c>
      <c r="Q14" s="49">
        <f>K14*(1/((1+FrontSheet!$J$3)^($G14-1)))</f>
        <v>0</v>
      </c>
      <c r="R14" s="49">
        <f>L14*(1/((1+FrontSheet!$J$3)^($G14-1)))</f>
        <v>0</v>
      </c>
      <c r="S14" s="47">
        <f>M14*(1/((1+FrontSheet!$J$3)^($G14-1)))</f>
        <v>0</v>
      </c>
      <c r="U14" s="46">
        <v>5</v>
      </c>
      <c r="V14" s="46">
        <f t="shared" si="29"/>
        <v>1.3802562053691272</v>
      </c>
      <c r="W14" s="49">
        <f t="shared" si="17"/>
        <v>1.3802562185447762</v>
      </c>
      <c r="X14" s="49">
        <f t="shared" si="18"/>
        <v>1.3802562875758113</v>
      </c>
      <c r="Y14" s="49">
        <f t="shared" si="19"/>
        <v>0</v>
      </c>
      <c r="Z14" s="49">
        <f t="shared" si="20"/>
        <v>0</v>
      </c>
      <c r="AA14" s="47">
        <f t="shared" si="21"/>
        <v>0</v>
      </c>
      <c r="AB14">
        <f>V14*(1/((1+FrontSheet!$J$3)^($G14-1)))</f>
        <v>1.2028135424016504</v>
      </c>
      <c r="AC14">
        <f>W14*(1/((1+FrontSheet!$J$3)^($G14-1)))</f>
        <v>1.2028135538834674</v>
      </c>
      <c r="AD14">
        <f>X14*(1/((1+FrontSheet!$J$3)^($G14-1)))</f>
        <v>1.2028136140400263</v>
      </c>
      <c r="AE14">
        <f>Y14*(1/((1+FrontSheet!$J$3)^($G14-1)))</f>
        <v>0</v>
      </c>
      <c r="AF14">
        <f>Z14*(1/((1+FrontSheet!$J$3)^($G14-1)))</f>
        <v>0</v>
      </c>
      <c r="AG14" s="47">
        <f>AA14*(1/((1+FrontSheet!$J$3)^($G14-1)))</f>
        <v>0</v>
      </c>
      <c r="AI14" s="46">
        <v>5</v>
      </c>
      <c r="AJ14" s="46">
        <f t="shared" si="30"/>
        <v>0.15750064578257827</v>
      </c>
      <c r="AK14" s="49">
        <f t="shared" si="22"/>
        <v>0.20757878788580308</v>
      </c>
      <c r="AL14" s="49">
        <f t="shared" si="23"/>
        <v>0.20947101231553056</v>
      </c>
      <c r="AM14" s="49">
        <f t="shared" si="24"/>
        <v>0</v>
      </c>
      <c r="AN14" s="49">
        <f t="shared" si="25"/>
        <v>0</v>
      </c>
      <c r="AO14" s="47">
        <f t="shared" si="26"/>
        <v>0</v>
      </c>
      <c r="AP14">
        <f>AJ14*(1/((1+FrontSheet!$J$3)^($G14-1)))</f>
        <v>0.13725271362473376</v>
      </c>
      <c r="AQ14">
        <f>AK14*(1/((1+FrontSheet!$J$3)^($G14-1)))</f>
        <v>0.18089292133817367</v>
      </c>
      <c r="AR14">
        <f>AL14*(1/((1+FrontSheet!$J$3)^($G14-1)))</f>
        <v>0.18254188561052104</v>
      </c>
      <c r="AS14">
        <f>AM14*(1/((1+FrontSheet!$J$3)^($G14-1)))</f>
        <v>0</v>
      </c>
      <c r="AT14">
        <f>AN14*(1/((1+FrontSheet!$J$3)^($G14-1)))</f>
        <v>0</v>
      </c>
      <c r="AU14" s="47">
        <f>AO14*(1/((1+FrontSheet!$J$3)^($G14-1)))</f>
        <v>0</v>
      </c>
      <c r="AW14" s="46">
        <v>5</v>
      </c>
      <c r="AX14" s="46">
        <f t="shared" si="27"/>
        <v>7.5396825396825389E-3</v>
      </c>
      <c r="AY14" s="49">
        <f t="shared" si="11"/>
        <v>9.3442622950819683E-3</v>
      </c>
      <c r="AZ14" s="49">
        <f t="shared" si="11"/>
        <v>8.6890243902439015E-3</v>
      </c>
      <c r="BA14" s="49">
        <f t="shared" si="11"/>
        <v>0</v>
      </c>
      <c r="BB14" s="49">
        <f t="shared" si="11"/>
        <v>0</v>
      </c>
      <c r="BC14" s="47">
        <f t="shared" si="11"/>
        <v>0</v>
      </c>
      <c r="BD14">
        <f>AX14*(1/((1+FrontSheet!$J$3)^($G14-1)))</f>
        <v>6.5703977485209817E-3</v>
      </c>
      <c r="BE14">
        <f>AY14*(1/((1+FrontSheet!$J$3)^($G14-1)))</f>
        <v>8.1429847506260047E-3</v>
      </c>
      <c r="BF14">
        <f>AZ14*(1/((1+FrontSheet!$J$3)^($G14-1)))</f>
        <v>7.5719827711613749E-3</v>
      </c>
      <c r="BG14">
        <f>BA14*(1/((1+FrontSheet!$J$3)^($G14-1)))</f>
        <v>0</v>
      </c>
      <c r="BH14">
        <f>BB14*(1/((1+FrontSheet!$J$3)^($G14-1)))</f>
        <v>0</v>
      </c>
      <c r="BI14" s="47">
        <f>BC14*(1/((1+FrontSheet!$J$3)^($G14-1)))</f>
        <v>0</v>
      </c>
    </row>
    <row r="15" spans="1:61" x14ac:dyDescent="0.25">
      <c r="E15" s="49"/>
      <c r="F15" s="15"/>
      <c r="G15" s="46">
        <v>6</v>
      </c>
      <c r="H15" s="46">
        <f>IF($G15&lt;H$5,-LN(EXP((-H$9)*($G15^$B$11)))-(-LN(EXP((-H$9)*($G14^$B$11)))),IF($G15&gt;H$5,0,IF($G15=H$5,-LN(EXP((-H$9)*(H$4^$B$11)))-(-LN(EXP((-H$9)*($G14^$B$11)))),"Error")))</f>
        <v>0.58833041963834232</v>
      </c>
      <c r="I15" s="49">
        <f t="shared" si="12"/>
        <v>0.66929058206272529</v>
      </c>
      <c r="J15" s="49">
        <f t="shared" si="13"/>
        <v>0.37863287518564093</v>
      </c>
      <c r="K15" s="49">
        <f t="shared" si="14"/>
        <v>0</v>
      </c>
      <c r="L15" s="49">
        <f t="shared" si="15"/>
        <v>0</v>
      </c>
      <c r="M15" s="47">
        <f t="shared" si="16"/>
        <v>0</v>
      </c>
      <c r="N15" s="49">
        <f>H15*(1/((1+FrontSheet!$J$3)^($G15-1)))</f>
        <v>0.49535842658209955</v>
      </c>
      <c r="O15" s="49">
        <f>I15*(1/((1+FrontSheet!$J$3)^($G15-1)))</f>
        <v>0.56352471092793777</v>
      </c>
      <c r="P15" s="49">
        <f>J15*(1/((1+FrontSheet!$J$3)^($G15-1)))</f>
        <v>0.3187987209968024</v>
      </c>
      <c r="Q15" s="49">
        <f>K15*(1/((1+FrontSheet!$J$3)^($G15-1)))</f>
        <v>0</v>
      </c>
      <c r="R15" s="49">
        <f>L15*(1/((1+FrontSheet!$J$3)^($G15-1)))</f>
        <v>0</v>
      </c>
      <c r="S15" s="47">
        <f>M15*(1/((1+FrontSheet!$J$3)^($G15-1)))</f>
        <v>0</v>
      </c>
      <c r="U15" s="46">
        <v>6</v>
      </c>
      <c r="V15" s="46">
        <f t="shared" si="29"/>
        <v>1.1277514896143721</v>
      </c>
      <c r="W15" s="49">
        <f t="shared" si="17"/>
        <v>1.1277514926083647</v>
      </c>
      <c r="X15" s="49">
        <f t="shared" si="18"/>
        <v>0.79486598915504914</v>
      </c>
      <c r="Y15" s="49">
        <f t="shared" si="19"/>
        <v>0</v>
      </c>
      <c r="Z15" s="49">
        <f t="shared" si="20"/>
        <v>0</v>
      </c>
      <c r="AA15" s="47">
        <f t="shared" si="21"/>
        <v>0</v>
      </c>
      <c r="AB15">
        <f>V15*(1/((1+FrontSheet!$J$3)^($G15-1)))</f>
        <v>0.94953649314003097</v>
      </c>
      <c r="AC15">
        <f>W15*(1/((1+FrontSheet!$J$3)^($G15-1)))</f>
        <v>0.94953649566089238</v>
      </c>
      <c r="AD15">
        <f>X15*(1/((1+FrontSheet!$J$3)^($G15-1)))</f>
        <v>0.66925583411701006</v>
      </c>
      <c r="AE15">
        <f>Y15*(1/((1+FrontSheet!$J$3)^($G15-1)))</f>
        <v>0</v>
      </c>
      <c r="AF15">
        <f>Z15*(1/((1+FrontSheet!$J$3)^($G15-1)))</f>
        <v>0</v>
      </c>
      <c r="AG15" s="47">
        <f>AA15*(1/((1+FrontSheet!$J$3)^($G15-1)))</f>
        <v>0</v>
      </c>
      <c r="AI15" s="46">
        <v>6</v>
      </c>
      <c r="AJ15" s="46">
        <f t="shared" si="30"/>
        <v>0.14056452969581068</v>
      </c>
      <c r="AK15" s="49">
        <f t="shared" si="22"/>
        <v>0.17742564250700998</v>
      </c>
      <c r="AL15" s="49">
        <f t="shared" si="23"/>
        <v>0.12534209415016462</v>
      </c>
      <c r="AM15" s="49">
        <f t="shared" si="24"/>
        <v>0</v>
      </c>
      <c r="AN15" s="49">
        <f t="shared" si="25"/>
        <v>0</v>
      </c>
      <c r="AO15" s="47">
        <f t="shared" si="26"/>
        <v>0</v>
      </c>
      <c r="AP15">
        <f>AJ15*(1/((1+FrontSheet!$J$3)^($G15-1)))</f>
        <v>0.11835156221596078</v>
      </c>
      <c r="AQ15">
        <f>AK15*(1/((1+FrontSheet!$J$3)^($G15-1)))</f>
        <v>0.14938763010353559</v>
      </c>
      <c r="AR15">
        <f>AL15*(1/((1+FrontSheet!$J$3)^($G15-1)))</f>
        <v>0.1055346799522934</v>
      </c>
      <c r="AS15">
        <f>AM15*(1/((1+FrontSheet!$J$3)^($G15-1)))</f>
        <v>0</v>
      </c>
      <c r="AT15">
        <f>AN15*(1/((1+FrontSheet!$J$3)^($G15-1)))</f>
        <v>0</v>
      </c>
      <c r="AU15" s="47">
        <f>AO15*(1/((1+FrontSheet!$J$3)^($G15-1)))</f>
        <v>0</v>
      </c>
      <c r="AW15" s="46">
        <v>6</v>
      </c>
      <c r="AX15" s="46">
        <f t="shared" si="27"/>
        <v>7.5396825396825389E-3</v>
      </c>
      <c r="AY15" s="49">
        <f t="shared" si="11"/>
        <v>9.3442622950819683E-3</v>
      </c>
      <c r="AZ15" s="49">
        <f t="shared" si="11"/>
        <v>5.9574818506873614E-3</v>
      </c>
      <c r="BA15" s="49">
        <f t="shared" si="11"/>
        <v>0</v>
      </c>
      <c r="BB15" s="49">
        <f t="shared" si="11"/>
        <v>0</v>
      </c>
      <c r="BC15" s="47">
        <f t="shared" si="11"/>
        <v>0</v>
      </c>
      <c r="BD15">
        <f>AX15*(1/((1+FrontSheet!$J$3)^($G15-1)))</f>
        <v>6.3482103850444277E-3</v>
      </c>
      <c r="BE15">
        <f>AY15*(1/((1+FrontSheet!$J$3)^($G15-1)))</f>
        <v>7.8676181165468657E-3</v>
      </c>
      <c r="BF15">
        <f>AZ15*(1/((1+FrontSheet!$J$3)^($G15-1)))</f>
        <v>5.0160398603254193E-3</v>
      </c>
      <c r="BG15">
        <f>BA15*(1/((1+FrontSheet!$J$3)^($G15-1)))</f>
        <v>0</v>
      </c>
      <c r="BH15">
        <f>BB15*(1/((1+FrontSheet!$J$3)^($G15-1)))</f>
        <v>0</v>
      </c>
      <c r="BI15" s="47">
        <f>BC15*(1/((1+FrontSheet!$J$3)^($G15-1)))</f>
        <v>0</v>
      </c>
    </row>
    <row r="16" spans="1:61" x14ac:dyDescent="0.25">
      <c r="E16" s="49"/>
      <c r="F16" s="15"/>
      <c r="G16" s="46">
        <v>7</v>
      </c>
      <c r="H16" s="46">
        <f t="shared" si="28"/>
        <v>0.57054199941462169</v>
      </c>
      <c r="I16" s="49">
        <f t="shared" si="12"/>
        <v>0.28911772655609713</v>
      </c>
      <c r="J16" s="49">
        <f t="shared" si="13"/>
        <v>0</v>
      </c>
      <c r="K16" s="49">
        <f t="shared" si="14"/>
        <v>0</v>
      </c>
      <c r="L16" s="49">
        <f t="shared" si="15"/>
        <v>0</v>
      </c>
      <c r="M16" s="47">
        <f t="shared" si="16"/>
        <v>0</v>
      </c>
      <c r="N16" s="49">
        <f>H16*(1/((1+FrontSheet!$J$3)^($G16-1)))</f>
        <v>0.46413628412842828</v>
      </c>
      <c r="O16" s="49">
        <f>I16*(1/((1+FrontSheet!$J$3)^($G16-1)))</f>
        <v>0.23519745683417773</v>
      </c>
      <c r="P16" s="49">
        <f>J16*(1/((1+FrontSheet!$J$3)^($G16-1)))</f>
        <v>0</v>
      </c>
      <c r="Q16" s="49">
        <f>K16*(1/((1+FrontSheet!$J$3)^($G16-1)))</f>
        <v>0</v>
      </c>
      <c r="R16" s="49">
        <f>L16*(1/((1+FrontSheet!$J$3)^($G16-1)))</f>
        <v>0</v>
      </c>
      <c r="S16" s="47">
        <f>M16*(1/((1+FrontSheet!$J$3)^($G16-1)))</f>
        <v>0</v>
      </c>
      <c r="U16" s="46">
        <v>7</v>
      </c>
      <c r="V16" s="46">
        <f t="shared" si="29"/>
        <v>0.95350031002205782</v>
      </c>
      <c r="W16" s="49">
        <f t="shared" si="17"/>
        <v>0.43961683861227385</v>
      </c>
      <c r="X16" s="49">
        <f t="shared" si="18"/>
        <v>0</v>
      </c>
      <c r="Y16" s="49">
        <f t="shared" si="19"/>
        <v>0</v>
      </c>
      <c r="Z16" s="49">
        <f t="shared" si="20"/>
        <v>0</v>
      </c>
      <c r="AA16" s="47">
        <f t="shared" si="21"/>
        <v>0</v>
      </c>
      <c r="AB16">
        <f>V16*(1/((1+FrontSheet!$J$3)^($G16-1)))</f>
        <v>0.77567311655058613</v>
      </c>
      <c r="AC16">
        <f>W16*(1/((1+FrontSheet!$J$3)^($G16-1)))</f>
        <v>0.35762858145962217</v>
      </c>
      <c r="AD16">
        <f>X16*(1/((1+FrontSheet!$J$3)^($G16-1)))</f>
        <v>0</v>
      </c>
      <c r="AE16">
        <f>Y16*(1/((1+FrontSheet!$J$3)^($G16-1)))</f>
        <v>0</v>
      </c>
      <c r="AF16">
        <f>Z16*(1/((1+FrontSheet!$J$3)^($G16-1)))</f>
        <v>0</v>
      </c>
      <c r="AG16" s="47">
        <f>AA16*(1/((1+FrontSheet!$J$3)^($G16-1)))</f>
        <v>0</v>
      </c>
      <c r="AI16" s="46">
        <v>7</v>
      </c>
      <c r="AJ16" s="46">
        <f t="shared" si="30"/>
        <v>0.12664378122705711</v>
      </c>
      <c r="AK16" s="49">
        <f t="shared" si="22"/>
        <v>7.0851686633634836E-2</v>
      </c>
      <c r="AL16" s="49">
        <f t="shared" si="23"/>
        <v>0</v>
      </c>
      <c r="AM16" s="49">
        <f t="shared" si="24"/>
        <v>0</v>
      </c>
      <c r="AN16" s="49">
        <f t="shared" si="25"/>
        <v>0</v>
      </c>
      <c r="AO16" s="47">
        <f t="shared" si="26"/>
        <v>0</v>
      </c>
      <c r="AP16">
        <f>AJ16*(1/((1+FrontSheet!$J$3)^($G16-1)))</f>
        <v>0.10302479762578105</v>
      </c>
      <c r="AQ16">
        <f>AK16*(1/((1+FrontSheet!$J$3)^($G16-1)))</f>
        <v>5.7637892726752939E-2</v>
      </c>
      <c r="AR16">
        <f>AL16*(1/((1+FrontSheet!$J$3)^($G16-1)))</f>
        <v>0</v>
      </c>
      <c r="AS16">
        <f>AM16*(1/((1+FrontSheet!$J$3)^($G16-1)))</f>
        <v>0</v>
      </c>
      <c r="AT16">
        <f>AN16*(1/((1+FrontSheet!$J$3)^($G16-1)))</f>
        <v>0</v>
      </c>
      <c r="AU16" s="47">
        <f>AO16*(1/((1+FrontSheet!$J$3)^($G16-1)))</f>
        <v>0</v>
      </c>
      <c r="AW16" s="46">
        <v>7</v>
      </c>
      <c r="AX16" s="46">
        <f t="shared" si="27"/>
        <v>7.5396825396825389E-3</v>
      </c>
      <c r="AY16" s="49">
        <f t="shared" si="11"/>
        <v>4.129711372972274E-3</v>
      </c>
      <c r="AZ16" s="49">
        <f t="shared" si="11"/>
        <v>0</v>
      </c>
      <c r="BA16" s="49">
        <f t="shared" si="11"/>
        <v>0</v>
      </c>
      <c r="BB16" s="49">
        <f t="shared" si="11"/>
        <v>0</v>
      </c>
      <c r="BC16" s="47">
        <f t="shared" si="11"/>
        <v>0</v>
      </c>
      <c r="BD16">
        <f>AX16*(1/((1+FrontSheet!$J$3)^($G16-1)))</f>
        <v>6.1335366039076593E-3</v>
      </c>
      <c r="BE16">
        <f>AY16*(1/((1+FrontSheet!$J$3)^($G16-1)))</f>
        <v>3.3595228627179992E-3</v>
      </c>
      <c r="BF16">
        <f>AZ16*(1/((1+FrontSheet!$J$3)^($G16-1)))</f>
        <v>0</v>
      </c>
      <c r="BG16">
        <f>BA16*(1/((1+FrontSheet!$J$3)^($G16-1)))</f>
        <v>0</v>
      </c>
      <c r="BH16">
        <f>BB16*(1/((1+FrontSheet!$J$3)^($G16-1)))</f>
        <v>0</v>
      </c>
      <c r="BI16" s="47">
        <f>BC16*(1/((1+FrontSheet!$J$3)^($G16-1)))</f>
        <v>0</v>
      </c>
    </row>
    <row r="17" spans="5:61" x14ac:dyDescent="0.25">
      <c r="E17" s="49"/>
      <c r="F17" s="15"/>
      <c r="G17" s="46">
        <v>8</v>
      </c>
      <c r="H17" s="46">
        <f t="shared" si="28"/>
        <v>0.5557434019338432</v>
      </c>
      <c r="I17" s="49">
        <f t="shared" si="12"/>
        <v>0</v>
      </c>
      <c r="J17" s="49">
        <f t="shared" si="13"/>
        <v>0</v>
      </c>
      <c r="K17" s="49">
        <f t="shared" si="14"/>
        <v>0</v>
      </c>
      <c r="L17" s="49">
        <f t="shared" si="15"/>
        <v>0</v>
      </c>
      <c r="M17" s="47">
        <f t="shared" si="16"/>
        <v>0</v>
      </c>
      <c r="N17" s="49">
        <f>H17*(1/((1+FrontSheet!$J$3)^($G17-1)))</f>
        <v>0.43680929037967525</v>
      </c>
      <c r="O17" s="49">
        <f>I17*(1/((1+FrontSheet!$J$3)^($G17-1)))</f>
        <v>0</v>
      </c>
      <c r="P17" s="49">
        <f>J17*(1/((1+FrontSheet!$J$3)^($G17-1)))</f>
        <v>0</v>
      </c>
      <c r="Q17" s="49">
        <f>K17*(1/((1+FrontSheet!$J$3)^($G17-1)))</f>
        <v>0</v>
      </c>
      <c r="R17" s="49">
        <f>L17*(1/((1+FrontSheet!$J$3)^($G17-1)))</f>
        <v>0</v>
      </c>
      <c r="S17" s="47">
        <f>M17*(1/((1+FrontSheet!$J$3)^($G17-1)))</f>
        <v>0</v>
      </c>
      <c r="U17" s="46">
        <v>8</v>
      </c>
      <c r="V17" s="46">
        <f t="shared" si="29"/>
        <v>0.82595954102103519</v>
      </c>
      <c r="W17" s="49">
        <f t="shared" si="17"/>
        <v>0</v>
      </c>
      <c r="X17" s="49">
        <f t="shared" si="18"/>
        <v>0</v>
      </c>
      <c r="Y17" s="49">
        <f t="shared" si="19"/>
        <v>0</v>
      </c>
      <c r="Z17" s="49">
        <f t="shared" si="20"/>
        <v>0</v>
      </c>
      <c r="AA17" s="47">
        <f t="shared" si="21"/>
        <v>0</v>
      </c>
      <c r="AB17">
        <f>V17*(1/((1+FrontSheet!$J$3)^($G17-1)))</f>
        <v>0.64919673313308979</v>
      </c>
      <c r="AC17">
        <f>W17*(1/((1+FrontSheet!$J$3)^($G17-1)))</f>
        <v>0</v>
      </c>
      <c r="AD17">
        <f>X17*(1/((1+FrontSheet!$J$3)^($G17-1)))</f>
        <v>0</v>
      </c>
      <c r="AE17">
        <f>Y17*(1/((1+FrontSheet!$J$3)^($G17-1)))</f>
        <v>0</v>
      </c>
      <c r="AF17">
        <f>Z17*(1/((1+FrontSheet!$J$3)^($G17-1)))</f>
        <v>0</v>
      </c>
      <c r="AG17" s="47">
        <f>AA17*(1/((1+FrontSheet!$J$3)^($G17-1)))</f>
        <v>0</v>
      </c>
      <c r="AI17" s="46">
        <v>8</v>
      </c>
      <c r="AJ17" s="46">
        <f t="shared" si="30"/>
        <v>0.1150769406682135</v>
      </c>
      <c r="AK17" s="49">
        <f t="shared" si="22"/>
        <v>0</v>
      </c>
      <c r="AL17" s="49">
        <f t="shared" si="23"/>
        <v>0</v>
      </c>
      <c r="AM17" s="49">
        <f t="shared" si="24"/>
        <v>0</v>
      </c>
      <c r="AN17" s="49">
        <f t="shared" si="25"/>
        <v>0</v>
      </c>
      <c r="AO17" s="47">
        <f t="shared" si="26"/>
        <v>0</v>
      </c>
      <c r="AP17">
        <f>AJ17*(1/((1+FrontSheet!$J$3)^($G17-1)))</f>
        <v>9.0449435148363982E-2</v>
      </c>
      <c r="AQ17">
        <f>AK17*(1/((1+FrontSheet!$J$3)^($G17-1)))</f>
        <v>0</v>
      </c>
      <c r="AR17">
        <f>AL17*(1/((1+FrontSheet!$J$3)^($G17-1)))</f>
        <v>0</v>
      </c>
      <c r="AS17">
        <f>AM17*(1/((1+FrontSheet!$J$3)^($G17-1)))</f>
        <v>0</v>
      </c>
      <c r="AT17">
        <f>AN17*(1/((1+FrontSheet!$J$3)^($G17-1)))</f>
        <v>0</v>
      </c>
      <c r="AU17" s="47">
        <f>AO17*(1/((1+FrontSheet!$J$3)^($G17-1)))</f>
        <v>0</v>
      </c>
      <c r="AW17" s="46">
        <v>8</v>
      </c>
      <c r="AX17" s="46">
        <f t="shared" si="27"/>
        <v>7.5396825396825389E-3</v>
      </c>
      <c r="AY17" s="49">
        <f t="shared" si="11"/>
        <v>0</v>
      </c>
      <c r="AZ17" s="49">
        <f t="shared" si="11"/>
        <v>0</v>
      </c>
      <c r="BA17" s="49">
        <f t="shared" si="11"/>
        <v>0</v>
      </c>
      <c r="BB17" s="49">
        <f t="shared" si="11"/>
        <v>0</v>
      </c>
      <c r="BC17" s="47">
        <f t="shared" si="11"/>
        <v>0</v>
      </c>
      <c r="BD17">
        <f>AX17*(1/((1+FrontSheet!$J$3)^($G17-1)))</f>
        <v>5.926122322616096E-3</v>
      </c>
      <c r="BE17">
        <f>AY17*(1/((1+FrontSheet!$J$3)^($G17-1)))</f>
        <v>0</v>
      </c>
      <c r="BF17">
        <f>AZ17*(1/((1+FrontSheet!$J$3)^($G17-1)))</f>
        <v>0</v>
      </c>
      <c r="BG17">
        <f>BA17*(1/((1+FrontSheet!$J$3)^($G17-1)))</f>
        <v>0</v>
      </c>
      <c r="BH17">
        <f>BB17*(1/((1+FrontSheet!$J$3)^($G17-1)))</f>
        <v>0</v>
      </c>
      <c r="BI17" s="47">
        <f>BC17*(1/((1+FrontSheet!$J$3)^($G17-1)))</f>
        <v>0</v>
      </c>
    </row>
    <row r="18" spans="5:61" x14ac:dyDescent="0.25">
      <c r="E18" s="49"/>
      <c r="F18" s="15"/>
      <c r="G18" s="46">
        <v>9</v>
      </c>
      <c r="H18" s="46">
        <f t="shared" si="28"/>
        <v>0.12917824298813851</v>
      </c>
      <c r="I18" s="49">
        <f t="shared" si="12"/>
        <v>0</v>
      </c>
      <c r="J18" s="49">
        <f t="shared" si="13"/>
        <v>0</v>
      </c>
      <c r="K18" s="49">
        <f t="shared" si="14"/>
        <v>0</v>
      </c>
      <c r="L18" s="49">
        <f t="shared" si="15"/>
        <v>0</v>
      </c>
      <c r="M18" s="47">
        <f t="shared" si="16"/>
        <v>0</v>
      </c>
      <c r="N18" s="49">
        <f>H18*(1/((1+FrontSheet!$J$3)^($G18-1)))</f>
        <v>9.8099450536903221E-2</v>
      </c>
      <c r="O18" s="49">
        <f>I18*(1/((1+FrontSheet!$J$3)^($G18-1)))</f>
        <v>0</v>
      </c>
      <c r="P18" s="49">
        <f>J18*(1/((1+FrontSheet!$J$3)^($G18-1)))</f>
        <v>0</v>
      </c>
      <c r="Q18" s="49">
        <f>K18*(1/((1+FrontSheet!$J$3)^($G18-1)))</f>
        <v>0</v>
      </c>
      <c r="R18" s="49">
        <f>L18*(1/((1+FrontSheet!$J$3)^($G18-1)))</f>
        <v>0</v>
      </c>
      <c r="S18" s="47">
        <f>M18*(1/((1+FrontSheet!$J$3)^($G18-1)))</f>
        <v>0</v>
      </c>
      <c r="U18" s="46">
        <v>9</v>
      </c>
      <c r="V18" s="46">
        <f t="shared" si="29"/>
        <v>0.17973953989194769</v>
      </c>
      <c r="W18" s="49">
        <f t="shared" si="17"/>
        <v>0</v>
      </c>
      <c r="X18" s="49">
        <f t="shared" si="18"/>
        <v>0</v>
      </c>
      <c r="Y18" s="49">
        <f t="shared" si="19"/>
        <v>0</v>
      </c>
      <c r="Z18" s="49">
        <f t="shared" si="20"/>
        <v>0</v>
      </c>
      <c r="AA18" s="47">
        <f t="shared" si="21"/>
        <v>0</v>
      </c>
      <c r="AB18">
        <f>V18*(1/((1+FrontSheet!$J$3)^($G18-1)))</f>
        <v>0.13649628370293684</v>
      </c>
      <c r="AC18">
        <f>W18*(1/((1+FrontSheet!$J$3)^($G18-1)))</f>
        <v>0</v>
      </c>
      <c r="AD18">
        <f>X18*(1/((1+FrontSheet!$J$3)^($G18-1)))</f>
        <v>0</v>
      </c>
      <c r="AE18">
        <f>Y18*(1/((1+FrontSheet!$J$3)^($G18-1)))</f>
        <v>0</v>
      </c>
      <c r="AF18">
        <f>Z18*(1/((1+FrontSheet!$J$3)^($G18-1)))</f>
        <v>0</v>
      </c>
      <c r="AG18" s="47">
        <f>AA18*(1/((1+FrontSheet!$J$3)^($G18-1)))</f>
        <v>0</v>
      </c>
      <c r="AI18" s="46">
        <v>9</v>
      </c>
      <c r="AJ18" s="46">
        <f t="shared" si="30"/>
        <v>2.5666810638221627E-2</v>
      </c>
      <c r="AK18" s="49">
        <f t="shared" si="22"/>
        <v>0</v>
      </c>
      <c r="AL18" s="49">
        <f t="shared" si="23"/>
        <v>0</v>
      </c>
      <c r="AM18" s="49">
        <f t="shared" si="24"/>
        <v>0</v>
      </c>
      <c r="AN18" s="49">
        <f t="shared" si="25"/>
        <v>0</v>
      </c>
      <c r="AO18" s="47">
        <f t="shared" si="26"/>
        <v>0</v>
      </c>
      <c r="AP18">
        <f>AJ18*(1/((1+FrontSheet!$J$3)^($G18-1)))</f>
        <v>1.94916726098797E-2</v>
      </c>
      <c r="AQ18">
        <f>AK18*(1/((1+FrontSheet!$J$3)^($G18-1)))</f>
        <v>0</v>
      </c>
      <c r="AR18">
        <f>AL18*(1/((1+FrontSheet!$J$3)^($G18-1)))</f>
        <v>0</v>
      </c>
      <c r="AS18">
        <f>AM18*(1/((1+FrontSheet!$J$3)^($G18-1)))</f>
        <v>0</v>
      </c>
      <c r="AT18">
        <f>AN18*(1/((1+FrontSheet!$J$3)^($G18-1)))</f>
        <v>0</v>
      </c>
      <c r="AU18" s="47">
        <f>AO18*(1/((1+FrontSheet!$J$3)^($G18-1)))</f>
        <v>0</v>
      </c>
      <c r="AW18" s="46">
        <v>9</v>
      </c>
      <c r="AX18" s="46">
        <f t="shared" si="27"/>
        <v>1.7784286938016707E-3</v>
      </c>
      <c r="AY18" s="49">
        <f t="shared" si="11"/>
        <v>0</v>
      </c>
      <c r="AZ18" s="49">
        <f t="shared" si="11"/>
        <v>0</v>
      </c>
      <c r="BA18" s="49">
        <f t="shared" si="11"/>
        <v>0</v>
      </c>
      <c r="BB18" s="49">
        <f t="shared" si="11"/>
        <v>0</v>
      </c>
      <c r="BC18" s="47">
        <f t="shared" si="11"/>
        <v>0</v>
      </c>
      <c r="BD18">
        <f>AX18*(1/((1+FrontSheet!$J$3)^($G18-1)))</f>
        <v>1.3505593019795606E-3</v>
      </c>
      <c r="BE18">
        <f>AY18*(1/((1+FrontSheet!$J$3)^($G18-1)))</f>
        <v>0</v>
      </c>
      <c r="BF18">
        <f>AZ18*(1/((1+FrontSheet!$J$3)^($G18-1)))</f>
        <v>0</v>
      </c>
      <c r="BG18">
        <f>BA18*(1/((1+FrontSheet!$J$3)^($G18-1)))</f>
        <v>0</v>
      </c>
      <c r="BH18">
        <f>BB18*(1/((1+FrontSheet!$J$3)^($G18-1)))</f>
        <v>0</v>
      </c>
      <c r="BI18" s="47">
        <f>BC18*(1/((1+FrontSheet!$J$3)^($G18-1)))</f>
        <v>0</v>
      </c>
    </row>
    <row r="19" spans="5:61" x14ac:dyDescent="0.25">
      <c r="E19" s="49"/>
      <c r="F19" s="15"/>
      <c r="G19" s="46">
        <v>10</v>
      </c>
      <c r="H19" s="46">
        <f t="shared" si="28"/>
        <v>0</v>
      </c>
      <c r="I19" s="49">
        <f t="shared" si="12"/>
        <v>0</v>
      </c>
      <c r="J19" s="49">
        <f t="shared" si="13"/>
        <v>0</v>
      </c>
      <c r="K19" s="49">
        <f t="shared" si="14"/>
        <v>0</v>
      </c>
      <c r="L19" s="49">
        <f t="shared" si="15"/>
        <v>0</v>
      </c>
      <c r="M19" s="47">
        <f t="shared" si="16"/>
        <v>0</v>
      </c>
      <c r="N19" s="49">
        <f>H19*(1/((1+FrontSheet!$J$3)^($G19-1)))</f>
        <v>0</v>
      </c>
      <c r="O19" s="49">
        <f>I19*(1/((1+FrontSheet!$J$3)^($G19-1)))</f>
        <v>0</v>
      </c>
      <c r="P19" s="49">
        <f>J19*(1/((1+FrontSheet!$J$3)^($G19-1)))</f>
        <v>0</v>
      </c>
      <c r="Q19" s="49">
        <f>K19*(1/((1+FrontSheet!$J$3)^($G19-1)))</f>
        <v>0</v>
      </c>
      <c r="R19" s="49">
        <f>L19*(1/((1+FrontSheet!$J$3)^($G19-1)))</f>
        <v>0</v>
      </c>
      <c r="S19" s="47">
        <f>M19*(1/((1+FrontSheet!$J$3)^($G19-1)))</f>
        <v>0</v>
      </c>
      <c r="U19" s="46">
        <v>10</v>
      </c>
      <c r="V19" s="46">
        <f t="shared" si="29"/>
        <v>0</v>
      </c>
      <c r="W19" s="49">
        <f t="shared" si="17"/>
        <v>0</v>
      </c>
      <c r="X19" s="49">
        <f t="shared" si="18"/>
        <v>0</v>
      </c>
      <c r="Y19" s="49">
        <f t="shared" si="19"/>
        <v>0</v>
      </c>
      <c r="Z19" s="49">
        <f t="shared" si="20"/>
        <v>0</v>
      </c>
      <c r="AA19" s="47">
        <f t="shared" si="21"/>
        <v>0</v>
      </c>
      <c r="AB19">
        <f>V19*(1/((1+FrontSheet!$J$3)^($G19-1)))</f>
        <v>0</v>
      </c>
      <c r="AC19">
        <f>W19*(1/((1+FrontSheet!$J$3)^($G19-1)))</f>
        <v>0</v>
      </c>
      <c r="AD19">
        <f>X19*(1/((1+FrontSheet!$J$3)^($G19-1)))</f>
        <v>0</v>
      </c>
      <c r="AE19">
        <f>Y19*(1/((1+FrontSheet!$J$3)^($G19-1)))</f>
        <v>0</v>
      </c>
      <c r="AF19">
        <f>Z19*(1/((1+FrontSheet!$J$3)^($G19-1)))</f>
        <v>0</v>
      </c>
      <c r="AG19" s="47">
        <f>AA19*(1/((1+FrontSheet!$J$3)^($G19-1)))</f>
        <v>0</v>
      </c>
      <c r="AI19" s="46">
        <v>10</v>
      </c>
      <c r="AJ19" s="46">
        <f t="shared" si="30"/>
        <v>0</v>
      </c>
      <c r="AK19" s="49">
        <f t="shared" si="22"/>
        <v>0</v>
      </c>
      <c r="AL19" s="49">
        <f t="shared" si="23"/>
        <v>0</v>
      </c>
      <c r="AM19" s="49">
        <f t="shared" si="24"/>
        <v>0</v>
      </c>
      <c r="AN19" s="49">
        <f t="shared" si="25"/>
        <v>0</v>
      </c>
      <c r="AO19" s="47">
        <f t="shared" si="26"/>
        <v>0</v>
      </c>
      <c r="AP19">
        <f>AJ19*(1/((1+FrontSheet!$J$3)^($G19-1)))</f>
        <v>0</v>
      </c>
      <c r="AQ19">
        <f>AK19*(1/((1+FrontSheet!$J$3)^($G19-1)))</f>
        <v>0</v>
      </c>
      <c r="AR19">
        <f>AL19*(1/((1+FrontSheet!$J$3)^($G19-1)))</f>
        <v>0</v>
      </c>
      <c r="AS19">
        <f>AM19*(1/((1+FrontSheet!$J$3)^($G19-1)))</f>
        <v>0</v>
      </c>
      <c r="AT19">
        <f>AN19*(1/((1+FrontSheet!$J$3)^($G19-1)))</f>
        <v>0</v>
      </c>
      <c r="AU19" s="47">
        <f>AO19*(1/((1+FrontSheet!$J$3)^($G19-1)))</f>
        <v>0</v>
      </c>
      <c r="AW19" s="46">
        <v>10</v>
      </c>
      <c r="AX19" s="46">
        <f t="shared" si="27"/>
        <v>0</v>
      </c>
      <c r="AY19" s="49">
        <f t="shared" si="11"/>
        <v>0</v>
      </c>
      <c r="AZ19" s="49">
        <f t="shared" si="11"/>
        <v>0</v>
      </c>
      <c r="BA19" s="49">
        <f t="shared" si="11"/>
        <v>0</v>
      </c>
      <c r="BB19" s="49">
        <f t="shared" si="11"/>
        <v>0</v>
      </c>
      <c r="BC19" s="47">
        <f t="shared" si="11"/>
        <v>0</v>
      </c>
      <c r="BD19">
        <f>AX19*(1/((1+FrontSheet!$J$3)^($G19-1)))</f>
        <v>0</v>
      </c>
      <c r="BE19">
        <f>AY19*(1/((1+FrontSheet!$J$3)^($G19-1)))</f>
        <v>0</v>
      </c>
      <c r="BF19">
        <f>AZ19*(1/((1+FrontSheet!$J$3)^($G19-1)))</f>
        <v>0</v>
      </c>
      <c r="BG19">
        <f>BA19*(1/((1+FrontSheet!$J$3)^($G19-1)))</f>
        <v>0</v>
      </c>
      <c r="BH19">
        <f>BB19*(1/((1+FrontSheet!$J$3)^($G19-1)))</f>
        <v>0</v>
      </c>
      <c r="BI19" s="47">
        <f>BC19*(1/((1+FrontSheet!$J$3)^($G19-1)))</f>
        <v>0</v>
      </c>
    </row>
    <row r="20" spans="5:61" x14ac:dyDescent="0.25">
      <c r="E20" s="49"/>
      <c r="F20" s="15"/>
      <c r="G20" s="46">
        <v>11</v>
      </c>
      <c r="H20" s="46">
        <f t="shared" si="28"/>
        <v>0</v>
      </c>
      <c r="I20" s="49">
        <f t="shared" si="12"/>
        <v>0</v>
      </c>
      <c r="J20" s="49">
        <f t="shared" si="13"/>
        <v>0</v>
      </c>
      <c r="K20" s="49">
        <f t="shared" si="14"/>
        <v>0</v>
      </c>
      <c r="L20" s="49">
        <f t="shared" si="15"/>
        <v>0</v>
      </c>
      <c r="M20" s="47">
        <f t="shared" si="16"/>
        <v>0</v>
      </c>
      <c r="N20" s="49">
        <f>H20*(1/((1+FrontSheet!$J$3)^($G20-1)))</f>
        <v>0</v>
      </c>
      <c r="O20" s="49">
        <f>I20*(1/((1+FrontSheet!$J$3)^($G20-1)))</f>
        <v>0</v>
      </c>
      <c r="P20" s="49">
        <f>J20*(1/((1+FrontSheet!$J$3)^($G20-1)))</f>
        <v>0</v>
      </c>
      <c r="Q20" s="49">
        <f>K20*(1/((1+FrontSheet!$J$3)^($G20-1)))</f>
        <v>0</v>
      </c>
      <c r="R20" s="49">
        <f>L20*(1/((1+FrontSheet!$J$3)^($G20-1)))</f>
        <v>0</v>
      </c>
      <c r="S20" s="47">
        <f>M20*(1/((1+FrontSheet!$J$3)^($G20-1)))</f>
        <v>0</v>
      </c>
      <c r="U20" s="46">
        <v>11</v>
      </c>
      <c r="V20" s="46">
        <f t="shared" si="29"/>
        <v>0</v>
      </c>
      <c r="W20" s="49">
        <f t="shared" si="17"/>
        <v>0</v>
      </c>
      <c r="X20" s="49">
        <f t="shared" si="18"/>
        <v>0</v>
      </c>
      <c r="Y20" s="49">
        <f t="shared" si="19"/>
        <v>0</v>
      </c>
      <c r="Z20" s="49">
        <f t="shared" si="20"/>
        <v>0</v>
      </c>
      <c r="AA20" s="47">
        <f t="shared" si="21"/>
        <v>0</v>
      </c>
      <c r="AB20">
        <f>V20*(1/((1+FrontSheet!$J$3)^($G20-1)))</f>
        <v>0</v>
      </c>
      <c r="AC20">
        <f>W20*(1/((1+FrontSheet!$J$3)^($G20-1)))</f>
        <v>0</v>
      </c>
      <c r="AD20">
        <f>X20*(1/((1+FrontSheet!$J$3)^($G20-1)))</f>
        <v>0</v>
      </c>
      <c r="AE20">
        <f>Y20*(1/((1+FrontSheet!$J$3)^($G20-1)))</f>
        <v>0</v>
      </c>
      <c r="AF20">
        <f>Z20*(1/((1+FrontSheet!$J$3)^($G20-1)))</f>
        <v>0</v>
      </c>
      <c r="AG20" s="47">
        <f>AA20*(1/((1+FrontSheet!$J$3)^($G20-1)))</f>
        <v>0</v>
      </c>
      <c r="AI20" s="46">
        <v>11</v>
      </c>
      <c r="AJ20" s="46">
        <f t="shared" si="30"/>
        <v>0</v>
      </c>
      <c r="AK20" s="49">
        <f t="shared" si="22"/>
        <v>0</v>
      </c>
      <c r="AL20" s="49">
        <f t="shared" si="23"/>
        <v>0</v>
      </c>
      <c r="AM20" s="49">
        <f t="shared" si="24"/>
        <v>0</v>
      </c>
      <c r="AN20" s="49">
        <f t="shared" si="25"/>
        <v>0</v>
      </c>
      <c r="AO20" s="47">
        <f t="shared" si="26"/>
        <v>0</v>
      </c>
      <c r="AP20">
        <f>AJ20*(1/((1+FrontSheet!$J$3)^($G20-1)))</f>
        <v>0</v>
      </c>
      <c r="AQ20">
        <f>AK20*(1/((1+FrontSheet!$J$3)^($G20-1)))</f>
        <v>0</v>
      </c>
      <c r="AR20">
        <f>AL20*(1/((1+FrontSheet!$J$3)^($G20-1)))</f>
        <v>0</v>
      </c>
      <c r="AS20">
        <f>AM20*(1/((1+FrontSheet!$J$3)^($G20-1)))</f>
        <v>0</v>
      </c>
      <c r="AT20">
        <f>AN20*(1/((1+FrontSheet!$J$3)^($G20-1)))</f>
        <v>0</v>
      </c>
      <c r="AU20" s="47">
        <f>AO20*(1/((1+FrontSheet!$J$3)^($G20-1)))</f>
        <v>0</v>
      </c>
      <c r="AW20" s="46">
        <v>11</v>
      </c>
      <c r="AX20" s="46">
        <f t="shared" si="27"/>
        <v>0</v>
      </c>
      <c r="AY20" s="49">
        <f t="shared" si="11"/>
        <v>0</v>
      </c>
      <c r="AZ20" s="49">
        <f t="shared" si="11"/>
        <v>0</v>
      </c>
      <c r="BA20" s="49">
        <f t="shared" si="11"/>
        <v>0</v>
      </c>
      <c r="BB20" s="49">
        <f t="shared" si="11"/>
        <v>0</v>
      </c>
      <c r="BC20" s="47">
        <f t="shared" si="11"/>
        <v>0</v>
      </c>
      <c r="BD20">
        <f>AX20*(1/((1+FrontSheet!$J$3)^($G20-1)))</f>
        <v>0</v>
      </c>
      <c r="BE20">
        <f>AY20*(1/((1+FrontSheet!$J$3)^($G20-1)))</f>
        <v>0</v>
      </c>
      <c r="BF20">
        <f>AZ20*(1/((1+FrontSheet!$J$3)^($G20-1)))</f>
        <v>0</v>
      </c>
      <c r="BG20">
        <f>BA20*(1/((1+FrontSheet!$J$3)^($G20-1)))</f>
        <v>0</v>
      </c>
      <c r="BH20">
        <f>BB20*(1/((1+FrontSheet!$J$3)^($G20-1)))</f>
        <v>0</v>
      </c>
      <c r="BI20" s="47">
        <f>BC20*(1/((1+FrontSheet!$J$3)^($G20-1)))</f>
        <v>0</v>
      </c>
    </row>
    <row r="21" spans="5:61" x14ac:dyDescent="0.25">
      <c r="E21" s="49"/>
      <c r="F21" s="15"/>
      <c r="G21" s="46">
        <v>12</v>
      </c>
      <c r="H21" s="46">
        <f t="shared" si="28"/>
        <v>0</v>
      </c>
      <c r="I21" s="49">
        <f t="shared" si="12"/>
        <v>0</v>
      </c>
      <c r="J21" s="49">
        <f t="shared" si="13"/>
        <v>0</v>
      </c>
      <c r="K21" s="49">
        <f t="shared" si="14"/>
        <v>0</v>
      </c>
      <c r="L21" s="49">
        <f t="shared" si="15"/>
        <v>0</v>
      </c>
      <c r="M21" s="47">
        <f t="shared" si="16"/>
        <v>0</v>
      </c>
      <c r="N21" s="49">
        <f>H21*(1/((1+FrontSheet!$J$3)^($G21-1)))</f>
        <v>0</v>
      </c>
      <c r="O21" s="49">
        <f>I21*(1/((1+FrontSheet!$J$3)^($G21-1)))</f>
        <v>0</v>
      </c>
      <c r="P21" s="49">
        <f>J21*(1/((1+FrontSheet!$J$3)^($G21-1)))</f>
        <v>0</v>
      </c>
      <c r="Q21" s="49">
        <f>K21*(1/((1+FrontSheet!$J$3)^($G21-1)))</f>
        <v>0</v>
      </c>
      <c r="R21" s="49">
        <f>L21*(1/((1+FrontSheet!$J$3)^($G21-1)))</f>
        <v>0</v>
      </c>
      <c r="S21" s="47">
        <f>M21*(1/((1+FrontSheet!$J$3)^($G21-1)))</f>
        <v>0</v>
      </c>
      <c r="U21" s="46">
        <v>12</v>
      </c>
      <c r="V21" s="46">
        <f t="shared" si="29"/>
        <v>0</v>
      </c>
      <c r="W21" s="49">
        <f t="shared" si="17"/>
        <v>0</v>
      </c>
      <c r="X21" s="49">
        <f t="shared" si="18"/>
        <v>0</v>
      </c>
      <c r="Y21" s="49">
        <f t="shared" si="19"/>
        <v>0</v>
      </c>
      <c r="Z21" s="49">
        <f t="shared" si="20"/>
        <v>0</v>
      </c>
      <c r="AA21" s="47">
        <f t="shared" si="21"/>
        <v>0</v>
      </c>
      <c r="AB21">
        <f>V21*(1/((1+FrontSheet!$J$3)^($G21-1)))</f>
        <v>0</v>
      </c>
      <c r="AC21">
        <f>W21*(1/((1+FrontSheet!$J$3)^($G21-1)))</f>
        <v>0</v>
      </c>
      <c r="AD21">
        <f>X21*(1/((1+FrontSheet!$J$3)^($G21-1)))</f>
        <v>0</v>
      </c>
      <c r="AE21">
        <f>Y21*(1/((1+FrontSheet!$J$3)^($G21-1)))</f>
        <v>0</v>
      </c>
      <c r="AF21">
        <f>Z21*(1/((1+FrontSheet!$J$3)^($G21-1)))</f>
        <v>0</v>
      </c>
      <c r="AG21" s="47">
        <f>AA21*(1/((1+FrontSheet!$J$3)^($G21-1)))</f>
        <v>0</v>
      </c>
      <c r="AI21" s="46">
        <v>12</v>
      </c>
      <c r="AJ21" s="46">
        <f t="shared" si="30"/>
        <v>0</v>
      </c>
      <c r="AK21" s="49">
        <f t="shared" si="22"/>
        <v>0</v>
      </c>
      <c r="AL21" s="49">
        <f t="shared" si="23"/>
        <v>0</v>
      </c>
      <c r="AM21" s="49">
        <f t="shared" si="24"/>
        <v>0</v>
      </c>
      <c r="AN21" s="49">
        <f t="shared" si="25"/>
        <v>0</v>
      </c>
      <c r="AO21" s="47">
        <f t="shared" si="26"/>
        <v>0</v>
      </c>
      <c r="AP21">
        <f>AJ21*(1/((1+FrontSheet!$J$3)^($G21-1)))</f>
        <v>0</v>
      </c>
      <c r="AQ21">
        <f>AK21*(1/((1+FrontSheet!$J$3)^($G21-1)))</f>
        <v>0</v>
      </c>
      <c r="AR21">
        <f>AL21*(1/((1+FrontSheet!$J$3)^($G21-1)))</f>
        <v>0</v>
      </c>
      <c r="AS21">
        <f>AM21*(1/((1+FrontSheet!$J$3)^($G21-1)))</f>
        <v>0</v>
      </c>
      <c r="AT21">
        <f>AN21*(1/((1+FrontSheet!$J$3)^($G21-1)))</f>
        <v>0</v>
      </c>
      <c r="AU21" s="47">
        <f>AO21*(1/((1+FrontSheet!$J$3)^($G21-1)))</f>
        <v>0</v>
      </c>
      <c r="AW21" s="46">
        <v>12</v>
      </c>
      <c r="AX21" s="46">
        <f t="shared" si="27"/>
        <v>0</v>
      </c>
      <c r="AY21" s="49">
        <f t="shared" si="11"/>
        <v>0</v>
      </c>
      <c r="AZ21" s="49">
        <f t="shared" si="11"/>
        <v>0</v>
      </c>
      <c r="BA21" s="49">
        <f t="shared" si="11"/>
        <v>0</v>
      </c>
      <c r="BB21" s="49">
        <f t="shared" si="11"/>
        <v>0</v>
      </c>
      <c r="BC21" s="47">
        <f t="shared" si="11"/>
        <v>0</v>
      </c>
      <c r="BD21">
        <f>AX21*(1/((1+FrontSheet!$J$3)^($G21-1)))</f>
        <v>0</v>
      </c>
      <c r="BE21">
        <f>AY21*(1/((1+FrontSheet!$J$3)^($G21-1)))</f>
        <v>0</v>
      </c>
      <c r="BF21">
        <f>AZ21*(1/((1+FrontSheet!$J$3)^($G21-1)))</f>
        <v>0</v>
      </c>
      <c r="BG21">
        <f>BA21*(1/((1+FrontSheet!$J$3)^($G21-1)))</f>
        <v>0</v>
      </c>
      <c r="BH21">
        <f>BB21*(1/((1+FrontSheet!$J$3)^($G21-1)))</f>
        <v>0</v>
      </c>
      <c r="BI21" s="47">
        <f>BC21*(1/((1+FrontSheet!$J$3)^($G21-1)))</f>
        <v>0</v>
      </c>
    </row>
    <row r="22" spans="5:61" x14ac:dyDescent="0.25">
      <c r="E22" s="49"/>
      <c r="F22" s="15"/>
      <c r="G22" s="46">
        <v>13</v>
      </c>
      <c r="H22" s="46">
        <f t="shared" si="28"/>
        <v>0</v>
      </c>
      <c r="I22" s="49">
        <f t="shared" si="12"/>
        <v>0</v>
      </c>
      <c r="J22" s="49">
        <f t="shared" si="13"/>
        <v>0</v>
      </c>
      <c r="K22" s="49">
        <f t="shared" si="14"/>
        <v>0</v>
      </c>
      <c r="L22" s="49">
        <f t="shared" si="15"/>
        <v>0</v>
      </c>
      <c r="M22" s="47">
        <f t="shared" si="16"/>
        <v>0</v>
      </c>
      <c r="N22" s="49">
        <f>H22*(1/((1+FrontSheet!$J$3)^($G22-1)))</f>
        <v>0</v>
      </c>
      <c r="O22" s="49">
        <f>I22*(1/((1+FrontSheet!$J$3)^($G22-1)))</f>
        <v>0</v>
      </c>
      <c r="P22" s="49">
        <f>J22*(1/((1+FrontSheet!$J$3)^($G22-1)))</f>
        <v>0</v>
      </c>
      <c r="Q22" s="49">
        <f>K22*(1/((1+FrontSheet!$J$3)^($G22-1)))</f>
        <v>0</v>
      </c>
      <c r="R22" s="49">
        <f>L22*(1/((1+FrontSheet!$J$3)^($G22-1)))</f>
        <v>0</v>
      </c>
      <c r="S22" s="47">
        <f>M22*(1/((1+FrontSheet!$J$3)^($G22-1)))</f>
        <v>0</v>
      </c>
      <c r="U22" s="46">
        <v>13</v>
      </c>
      <c r="V22" s="46">
        <f t="shared" si="29"/>
        <v>0</v>
      </c>
      <c r="W22" s="49">
        <f t="shared" si="17"/>
        <v>0</v>
      </c>
      <c r="X22" s="49">
        <f t="shared" si="18"/>
        <v>0</v>
      </c>
      <c r="Y22" s="49">
        <f t="shared" si="19"/>
        <v>0</v>
      </c>
      <c r="Z22" s="49">
        <f t="shared" si="20"/>
        <v>0</v>
      </c>
      <c r="AA22" s="47">
        <f t="shared" si="21"/>
        <v>0</v>
      </c>
      <c r="AB22">
        <f>V22*(1/((1+FrontSheet!$J$3)^($G22-1)))</f>
        <v>0</v>
      </c>
      <c r="AC22">
        <f>W22*(1/((1+FrontSheet!$J$3)^($G22-1)))</f>
        <v>0</v>
      </c>
      <c r="AD22">
        <f>X22*(1/((1+FrontSheet!$J$3)^($G22-1)))</f>
        <v>0</v>
      </c>
      <c r="AE22">
        <f>Y22*(1/((1+FrontSheet!$J$3)^($G22-1)))</f>
        <v>0</v>
      </c>
      <c r="AF22">
        <f>Z22*(1/((1+FrontSheet!$J$3)^($G22-1)))</f>
        <v>0</v>
      </c>
      <c r="AG22" s="47">
        <f>AA22*(1/((1+FrontSheet!$J$3)^($G22-1)))</f>
        <v>0</v>
      </c>
      <c r="AI22" s="46">
        <v>13</v>
      </c>
      <c r="AJ22" s="46">
        <f t="shared" si="30"/>
        <v>0</v>
      </c>
      <c r="AK22" s="49">
        <f t="shared" si="22"/>
        <v>0</v>
      </c>
      <c r="AL22" s="49">
        <f t="shared" si="23"/>
        <v>0</v>
      </c>
      <c r="AM22" s="49">
        <f t="shared" si="24"/>
        <v>0</v>
      </c>
      <c r="AN22" s="49">
        <f t="shared" si="25"/>
        <v>0</v>
      </c>
      <c r="AO22" s="47">
        <f t="shared" si="26"/>
        <v>0</v>
      </c>
      <c r="AP22">
        <f>AJ22*(1/((1+FrontSheet!$J$3)^($G22-1)))</f>
        <v>0</v>
      </c>
      <c r="AQ22">
        <f>AK22*(1/((1+FrontSheet!$J$3)^($G22-1)))</f>
        <v>0</v>
      </c>
      <c r="AR22">
        <f>AL22*(1/((1+FrontSheet!$J$3)^($G22-1)))</f>
        <v>0</v>
      </c>
      <c r="AS22">
        <f>AM22*(1/((1+FrontSheet!$J$3)^($G22-1)))</f>
        <v>0</v>
      </c>
      <c r="AT22">
        <f>AN22*(1/((1+FrontSheet!$J$3)^($G22-1)))</f>
        <v>0</v>
      </c>
      <c r="AU22" s="47">
        <f>AO22*(1/((1+FrontSheet!$J$3)^($G22-1)))</f>
        <v>0</v>
      </c>
      <c r="AW22" s="46">
        <v>13</v>
      </c>
      <c r="AX22" s="46">
        <f t="shared" si="27"/>
        <v>0</v>
      </c>
      <c r="AY22" s="49">
        <f t="shared" si="11"/>
        <v>0</v>
      </c>
      <c r="AZ22" s="49">
        <f t="shared" si="11"/>
        <v>0</v>
      </c>
      <c r="BA22" s="49">
        <f t="shared" si="11"/>
        <v>0</v>
      </c>
      <c r="BB22" s="49">
        <f t="shared" si="11"/>
        <v>0</v>
      </c>
      <c r="BC22" s="47">
        <f t="shared" si="11"/>
        <v>0</v>
      </c>
      <c r="BD22">
        <f>AX22*(1/((1+FrontSheet!$J$3)^($G22-1)))</f>
        <v>0</v>
      </c>
      <c r="BE22">
        <f>AY22*(1/((1+FrontSheet!$J$3)^($G22-1)))</f>
        <v>0</v>
      </c>
      <c r="BF22">
        <f>AZ22*(1/((1+FrontSheet!$J$3)^($G22-1)))</f>
        <v>0</v>
      </c>
      <c r="BG22">
        <f>BA22*(1/((1+FrontSheet!$J$3)^($G22-1)))</f>
        <v>0</v>
      </c>
      <c r="BH22">
        <f>BB22*(1/((1+FrontSheet!$J$3)^($G22-1)))</f>
        <v>0</v>
      </c>
      <c r="BI22" s="47">
        <f>BC22*(1/((1+FrontSheet!$J$3)^($G22-1)))</f>
        <v>0</v>
      </c>
    </row>
    <row r="23" spans="5:61" x14ac:dyDescent="0.25">
      <c r="E23" s="49"/>
      <c r="F23" s="15"/>
      <c r="G23" s="46">
        <v>14</v>
      </c>
      <c r="H23" s="46">
        <f t="shared" si="28"/>
        <v>0</v>
      </c>
      <c r="I23" s="49">
        <f t="shared" si="12"/>
        <v>0</v>
      </c>
      <c r="J23" s="49">
        <f t="shared" si="13"/>
        <v>0</v>
      </c>
      <c r="K23" s="49">
        <f t="shared" si="14"/>
        <v>0</v>
      </c>
      <c r="L23" s="49">
        <f t="shared" si="15"/>
        <v>0</v>
      </c>
      <c r="M23" s="47">
        <f t="shared" si="16"/>
        <v>0</v>
      </c>
      <c r="N23" s="49">
        <f>H23*(1/((1+FrontSheet!$J$3)^($G23-1)))</f>
        <v>0</v>
      </c>
      <c r="O23" s="49">
        <f>I23*(1/((1+FrontSheet!$J$3)^($G23-1)))</f>
        <v>0</v>
      </c>
      <c r="P23" s="49">
        <f>J23*(1/((1+FrontSheet!$J$3)^($G23-1)))</f>
        <v>0</v>
      </c>
      <c r="Q23" s="49">
        <f>K23*(1/((1+FrontSheet!$J$3)^($G23-1)))</f>
        <v>0</v>
      </c>
      <c r="R23" s="49">
        <f>L23*(1/((1+FrontSheet!$J$3)^($G23-1)))</f>
        <v>0</v>
      </c>
      <c r="S23" s="47">
        <f>M23*(1/((1+FrontSheet!$J$3)^($G23-1)))</f>
        <v>0</v>
      </c>
      <c r="U23" s="46">
        <v>14</v>
      </c>
      <c r="V23" s="46">
        <f t="shared" si="29"/>
        <v>0</v>
      </c>
      <c r="W23" s="49">
        <f t="shared" si="17"/>
        <v>0</v>
      </c>
      <c r="X23" s="49">
        <f t="shared" si="18"/>
        <v>0</v>
      </c>
      <c r="Y23" s="49">
        <f t="shared" si="19"/>
        <v>0</v>
      </c>
      <c r="Z23" s="49">
        <f t="shared" si="20"/>
        <v>0</v>
      </c>
      <c r="AA23" s="47">
        <f t="shared" si="21"/>
        <v>0</v>
      </c>
      <c r="AB23">
        <f>V23*(1/((1+FrontSheet!$J$3)^($G23-1)))</f>
        <v>0</v>
      </c>
      <c r="AC23">
        <f>W23*(1/((1+FrontSheet!$J$3)^($G23-1)))</f>
        <v>0</v>
      </c>
      <c r="AD23">
        <f>X23*(1/((1+FrontSheet!$J$3)^($G23-1)))</f>
        <v>0</v>
      </c>
      <c r="AE23">
        <f>Y23*(1/((1+FrontSheet!$J$3)^($G23-1)))</f>
        <v>0</v>
      </c>
      <c r="AF23">
        <f>Z23*(1/((1+FrontSheet!$J$3)^($G23-1)))</f>
        <v>0</v>
      </c>
      <c r="AG23" s="47">
        <f>AA23*(1/((1+FrontSheet!$J$3)^($G23-1)))</f>
        <v>0</v>
      </c>
      <c r="AI23" s="46">
        <v>14</v>
      </c>
      <c r="AJ23" s="46">
        <f t="shared" si="30"/>
        <v>0</v>
      </c>
      <c r="AK23" s="49">
        <f t="shared" si="22"/>
        <v>0</v>
      </c>
      <c r="AL23" s="49">
        <f t="shared" si="23"/>
        <v>0</v>
      </c>
      <c r="AM23" s="49">
        <f t="shared" si="24"/>
        <v>0</v>
      </c>
      <c r="AN23" s="49">
        <f t="shared" si="25"/>
        <v>0</v>
      </c>
      <c r="AO23" s="47">
        <f t="shared" si="26"/>
        <v>0</v>
      </c>
      <c r="AP23">
        <f>AJ23*(1/((1+FrontSheet!$J$3)^($G23-1)))</f>
        <v>0</v>
      </c>
      <c r="AQ23">
        <f>AK23*(1/((1+FrontSheet!$J$3)^($G23-1)))</f>
        <v>0</v>
      </c>
      <c r="AR23">
        <f>AL23*(1/((1+FrontSheet!$J$3)^($G23-1)))</f>
        <v>0</v>
      </c>
      <c r="AS23">
        <f>AM23*(1/((1+FrontSheet!$J$3)^($G23-1)))</f>
        <v>0</v>
      </c>
      <c r="AT23">
        <f>AN23*(1/((1+FrontSheet!$J$3)^($G23-1)))</f>
        <v>0</v>
      </c>
      <c r="AU23" s="47">
        <f>AO23*(1/((1+FrontSheet!$J$3)^($G23-1)))</f>
        <v>0</v>
      </c>
      <c r="AW23" s="46">
        <v>14</v>
      </c>
      <c r="AX23" s="46">
        <f t="shared" si="27"/>
        <v>0</v>
      </c>
      <c r="AY23" s="49">
        <f t="shared" si="11"/>
        <v>0</v>
      </c>
      <c r="AZ23" s="49">
        <f t="shared" si="11"/>
        <v>0</v>
      </c>
      <c r="BA23" s="49">
        <f t="shared" si="11"/>
        <v>0</v>
      </c>
      <c r="BB23" s="49">
        <f t="shared" si="11"/>
        <v>0</v>
      </c>
      <c r="BC23" s="47">
        <f t="shared" si="11"/>
        <v>0</v>
      </c>
      <c r="BD23">
        <f>AX23*(1/((1+FrontSheet!$J$3)^($G23-1)))</f>
        <v>0</v>
      </c>
      <c r="BE23">
        <f>AY23*(1/((1+FrontSheet!$J$3)^($G23-1)))</f>
        <v>0</v>
      </c>
      <c r="BF23">
        <f>AZ23*(1/((1+FrontSheet!$J$3)^($G23-1)))</f>
        <v>0</v>
      </c>
      <c r="BG23">
        <f>BA23*(1/((1+FrontSheet!$J$3)^($G23-1)))</f>
        <v>0</v>
      </c>
      <c r="BH23">
        <f>BB23*(1/((1+FrontSheet!$J$3)^($G23-1)))</f>
        <v>0</v>
      </c>
      <c r="BI23" s="47">
        <f>BC23*(1/((1+FrontSheet!$J$3)^($G23-1)))</f>
        <v>0</v>
      </c>
    </row>
    <row r="24" spans="5:61" x14ac:dyDescent="0.25">
      <c r="E24" s="49"/>
      <c r="F24" s="15"/>
      <c r="G24" s="46">
        <v>15</v>
      </c>
      <c r="H24" s="46">
        <f t="shared" si="28"/>
        <v>0</v>
      </c>
      <c r="I24" s="49">
        <f t="shared" si="12"/>
        <v>0</v>
      </c>
      <c r="J24" s="49">
        <f t="shared" si="13"/>
        <v>0</v>
      </c>
      <c r="K24" s="49">
        <f t="shared" si="14"/>
        <v>0</v>
      </c>
      <c r="L24" s="49">
        <f t="shared" si="15"/>
        <v>0</v>
      </c>
      <c r="M24" s="47">
        <f t="shared" si="16"/>
        <v>0</v>
      </c>
      <c r="N24" s="49">
        <f>H24*(1/((1+FrontSheet!$J$3)^($G24-1)))</f>
        <v>0</v>
      </c>
      <c r="O24" s="49">
        <f>I24*(1/((1+FrontSheet!$J$3)^($G24-1)))</f>
        <v>0</v>
      </c>
      <c r="P24" s="49">
        <f>J24*(1/((1+FrontSheet!$J$3)^($G24-1)))</f>
        <v>0</v>
      </c>
      <c r="Q24" s="49">
        <f>K24*(1/((1+FrontSheet!$J$3)^($G24-1)))</f>
        <v>0</v>
      </c>
      <c r="R24" s="49">
        <f>L24*(1/((1+FrontSheet!$J$3)^($G24-1)))</f>
        <v>0</v>
      </c>
      <c r="S24" s="47">
        <f>M24*(1/((1+FrontSheet!$J$3)^($G24-1)))</f>
        <v>0</v>
      </c>
      <c r="U24" s="46">
        <v>15</v>
      </c>
      <c r="V24" s="46">
        <f t="shared" si="29"/>
        <v>0</v>
      </c>
      <c r="W24" s="49">
        <f t="shared" si="17"/>
        <v>0</v>
      </c>
      <c r="X24" s="49">
        <f t="shared" si="18"/>
        <v>0</v>
      </c>
      <c r="Y24" s="49">
        <f t="shared" si="19"/>
        <v>0</v>
      </c>
      <c r="Z24" s="49">
        <f t="shared" si="20"/>
        <v>0</v>
      </c>
      <c r="AA24" s="47">
        <f t="shared" si="21"/>
        <v>0</v>
      </c>
      <c r="AB24">
        <f>V24*(1/((1+FrontSheet!$J$3)^($G24-1)))</f>
        <v>0</v>
      </c>
      <c r="AC24">
        <f>W24*(1/((1+FrontSheet!$J$3)^($G24-1)))</f>
        <v>0</v>
      </c>
      <c r="AD24">
        <f>X24*(1/((1+FrontSheet!$J$3)^($G24-1)))</f>
        <v>0</v>
      </c>
      <c r="AE24">
        <f>Y24*(1/((1+FrontSheet!$J$3)^($G24-1)))</f>
        <v>0</v>
      </c>
      <c r="AF24">
        <f>Z24*(1/((1+FrontSheet!$J$3)^($G24-1)))</f>
        <v>0</v>
      </c>
      <c r="AG24" s="47">
        <f>AA24*(1/((1+FrontSheet!$J$3)^($G24-1)))</f>
        <v>0</v>
      </c>
      <c r="AI24" s="46">
        <v>15</v>
      </c>
      <c r="AJ24" s="46">
        <f t="shared" si="30"/>
        <v>0</v>
      </c>
      <c r="AK24" s="49">
        <f t="shared" si="22"/>
        <v>0</v>
      </c>
      <c r="AL24" s="49">
        <f t="shared" si="23"/>
        <v>0</v>
      </c>
      <c r="AM24" s="49">
        <f t="shared" si="24"/>
        <v>0</v>
      </c>
      <c r="AN24" s="49">
        <f t="shared" si="25"/>
        <v>0</v>
      </c>
      <c r="AO24" s="47">
        <f t="shared" si="26"/>
        <v>0</v>
      </c>
      <c r="AP24">
        <f>AJ24*(1/((1+FrontSheet!$J$3)^($G24-1)))</f>
        <v>0</v>
      </c>
      <c r="AQ24">
        <f>AK24*(1/((1+FrontSheet!$J$3)^($G24-1)))</f>
        <v>0</v>
      </c>
      <c r="AR24">
        <f>AL24*(1/((1+FrontSheet!$J$3)^($G24-1)))</f>
        <v>0</v>
      </c>
      <c r="AS24">
        <f>AM24*(1/((1+FrontSheet!$J$3)^($G24-1)))</f>
        <v>0</v>
      </c>
      <c r="AT24">
        <f>AN24*(1/((1+FrontSheet!$J$3)^($G24-1)))</f>
        <v>0</v>
      </c>
      <c r="AU24" s="47">
        <f>AO24*(1/((1+FrontSheet!$J$3)^($G24-1)))</f>
        <v>0</v>
      </c>
      <c r="AW24" s="46">
        <v>15</v>
      </c>
      <c r="AX24" s="46">
        <f t="shared" si="27"/>
        <v>0</v>
      </c>
      <c r="AY24" s="49">
        <f t="shared" si="11"/>
        <v>0</v>
      </c>
      <c r="AZ24" s="49">
        <f t="shared" si="11"/>
        <v>0</v>
      </c>
      <c r="BA24" s="49">
        <f t="shared" si="11"/>
        <v>0</v>
      </c>
      <c r="BB24" s="49">
        <f t="shared" si="11"/>
        <v>0</v>
      </c>
      <c r="BC24" s="47">
        <f t="shared" si="11"/>
        <v>0</v>
      </c>
      <c r="BD24">
        <f>AX24*(1/((1+FrontSheet!$J$3)^($G24-1)))</f>
        <v>0</v>
      </c>
      <c r="BE24">
        <f>AY24*(1/((1+FrontSheet!$J$3)^($G24-1)))</f>
        <v>0</v>
      </c>
      <c r="BF24">
        <f>AZ24*(1/((1+FrontSheet!$J$3)^($G24-1)))</f>
        <v>0</v>
      </c>
      <c r="BG24">
        <f>BA24*(1/((1+FrontSheet!$J$3)^($G24-1)))</f>
        <v>0</v>
      </c>
      <c r="BH24">
        <f>BB24*(1/((1+FrontSheet!$J$3)^($G24-1)))</f>
        <v>0</v>
      </c>
      <c r="BI24" s="47">
        <f>BC24*(1/((1+FrontSheet!$J$3)^($G24-1)))</f>
        <v>0</v>
      </c>
    </row>
    <row r="25" spans="5:61" x14ac:dyDescent="0.25">
      <c r="E25" s="49"/>
      <c r="F25" s="15"/>
      <c r="G25" s="46">
        <v>16</v>
      </c>
      <c r="H25" s="46">
        <f t="shared" si="28"/>
        <v>0</v>
      </c>
      <c r="I25" s="49">
        <f t="shared" si="12"/>
        <v>0</v>
      </c>
      <c r="J25" s="49">
        <f t="shared" si="13"/>
        <v>0</v>
      </c>
      <c r="K25" s="49">
        <f t="shared" si="14"/>
        <v>0</v>
      </c>
      <c r="L25" s="49">
        <f t="shared" si="15"/>
        <v>0</v>
      </c>
      <c r="M25" s="47">
        <f t="shared" si="16"/>
        <v>0</v>
      </c>
      <c r="N25" s="49">
        <f>H25*(1/((1+FrontSheet!$J$3)^($G25-1)))</f>
        <v>0</v>
      </c>
      <c r="O25" s="49">
        <f>I25*(1/((1+FrontSheet!$J$3)^($G25-1)))</f>
        <v>0</v>
      </c>
      <c r="P25" s="49">
        <f>J25*(1/((1+FrontSheet!$J$3)^($G25-1)))</f>
        <v>0</v>
      </c>
      <c r="Q25" s="49">
        <f>K25*(1/((1+FrontSheet!$J$3)^($G25-1)))</f>
        <v>0</v>
      </c>
      <c r="R25" s="49">
        <f>L25*(1/((1+FrontSheet!$J$3)^($G25-1)))</f>
        <v>0</v>
      </c>
      <c r="S25" s="47">
        <f>M25*(1/((1+FrontSheet!$J$3)^($G25-1)))</f>
        <v>0</v>
      </c>
      <c r="U25" s="46">
        <v>16</v>
      </c>
      <c r="V25" s="46">
        <f t="shared" si="29"/>
        <v>0</v>
      </c>
      <c r="W25" s="49">
        <f t="shared" si="17"/>
        <v>0</v>
      </c>
      <c r="X25" s="49">
        <f t="shared" si="18"/>
        <v>0</v>
      </c>
      <c r="Y25" s="49">
        <f t="shared" si="19"/>
        <v>0</v>
      </c>
      <c r="Z25" s="49">
        <f t="shared" si="20"/>
        <v>0</v>
      </c>
      <c r="AA25" s="47">
        <f t="shared" si="21"/>
        <v>0</v>
      </c>
      <c r="AB25">
        <f>V25*(1/((1+FrontSheet!$J$3)^($G25-1)))</f>
        <v>0</v>
      </c>
      <c r="AC25">
        <f>W25*(1/((1+FrontSheet!$J$3)^($G25-1)))</f>
        <v>0</v>
      </c>
      <c r="AD25">
        <f>X25*(1/((1+FrontSheet!$J$3)^($G25-1)))</f>
        <v>0</v>
      </c>
      <c r="AE25">
        <f>Y25*(1/((1+FrontSheet!$J$3)^($G25-1)))</f>
        <v>0</v>
      </c>
      <c r="AF25">
        <f>Z25*(1/((1+FrontSheet!$J$3)^($G25-1)))</f>
        <v>0</v>
      </c>
      <c r="AG25" s="47">
        <f>AA25*(1/((1+FrontSheet!$J$3)^($G25-1)))</f>
        <v>0</v>
      </c>
      <c r="AI25" s="46">
        <v>16</v>
      </c>
      <c r="AJ25" s="46">
        <f t="shared" si="30"/>
        <v>0</v>
      </c>
      <c r="AK25" s="49">
        <f t="shared" si="22"/>
        <v>0</v>
      </c>
      <c r="AL25" s="49">
        <f t="shared" si="23"/>
        <v>0</v>
      </c>
      <c r="AM25" s="49">
        <f t="shared" si="24"/>
        <v>0</v>
      </c>
      <c r="AN25" s="49">
        <f t="shared" si="25"/>
        <v>0</v>
      </c>
      <c r="AO25" s="47">
        <f t="shared" si="26"/>
        <v>0</v>
      </c>
      <c r="AP25">
        <f>AJ25*(1/((1+FrontSheet!$J$3)^($G25-1)))</f>
        <v>0</v>
      </c>
      <c r="AQ25">
        <f>AK25*(1/((1+FrontSheet!$J$3)^($G25-1)))</f>
        <v>0</v>
      </c>
      <c r="AR25">
        <f>AL25*(1/((1+FrontSheet!$J$3)^($G25-1)))</f>
        <v>0</v>
      </c>
      <c r="AS25">
        <f>AM25*(1/((1+FrontSheet!$J$3)^($G25-1)))</f>
        <v>0</v>
      </c>
      <c r="AT25">
        <f>AN25*(1/((1+FrontSheet!$J$3)^($G25-1)))</f>
        <v>0</v>
      </c>
      <c r="AU25" s="47">
        <f>AO25*(1/((1+FrontSheet!$J$3)^($G25-1)))</f>
        <v>0</v>
      </c>
      <c r="AW25" s="46">
        <v>16</v>
      </c>
      <c r="AX25" s="46">
        <f t="shared" si="27"/>
        <v>0</v>
      </c>
      <c r="AY25" s="49">
        <f t="shared" si="11"/>
        <v>0</v>
      </c>
      <c r="AZ25" s="49">
        <f t="shared" si="11"/>
        <v>0</v>
      </c>
      <c r="BA25" s="49">
        <f t="shared" si="11"/>
        <v>0</v>
      </c>
      <c r="BB25" s="49">
        <f t="shared" si="11"/>
        <v>0</v>
      </c>
      <c r="BC25" s="47">
        <f t="shared" si="11"/>
        <v>0</v>
      </c>
      <c r="BD25">
        <f>AX25*(1/((1+FrontSheet!$J$3)^($G25-1)))</f>
        <v>0</v>
      </c>
      <c r="BE25">
        <f>AY25*(1/((1+FrontSheet!$J$3)^($G25-1)))</f>
        <v>0</v>
      </c>
      <c r="BF25">
        <f>AZ25*(1/((1+FrontSheet!$J$3)^($G25-1)))</f>
        <v>0</v>
      </c>
      <c r="BG25">
        <f>BA25*(1/((1+FrontSheet!$J$3)^($G25-1)))</f>
        <v>0</v>
      </c>
      <c r="BH25">
        <f>BB25*(1/((1+FrontSheet!$J$3)^($G25-1)))</f>
        <v>0</v>
      </c>
      <c r="BI25" s="47">
        <f>BC25*(1/((1+FrontSheet!$J$3)^($G25-1)))</f>
        <v>0</v>
      </c>
    </row>
    <row r="26" spans="5:61" x14ac:dyDescent="0.25">
      <c r="E26" s="49"/>
      <c r="F26" s="15"/>
      <c r="G26" s="46">
        <v>17</v>
      </c>
      <c r="H26" s="46">
        <f t="shared" si="28"/>
        <v>0</v>
      </c>
      <c r="I26" s="49">
        <f t="shared" si="12"/>
        <v>0</v>
      </c>
      <c r="J26" s="49">
        <f t="shared" si="13"/>
        <v>0</v>
      </c>
      <c r="K26" s="49">
        <f t="shared" si="14"/>
        <v>0</v>
      </c>
      <c r="L26" s="49">
        <f t="shared" si="15"/>
        <v>0</v>
      </c>
      <c r="M26" s="47">
        <f t="shared" si="16"/>
        <v>0</v>
      </c>
      <c r="N26" s="49">
        <f>H26*(1/((1+FrontSheet!$J$3)^($G26-1)))</f>
        <v>0</v>
      </c>
      <c r="O26" s="49">
        <f>I26*(1/((1+FrontSheet!$J$3)^($G26-1)))</f>
        <v>0</v>
      </c>
      <c r="P26" s="49">
        <f>J26*(1/((1+FrontSheet!$J$3)^($G26-1)))</f>
        <v>0</v>
      </c>
      <c r="Q26" s="49">
        <f>K26*(1/((1+FrontSheet!$J$3)^($G26-1)))</f>
        <v>0</v>
      </c>
      <c r="R26" s="49">
        <f>L26*(1/((1+FrontSheet!$J$3)^($G26-1)))</f>
        <v>0</v>
      </c>
      <c r="S26" s="47">
        <f>M26*(1/((1+FrontSheet!$J$3)^($G26-1)))</f>
        <v>0</v>
      </c>
      <c r="U26" s="46">
        <v>17</v>
      </c>
      <c r="V26" s="46">
        <f t="shared" si="29"/>
        <v>0</v>
      </c>
      <c r="W26" s="49">
        <f t="shared" si="17"/>
        <v>0</v>
      </c>
      <c r="X26" s="49">
        <f t="shared" si="18"/>
        <v>0</v>
      </c>
      <c r="Y26" s="49">
        <f t="shared" si="19"/>
        <v>0</v>
      </c>
      <c r="Z26" s="49">
        <f t="shared" si="20"/>
        <v>0</v>
      </c>
      <c r="AA26" s="47">
        <f t="shared" si="21"/>
        <v>0</v>
      </c>
      <c r="AB26">
        <f>V26*(1/((1+FrontSheet!$J$3)^($G26-1)))</f>
        <v>0</v>
      </c>
      <c r="AC26">
        <f>W26*(1/((1+FrontSheet!$J$3)^($G26-1)))</f>
        <v>0</v>
      </c>
      <c r="AD26">
        <f>X26*(1/((1+FrontSheet!$J$3)^($G26-1)))</f>
        <v>0</v>
      </c>
      <c r="AE26">
        <f>Y26*(1/((1+FrontSheet!$J$3)^($G26-1)))</f>
        <v>0</v>
      </c>
      <c r="AF26">
        <f>Z26*(1/((1+FrontSheet!$J$3)^($G26-1)))</f>
        <v>0</v>
      </c>
      <c r="AG26" s="47">
        <f>AA26*(1/((1+FrontSheet!$J$3)^($G26-1)))</f>
        <v>0</v>
      </c>
      <c r="AI26" s="46">
        <v>17</v>
      </c>
      <c r="AJ26" s="46">
        <f t="shared" si="30"/>
        <v>0</v>
      </c>
      <c r="AK26" s="49">
        <f t="shared" si="22"/>
        <v>0</v>
      </c>
      <c r="AL26" s="49">
        <f t="shared" si="23"/>
        <v>0</v>
      </c>
      <c r="AM26" s="49">
        <f t="shared" si="24"/>
        <v>0</v>
      </c>
      <c r="AN26" s="49">
        <f t="shared" si="25"/>
        <v>0</v>
      </c>
      <c r="AO26" s="47">
        <f t="shared" si="26"/>
        <v>0</v>
      </c>
      <c r="AP26">
        <f>AJ26*(1/((1+FrontSheet!$J$3)^($G26-1)))</f>
        <v>0</v>
      </c>
      <c r="AQ26">
        <f>AK26*(1/((1+FrontSheet!$J$3)^($G26-1)))</f>
        <v>0</v>
      </c>
      <c r="AR26">
        <f>AL26*(1/((1+FrontSheet!$J$3)^($G26-1)))</f>
        <v>0</v>
      </c>
      <c r="AS26">
        <f>AM26*(1/((1+FrontSheet!$J$3)^($G26-1)))</f>
        <v>0</v>
      </c>
      <c r="AT26">
        <f>AN26*(1/((1+FrontSheet!$J$3)^($G26-1)))</f>
        <v>0</v>
      </c>
      <c r="AU26" s="47">
        <f>AO26*(1/((1+FrontSheet!$J$3)^($G26-1)))</f>
        <v>0</v>
      </c>
      <c r="AW26" s="46">
        <v>17</v>
      </c>
      <c r="AX26" s="46">
        <f t="shared" si="27"/>
        <v>0</v>
      </c>
      <c r="AY26" s="49">
        <f t="shared" si="27"/>
        <v>0</v>
      </c>
      <c r="AZ26" s="49">
        <f t="shared" si="27"/>
        <v>0</v>
      </c>
      <c r="BA26" s="49">
        <f t="shared" si="27"/>
        <v>0</v>
      </c>
      <c r="BB26" s="49">
        <f t="shared" si="27"/>
        <v>0</v>
      </c>
      <c r="BC26" s="47">
        <f t="shared" si="27"/>
        <v>0</v>
      </c>
      <c r="BD26">
        <f>AX26*(1/((1+FrontSheet!$J$3)^($G26-1)))</f>
        <v>0</v>
      </c>
      <c r="BE26">
        <f>AY26*(1/((1+FrontSheet!$J$3)^($G26-1)))</f>
        <v>0</v>
      </c>
      <c r="BF26">
        <f>AZ26*(1/((1+FrontSheet!$J$3)^($G26-1)))</f>
        <v>0</v>
      </c>
      <c r="BG26">
        <f>BA26*(1/((1+FrontSheet!$J$3)^($G26-1)))</f>
        <v>0</v>
      </c>
      <c r="BH26">
        <f>BB26*(1/((1+FrontSheet!$J$3)^($G26-1)))</f>
        <v>0</v>
      </c>
      <c r="BI26" s="47">
        <f>BC26*(1/((1+FrontSheet!$J$3)^($G26-1)))</f>
        <v>0</v>
      </c>
    </row>
    <row r="27" spans="5:61" x14ac:dyDescent="0.25">
      <c r="E27" s="49"/>
      <c r="F27" s="15"/>
      <c r="G27" s="46">
        <v>18</v>
      </c>
      <c r="H27" s="46">
        <f t="shared" si="28"/>
        <v>0</v>
      </c>
      <c r="I27" s="49">
        <f t="shared" si="12"/>
        <v>0</v>
      </c>
      <c r="J27" s="49">
        <f t="shared" si="13"/>
        <v>0</v>
      </c>
      <c r="K27" s="49">
        <f t="shared" si="14"/>
        <v>0</v>
      </c>
      <c r="L27" s="49">
        <f t="shared" si="15"/>
        <v>0</v>
      </c>
      <c r="M27" s="47">
        <f t="shared" si="16"/>
        <v>0</v>
      </c>
      <c r="N27" s="49">
        <f>H27*(1/((1+FrontSheet!$J$3)^($G27-1)))</f>
        <v>0</v>
      </c>
      <c r="O27" s="49">
        <f>I27*(1/((1+FrontSheet!$J$3)^($G27-1)))</f>
        <v>0</v>
      </c>
      <c r="P27" s="49">
        <f>J27*(1/((1+FrontSheet!$J$3)^($G27-1)))</f>
        <v>0</v>
      </c>
      <c r="Q27" s="49">
        <f>K27*(1/((1+FrontSheet!$J$3)^($G27-1)))</f>
        <v>0</v>
      </c>
      <c r="R27" s="49">
        <f>L27*(1/((1+FrontSheet!$J$3)^($G27-1)))</f>
        <v>0</v>
      </c>
      <c r="S27" s="47">
        <f>M27*(1/((1+FrontSheet!$J$3)^($G27-1)))</f>
        <v>0</v>
      </c>
      <c r="U27" s="46">
        <v>18</v>
      </c>
      <c r="V27" s="46">
        <f t="shared" si="29"/>
        <v>0</v>
      </c>
      <c r="W27" s="49">
        <f t="shared" si="17"/>
        <v>0</v>
      </c>
      <c r="X27" s="49">
        <f t="shared" si="18"/>
        <v>0</v>
      </c>
      <c r="Y27" s="49">
        <f t="shared" si="19"/>
        <v>0</v>
      </c>
      <c r="Z27" s="49">
        <f t="shared" si="20"/>
        <v>0</v>
      </c>
      <c r="AA27" s="47">
        <f t="shared" si="21"/>
        <v>0</v>
      </c>
      <c r="AB27">
        <f>V27*(1/((1+FrontSheet!$J$3)^($G27-1)))</f>
        <v>0</v>
      </c>
      <c r="AC27">
        <f>W27*(1/((1+FrontSheet!$J$3)^($G27-1)))</f>
        <v>0</v>
      </c>
      <c r="AD27">
        <f>X27*(1/((1+FrontSheet!$J$3)^($G27-1)))</f>
        <v>0</v>
      </c>
      <c r="AE27">
        <f>Y27*(1/((1+FrontSheet!$J$3)^($G27-1)))</f>
        <v>0</v>
      </c>
      <c r="AF27">
        <f>Z27*(1/((1+FrontSheet!$J$3)^($G27-1)))</f>
        <v>0</v>
      </c>
      <c r="AG27" s="47">
        <f>AA27*(1/((1+FrontSheet!$J$3)^($G27-1)))</f>
        <v>0</v>
      </c>
      <c r="AI27" s="46">
        <v>18</v>
      </c>
      <c r="AJ27" s="46">
        <f t="shared" si="30"/>
        <v>0</v>
      </c>
      <c r="AK27" s="49">
        <f t="shared" si="22"/>
        <v>0</v>
      </c>
      <c r="AL27" s="49">
        <f t="shared" si="23"/>
        <v>0</v>
      </c>
      <c r="AM27" s="49">
        <f t="shared" si="24"/>
        <v>0</v>
      </c>
      <c r="AN27" s="49">
        <f t="shared" si="25"/>
        <v>0</v>
      </c>
      <c r="AO27" s="47">
        <f t="shared" si="26"/>
        <v>0</v>
      </c>
      <c r="AP27">
        <f>AJ27*(1/((1+FrontSheet!$J$3)^($G27-1)))</f>
        <v>0</v>
      </c>
      <c r="AQ27">
        <f>AK27*(1/((1+FrontSheet!$J$3)^($G27-1)))</f>
        <v>0</v>
      </c>
      <c r="AR27">
        <f>AL27*(1/((1+FrontSheet!$J$3)^($G27-1)))</f>
        <v>0</v>
      </c>
      <c r="AS27">
        <f>AM27*(1/((1+FrontSheet!$J$3)^($G27-1)))</f>
        <v>0</v>
      </c>
      <c r="AT27">
        <f>AN27*(1/((1+FrontSheet!$J$3)^($G27-1)))</f>
        <v>0</v>
      </c>
      <c r="AU27" s="47">
        <f>AO27*(1/((1+FrontSheet!$J$3)^($G27-1)))</f>
        <v>0</v>
      </c>
      <c r="AW27" s="46">
        <v>18</v>
      </c>
      <c r="AX27" s="46">
        <f t="shared" si="27"/>
        <v>0</v>
      </c>
      <c r="AY27" s="49">
        <f t="shared" si="27"/>
        <v>0</v>
      </c>
      <c r="AZ27" s="49">
        <f t="shared" si="27"/>
        <v>0</v>
      </c>
      <c r="BA27" s="49">
        <f t="shared" si="27"/>
        <v>0</v>
      </c>
      <c r="BB27" s="49">
        <f t="shared" si="27"/>
        <v>0</v>
      </c>
      <c r="BC27" s="47">
        <f t="shared" si="27"/>
        <v>0</v>
      </c>
      <c r="BD27">
        <f>AX27*(1/((1+FrontSheet!$J$3)^($G27-1)))</f>
        <v>0</v>
      </c>
      <c r="BE27">
        <f>AY27*(1/((1+FrontSheet!$J$3)^($G27-1)))</f>
        <v>0</v>
      </c>
      <c r="BF27">
        <f>AZ27*(1/((1+FrontSheet!$J$3)^($G27-1)))</f>
        <v>0</v>
      </c>
      <c r="BG27">
        <f>BA27*(1/((1+FrontSheet!$J$3)^($G27-1)))</f>
        <v>0</v>
      </c>
      <c r="BH27">
        <f>BB27*(1/((1+FrontSheet!$J$3)^($G27-1)))</f>
        <v>0</v>
      </c>
      <c r="BI27" s="47">
        <f>BC27*(1/((1+FrontSheet!$J$3)^($G27-1)))</f>
        <v>0</v>
      </c>
    </row>
    <row r="28" spans="5:61" x14ac:dyDescent="0.25">
      <c r="E28" s="49"/>
      <c r="F28" s="15"/>
      <c r="G28" s="46">
        <v>19</v>
      </c>
      <c r="H28" s="46">
        <f t="shared" si="28"/>
        <v>0</v>
      </c>
      <c r="I28" s="49">
        <f t="shared" si="12"/>
        <v>0</v>
      </c>
      <c r="J28" s="49">
        <f t="shared" si="13"/>
        <v>0</v>
      </c>
      <c r="K28" s="49">
        <f t="shared" si="14"/>
        <v>0</v>
      </c>
      <c r="L28" s="49">
        <f t="shared" si="15"/>
        <v>0</v>
      </c>
      <c r="M28" s="47">
        <f t="shared" si="16"/>
        <v>0</v>
      </c>
      <c r="N28" s="49">
        <f>H28*(1/((1+FrontSheet!$J$3)^($G28-1)))</f>
        <v>0</v>
      </c>
      <c r="O28" s="49">
        <f>I28*(1/((1+FrontSheet!$J$3)^($G28-1)))</f>
        <v>0</v>
      </c>
      <c r="P28" s="49">
        <f>J28*(1/((1+FrontSheet!$J$3)^($G28-1)))</f>
        <v>0</v>
      </c>
      <c r="Q28" s="49">
        <f>K28*(1/((1+FrontSheet!$J$3)^($G28-1)))</f>
        <v>0</v>
      </c>
      <c r="R28" s="49">
        <f>L28*(1/((1+FrontSheet!$J$3)^($G28-1)))</f>
        <v>0</v>
      </c>
      <c r="S28" s="47">
        <f>M28*(1/((1+FrontSheet!$J$3)^($G28-1)))</f>
        <v>0</v>
      </c>
      <c r="U28" s="46">
        <v>19</v>
      </c>
      <c r="V28" s="46">
        <f t="shared" si="29"/>
        <v>0</v>
      </c>
      <c r="W28" s="49">
        <f t="shared" si="17"/>
        <v>0</v>
      </c>
      <c r="X28" s="49">
        <f t="shared" si="18"/>
        <v>0</v>
      </c>
      <c r="Y28" s="49">
        <f t="shared" si="19"/>
        <v>0</v>
      </c>
      <c r="Z28" s="49">
        <f t="shared" si="20"/>
        <v>0</v>
      </c>
      <c r="AA28" s="47">
        <f t="shared" si="21"/>
        <v>0</v>
      </c>
      <c r="AB28">
        <f>V28*(1/((1+FrontSheet!$J$3)^($G28-1)))</f>
        <v>0</v>
      </c>
      <c r="AC28">
        <f>W28*(1/((1+FrontSheet!$J$3)^($G28-1)))</f>
        <v>0</v>
      </c>
      <c r="AD28">
        <f>X28*(1/((1+FrontSheet!$J$3)^($G28-1)))</f>
        <v>0</v>
      </c>
      <c r="AE28">
        <f>Y28*(1/((1+FrontSheet!$J$3)^($G28-1)))</f>
        <v>0</v>
      </c>
      <c r="AF28">
        <f>Z28*(1/((1+FrontSheet!$J$3)^($G28-1)))</f>
        <v>0</v>
      </c>
      <c r="AG28" s="47">
        <f>AA28*(1/((1+FrontSheet!$J$3)^($G28-1)))</f>
        <v>0</v>
      </c>
      <c r="AI28" s="46">
        <v>19</v>
      </c>
      <c r="AJ28" s="46">
        <f t="shared" si="30"/>
        <v>0</v>
      </c>
      <c r="AK28" s="49">
        <f t="shared" si="22"/>
        <v>0</v>
      </c>
      <c r="AL28" s="49">
        <f t="shared" si="23"/>
        <v>0</v>
      </c>
      <c r="AM28" s="49">
        <f t="shared" si="24"/>
        <v>0</v>
      </c>
      <c r="AN28" s="49">
        <f t="shared" si="25"/>
        <v>0</v>
      </c>
      <c r="AO28" s="47">
        <f t="shared" si="26"/>
        <v>0</v>
      </c>
      <c r="AP28">
        <f>AJ28*(1/((1+FrontSheet!$J$3)^($G28-1)))</f>
        <v>0</v>
      </c>
      <c r="AQ28">
        <f>AK28*(1/((1+FrontSheet!$J$3)^($G28-1)))</f>
        <v>0</v>
      </c>
      <c r="AR28">
        <f>AL28*(1/((1+FrontSheet!$J$3)^($G28-1)))</f>
        <v>0</v>
      </c>
      <c r="AS28">
        <f>AM28*(1/((1+FrontSheet!$J$3)^($G28-1)))</f>
        <v>0</v>
      </c>
      <c r="AT28">
        <f>AN28*(1/((1+FrontSheet!$J$3)^($G28-1)))</f>
        <v>0</v>
      </c>
      <c r="AU28" s="47">
        <f>AO28*(1/((1+FrontSheet!$J$3)^($G28-1)))</f>
        <v>0</v>
      </c>
      <c r="AW28" s="46">
        <v>19</v>
      </c>
      <c r="AX28" s="46">
        <f t="shared" si="27"/>
        <v>0</v>
      </c>
      <c r="AY28" s="49">
        <f t="shared" si="27"/>
        <v>0</v>
      </c>
      <c r="AZ28" s="49">
        <f t="shared" si="27"/>
        <v>0</v>
      </c>
      <c r="BA28" s="49">
        <f t="shared" si="27"/>
        <v>0</v>
      </c>
      <c r="BB28" s="49">
        <f t="shared" si="27"/>
        <v>0</v>
      </c>
      <c r="BC28" s="47">
        <f t="shared" si="27"/>
        <v>0</v>
      </c>
      <c r="BD28">
        <f>AX28*(1/((1+FrontSheet!$J$3)^($G28-1)))</f>
        <v>0</v>
      </c>
      <c r="BE28">
        <f>AY28*(1/((1+FrontSheet!$J$3)^($G28-1)))</f>
        <v>0</v>
      </c>
      <c r="BF28">
        <f>AZ28*(1/((1+FrontSheet!$J$3)^($G28-1)))</f>
        <v>0</v>
      </c>
      <c r="BG28">
        <f>BA28*(1/((1+FrontSheet!$J$3)^($G28-1)))</f>
        <v>0</v>
      </c>
      <c r="BH28">
        <f>BB28*(1/((1+FrontSheet!$J$3)^($G28-1)))</f>
        <v>0</v>
      </c>
      <c r="BI28" s="47">
        <f>BC28*(1/((1+FrontSheet!$J$3)^($G28-1)))</f>
        <v>0</v>
      </c>
    </row>
    <row r="29" spans="5:61" x14ac:dyDescent="0.25">
      <c r="E29" s="49"/>
      <c r="F29" s="15"/>
      <c r="G29" s="46">
        <v>20</v>
      </c>
      <c r="H29" s="46">
        <f t="shared" si="28"/>
        <v>0</v>
      </c>
      <c r="I29" s="49">
        <f t="shared" si="12"/>
        <v>0</v>
      </c>
      <c r="J29" s="49">
        <f t="shared" si="13"/>
        <v>0</v>
      </c>
      <c r="K29" s="49">
        <f t="shared" si="14"/>
        <v>0</v>
      </c>
      <c r="L29" s="49">
        <f t="shared" si="15"/>
        <v>0</v>
      </c>
      <c r="M29" s="47">
        <f t="shared" si="16"/>
        <v>0</v>
      </c>
      <c r="N29" s="49">
        <f>H29*(1/((1+FrontSheet!$J$3)^($G29-1)))</f>
        <v>0</v>
      </c>
      <c r="O29" s="49">
        <f>I29*(1/((1+FrontSheet!$J$3)^($G29-1)))</f>
        <v>0</v>
      </c>
      <c r="P29" s="49">
        <f>J29*(1/((1+FrontSheet!$J$3)^($G29-1)))</f>
        <v>0</v>
      </c>
      <c r="Q29" s="49">
        <f>K29*(1/((1+FrontSheet!$J$3)^($G29-1)))</f>
        <v>0</v>
      </c>
      <c r="R29" s="49">
        <f>L29*(1/((1+FrontSheet!$J$3)^($G29-1)))</f>
        <v>0</v>
      </c>
      <c r="S29" s="47">
        <f>M29*(1/((1+FrontSheet!$J$3)^($G29-1)))</f>
        <v>0</v>
      </c>
      <c r="U29" s="46">
        <v>20</v>
      </c>
      <c r="V29" s="46">
        <f t="shared" si="29"/>
        <v>0</v>
      </c>
      <c r="W29" s="49">
        <f t="shared" si="17"/>
        <v>0</v>
      </c>
      <c r="X29" s="49">
        <f t="shared" si="18"/>
        <v>0</v>
      </c>
      <c r="Y29" s="49">
        <f t="shared" si="19"/>
        <v>0</v>
      </c>
      <c r="Z29" s="49">
        <f t="shared" si="20"/>
        <v>0</v>
      </c>
      <c r="AA29" s="47">
        <f t="shared" si="21"/>
        <v>0</v>
      </c>
      <c r="AB29">
        <f>V29*(1/((1+FrontSheet!$J$3)^($G29-1)))</f>
        <v>0</v>
      </c>
      <c r="AC29">
        <f>W29*(1/((1+FrontSheet!$J$3)^($G29-1)))</f>
        <v>0</v>
      </c>
      <c r="AD29">
        <f>X29*(1/((1+FrontSheet!$J$3)^($G29-1)))</f>
        <v>0</v>
      </c>
      <c r="AE29">
        <f>Y29*(1/((1+FrontSheet!$J$3)^($G29-1)))</f>
        <v>0</v>
      </c>
      <c r="AF29">
        <f>Z29*(1/((1+FrontSheet!$J$3)^($G29-1)))</f>
        <v>0</v>
      </c>
      <c r="AG29" s="47">
        <f>AA29*(1/((1+FrontSheet!$J$3)^($G29-1)))</f>
        <v>0</v>
      </c>
      <c r="AI29" s="46">
        <v>20</v>
      </c>
      <c r="AJ29" s="46">
        <f t="shared" si="30"/>
        <v>0</v>
      </c>
      <c r="AK29" s="49">
        <f t="shared" si="22"/>
        <v>0</v>
      </c>
      <c r="AL29" s="49">
        <f t="shared" si="23"/>
        <v>0</v>
      </c>
      <c r="AM29" s="49">
        <f t="shared" si="24"/>
        <v>0</v>
      </c>
      <c r="AN29" s="49">
        <f t="shared" si="25"/>
        <v>0</v>
      </c>
      <c r="AO29" s="47">
        <f t="shared" si="26"/>
        <v>0</v>
      </c>
      <c r="AP29">
        <f>AJ29*(1/((1+FrontSheet!$J$3)^($G29-1)))</f>
        <v>0</v>
      </c>
      <c r="AQ29">
        <f>AK29*(1/((1+FrontSheet!$J$3)^($G29-1)))</f>
        <v>0</v>
      </c>
      <c r="AR29">
        <f>AL29*(1/((1+FrontSheet!$J$3)^($G29-1)))</f>
        <v>0</v>
      </c>
      <c r="AS29">
        <f>AM29*(1/((1+FrontSheet!$J$3)^($G29-1)))</f>
        <v>0</v>
      </c>
      <c r="AT29">
        <f>AN29*(1/((1+FrontSheet!$J$3)^($G29-1)))</f>
        <v>0</v>
      </c>
      <c r="AU29" s="47">
        <f>AO29*(1/((1+FrontSheet!$J$3)^($G29-1)))</f>
        <v>0</v>
      </c>
      <c r="AW29" s="46">
        <v>20</v>
      </c>
      <c r="AX29" s="46">
        <f t="shared" si="27"/>
        <v>0</v>
      </c>
      <c r="AY29" s="49">
        <f t="shared" si="27"/>
        <v>0</v>
      </c>
      <c r="AZ29" s="49">
        <f t="shared" si="27"/>
        <v>0</v>
      </c>
      <c r="BA29" s="49">
        <f t="shared" si="27"/>
        <v>0</v>
      </c>
      <c r="BB29" s="49">
        <f t="shared" si="27"/>
        <v>0</v>
      </c>
      <c r="BC29" s="47">
        <f t="shared" si="27"/>
        <v>0</v>
      </c>
      <c r="BD29">
        <f>AX29*(1/((1+FrontSheet!$J$3)^($G29-1)))</f>
        <v>0</v>
      </c>
      <c r="BE29">
        <f>AY29*(1/((1+FrontSheet!$J$3)^($G29-1)))</f>
        <v>0</v>
      </c>
      <c r="BF29">
        <f>AZ29*(1/((1+FrontSheet!$J$3)^($G29-1)))</f>
        <v>0</v>
      </c>
      <c r="BG29">
        <f>BA29*(1/((1+FrontSheet!$J$3)^($G29-1)))</f>
        <v>0</v>
      </c>
      <c r="BH29">
        <f>BB29*(1/((1+FrontSheet!$J$3)^($G29-1)))</f>
        <v>0</v>
      </c>
      <c r="BI29" s="47">
        <f>BC29*(1/((1+FrontSheet!$J$3)^($G29-1)))</f>
        <v>0</v>
      </c>
    </row>
    <row r="30" spans="5:61" x14ac:dyDescent="0.25">
      <c r="E30" s="49"/>
      <c r="F30" s="15"/>
      <c r="G30" s="46">
        <v>21</v>
      </c>
      <c r="H30" s="46">
        <f t="shared" si="28"/>
        <v>0</v>
      </c>
      <c r="I30" s="49">
        <f t="shared" si="12"/>
        <v>0</v>
      </c>
      <c r="J30" s="49">
        <f t="shared" si="13"/>
        <v>0</v>
      </c>
      <c r="K30" s="49">
        <f t="shared" si="14"/>
        <v>0</v>
      </c>
      <c r="L30" s="49">
        <f t="shared" si="15"/>
        <v>0</v>
      </c>
      <c r="M30" s="47">
        <f t="shared" si="16"/>
        <v>0</v>
      </c>
      <c r="N30" s="49">
        <f>H30*(1/((1+FrontSheet!$J$3)^($G30-1)))</f>
        <v>0</v>
      </c>
      <c r="O30" s="49">
        <f>I30*(1/((1+FrontSheet!$J$3)^($G30-1)))</f>
        <v>0</v>
      </c>
      <c r="P30" s="49">
        <f>J30*(1/((1+FrontSheet!$J$3)^($G30-1)))</f>
        <v>0</v>
      </c>
      <c r="Q30" s="49">
        <f>K30*(1/((1+FrontSheet!$J$3)^($G30-1)))</f>
        <v>0</v>
      </c>
      <c r="R30" s="49">
        <f>L30*(1/((1+FrontSheet!$J$3)^($G30-1)))</f>
        <v>0</v>
      </c>
      <c r="S30" s="47">
        <f>M30*(1/((1+FrontSheet!$J$3)^($G30-1)))</f>
        <v>0</v>
      </c>
      <c r="U30" s="46">
        <v>21</v>
      </c>
      <c r="V30" s="46">
        <f t="shared" si="29"/>
        <v>0</v>
      </c>
      <c r="W30" s="49">
        <f t="shared" si="17"/>
        <v>0</v>
      </c>
      <c r="X30" s="49">
        <f t="shared" si="18"/>
        <v>0</v>
      </c>
      <c r="Y30" s="49">
        <f t="shared" si="19"/>
        <v>0</v>
      </c>
      <c r="Z30" s="49">
        <f t="shared" si="20"/>
        <v>0</v>
      </c>
      <c r="AA30" s="47">
        <f t="shared" si="21"/>
        <v>0</v>
      </c>
      <c r="AB30">
        <f>V30*(1/((1+FrontSheet!$J$3)^($G30-1)))</f>
        <v>0</v>
      </c>
      <c r="AC30">
        <f>W30*(1/((1+FrontSheet!$J$3)^($G30-1)))</f>
        <v>0</v>
      </c>
      <c r="AD30">
        <f>X30*(1/((1+FrontSheet!$J$3)^($G30-1)))</f>
        <v>0</v>
      </c>
      <c r="AE30">
        <f>Y30*(1/((1+FrontSheet!$J$3)^($G30-1)))</f>
        <v>0</v>
      </c>
      <c r="AF30">
        <f>Z30*(1/((1+FrontSheet!$J$3)^($G30-1)))</f>
        <v>0</v>
      </c>
      <c r="AG30" s="47">
        <f>AA30*(1/((1+FrontSheet!$J$3)^($G30-1)))</f>
        <v>0</v>
      </c>
      <c r="AI30" s="46">
        <v>21</v>
      </c>
      <c r="AJ30" s="46">
        <f t="shared" si="30"/>
        <v>0</v>
      </c>
      <c r="AK30" s="49">
        <f t="shared" si="22"/>
        <v>0</v>
      </c>
      <c r="AL30" s="49">
        <f t="shared" si="23"/>
        <v>0</v>
      </c>
      <c r="AM30" s="49">
        <f t="shared" si="24"/>
        <v>0</v>
      </c>
      <c r="AN30" s="49">
        <f t="shared" si="25"/>
        <v>0</v>
      </c>
      <c r="AO30" s="47">
        <f t="shared" si="26"/>
        <v>0</v>
      </c>
      <c r="AP30">
        <f>AJ30*(1/((1+FrontSheet!$J$3)^($G30-1)))</f>
        <v>0</v>
      </c>
      <c r="AQ30">
        <f>AK30*(1/((1+FrontSheet!$J$3)^($G30-1)))</f>
        <v>0</v>
      </c>
      <c r="AR30">
        <f>AL30*(1/((1+FrontSheet!$J$3)^($G30-1)))</f>
        <v>0</v>
      </c>
      <c r="AS30">
        <f>AM30*(1/((1+FrontSheet!$J$3)^($G30-1)))</f>
        <v>0</v>
      </c>
      <c r="AT30">
        <f>AN30*(1/((1+FrontSheet!$J$3)^($G30-1)))</f>
        <v>0</v>
      </c>
      <c r="AU30" s="47">
        <f>AO30*(1/((1+FrontSheet!$J$3)^($G30-1)))</f>
        <v>0</v>
      </c>
      <c r="AW30" s="46">
        <v>21</v>
      </c>
      <c r="AX30" s="46">
        <f t="shared" si="27"/>
        <v>0</v>
      </c>
      <c r="AY30" s="49">
        <f t="shared" si="27"/>
        <v>0</v>
      </c>
      <c r="AZ30" s="49">
        <f t="shared" si="27"/>
        <v>0</v>
      </c>
      <c r="BA30" s="49">
        <f t="shared" si="27"/>
        <v>0</v>
      </c>
      <c r="BB30" s="49">
        <f t="shared" si="27"/>
        <v>0</v>
      </c>
      <c r="BC30" s="47">
        <f t="shared" si="27"/>
        <v>0</v>
      </c>
      <c r="BD30">
        <f>AX30*(1/((1+FrontSheet!$J$3)^($G30-1)))</f>
        <v>0</v>
      </c>
      <c r="BE30">
        <f>AY30*(1/((1+FrontSheet!$J$3)^($G30-1)))</f>
        <v>0</v>
      </c>
      <c r="BF30">
        <f>AZ30*(1/((1+FrontSheet!$J$3)^($G30-1)))</f>
        <v>0</v>
      </c>
      <c r="BG30">
        <f>BA30*(1/((1+FrontSheet!$J$3)^($G30-1)))</f>
        <v>0</v>
      </c>
      <c r="BH30">
        <f>BB30*(1/((1+FrontSheet!$J$3)^($G30-1)))</f>
        <v>0</v>
      </c>
      <c r="BI30" s="47">
        <f>BC30*(1/((1+FrontSheet!$J$3)^($G30-1)))</f>
        <v>0</v>
      </c>
    </row>
    <row r="31" spans="5:61" x14ac:dyDescent="0.25">
      <c r="E31" s="49"/>
      <c r="F31" s="15"/>
      <c r="G31" s="46">
        <v>22</v>
      </c>
      <c r="H31" s="46">
        <f t="shared" si="28"/>
        <v>0</v>
      </c>
      <c r="I31" s="49">
        <f t="shared" si="12"/>
        <v>0</v>
      </c>
      <c r="J31" s="49">
        <f t="shared" si="13"/>
        <v>0</v>
      </c>
      <c r="K31" s="49">
        <f t="shared" si="14"/>
        <v>0</v>
      </c>
      <c r="L31" s="49">
        <f t="shared" si="15"/>
        <v>0</v>
      </c>
      <c r="M31" s="47">
        <f t="shared" si="16"/>
        <v>0</v>
      </c>
      <c r="N31" s="49">
        <f>H31*(1/((1+FrontSheet!$J$3)^($G31-1)))</f>
        <v>0</v>
      </c>
      <c r="O31" s="49">
        <f>I31*(1/((1+FrontSheet!$J$3)^($G31-1)))</f>
        <v>0</v>
      </c>
      <c r="P31" s="49">
        <f>J31*(1/((1+FrontSheet!$J$3)^($G31-1)))</f>
        <v>0</v>
      </c>
      <c r="Q31" s="49">
        <f>K31*(1/((1+FrontSheet!$J$3)^($G31-1)))</f>
        <v>0</v>
      </c>
      <c r="R31" s="49">
        <f>L31*(1/((1+FrontSheet!$J$3)^($G31-1)))</f>
        <v>0</v>
      </c>
      <c r="S31" s="47">
        <f>M31*(1/((1+FrontSheet!$J$3)^($G31-1)))</f>
        <v>0</v>
      </c>
      <c r="U31" s="46">
        <v>22</v>
      </c>
      <c r="V31" s="46">
        <f t="shared" si="29"/>
        <v>0</v>
      </c>
      <c r="W31" s="49">
        <f t="shared" si="17"/>
        <v>0</v>
      </c>
      <c r="X31" s="49">
        <f t="shared" si="18"/>
        <v>0</v>
      </c>
      <c r="Y31" s="49">
        <f t="shared" si="19"/>
        <v>0</v>
      </c>
      <c r="Z31" s="49">
        <f t="shared" si="20"/>
        <v>0</v>
      </c>
      <c r="AA31" s="47">
        <f t="shared" si="21"/>
        <v>0</v>
      </c>
      <c r="AB31">
        <f>V31*(1/((1+FrontSheet!$J$3)^($G31-1)))</f>
        <v>0</v>
      </c>
      <c r="AC31">
        <f>W31*(1/((1+FrontSheet!$J$3)^($G31-1)))</f>
        <v>0</v>
      </c>
      <c r="AD31">
        <f>X31*(1/((1+FrontSheet!$J$3)^($G31-1)))</f>
        <v>0</v>
      </c>
      <c r="AE31">
        <f>Y31*(1/((1+FrontSheet!$J$3)^($G31-1)))</f>
        <v>0</v>
      </c>
      <c r="AF31">
        <f>Z31*(1/((1+FrontSheet!$J$3)^($G31-1)))</f>
        <v>0</v>
      </c>
      <c r="AG31" s="47">
        <f>AA31*(1/((1+FrontSheet!$J$3)^($G31-1)))</f>
        <v>0</v>
      </c>
      <c r="AI31" s="46">
        <v>22</v>
      </c>
      <c r="AJ31" s="46">
        <f t="shared" si="30"/>
        <v>0</v>
      </c>
      <c r="AK31" s="49">
        <f t="shared" si="22"/>
        <v>0</v>
      </c>
      <c r="AL31" s="49">
        <f t="shared" si="23"/>
        <v>0</v>
      </c>
      <c r="AM31" s="49">
        <f t="shared" si="24"/>
        <v>0</v>
      </c>
      <c r="AN31" s="49">
        <f t="shared" si="25"/>
        <v>0</v>
      </c>
      <c r="AO31" s="47">
        <f t="shared" si="26"/>
        <v>0</v>
      </c>
      <c r="AP31">
        <f>AJ31*(1/((1+FrontSheet!$J$3)^($G31-1)))</f>
        <v>0</v>
      </c>
      <c r="AQ31">
        <f>AK31*(1/((1+FrontSheet!$J$3)^($G31-1)))</f>
        <v>0</v>
      </c>
      <c r="AR31">
        <f>AL31*(1/((1+FrontSheet!$J$3)^($G31-1)))</f>
        <v>0</v>
      </c>
      <c r="AS31">
        <f>AM31*(1/((1+FrontSheet!$J$3)^($G31-1)))</f>
        <v>0</v>
      </c>
      <c r="AT31">
        <f>AN31*(1/((1+FrontSheet!$J$3)^($G31-1)))</f>
        <v>0</v>
      </c>
      <c r="AU31" s="47">
        <f>AO31*(1/((1+FrontSheet!$J$3)^($G31-1)))</f>
        <v>0</v>
      </c>
      <c r="AW31" s="46">
        <v>22</v>
      </c>
      <c r="AX31" s="46">
        <f t="shared" si="27"/>
        <v>0</v>
      </c>
      <c r="AY31" s="49">
        <f t="shared" si="27"/>
        <v>0</v>
      </c>
      <c r="AZ31" s="49">
        <f t="shared" si="27"/>
        <v>0</v>
      </c>
      <c r="BA31" s="49">
        <f t="shared" si="27"/>
        <v>0</v>
      </c>
      <c r="BB31" s="49">
        <f t="shared" si="27"/>
        <v>0</v>
      </c>
      <c r="BC31" s="47">
        <f t="shared" si="27"/>
        <v>0</v>
      </c>
      <c r="BD31">
        <f>AX31*(1/((1+FrontSheet!$J$3)^($G31-1)))</f>
        <v>0</v>
      </c>
      <c r="BE31">
        <f>AY31*(1/((1+FrontSheet!$J$3)^($G31-1)))</f>
        <v>0</v>
      </c>
      <c r="BF31">
        <f>AZ31*(1/((1+FrontSheet!$J$3)^($G31-1)))</f>
        <v>0</v>
      </c>
      <c r="BG31">
        <f>BA31*(1/((1+FrontSheet!$J$3)^($G31-1)))</f>
        <v>0</v>
      </c>
      <c r="BH31">
        <f>BB31*(1/((1+FrontSheet!$J$3)^($G31-1)))</f>
        <v>0</v>
      </c>
      <c r="BI31" s="47">
        <f>BC31*(1/((1+FrontSheet!$J$3)^($G31-1)))</f>
        <v>0</v>
      </c>
    </row>
    <row r="32" spans="5:61" x14ac:dyDescent="0.25">
      <c r="E32" s="49"/>
      <c r="F32" s="15"/>
      <c r="G32" s="46">
        <v>23</v>
      </c>
      <c r="H32" s="46">
        <f t="shared" si="28"/>
        <v>0</v>
      </c>
      <c r="I32" s="49">
        <f t="shared" si="12"/>
        <v>0</v>
      </c>
      <c r="J32" s="49">
        <f t="shared" si="13"/>
        <v>0</v>
      </c>
      <c r="K32" s="49">
        <f t="shared" si="14"/>
        <v>0</v>
      </c>
      <c r="L32" s="49">
        <f t="shared" si="15"/>
        <v>0</v>
      </c>
      <c r="M32" s="47">
        <f t="shared" si="16"/>
        <v>0</v>
      </c>
      <c r="N32" s="49">
        <f>H32*(1/((1+FrontSheet!$J$3)^($G32-1)))</f>
        <v>0</v>
      </c>
      <c r="O32" s="49">
        <f>I32*(1/((1+FrontSheet!$J$3)^($G32-1)))</f>
        <v>0</v>
      </c>
      <c r="P32" s="49">
        <f>J32*(1/((1+FrontSheet!$J$3)^($G32-1)))</f>
        <v>0</v>
      </c>
      <c r="Q32" s="49">
        <f>K32*(1/((1+FrontSheet!$J$3)^($G32-1)))</f>
        <v>0</v>
      </c>
      <c r="R32" s="49">
        <f>L32*(1/((1+FrontSheet!$J$3)^($G32-1)))</f>
        <v>0</v>
      </c>
      <c r="S32" s="47">
        <f>M32*(1/((1+FrontSheet!$J$3)^($G32-1)))</f>
        <v>0</v>
      </c>
      <c r="U32" s="46">
        <v>23</v>
      </c>
      <c r="V32" s="46">
        <f t="shared" si="29"/>
        <v>0</v>
      </c>
      <c r="W32" s="49">
        <f t="shared" si="17"/>
        <v>0</v>
      </c>
      <c r="X32" s="49">
        <f t="shared" si="18"/>
        <v>0</v>
      </c>
      <c r="Y32" s="49">
        <f t="shared" si="19"/>
        <v>0</v>
      </c>
      <c r="Z32" s="49">
        <f t="shared" si="20"/>
        <v>0</v>
      </c>
      <c r="AA32" s="47">
        <f t="shared" si="21"/>
        <v>0</v>
      </c>
      <c r="AB32">
        <f>V32*(1/((1+FrontSheet!$J$3)^($G32-1)))</f>
        <v>0</v>
      </c>
      <c r="AC32">
        <f>W32*(1/((1+FrontSheet!$J$3)^($G32-1)))</f>
        <v>0</v>
      </c>
      <c r="AD32">
        <f>X32*(1/((1+FrontSheet!$J$3)^($G32-1)))</f>
        <v>0</v>
      </c>
      <c r="AE32">
        <f>Y32*(1/((1+FrontSheet!$J$3)^($G32-1)))</f>
        <v>0</v>
      </c>
      <c r="AF32">
        <f>Z32*(1/((1+FrontSheet!$J$3)^($G32-1)))</f>
        <v>0</v>
      </c>
      <c r="AG32" s="47">
        <f>AA32*(1/((1+FrontSheet!$J$3)^($G32-1)))</f>
        <v>0</v>
      </c>
      <c r="AI32" s="46">
        <v>23</v>
      </c>
      <c r="AJ32" s="46">
        <f t="shared" si="30"/>
        <v>0</v>
      </c>
      <c r="AK32" s="49">
        <f t="shared" si="22"/>
        <v>0</v>
      </c>
      <c r="AL32" s="49">
        <f t="shared" si="23"/>
        <v>0</v>
      </c>
      <c r="AM32" s="49">
        <f t="shared" si="24"/>
        <v>0</v>
      </c>
      <c r="AN32" s="49">
        <f t="shared" si="25"/>
        <v>0</v>
      </c>
      <c r="AO32" s="47">
        <f t="shared" si="26"/>
        <v>0</v>
      </c>
      <c r="AP32">
        <f>AJ32*(1/((1+FrontSheet!$J$3)^($G32-1)))</f>
        <v>0</v>
      </c>
      <c r="AQ32">
        <f>AK32*(1/((1+FrontSheet!$J$3)^($G32-1)))</f>
        <v>0</v>
      </c>
      <c r="AR32">
        <f>AL32*(1/((1+FrontSheet!$J$3)^($G32-1)))</f>
        <v>0</v>
      </c>
      <c r="AS32">
        <f>AM32*(1/((1+FrontSheet!$J$3)^($G32-1)))</f>
        <v>0</v>
      </c>
      <c r="AT32">
        <f>AN32*(1/((1+FrontSheet!$J$3)^($G32-1)))</f>
        <v>0</v>
      </c>
      <c r="AU32" s="47">
        <f>AO32*(1/((1+FrontSheet!$J$3)^($G32-1)))</f>
        <v>0</v>
      </c>
      <c r="AW32" s="46">
        <v>23</v>
      </c>
      <c r="AX32" s="46">
        <f t="shared" si="27"/>
        <v>0</v>
      </c>
      <c r="AY32" s="49">
        <f t="shared" si="27"/>
        <v>0</v>
      </c>
      <c r="AZ32" s="49">
        <f t="shared" si="27"/>
        <v>0</v>
      </c>
      <c r="BA32" s="49">
        <f t="shared" si="27"/>
        <v>0</v>
      </c>
      <c r="BB32" s="49">
        <f t="shared" si="27"/>
        <v>0</v>
      </c>
      <c r="BC32" s="47">
        <f t="shared" si="27"/>
        <v>0</v>
      </c>
      <c r="BD32">
        <f>AX32*(1/((1+FrontSheet!$J$3)^($G32-1)))</f>
        <v>0</v>
      </c>
      <c r="BE32">
        <f>AY32*(1/((1+FrontSheet!$J$3)^($G32-1)))</f>
        <v>0</v>
      </c>
      <c r="BF32">
        <f>AZ32*(1/((1+FrontSheet!$J$3)^($G32-1)))</f>
        <v>0</v>
      </c>
      <c r="BG32">
        <f>BA32*(1/((1+FrontSheet!$J$3)^($G32-1)))</f>
        <v>0</v>
      </c>
      <c r="BH32">
        <f>BB32*(1/((1+FrontSheet!$J$3)^($G32-1)))</f>
        <v>0</v>
      </c>
      <c r="BI32" s="47">
        <f>BC32*(1/((1+FrontSheet!$J$3)^($G32-1)))</f>
        <v>0</v>
      </c>
    </row>
    <row r="33" spans="5:61" x14ac:dyDescent="0.25">
      <c r="E33" s="49"/>
      <c r="F33" s="15"/>
      <c r="G33" s="46">
        <v>24</v>
      </c>
      <c r="H33" s="46">
        <f t="shared" si="28"/>
        <v>0</v>
      </c>
      <c r="I33" s="49">
        <f t="shared" si="12"/>
        <v>0</v>
      </c>
      <c r="J33" s="49">
        <f t="shared" si="13"/>
        <v>0</v>
      </c>
      <c r="K33" s="49">
        <f t="shared" si="14"/>
        <v>0</v>
      </c>
      <c r="L33" s="49">
        <f t="shared" si="15"/>
        <v>0</v>
      </c>
      <c r="M33" s="47">
        <f t="shared" si="16"/>
        <v>0</v>
      </c>
      <c r="N33" s="49">
        <f>H33*(1/((1+FrontSheet!$J$3)^($G33-1)))</f>
        <v>0</v>
      </c>
      <c r="O33" s="49">
        <f>I33*(1/((1+FrontSheet!$J$3)^($G33-1)))</f>
        <v>0</v>
      </c>
      <c r="P33" s="49">
        <f>J33*(1/((1+FrontSheet!$J$3)^($G33-1)))</f>
        <v>0</v>
      </c>
      <c r="Q33" s="49">
        <f>K33*(1/((1+FrontSheet!$J$3)^($G33-1)))</f>
        <v>0</v>
      </c>
      <c r="R33" s="49">
        <f>L33*(1/((1+FrontSheet!$J$3)^($G33-1)))</f>
        <v>0</v>
      </c>
      <c r="S33" s="47">
        <f>M33*(1/((1+FrontSheet!$J$3)^($G33-1)))</f>
        <v>0</v>
      </c>
      <c r="U33" s="46">
        <v>24</v>
      </c>
      <c r="V33" s="46">
        <f t="shared" si="29"/>
        <v>0</v>
      </c>
      <c r="W33" s="49">
        <f t="shared" si="17"/>
        <v>0</v>
      </c>
      <c r="X33" s="49">
        <f t="shared" si="18"/>
        <v>0</v>
      </c>
      <c r="Y33" s="49">
        <f t="shared" si="19"/>
        <v>0</v>
      </c>
      <c r="Z33" s="49">
        <f t="shared" si="20"/>
        <v>0</v>
      </c>
      <c r="AA33" s="47">
        <f t="shared" si="21"/>
        <v>0</v>
      </c>
      <c r="AB33">
        <f>V33*(1/((1+FrontSheet!$J$3)^($G33-1)))</f>
        <v>0</v>
      </c>
      <c r="AC33">
        <f>W33*(1/((1+FrontSheet!$J$3)^($G33-1)))</f>
        <v>0</v>
      </c>
      <c r="AD33">
        <f>X33*(1/((1+FrontSheet!$J$3)^($G33-1)))</f>
        <v>0</v>
      </c>
      <c r="AE33">
        <f>Y33*(1/((1+FrontSheet!$J$3)^($G33-1)))</f>
        <v>0</v>
      </c>
      <c r="AF33">
        <f>Z33*(1/((1+FrontSheet!$J$3)^($G33-1)))</f>
        <v>0</v>
      </c>
      <c r="AG33" s="47">
        <f>AA33*(1/((1+FrontSheet!$J$3)^($G33-1)))</f>
        <v>0</v>
      </c>
      <c r="AI33" s="46">
        <v>24</v>
      </c>
      <c r="AJ33" s="46">
        <f t="shared" si="30"/>
        <v>0</v>
      </c>
      <c r="AK33" s="49">
        <f t="shared" si="22"/>
        <v>0</v>
      </c>
      <c r="AL33" s="49">
        <f t="shared" si="23"/>
        <v>0</v>
      </c>
      <c r="AM33" s="49">
        <f t="shared" si="24"/>
        <v>0</v>
      </c>
      <c r="AN33" s="49">
        <f t="shared" si="25"/>
        <v>0</v>
      </c>
      <c r="AO33" s="47">
        <f t="shared" si="26"/>
        <v>0</v>
      </c>
      <c r="AP33">
        <f>AJ33*(1/((1+FrontSheet!$J$3)^($G33-1)))</f>
        <v>0</v>
      </c>
      <c r="AQ33">
        <f>AK33*(1/((1+FrontSheet!$J$3)^($G33-1)))</f>
        <v>0</v>
      </c>
      <c r="AR33">
        <f>AL33*(1/((1+FrontSheet!$J$3)^($G33-1)))</f>
        <v>0</v>
      </c>
      <c r="AS33">
        <f>AM33*(1/((1+FrontSheet!$J$3)^($G33-1)))</f>
        <v>0</v>
      </c>
      <c r="AT33">
        <f>AN33*(1/((1+FrontSheet!$J$3)^($G33-1)))</f>
        <v>0</v>
      </c>
      <c r="AU33" s="47">
        <f>AO33*(1/((1+FrontSheet!$J$3)^($G33-1)))</f>
        <v>0</v>
      </c>
      <c r="AW33" s="46">
        <v>24</v>
      </c>
      <c r="AX33" s="46">
        <f t="shared" si="27"/>
        <v>0</v>
      </c>
      <c r="AY33" s="49">
        <f t="shared" si="27"/>
        <v>0</v>
      </c>
      <c r="AZ33" s="49">
        <f t="shared" si="27"/>
        <v>0</v>
      </c>
      <c r="BA33" s="49">
        <f t="shared" si="27"/>
        <v>0</v>
      </c>
      <c r="BB33" s="49">
        <f t="shared" si="27"/>
        <v>0</v>
      </c>
      <c r="BC33" s="47">
        <f t="shared" si="27"/>
        <v>0</v>
      </c>
      <c r="BD33">
        <f>AX33*(1/((1+FrontSheet!$J$3)^($G33-1)))</f>
        <v>0</v>
      </c>
      <c r="BE33">
        <f>AY33*(1/((1+FrontSheet!$J$3)^($G33-1)))</f>
        <v>0</v>
      </c>
      <c r="BF33">
        <f>AZ33*(1/((1+FrontSheet!$J$3)^($G33-1)))</f>
        <v>0</v>
      </c>
      <c r="BG33">
        <f>BA33*(1/((1+FrontSheet!$J$3)^($G33-1)))</f>
        <v>0</v>
      </c>
      <c r="BH33">
        <f>BB33*(1/((1+FrontSheet!$J$3)^($G33-1)))</f>
        <v>0</v>
      </c>
      <c r="BI33" s="47">
        <f>BC33*(1/((1+FrontSheet!$J$3)^($G33-1)))</f>
        <v>0</v>
      </c>
    </row>
    <row r="34" spans="5:61" x14ac:dyDescent="0.25">
      <c r="E34" s="49"/>
      <c r="F34" s="15"/>
      <c r="G34" s="46">
        <v>25</v>
      </c>
      <c r="H34" s="46">
        <f t="shared" si="28"/>
        <v>0</v>
      </c>
      <c r="I34" s="49">
        <f t="shared" si="12"/>
        <v>0</v>
      </c>
      <c r="J34" s="49">
        <f t="shared" si="13"/>
        <v>0</v>
      </c>
      <c r="K34" s="49">
        <f t="shared" si="14"/>
        <v>0</v>
      </c>
      <c r="L34" s="49">
        <f t="shared" si="15"/>
        <v>0</v>
      </c>
      <c r="M34" s="47">
        <f t="shared" si="16"/>
        <v>0</v>
      </c>
      <c r="N34" s="49">
        <f>H34*(1/((1+FrontSheet!$J$3)^($G34-1)))</f>
        <v>0</v>
      </c>
      <c r="O34" s="49">
        <f>I34*(1/((1+FrontSheet!$J$3)^($G34-1)))</f>
        <v>0</v>
      </c>
      <c r="P34" s="49">
        <f>J34*(1/((1+FrontSheet!$J$3)^($G34-1)))</f>
        <v>0</v>
      </c>
      <c r="Q34" s="49">
        <f>K34*(1/((1+FrontSheet!$J$3)^($G34-1)))</f>
        <v>0</v>
      </c>
      <c r="R34" s="49">
        <f>L34*(1/((1+FrontSheet!$J$3)^($G34-1)))</f>
        <v>0</v>
      </c>
      <c r="S34" s="47">
        <f>M34*(1/((1+FrontSheet!$J$3)^($G34-1)))</f>
        <v>0</v>
      </c>
      <c r="U34" s="46">
        <v>25</v>
      </c>
      <c r="V34" s="46">
        <f t="shared" si="29"/>
        <v>0</v>
      </c>
      <c r="W34" s="49">
        <f t="shared" si="17"/>
        <v>0</v>
      </c>
      <c r="X34" s="49">
        <f t="shared" si="18"/>
        <v>0</v>
      </c>
      <c r="Y34" s="49">
        <f t="shared" si="19"/>
        <v>0</v>
      </c>
      <c r="Z34" s="49">
        <f t="shared" si="20"/>
        <v>0</v>
      </c>
      <c r="AA34" s="47">
        <f t="shared" si="21"/>
        <v>0</v>
      </c>
      <c r="AB34">
        <f>V34*(1/((1+FrontSheet!$J$3)^($G34-1)))</f>
        <v>0</v>
      </c>
      <c r="AC34">
        <f>W34*(1/((1+FrontSheet!$J$3)^($G34-1)))</f>
        <v>0</v>
      </c>
      <c r="AD34">
        <f>X34*(1/((1+FrontSheet!$J$3)^($G34-1)))</f>
        <v>0</v>
      </c>
      <c r="AE34">
        <f>Y34*(1/((1+FrontSheet!$J$3)^($G34-1)))</f>
        <v>0</v>
      </c>
      <c r="AF34">
        <f>Z34*(1/((1+FrontSheet!$J$3)^($G34-1)))</f>
        <v>0</v>
      </c>
      <c r="AG34" s="47">
        <f>AA34*(1/((1+FrontSheet!$J$3)^($G34-1)))</f>
        <v>0</v>
      </c>
      <c r="AI34" s="46">
        <v>25</v>
      </c>
      <c r="AJ34" s="46">
        <f t="shared" si="30"/>
        <v>0</v>
      </c>
      <c r="AK34" s="49">
        <f t="shared" si="22"/>
        <v>0</v>
      </c>
      <c r="AL34" s="49">
        <f t="shared" si="23"/>
        <v>0</v>
      </c>
      <c r="AM34" s="49">
        <f t="shared" si="24"/>
        <v>0</v>
      </c>
      <c r="AN34" s="49">
        <f t="shared" si="25"/>
        <v>0</v>
      </c>
      <c r="AO34" s="47">
        <f t="shared" si="26"/>
        <v>0</v>
      </c>
      <c r="AP34">
        <f>AJ34*(1/((1+FrontSheet!$J$3)^($G34-1)))</f>
        <v>0</v>
      </c>
      <c r="AQ34">
        <f>AK34*(1/((1+FrontSheet!$J$3)^($G34-1)))</f>
        <v>0</v>
      </c>
      <c r="AR34">
        <f>AL34*(1/((1+FrontSheet!$J$3)^($G34-1)))</f>
        <v>0</v>
      </c>
      <c r="AS34">
        <f>AM34*(1/((1+FrontSheet!$J$3)^($G34-1)))</f>
        <v>0</v>
      </c>
      <c r="AT34">
        <f>AN34*(1/((1+FrontSheet!$J$3)^($G34-1)))</f>
        <v>0</v>
      </c>
      <c r="AU34" s="47">
        <f>AO34*(1/((1+FrontSheet!$J$3)^($G34-1)))</f>
        <v>0</v>
      </c>
      <c r="AW34" s="46">
        <v>25</v>
      </c>
      <c r="AX34" s="46">
        <f t="shared" si="27"/>
        <v>0</v>
      </c>
      <c r="AY34" s="49">
        <f t="shared" si="27"/>
        <v>0</v>
      </c>
      <c r="AZ34" s="49">
        <f t="shared" si="27"/>
        <v>0</v>
      </c>
      <c r="BA34" s="49">
        <f t="shared" si="27"/>
        <v>0</v>
      </c>
      <c r="BB34" s="49">
        <f t="shared" si="27"/>
        <v>0</v>
      </c>
      <c r="BC34" s="47">
        <f t="shared" si="27"/>
        <v>0</v>
      </c>
      <c r="BD34">
        <f>AX34*(1/((1+FrontSheet!$J$3)^($G34-1)))</f>
        <v>0</v>
      </c>
      <c r="BE34">
        <f>AY34*(1/((1+FrontSheet!$J$3)^($G34-1)))</f>
        <v>0</v>
      </c>
      <c r="BF34">
        <f>AZ34*(1/((1+FrontSheet!$J$3)^($G34-1)))</f>
        <v>0</v>
      </c>
      <c r="BG34">
        <f>BA34*(1/((1+FrontSheet!$J$3)^($G34-1)))</f>
        <v>0</v>
      </c>
      <c r="BH34">
        <f>BB34*(1/((1+FrontSheet!$J$3)^($G34-1)))</f>
        <v>0</v>
      </c>
      <c r="BI34" s="47">
        <f>BC34*(1/((1+FrontSheet!$J$3)^($G34-1)))</f>
        <v>0</v>
      </c>
    </row>
    <row r="35" spans="5:61" x14ac:dyDescent="0.25">
      <c r="E35" s="49"/>
      <c r="F35" s="15"/>
      <c r="G35" s="46">
        <v>26</v>
      </c>
      <c r="H35" s="46">
        <f t="shared" si="28"/>
        <v>0</v>
      </c>
      <c r="I35" s="49">
        <f t="shared" si="12"/>
        <v>0</v>
      </c>
      <c r="J35" s="49">
        <f t="shared" si="13"/>
        <v>0</v>
      </c>
      <c r="K35" s="49">
        <f t="shared" si="14"/>
        <v>0</v>
      </c>
      <c r="L35" s="49">
        <f t="shared" si="15"/>
        <v>0</v>
      </c>
      <c r="M35" s="47">
        <f t="shared" si="16"/>
        <v>0</v>
      </c>
      <c r="N35" s="49">
        <f>H35*(1/((1+FrontSheet!$J$3)^($G35-1)))</f>
        <v>0</v>
      </c>
      <c r="O35" s="49">
        <f>I35*(1/((1+FrontSheet!$J$3)^($G35-1)))</f>
        <v>0</v>
      </c>
      <c r="P35" s="49">
        <f>J35*(1/((1+FrontSheet!$J$3)^($G35-1)))</f>
        <v>0</v>
      </c>
      <c r="Q35" s="49">
        <f>K35*(1/((1+FrontSheet!$J$3)^($G35-1)))</f>
        <v>0</v>
      </c>
      <c r="R35" s="49">
        <f>L35*(1/((1+FrontSheet!$J$3)^($G35-1)))</f>
        <v>0</v>
      </c>
      <c r="S35" s="47">
        <f>M35*(1/((1+FrontSheet!$J$3)^($G35-1)))</f>
        <v>0</v>
      </c>
      <c r="U35" s="46">
        <v>26</v>
      </c>
      <c r="V35" s="46">
        <f t="shared" si="29"/>
        <v>0</v>
      </c>
      <c r="W35" s="49">
        <f t="shared" si="17"/>
        <v>0</v>
      </c>
      <c r="X35" s="49">
        <f t="shared" si="18"/>
        <v>0</v>
      </c>
      <c r="Y35" s="49">
        <f t="shared" si="19"/>
        <v>0</v>
      </c>
      <c r="Z35" s="49">
        <f t="shared" si="20"/>
        <v>0</v>
      </c>
      <c r="AA35" s="47">
        <f t="shared" si="21"/>
        <v>0</v>
      </c>
      <c r="AB35">
        <f>V35*(1/((1+FrontSheet!$J$3)^($G35-1)))</f>
        <v>0</v>
      </c>
      <c r="AC35">
        <f>W35*(1/((1+FrontSheet!$J$3)^($G35-1)))</f>
        <v>0</v>
      </c>
      <c r="AD35">
        <f>X35*(1/((1+FrontSheet!$J$3)^($G35-1)))</f>
        <v>0</v>
      </c>
      <c r="AE35">
        <f>Y35*(1/((1+FrontSheet!$J$3)^($G35-1)))</f>
        <v>0</v>
      </c>
      <c r="AF35">
        <f>Z35*(1/((1+FrontSheet!$J$3)^($G35-1)))</f>
        <v>0</v>
      </c>
      <c r="AG35" s="47">
        <f>AA35*(1/((1+FrontSheet!$J$3)^($G35-1)))</f>
        <v>0</v>
      </c>
      <c r="AI35" s="46">
        <v>26</v>
      </c>
      <c r="AJ35" s="46">
        <f t="shared" si="30"/>
        <v>0</v>
      </c>
      <c r="AK35" s="49">
        <f t="shared" si="22"/>
        <v>0</v>
      </c>
      <c r="AL35" s="49">
        <f t="shared" si="23"/>
        <v>0</v>
      </c>
      <c r="AM35" s="49">
        <f t="shared" si="24"/>
        <v>0</v>
      </c>
      <c r="AN35" s="49">
        <f t="shared" si="25"/>
        <v>0</v>
      </c>
      <c r="AO35" s="47">
        <f t="shared" si="26"/>
        <v>0</v>
      </c>
      <c r="AP35">
        <f>AJ35*(1/((1+FrontSheet!$J$3)^($G35-1)))</f>
        <v>0</v>
      </c>
      <c r="AQ35">
        <f>AK35*(1/((1+FrontSheet!$J$3)^($G35-1)))</f>
        <v>0</v>
      </c>
      <c r="AR35">
        <f>AL35*(1/((1+FrontSheet!$J$3)^($G35-1)))</f>
        <v>0</v>
      </c>
      <c r="AS35">
        <f>AM35*(1/((1+FrontSheet!$J$3)^($G35-1)))</f>
        <v>0</v>
      </c>
      <c r="AT35">
        <f>AN35*(1/((1+FrontSheet!$J$3)^($G35-1)))</f>
        <v>0</v>
      </c>
      <c r="AU35" s="47">
        <f>AO35*(1/((1+FrontSheet!$J$3)^($G35-1)))</f>
        <v>0</v>
      </c>
      <c r="AW35" s="46">
        <v>26</v>
      </c>
      <c r="AX35" s="46">
        <f t="shared" si="27"/>
        <v>0</v>
      </c>
      <c r="AY35" s="49">
        <f t="shared" si="27"/>
        <v>0</v>
      </c>
      <c r="AZ35" s="49">
        <f t="shared" si="27"/>
        <v>0</v>
      </c>
      <c r="BA35" s="49">
        <f t="shared" si="27"/>
        <v>0</v>
      </c>
      <c r="BB35" s="49">
        <f t="shared" si="27"/>
        <v>0</v>
      </c>
      <c r="BC35" s="47">
        <f t="shared" si="27"/>
        <v>0</v>
      </c>
      <c r="BD35">
        <f>AX35*(1/((1+FrontSheet!$J$3)^($G35-1)))</f>
        <v>0</v>
      </c>
      <c r="BE35">
        <f>AY35*(1/((1+FrontSheet!$J$3)^($G35-1)))</f>
        <v>0</v>
      </c>
      <c r="BF35">
        <f>AZ35*(1/((1+FrontSheet!$J$3)^($G35-1)))</f>
        <v>0</v>
      </c>
      <c r="BG35">
        <f>BA35*(1/((1+FrontSheet!$J$3)^($G35-1)))</f>
        <v>0</v>
      </c>
      <c r="BH35">
        <f>BB35*(1/((1+FrontSheet!$J$3)^($G35-1)))</f>
        <v>0</v>
      </c>
      <c r="BI35" s="47">
        <f>BC35*(1/((1+FrontSheet!$J$3)^($G35-1)))</f>
        <v>0</v>
      </c>
    </row>
    <row r="36" spans="5:61" x14ac:dyDescent="0.25">
      <c r="E36" s="49"/>
      <c r="F36" s="15"/>
      <c r="G36" s="46">
        <v>27</v>
      </c>
      <c r="H36" s="46">
        <f t="shared" si="28"/>
        <v>0</v>
      </c>
      <c r="I36" s="49">
        <f t="shared" si="12"/>
        <v>0</v>
      </c>
      <c r="J36" s="49">
        <f t="shared" si="13"/>
        <v>0</v>
      </c>
      <c r="K36" s="49">
        <f t="shared" si="14"/>
        <v>0</v>
      </c>
      <c r="L36" s="49">
        <f t="shared" si="15"/>
        <v>0</v>
      </c>
      <c r="M36" s="47">
        <f t="shared" si="16"/>
        <v>0</v>
      </c>
      <c r="N36" s="49">
        <f>H36*(1/((1+FrontSheet!$J$3)^($G36-1)))</f>
        <v>0</v>
      </c>
      <c r="O36" s="49">
        <f>I36*(1/((1+FrontSheet!$J$3)^($G36-1)))</f>
        <v>0</v>
      </c>
      <c r="P36" s="49">
        <f>J36*(1/((1+FrontSheet!$J$3)^($G36-1)))</f>
        <v>0</v>
      </c>
      <c r="Q36" s="49">
        <f>K36*(1/((1+FrontSheet!$J$3)^($G36-1)))</f>
        <v>0</v>
      </c>
      <c r="R36" s="49">
        <f>L36*(1/((1+FrontSheet!$J$3)^($G36-1)))</f>
        <v>0</v>
      </c>
      <c r="S36" s="47">
        <f>M36*(1/((1+FrontSheet!$J$3)^($G36-1)))</f>
        <v>0</v>
      </c>
      <c r="U36" s="46">
        <v>27</v>
      </c>
      <c r="V36" s="46">
        <f t="shared" si="29"/>
        <v>0</v>
      </c>
      <c r="W36" s="49">
        <f t="shared" si="17"/>
        <v>0</v>
      </c>
      <c r="X36" s="49">
        <f t="shared" si="18"/>
        <v>0</v>
      </c>
      <c r="Y36" s="49">
        <f t="shared" si="19"/>
        <v>0</v>
      </c>
      <c r="Z36" s="49">
        <f t="shared" si="20"/>
        <v>0</v>
      </c>
      <c r="AA36" s="47">
        <f t="shared" si="21"/>
        <v>0</v>
      </c>
      <c r="AB36">
        <f>V36*(1/((1+FrontSheet!$J$3)^($G36-1)))</f>
        <v>0</v>
      </c>
      <c r="AC36">
        <f>W36*(1/((1+FrontSheet!$J$3)^($G36-1)))</f>
        <v>0</v>
      </c>
      <c r="AD36">
        <f>X36*(1/((1+FrontSheet!$J$3)^($G36-1)))</f>
        <v>0</v>
      </c>
      <c r="AE36">
        <f>Y36*(1/((1+FrontSheet!$J$3)^($G36-1)))</f>
        <v>0</v>
      </c>
      <c r="AF36">
        <f>Z36*(1/((1+FrontSheet!$J$3)^($G36-1)))</f>
        <v>0</v>
      </c>
      <c r="AG36" s="47">
        <f>AA36*(1/((1+FrontSheet!$J$3)^($G36-1)))</f>
        <v>0</v>
      </c>
      <c r="AI36" s="46">
        <v>27</v>
      </c>
      <c r="AJ36" s="46">
        <f t="shared" si="30"/>
        <v>0</v>
      </c>
      <c r="AK36" s="49">
        <f t="shared" si="22"/>
        <v>0</v>
      </c>
      <c r="AL36" s="49">
        <f t="shared" si="23"/>
        <v>0</v>
      </c>
      <c r="AM36" s="49">
        <f t="shared" si="24"/>
        <v>0</v>
      </c>
      <c r="AN36" s="49">
        <f t="shared" si="25"/>
        <v>0</v>
      </c>
      <c r="AO36" s="47">
        <f t="shared" si="26"/>
        <v>0</v>
      </c>
      <c r="AP36">
        <f>AJ36*(1/((1+FrontSheet!$J$3)^($G36-1)))</f>
        <v>0</v>
      </c>
      <c r="AQ36">
        <f>AK36*(1/((1+FrontSheet!$J$3)^($G36-1)))</f>
        <v>0</v>
      </c>
      <c r="AR36">
        <f>AL36*(1/((1+FrontSheet!$J$3)^($G36-1)))</f>
        <v>0</v>
      </c>
      <c r="AS36">
        <f>AM36*(1/((1+FrontSheet!$J$3)^($G36-1)))</f>
        <v>0</v>
      </c>
      <c r="AT36">
        <f>AN36*(1/((1+FrontSheet!$J$3)^($G36-1)))</f>
        <v>0</v>
      </c>
      <c r="AU36" s="47">
        <f>AO36*(1/((1+FrontSheet!$J$3)^($G36-1)))</f>
        <v>0</v>
      </c>
      <c r="AW36" s="46">
        <v>27</v>
      </c>
      <c r="AX36" s="46">
        <f t="shared" si="27"/>
        <v>0</v>
      </c>
      <c r="AY36" s="49">
        <f t="shared" si="27"/>
        <v>0</v>
      </c>
      <c r="AZ36" s="49">
        <f t="shared" si="27"/>
        <v>0</v>
      </c>
      <c r="BA36" s="49">
        <f t="shared" si="27"/>
        <v>0</v>
      </c>
      <c r="BB36" s="49">
        <f t="shared" si="27"/>
        <v>0</v>
      </c>
      <c r="BC36" s="47">
        <f t="shared" si="27"/>
        <v>0</v>
      </c>
      <c r="BD36">
        <f>AX36*(1/((1+FrontSheet!$J$3)^($G36-1)))</f>
        <v>0</v>
      </c>
      <c r="BE36">
        <f>AY36*(1/((1+FrontSheet!$J$3)^($G36-1)))</f>
        <v>0</v>
      </c>
      <c r="BF36">
        <f>AZ36*(1/((1+FrontSheet!$J$3)^($G36-1)))</f>
        <v>0</v>
      </c>
      <c r="BG36">
        <f>BA36*(1/((1+FrontSheet!$J$3)^($G36-1)))</f>
        <v>0</v>
      </c>
      <c r="BH36">
        <f>BB36*(1/((1+FrontSheet!$J$3)^($G36-1)))</f>
        <v>0</v>
      </c>
      <c r="BI36" s="47">
        <f>BC36*(1/((1+FrontSheet!$J$3)^($G36-1)))</f>
        <v>0</v>
      </c>
    </row>
    <row r="37" spans="5:61" x14ac:dyDescent="0.25">
      <c r="E37" s="49"/>
      <c r="F37" s="15"/>
      <c r="G37" s="46">
        <v>28</v>
      </c>
      <c r="H37" s="46">
        <f t="shared" si="28"/>
        <v>0</v>
      </c>
      <c r="I37" s="49">
        <f t="shared" si="12"/>
        <v>0</v>
      </c>
      <c r="J37" s="49">
        <f t="shared" si="13"/>
        <v>0</v>
      </c>
      <c r="K37" s="49">
        <f t="shared" si="14"/>
        <v>0</v>
      </c>
      <c r="L37" s="49">
        <f t="shared" si="15"/>
        <v>0</v>
      </c>
      <c r="M37" s="47">
        <f t="shared" si="16"/>
        <v>0</v>
      </c>
      <c r="N37" s="49">
        <f>H37*(1/((1+FrontSheet!$J$3)^($G37-1)))</f>
        <v>0</v>
      </c>
      <c r="O37" s="49">
        <f>I37*(1/((1+FrontSheet!$J$3)^($G37-1)))</f>
        <v>0</v>
      </c>
      <c r="P37" s="49">
        <f>J37*(1/((1+FrontSheet!$J$3)^($G37-1)))</f>
        <v>0</v>
      </c>
      <c r="Q37" s="49">
        <f>K37*(1/((1+FrontSheet!$J$3)^($G37-1)))</f>
        <v>0</v>
      </c>
      <c r="R37" s="49">
        <f>L37*(1/((1+FrontSheet!$J$3)^($G37-1)))</f>
        <v>0</v>
      </c>
      <c r="S37" s="47">
        <f>M37*(1/((1+FrontSheet!$J$3)^($G37-1)))</f>
        <v>0</v>
      </c>
      <c r="U37" s="46">
        <v>28</v>
      </c>
      <c r="V37" s="46">
        <f t="shared" si="29"/>
        <v>0</v>
      </c>
      <c r="W37" s="49">
        <f t="shared" si="17"/>
        <v>0</v>
      </c>
      <c r="X37" s="49">
        <f t="shared" si="18"/>
        <v>0</v>
      </c>
      <c r="Y37" s="49">
        <f t="shared" si="19"/>
        <v>0</v>
      </c>
      <c r="Z37" s="49">
        <f t="shared" si="20"/>
        <v>0</v>
      </c>
      <c r="AA37" s="47">
        <f t="shared" si="21"/>
        <v>0</v>
      </c>
      <c r="AB37">
        <f>V37*(1/((1+FrontSheet!$J$3)^($G37-1)))</f>
        <v>0</v>
      </c>
      <c r="AC37">
        <f>W37*(1/((1+FrontSheet!$J$3)^($G37-1)))</f>
        <v>0</v>
      </c>
      <c r="AD37">
        <f>X37*(1/((1+FrontSheet!$J$3)^($G37-1)))</f>
        <v>0</v>
      </c>
      <c r="AE37">
        <f>Y37*(1/((1+FrontSheet!$J$3)^($G37-1)))</f>
        <v>0</v>
      </c>
      <c r="AF37">
        <f>Z37*(1/((1+FrontSheet!$J$3)^($G37-1)))</f>
        <v>0</v>
      </c>
      <c r="AG37" s="47">
        <f>AA37*(1/((1+FrontSheet!$J$3)^($G37-1)))</f>
        <v>0</v>
      </c>
      <c r="AI37" s="46">
        <v>28</v>
      </c>
      <c r="AJ37" s="46">
        <f t="shared" si="30"/>
        <v>0</v>
      </c>
      <c r="AK37" s="49">
        <f t="shared" si="22"/>
        <v>0</v>
      </c>
      <c r="AL37" s="49">
        <f t="shared" si="23"/>
        <v>0</v>
      </c>
      <c r="AM37" s="49">
        <f t="shared" si="24"/>
        <v>0</v>
      </c>
      <c r="AN37" s="49">
        <f t="shared" si="25"/>
        <v>0</v>
      </c>
      <c r="AO37" s="47">
        <f t="shared" si="26"/>
        <v>0</v>
      </c>
      <c r="AP37">
        <f>AJ37*(1/((1+FrontSheet!$J$3)^($G37-1)))</f>
        <v>0</v>
      </c>
      <c r="AQ37">
        <f>AK37*(1/((1+FrontSheet!$J$3)^($G37-1)))</f>
        <v>0</v>
      </c>
      <c r="AR37">
        <f>AL37*(1/((1+FrontSheet!$J$3)^($G37-1)))</f>
        <v>0</v>
      </c>
      <c r="AS37">
        <f>AM37*(1/((1+FrontSheet!$J$3)^($G37-1)))</f>
        <v>0</v>
      </c>
      <c r="AT37">
        <f>AN37*(1/((1+FrontSheet!$J$3)^($G37-1)))</f>
        <v>0</v>
      </c>
      <c r="AU37" s="47">
        <f>AO37*(1/((1+FrontSheet!$J$3)^($G37-1)))</f>
        <v>0</v>
      </c>
      <c r="AW37" s="46">
        <v>28</v>
      </c>
      <c r="AX37" s="46">
        <f t="shared" si="27"/>
        <v>0</v>
      </c>
      <c r="AY37" s="49">
        <f t="shared" si="27"/>
        <v>0</v>
      </c>
      <c r="AZ37" s="49">
        <f t="shared" si="27"/>
        <v>0</v>
      </c>
      <c r="BA37" s="49">
        <f t="shared" si="27"/>
        <v>0</v>
      </c>
      <c r="BB37" s="49">
        <f t="shared" si="27"/>
        <v>0</v>
      </c>
      <c r="BC37" s="47">
        <f t="shared" si="27"/>
        <v>0</v>
      </c>
      <c r="BD37">
        <f>AX37*(1/((1+FrontSheet!$J$3)^($G37-1)))</f>
        <v>0</v>
      </c>
      <c r="BE37">
        <f>AY37*(1/((1+FrontSheet!$J$3)^($G37-1)))</f>
        <v>0</v>
      </c>
      <c r="BF37">
        <f>AZ37*(1/((1+FrontSheet!$J$3)^($G37-1)))</f>
        <v>0</v>
      </c>
      <c r="BG37">
        <f>BA37*(1/((1+FrontSheet!$J$3)^($G37-1)))</f>
        <v>0</v>
      </c>
      <c r="BH37">
        <f>BB37*(1/((1+FrontSheet!$J$3)^($G37-1)))</f>
        <v>0</v>
      </c>
      <c r="BI37" s="47">
        <f>BC37*(1/((1+FrontSheet!$J$3)^($G37-1)))</f>
        <v>0</v>
      </c>
    </row>
    <row r="38" spans="5:61" x14ac:dyDescent="0.25">
      <c r="E38" s="49"/>
      <c r="F38" s="15"/>
      <c r="G38" s="46">
        <v>29</v>
      </c>
      <c r="H38" s="46">
        <f t="shared" si="28"/>
        <v>0</v>
      </c>
      <c r="I38" s="49">
        <f t="shared" si="12"/>
        <v>0</v>
      </c>
      <c r="J38" s="49">
        <f t="shared" si="13"/>
        <v>0</v>
      </c>
      <c r="K38" s="49">
        <f t="shared" si="14"/>
        <v>0</v>
      </c>
      <c r="L38" s="49">
        <f t="shared" si="15"/>
        <v>0</v>
      </c>
      <c r="M38" s="47">
        <f t="shared" si="16"/>
        <v>0</v>
      </c>
      <c r="N38" s="49">
        <f>H38*(1/((1+FrontSheet!$J$3)^($G38-1)))</f>
        <v>0</v>
      </c>
      <c r="O38" s="49">
        <f>I38*(1/((1+FrontSheet!$J$3)^($G38-1)))</f>
        <v>0</v>
      </c>
      <c r="P38" s="49">
        <f>J38*(1/((1+FrontSheet!$J$3)^($G38-1)))</f>
        <v>0</v>
      </c>
      <c r="Q38" s="49">
        <f>K38*(1/((1+FrontSheet!$J$3)^($G38-1)))</f>
        <v>0</v>
      </c>
      <c r="R38" s="49">
        <f>L38*(1/((1+FrontSheet!$J$3)^($G38-1)))</f>
        <v>0</v>
      </c>
      <c r="S38" s="47">
        <f>M38*(1/((1+FrontSheet!$J$3)^($G38-1)))</f>
        <v>0</v>
      </c>
      <c r="U38" s="46">
        <v>29</v>
      </c>
      <c r="V38" s="46">
        <f t="shared" si="29"/>
        <v>0</v>
      </c>
      <c r="W38" s="49">
        <f t="shared" si="17"/>
        <v>0</v>
      </c>
      <c r="X38" s="49">
        <f t="shared" si="18"/>
        <v>0</v>
      </c>
      <c r="Y38" s="49">
        <f t="shared" si="19"/>
        <v>0</v>
      </c>
      <c r="Z38" s="49">
        <f t="shared" si="20"/>
        <v>0</v>
      </c>
      <c r="AA38" s="47">
        <f t="shared" si="21"/>
        <v>0</v>
      </c>
      <c r="AB38">
        <f>V38*(1/((1+FrontSheet!$J$3)^($G38-1)))</f>
        <v>0</v>
      </c>
      <c r="AC38">
        <f>W38*(1/((1+FrontSheet!$J$3)^($G38-1)))</f>
        <v>0</v>
      </c>
      <c r="AD38">
        <f>X38*(1/((1+FrontSheet!$J$3)^($G38-1)))</f>
        <v>0</v>
      </c>
      <c r="AE38">
        <f>Y38*(1/((1+FrontSheet!$J$3)^($G38-1)))</f>
        <v>0</v>
      </c>
      <c r="AF38">
        <f>Z38*(1/((1+FrontSheet!$J$3)^($G38-1)))</f>
        <v>0</v>
      </c>
      <c r="AG38" s="47">
        <f>AA38*(1/((1+FrontSheet!$J$3)^($G38-1)))</f>
        <v>0</v>
      </c>
      <c r="AI38" s="46">
        <v>29</v>
      </c>
      <c r="AJ38" s="46">
        <f t="shared" si="30"/>
        <v>0</v>
      </c>
      <c r="AK38" s="49">
        <f t="shared" si="22"/>
        <v>0</v>
      </c>
      <c r="AL38" s="49">
        <f t="shared" si="23"/>
        <v>0</v>
      </c>
      <c r="AM38" s="49">
        <f t="shared" si="24"/>
        <v>0</v>
      </c>
      <c r="AN38" s="49">
        <f t="shared" si="25"/>
        <v>0</v>
      </c>
      <c r="AO38" s="47">
        <f t="shared" si="26"/>
        <v>0</v>
      </c>
      <c r="AP38">
        <f>AJ38*(1/((1+FrontSheet!$J$3)^($G38-1)))</f>
        <v>0</v>
      </c>
      <c r="AQ38">
        <f>AK38*(1/((1+FrontSheet!$J$3)^($G38-1)))</f>
        <v>0</v>
      </c>
      <c r="AR38">
        <f>AL38*(1/((1+FrontSheet!$J$3)^($G38-1)))</f>
        <v>0</v>
      </c>
      <c r="AS38">
        <f>AM38*(1/((1+FrontSheet!$J$3)^($G38-1)))</f>
        <v>0</v>
      </c>
      <c r="AT38">
        <f>AN38*(1/((1+FrontSheet!$J$3)^($G38-1)))</f>
        <v>0</v>
      </c>
      <c r="AU38" s="47">
        <f>AO38*(1/((1+FrontSheet!$J$3)^($G38-1)))</f>
        <v>0</v>
      </c>
      <c r="AW38" s="46">
        <v>29</v>
      </c>
      <c r="AX38" s="46">
        <f t="shared" si="27"/>
        <v>0</v>
      </c>
      <c r="AY38" s="49">
        <f t="shared" si="27"/>
        <v>0</v>
      </c>
      <c r="AZ38" s="49">
        <f t="shared" si="27"/>
        <v>0</v>
      </c>
      <c r="BA38" s="49">
        <f t="shared" si="27"/>
        <v>0</v>
      </c>
      <c r="BB38" s="49">
        <f t="shared" si="27"/>
        <v>0</v>
      </c>
      <c r="BC38" s="47">
        <f t="shared" si="27"/>
        <v>0</v>
      </c>
      <c r="BD38">
        <f>AX38*(1/((1+FrontSheet!$J$3)^($G38-1)))</f>
        <v>0</v>
      </c>
      <c r="BE38">
        <f>AY38*(1/((1+FrontSheet!$J$3)^($G38-1)))</f>
        <v>0</v>
      </c>
      <c r="BF38">
        <f>AZ38*(1/((1+FrontSheet!$J$3)^($G38-1)))</f>
        <v>0</v>
      </c>
      <c r="BG38">
        <f>BA38*(1/((1+FrontSheet!$J$3)^($G38-1)))</f>
        <v>0</v>
      </c>
      <c r="BH38">
        <f>BB38*(1/((1+FrontSheet!$J$3)^($G38-1)))</f>
        <v>0</v>
      </c>
      <c r="BI38" s="47">
        <f>BC38*(1/((1+FrontSheet!$J$3)^($G38-1)))</f>
        <v>0</v>
      </c>
    </row>
    <row r="39" spans="5:61" x14ac:dyDescent="0.25">
      <c r="E39" s="49"/>
      <c r="F39" s="15"/>
      <c r="G39" s="46">
        <v>30</v>
      </c>
      <c r="H39" s="46">
        <f t="shared" si="28"/>
        <v>0</v>
      </c>
      <c r="I39" s="49">
        <f t="shared" si="12"/>
        <v>0</v>
      </c>
      <c r="J39" s="49">
        <f t="shared" si="13"/>
        <v>0</v>
      </c>
      <c r="K39" s="49">
        <f t="shared" si="14"/>
        <v>0</v>
      </c>
      <c r="L39" s="49">
        <f t="shared" si="15"/>
        <v>0</v>
      </c>
      <c r="M39" s="47">
        <f t="shared" si="16"/>
        <v>0</v>
      </c>
      <c r="N39" s="49">
        <f>H39*(1/((1+FrontSheet!$J$3)^($G39-1)))</f>
        <v>0</v>
      </c>
      <c r="O39" s="49">
        <f>I39*(1/((1+FrontSheet!$J$3)^($G39-1)))</f>
        <v>0</v>
      </c>
      <c r="P39" s="49">
        <f>J39*(1/((1+FrontSheet!$J$3)^($G39-1)))</f>
        <v>0</v>
      </c>
      <c r="Q39" s="49">
        <f>K39*(1/((1+FrontSheet!$J$3)^($G39-1)))</f>
        <v>0</v>
      </c>
      <c r="R39" s="49">
        <f>L39*(1/((1+FrontSheet!$J$3)^($G39-1)))</f>
        <v>0</v>
      </c>
      <c r="S39" s="47">
        <f>M39*(1/((1+FrontSheet!$J$3)^($G39-1)))</f>
        <v>0</v>
      </c>
      <c r="U39" s="46">
        <v>30</v>
      </c>
      <c r="V39" s="46">
        <f t="shared" si="29"/>
        <v>0</v>
      </c>
      <c r="W39" s="49">
        <f t="shared" si="17"/>
        <v>0</v>
      </c>
      <c r="X39" s="49">
        <f t="shared" si="18"/>
        <v>0</v>
      </c>
      <c r="Y39" s="49">
        <f t="shared" si="19"/>
        <v>0</v>
      </c>
      <c r="Z39" s="49">
        <f t="shared" si="20"/>
        <v>0</v>
      </c>
      <c r="AA39" s="47">
        <f t="shared" si="21"/>
        <v>0</v>
      </c>
      <c r="AB39">
        <f>V39*(1/((1+FrontSheet!$J$3)^($G39-1)))</f>
        <v>0</v>
      </c>
      <c r="AC39">
        <f>W39*(1/((1+FrontSheet!$J$3)^($G39-1)))</f>
        <v>0</v>
      </c>
      <c r="AD39">
        <f>X39*(1/((1+FrontSheet!$J$3)^($G39-1)))</f>
        <v>0</v>
      </c>
      <c r="AE39">
        <f>Y39*(1/((1+FrontSheet!$J$3)^($G39-1)))</f>
        <v>0</v>
      </c>
      <c r="AF39">
        <f>Z39*(1/((1+FrontSheet!$J$3)^($G39-1)))</f>
        <v>0</v>
      </c>
      <c r="AG39" s="47">
        <f>AA39*(1/((1+FrontSheet!$J$3)^($G39-1)))</f>
        <v>0</v>
      </c>
      <c r="AI39" s="46">
        <v>30</v>
      </c>
      <c r="AJ39" s="46">
        <f t="shared" si="30"/>
        <v>0</v>
      </c>
      <c r="AK39" s="49">
        <f t="shared" si="22"/>
        <v>0</v>
      </c>
      <c r="AL39" s="49">
        <f t="shared" si="23"/>
        <v>0</v>
      </c>
      <c r="AM39" s="49">
        <f t="shared" si="24"/>
        <v>0</v>
      </c>
      <c r="AN39" s="49">
        <f t="shared" si="25"/>
        <v>0</v>
      </c>
      <c r="AO39" s="47">
        <f t="shared" si="26"/>
        <v>0</v>
      </c>
      <c r="AP39">
        <f>AJ39*(1/((1+FrontSheet!$J$3)^($G39-1)))</f>
        <v>0</v>
      </c>
      <c r="AQ39">
        <f>AK39*(1/((1+FrontSheet!$J$3)^($G39-1)))</f>
        <v>0</v>
      </c>
      <c r="AR39">
        <f>AL39*(1/((1+FrontSheet!$J$3)^($G39-1)))</f>
        <v>0</v>
      </c>
      <c r="AS39">
        <f>AM39*(1/((1+FrontSheet!$J$3)^($G39-1)))</f>
        <v>0</v>
      </c>
      <c r="AT39">
        <f>AN39*(1/((1+FrontSheet!$J$3)^($G39-1)))</f>
        <v>0</v>
      </c>
      <c r="AU39" s="47">
        <f>AO39*(1/((1+FrontSheet!$J$3)^($G39-1)))</f>
        <v>0</v>
      </c>
      <c r="AW39" s="46">
        <v>30</v>
      </c>
      <c r="AX39" s="46">
        <f t="shared" si="27"/>
        <v>0</v>
      </c>
      <c r="AY39" s="49">
        <f t="shared" si="27"/>
        <v>0</v>
      </c>
      <c r="AZ39" s="49">
        <f t="shared" si="27"/>
        <v>0</v>
      </c>
      <c r="BA39" s="49">
        <f t="shared" si="27"/>
        <v>0</v>
      </c>
      <c r="BB39" s="49">
        <f t="shared" si="27"/>
        <v>0</v>
      </c>
      <c r="BC39" s="47">
        <f t="shared" si="27"/>
        <v>0</v>
      </c>
      <c r="BD39">
        <f>AX39*(1/((1+FrontSheet!$J$3)^($G39-1)))</f>
        <v>0</v>
      </c>
      <c r="BE39">
        <f>AY39*(1/((1+FrontSheet!$J$3)^($G39-1)))</f>
        <v>0</v>
      </c>
      <c r="BF39">
        <f>AZ39*(1/((1+FrontSheet!$J$3)^($G39-1)))</f>
        <v>0</v>
      </c>
      <c r="BG39">
        <f>BA39*(1/((1+FrontSheet!$J$3)^($G39-1)))</f>
        <v>0</v>
      </c>
      <c r="BH39">
        <f>BB39*(1/((1+FrontSheet!$J$3)^($G39-1)))</f>
        <v>0</v>
      </c>
      <c r="BI39" s="47">
        <f>BC39*(1/((1+FrontSheet!$J$3)^($G39-1)))</f>
        <v>0</v>
      </c>
    </row>
    <row r="40" spans="5:61" x14ac:dyDescent="0.25">
      <c r="E40" s="49"/>
      <c r="F40" s="15"/>
      <c r="G40" s="46">
        <v>31</v>
      </c>
      <c r="H40" s="46">
        <f t="shared" si="28"/>
        <v>0</v>
      </c>
      <c r="I40" s="49">
        <f t="shared" si="12"/>
        <v>0</v>
      </c>
      <c r="J40" s="49">
        <f t="shared" si="13"/>
        <v>0</v>
      </c>
      <c r="K40" s="49">
        <f t="shared" si="14"/>
        <v>0</v>
      </c>
      <c r="L40" s="49">
        <f t="shared" si="15"/>
        <v>0</v>
      </c>
      <c r="M40" s="47">
        <f t="shared" si="16"/>
        <v>0</v>
      </c>
      <c r="N40" s="49">
        <f>H40*(1/((1+FrontSheet!$J$3)^($G40-1)))</f>
        <v>0</v>
      </c>
      <c r="O40" s="49">
        <f>I40*(1/((1+FrontSheet!$J$3)^($G40-1)))</f>
        <v>0</v>
      </c>
      <c r="P40" s="49">
        <f>J40*(1/((1+FrontSheet!$J$3)^($G40-1)))</f>
        <v>0</v>
      </c>
      <c r="Q40" s="49">
        <f>K40*(1/((1+FrontSheet!$J$3)^($G40-1)))</f>
        <v>0</v>
      </c>
      <c r="R40" s="49">
        <f>L40*(1/((1+FrontSheet!$J$3)^($G40-1)))</f>
        <v>0</v>
      </c>
      <c r="S40" s="47">
        <f>M40*(1/((1+FrontSheet!$J$3)^($G40-1)))</f>
        <v>0</v>
      </c>
      <c r="U40" s="46">
        <v>31</v>
      </c>
      <c r="V40" s="46">
        <f t="shared" si="29"/>
        <v>0</v>
      </c>
      <c r="W40" s="49">
        <f t="shared" si="17"/>
        <v>0</v>
      </c>
      <c r="X40" s="49">
        <f t="shared" si="18"/>
        <v>0</v>
      </c>
      <c r="Y40" s="49">
        <f t="shared" si="19"/>
        <v>0</v>
      </c>
      <c r="Z40" s="49">
        <f t="shared" si="20"/>
        <v>0</v>
      </c>
      <c r="AA40" s="47">
        <f t="shared" si="21"/>
        <v>0</v>
      </c>
      <c r="AB40">
        <f>V40*(1/((1+FrontSheet!$J$3)^($G40-1)))</f>
        <v>0</v>
      </c>
      <c r="AC40">
        <f>W40*(1/((1+FrontSheet!$J$3)^($G40-1)))</f>
        <v>0</v>
      </c>
      <c r="AD40">
        <f>X40*(1/((1+FrontSheet!$J$3)^($G40-1)))</f>
        <v>0</v>
      </c>
      <c r="AE40">
        <f>Y40*(1/((1+FrontSheet!$J$3)^($G40-1)))</f>
        <v>0</v>
      </c>
      <c r="AF40">
        <f>Z40*(1/((1+FrontSheet!$J$3)^($G40-1)))</f>
        <v>0</v>
      </c>
      <c r="AG40" s="47">
        <f>AA40*(1/((1+FrontSheet!$J$3)^($G40-1)))</f>
        <v>0</v>
      </c>
      <c r="AI40" s="46">
        <v>31</v>
      </c>
      <c r="AJ40" s="46">
        <f t="shared" si="30"/>
        <v>0</v>
      </c>
      <c r="AK40" s="49">
        <f t="shared" si="22"/>
        <v>0</v>
      </c>
      <c r="AL40" s="49">
        <f t="shared" si="23"/>
        <v>0</v>
      </c>
      <c r="AM40" s="49">
        <f t="shared" si="24"/>
        <v>0</v>
      </c>
      <c r="AN40" s="49">
        <f t="shared" si="25"/>
        <v>0</v>
      </c>
      <c r="AO40" s="47">
        <f t="shared" si="26"/>
        <v>0</v>
      </c>
      <c r="AP40">
        <f>AJ40*(1/((1+FrontSheet!$J$3)^($G40-1)))</f>
        <v>0</v>
      </c>
      <c r="AQ40">
        <f>AK40*(1/((1+FrontSheet!$J$3)^($G40-1)))</f>
        <v>0</v>
      </c>
      <c r="AR40">
        <f>AL40*(1/((1+FrontSheet!$J$3)^($G40-1)))</f>
        <v>0</v>
      </c>
      <c r="AS40">
        <f>AM40*(1/((1+FrontSheet!$J$3)^($G40-1)))</f>
        <v>0</v>
      </c>
      <c r="AT40">
        <f>AN40*(1/((1+FrontSheet!$J$3)^($G40-1)))</f>
        <v>0</v>
      </c>
      <c r="AU40" s="47">
        <f>AO40*(1/((1+FrontSheet!$J$3)^($G40-1)))</f>
        <v>0</v>
      </c>
      <c r="AW40" s="46">
        <v>31</v>
      </c>
      <c r="AX40" s="46">
        <f t="shared" si="27"/>
        <v>0</v>
      </c>
      <c r="AY40" s="49">
        <f t="shared" si="27"/>
        <v>0</v>
      </c>
      <c r="AZ40" s="49">
        <f t="shared" si="27"/>
        <v>0</v>
      </c>
      <c r="BA40" s="49">
        <f t="shared" si="27"/>
        <v>0</v>
      </c>
      <c r="BB40" s="49">
        <f t="shared" si="27"/>
        <v>0</v>
      </c>
      <c r="BC40" s="47">
        <f t="shared" si="27"/>
        <v>0</v>
      </c>
      <c r="BD40">
        <f>AX40*(1/((1+FrontSheet!$J$3)^($G40-1)))</f>
        <v>0</v>
      </c>
      <c r="BE40">
        <f>AY40*(1/((1+FrontSheet!$J$3)^($G40-1)))</f>
        <v>0</v>
      </c>
      <c r="BF40">
        <f>AZ40*(1/((1+FrontSheet!$J$3)^($G40-1)))</f>
        <v>0</v>
      </c>
      <c r="BG40">
        <f>BA40*(1/((1+FrontSheet!$J$3)^($G40-1)))</f>
        <v>0</v>
      </c>
      <c r="BH40">
        <f>BB40*(1/((1+FrontSheet!$J$3)^($G40-1)))</f>
        <v>0</v>
      </c>
      <c r="BI40" s="47">
        <f>BC40*(1/((1+FrontSheet!$J$3)^($G40-1)))</f>
        <v>0</v>
      </c>
    </row>
    <row r="41" spans="5:61" x14ac:dyDescent="0.25">
      <c r="E41" s="49"/>
      <c r="F41" s="15"/>
      <c r="G41" s="46">
        <v>32</v>
      </c>
      <c r="H41" s="46">
        <f t="shared" si="28"/>
        <v>0</v>
      </c>
      <c r="I41" s="49">
        <f t="shared" si="12"/>
        <v>0</v>
      </c>
      <c r="J41" s="49">
        <f t="shared" si="13"/>
        <v>0</v>
      </c>
      <c r="K41" s="49">
        <f t="shared" si="14"/>
        <v>0</v>
      </c>
      <c r="L41" s="49">
        <f t="shared" si="15"/>
        <v>0</v>
      </c>
      <c r="M41" s="47">
        <f t="shared" si="16"/>
        <v>0</v>
      </c>
      <c r="N41" s="49">
        <f>H41*(1/((1+FrontSheet!$J$3)^($G41-1)))</f>
        <v>0</v>
      </c>
      <c r="O41" s="49">
        <f>I41*(1/((1+FrontSheet!$J$3)^($G41-1)))</f>
        <v>0</v>
      </c>
      <c r="P41" s="49">
        <f>J41*(1/((1+FrontSheet!$J$3)^($G41-1)))</f>
        <v>0</v>
      </c>
      <c r="Q41" s="49">
        <f>K41*(1/((1+FrontSheet!$J$3)^($G41-1)))</f>
        <v>0</v>
      </c>
      <c r="R41" s="49">
        <f>L41*(1/((1+FrontSheet!$J$3)^($G41-1)))</f>
        <v>0</v>
      </c>
      <c r="S41" s="47">
        <f>M41*(1/((1+FrontSheet!$J$3)^($G41-1)))</f>
        <v>0</v>
      </c>
      <c r="U41" s="46">
        <v>32</v>
      </c>
      <c r="V41" s="46">
        <f t="shared" si="29"/>
        <v>0</v>
      </c>
      <c r="W41" s="49">
        <f t="shared" si="17"/>
        <v>0</v>
      </c>
      <c r="X41" s="49">
        <f t="shared" si="18"/>
        <v>0</v>
      </c>
      <c r="Y41" s="49">
        <f t="shared" si="19"/>
        <v>0</v>
      </c>
      <c r="Z41" s="49">
        <f t="shared" si="20"/>
        <v>0</v>
      </c>
      <c r="AA41" s="47">
        <f t="shared" si="21"/>
        <v>0</v>
      </c>
      <c r="AB41">
        <f>V41*(1/((1+FrontSheet!$J$3)^($G41-1)))</f>
        <v>0</v>
      </c>
      <c r="AC41">
        <f>W41*(1/((1+FrontSheet!$J$3)^($G41-1)))</f>
        <v>0</v>
      </c>
      <c r="AD41">
        <f>X41*(1/((1+FrontSheet!$J$3)^($G41-1)))</f>
        <v>0</v>
      </c>
      <c r="AE41">
        <f>Y41*(1/((1+FrontSheet!$J$3)^($G41-1)))</f>
        <v>0</v>
      </c>
      <c r="AF41">
        <f>Z41*(1/((1+FrontSheet!$J$3)^($G41-1)))</f>
        <v>0</v>
      </c>
      <c r="AG41" s="47">
        <f>AA41*(1/((1+FrontSheet!$J$3)^($G41-1)))</f>
        <v>0</v>
      </c>
      <c r="AI41" s="46">
        <v>32</v>
      </c>
      <c r="AJ41" s="46">
        <f t="shared" si="30"/>
        <v>0</v>
      </c>
      <c r="AK41" s="49">
        <f t="shared" si="22"/>
        <v>0</v>
      </c>
      <c r="AL41" s="49">
        <f t="shared" si="23"/>
        <v>0</v>
      </c>
      <c r="AM41" s="49">
        <f t="shared" si="24"/>
        <v>0</v>
      </c>
      <c r="AN41" s="49">
        <f t="shared" si="25"/>
        <v>0</v>
      </c>
      <c r="AO41" s="47">
        <f t="shared" si="26"/>
        <v>0</v>
      </c>
      <c r="AP41">
        <f>AJ41*(1/((1+FrontSheet!$J$3)^($G41-1)))</f>
        <v>0</v>
      </c>
      <c r="AQ41">
        <f>AK41*(1/((1+FrontSheet!$J$3)^($G41-1)))</f>
        <v>0</v>
      </c>
      <c r="AR41">
        <f>AL41*(1/((1+FrontSheet!$J$3)^($G41-1)))</f>
        <v>0</v>
      </c>
      <c r="AS41">
        <f>AM41*(1/((1+FrontSheet!$J$3)^($G41-1)))</f>
        <v>0</v>
      </c>
      <c r="AT41">
        <f>AN41*(1/((1+FrontSheet!$J$3)^($G41-1)))</f>
        <v>0</v>
      </c>
      <c r="AU41" s="47">
        <f>AO41*(1/((1+FrontSheet!$J$3)^($G41-1)))</f>
        <v>0</v>
      </c>
      <c r="AW41" s="46">
        <v>32</v>
      </c>
      <c r="AX41" s="46">
        <f t="shared" si="27"/>
        <v>0</v>
      </c>
      <c r="AY41" s="49">
        <f t="shared" si="27"/>
        <v>0</v>
      </c>
      <c r="AZ41" s="49">
        <f t="shared" si="27"/>
        <v>0</v>
      </c>
      <c r="BA41" s="49">
        <f t="shared" si="27"/>
        <v>0</v>
      </c>
      <c r="BB41" s="49">
        <f t="shared" si="27"/>
        <v>0</v>
      </c>
      <c r="BC41" s="47">
        <f t="shared" si="27"/>
        <v>0</v>
      </c>
      <c r="BD41">
        <f>AX41*(1/((1+FrontSheet!$J$3)^($G41-1)))</f>
        <v>0</v>
      </c>
      <c r="BE41">
        <f>AY41*(1/((1+FrontSheet!$J$3)^($G41-1)))</f>
        <v>0</v>
      </c>
      <c r="BF41">
        <f>AZ41*(1/((1+FrontSheet!$J$3)^($G41-1)))</f>
        <v>0</v>
      </c>
      <c r="BG41">
        <f>BA41*(1/((1+FrontSheet!$J$3)^($G41-1)))</f>
        <v>0</v>
      </c>
      <c r="BH41">
        <f>BB41*(1/((1+FrontSheet!$J$3)^($G41-1)))</f>
        <v>0</v>
      </c>
      <c r="BI41" s="47">
        <f>BC41*(1/((1+FrontSheet!$J$3)^($G41-1)))</f>
        <v>0</v>
      </c>
    </row>
    <row r="42" spans="5:61" x14ac:dyDescent="0.25">
      <c r="E42" s="49"/>
      <c r="F42" s="15"/>
      <c r="G42" s="46">
        <v>33</v>
      </c>
      <c r="H42" s="46">
        <f t="shared" si="28"/>
        <v>0</v>
      </c>
      <c r="I42" s="49">
        <f t="shared" si="12"/>
        <v>0</v>
      </c>
      <c r="J42" s="49">
        <f t="shared" si="13"/>
        <v>0</v>
      </c>
      <c r="K42" s="49">
        <f t="shared" si="14"/>
        <v>0</v>
      </c>
      <c r="L42" s="49">
        <f t="shared" si="15"/>
        <v>0</v>
      </c>
      <c r="M42" s="47">
        <f t="shared" si="16"/>
        <v>0</v>
      </c>
      <c r="N42" s="49">
        <f>H42*(1/((1+FrontSheet!$J$3)^($G42-1)))</f>
        <v>0</v>
      </c>
      <c r="O42" s="49">
        <f>I42*(1/((1+FrontSheet!$J$3)^($G42-1)))</f>
        <v>0</v>
      </c>
      <c r="P42" s="49">
        <f>J42*(1/((1+FrontSheet!$J$3)^($G42-1)))</f>
        <v>0</v>
      </c>
      <c r="Q42" s="49">
        <f>K42*(1/((1+FrontSheet!$J$3)^($G42-1)))</f>
        <v>0</v>
      </c>
      <c r="R42" s="49">
        <f>L42*(1/((1+FrontSheet!$J$3)^($G42-1)))</f>
        <v>0</v>
      </c>
      <c r="S42" s="47">
        <f>M42*(1/((1+FrontSheet!$J$3)^($G42-1)))</f>
        <v>0</v>
      </c>
      <c r="U42" s="46">
        <v>33</v>
      </c>
      <c r="V42" s="46">
        <f t="shared" si="29"/>
        <v>0</v>
      </c>
      <c r="W42" s="49">
        <f t="shared" si="17"/>
        <v>0</v>
      </c>
      <c r="X42" s="49">
        <f t="shared" si="18"/>
        <v>0</v>
      </c>
      <c r="Y42" s="49">
        <f t="shared" si="19"/>
        <v>0</v>
      </c>
      <c r="Z42" s="49">
        <f t="shared" si="20"/>
        <v>0</v>
      </c>
      <c r="AA42" s="47">
        <f t="shared" si="21"/>
        <v>0</v>
      </c>
      <c r="AB42">
        <f>V42*(1/((1+FrontSheet!$J$3)^($G42-1)))</f>
        <v>0</v>
      </c>
      <c r="AC42">
        <f>W42*(1/((1+FrontSheet!$J$3)^($G42-1)))</f>
        <v>0</v>
      </c>
      <c r="AD42">
        <f>X42*(1/((1+FrontSheet!$J$3)^($G42-1)))</f>
        <v>0</v>
      </c>
      <c r="AE42">
        <f>Y42*(1/((1+FrontSheet!$J$3)^($G42-1)))</f>
        <v>0</v>
      </c>
      <c r="AF42">
        <f>Z42*(1/((1+FrontSheet!$J$3)^($G42-1)))</f>
        <v>0</v>
      </c>
      <c r="AG42" s="47">
        <f>AA42*(1/((1+FrontSheet!$J$3)^($G42-1)))</f>
        <v>0</v>
      </c>
      <c r="AI42" s="46">
        <v>33</v>
      </c>
      <c r="AJ42" s="46">
        <f t="shared" si="30"/>
        <v>0</v>
      </c>
      <c r="AK42" s="49">
        <f t="shared" si="22"/>
        <v>0</v>
      </c>
      <c r="AL42" s="49">
        <f t="shared" si="23"/>
        <v>0</v>
      </c>
      <c r="AM42" s="49">
        <f t="shared" si="24"/>
        <v>0</v>
      </c>
      <c r="AN42" s="49">
        <f t="shared" si="25"/>
        <v>0</v>
      </c>
      <c r="AO42" s="47">
        <f t="shared" si="26"/>
        <v>0</v>
      </c>
      <c r="AP42">
        <f>AJ42*(1/((1+FrontSheet!$J$3)^($G42-1)))</f>
        <v>0</v>
      </c>
      <c r="AQ42">
        <f>AK42*(1/((1+FrontSheet!$J$3)^($G42-1)))</f>
        <v>0</v>
      </c>
      <c r="AR42">
        <f>AL42*(1/((1+FrontSheet!$J$3)^($G42-1)))</f>
        <v>0</v>
      </c>
      <c r="AS42">
        <f>AM42*(1/((1+FrontSheet!$J$3)^($G42-1)))</f>
        <v>0</v>
      </c>
      <c r="AT42">
        <f>AN42*(1/((1+FrontSheet!$J$3)^($G42-1)))</f>
        <v>0</v>
      </c>
      <c r="AU42" s="47">
        <f>AO42*(1/((1+FrontSheet!$J$3)^($G42-1)))</f>
        <v>0</v>
      </c>
      <c r="AW42" s="46">
        <v>33</v>
      </c>
      <c r="AX42" s="46">
        <f t="shared" si="27"/>
        <v>0</v>
      </c>
      <c r="AY42" s="49">
        <f t="shared" si="27"/>
        <v>0</v>
      </c>
      <c r="AZ42" s="49">
        <f t="shared" si="27"/>
        <v>0</v>
      </c>
      <c r="BA42" s="49">
        <f t="shared" si="27"/>
        <v>0</v>
      </c>
      <c r="BB42" s="49">
        <f t="shared" si="27"/>
        <v>0</v>
      </c>
      <c r="BC42" s="47">
        <f t="shared" si="27"/>
        <v>0</v>
      </c>
      <c r="BD42">
        <f>AX42*(1/((1+FrontSheet!$J$3)^($G42-1)))</f>
        <v>0</v>
      </c>
      <c r="BE42">
        <f>AY42*(1/((1+FrontSheet!$J$3)^($G42-1)))</f>
        <v>0</v>
      </c>
      <c r="BF42">
        <f>AZ42*(1/((1+FrontSheet!$J$3)^($G42-1)))</f>
        <v>0</v>
      </c>
      <c r="BG42">
        <f>BA42*(1/((1+FrontSheet!$J$3)^($G42-1)))</f>
        <v>0</v>
      </c>
      <c r="BH42">
        <f>BB42*(1/((1+FrontSheet!$J$3)^($G42-1)))</f>
        <v>0</v>
      </c>
      <c r="BI42" s="47">
        <f>BC42*(1/((1+FrontSheet!$J$3)^($G42-1)))</f>
        <v>0</v>
      </c>
    </row>
    <row r="43" spans="5:61" x14ac:dyDescent="0.25">
      <c r="E43" s="49"/>
      <c r="F43" s="15"/>
      <c r="G43" s="46">
        <v>34</v>
      </c>
      <c r="H43" s="46">
        <f t="shared" si="28"/>
        <v>0</v>
      </c>
      <c r="I43" s="49">
        <f t="shared" si="12"/>
        <v>0</v>
      </c>
      <c r="J43" s="49">
        <f t="shared" si="13"/>
        <v>0</v>
      </c>
      <c r="K43" s="49">
        <f t="shared" si="14"/>
        <v>0</v>
      </c>
      <c r="L43" s="49">
        <f t="shared" si="15"/>
        <v>0</v>
      </c>
      <c r="M43" s="47">
        <f t="shared" si="16"/>
        <v>0</v>
      </c>
      <c r="N43" s="49">
        <f>H43*(1/((1+FrontSheet!$J$3)^($G43-1)))</f>
        <v>0</v>
      </c>
      <c r="O43" s="49">
        <f>I43*(1/((1+FrontSheet!$J$3)^($G43-1)))</f>
        <v>0</v>
      </c>
      <c r="P43" s="49">
        <f>J43*(1/((1+FrontSheet!$J$3)^($G43-1)))</f>
        <v>0</v>
      </c>
      <c r="Q43" s="49">
        <f>K43*(1/((1+FrontSheet!$J$3)^($G43-1)))</f>
        <v>0</v>
      </c>
      <c r="R43" s="49">
        <f>L43*(1/((1+FrontSheet!$J$3)^($G43-1)))</f>
        <v>0</v>
      </c>
      <c r="S43" s="47">
        <f>M43*(1/((1+FrontSheet!$J$3)^($G43-1)))</f>
        <v>0</v>
      </c>
      <c r="U43" s="46">
        <v>34</v>
      </c>
      <c r="V43" s="46">
        <f t="shared" si="29"/>
        <v>0</v>
      </c>
      <c r="W43" s="49">
        <f t="shared" si="17"/>
        <v>0</v>
      </c>
      <c r="X43" s="49">
        <f t="shared" si="18"/>
        <v>0</v>
      </c>
      <c r="Y43" s="49">
        <f t="shared" si="19"/>
        <v>0</v>
      </c>
      <c r="Z43" s="49">
        <f t="shared" si="20"/>
        <v>0</v>
      </c>
      <c r="AA43" s="47">
        <f t="shared" si="21"/>
        <v>0</v>
      </c>
      <c r="AB43">
        <f>V43*(1/((1+FrontSheet!$J$3)^($G43-1)))</f>
        <v>0</v>
      </c>
      <c r="AC43">
        <f>W43*(1/((1+FrontSheet!$J$3)^($G43-1)))</f>
        <v>0</v>
      </c>
      <c r="AD43">
        <f>X43*(1/((1+FrontSheet!$J$3)^($G43-1)))</f>
        <v>0</v>
      </c>
      <c r="AE43">
        <f>Y43*(1/((1+FrontSheet!$J$3)^($G43-1)))</f>
        <v>0</v>
      </c>
      <c r="AF43">
        <f>Z43*(1/((1+FrontSheet!$J$3)^($G43-1)))</f>
        <v>0</v>
      </c>
      <c r="AG43" s="47">
        <f>AA43*(1/((1+FrontSheet!$J$3)^($G43-1)))</f>
        <v>0</v>
      </c>
      <c r="AI43" s="46">
        <v>34</v>
      </c>
      <c r="AJ43" s="46">
        <f t="shared" si="30"/>
        <v>0</v>
      </c>
      <c r="AK43" s="49">
        <f t="shared" si="22"/>
        <v>0</v>
      </c>
      <c r="AL43" s="49">
        <f t="shared" si="23"/>
        <v>0</v>
      </c>
      <c r="AM43" s="49">
        <f t="shared" si="24"/>
        <v>0</v>
      </c>
      <c r="AN43" s="49">
        <f t="shared" si="25"/>
        <v>0</v>
      </c>
      <c r="AO43" s="47">
        <f t="shared" si="26"/>
        <v>0</v>
      </c>
      <c r="AP43">
        <f>AJ43*(1/((1+FrontSheet!$J$3)^($G43-1)))</f>
        <v>0</v>
      </c>
      <c r="AQ43">
        <f>AK43*(1/((1+FrontSheet!$J$3)^($G43-1)))</f>
        <v>0</v>
      </c>
      <c r="AR43">
        <f>AL43*(1/((1+FrontSheet!$J$3)^($G43-1)))</f>
        <v>0</v>
      </c>
      <c r="AS43">
        <f>AM43*(1/((1+FrontSheet!$J$3)^($G43-1)))</f>
        <v>0</v>
      </c>
      <c r="AT43">
        <f>AN43*(1/((1+FrontSheet!$J$3)^($G43-1)))</f>
        <v>0</v>
      </c>
      <c r="AU43" s="47">
        <f>AO43*(1/((1+FrontSheet!$J$3)^($G43-1)))</f>
        <v>0</v>
      </c>
      <c r="AW43" s="46">
        <v>34</v>
      </c>
      <c r="AX43" s="46">
        <f t="shared" si="27"/>
        <v>0</v>
      </c>
      <c r="AY43" s="49">
        <f t="shared" si="27"/>
        <v>0</v>
      </c>
      <c r="AZ43" s="49">
        <f t="shared" si="27"/>
        <v>0</v>
      </c>
      <c r="BA43" s="49">
        <f t="shared" si="27"/>
        <v>0</v>
      </c>
      <c r="BB43" s="49">
        <f t="shared" si="27"/>
        <v>0</v>
      </c>
      <c r="BC43" s="47">
        <f t="shared" si="27"/>
        <v>0</v>
      </c>
      <c r="BD43">
        <f>AX43*(1/((1+FrontSheet!$J$3)^($G43-1)))</f>
        <v>0</v>
      </c>
      <c r="BE43">
        <f>AY43*(1/((1+FrontSheet!$J$3)^($G43-1)))</f>
        <v>0</v>
      </c>
      <c r="BF43">
        <f>AZ43*(1/((1+FrontSheet!$J$3)^($G43-1)))</f>
        <v>0</v>
      </c>
      <c r="BG43">
        <f>BA43*(1/((1+FrontSheet!$J$3)^($G43-1)))</f>
        <v>0</v>
      </c>
      <c r="BH43">
        <f>BB43*(1/((1+FrontSheet!$J$3)^($G43-1)))</f>
        <v>0</v>
      </c>
      <c r="BI43" s="47">
        <f>BC43*(1/((1+FrontSheet!$J$3)^($G43-1)))</f>
        <v>0</v>
      </c>
    </row>
    <row r="44" spans="5:61" x14ac:dyDescent="0.25">
      <c r="E44" s="49"/>
      <c r="F44" s="15"/>
      <c r="G44" s="46">
        <v>35</v>
      </c>
      <c r="H44" s="46">
        <f t="shared" si="28"/>
        <v>0</v>
      </c>
      <c r="I44" s="49">
        <f t="shared" si="12"/>
        <v>0</v>
      </c>
      <c r="J44" s="49">
        <f t="shared" si="13"/>
        <v>0</v>
      </c>
      <c r="K44" s="49">
        <f t="shared" si="14"/>
        <v>0</v>
      </c>
      <c r="L44" s="49">
        <f t="shared" si="15"/>
        <v>0</v>
      </c>
      <c r="M44" s="47">
        <f t="shared" si="16"/>
        <v>0</v>
      </c>
      <c r="N44" s="49">
        <f>H44*(1/((1+FrontSheet!$J$3)^($G44-1)))</f>
        <v>0</v>
      </c>
      <c r="O44" s="49">
        <f>I44*(1/((1+FrontSheet!$J$3)^($G44-1)))</f>
        <v>0</v>
      </c>
      <c r="P44" s="49">
        <f>J44*(1/((1+FrontSheet!$J$3)^($G44-1)))</f>
        <v>0</v>
      </c>
      <c r="Q44" s="49">
        <f>K44*(1/((1+FrontSheet!$J$3)^($G44-1)))</f>
        <v>0</v>
      </c>
      <c r="R44" s="49">
        <f>L44*(1/((1+FrontSheet!$J$3)^($G44-1)))</f>
        <v>0</v>
      </c>
      <c r="S44" s="47">
        <f>M44*(1/((1+FrontSheet!$J$3)^($G44-1)))</f>
        <v>0</v>
      </c>
      <c r="U44" s="46">
        <v>35</v>
      </c>
      <c r="V44" s="46">
        <f t="shared" si="29"/>
        <v>0</v>
      </c>
      <c r="W44" s="49">
        <f t="shared" si="17"/>
        <v>0</v>
      </c>
      <c r="X44" s="49">
        <f t="shared" si="18"/>
        <v>0</v>
      </c>
      <c r="Y44" s="49">
        <f t="shared" si="19"/>
        <v>0</v>
      </c>
      <c r="Z44" s="49">
        <f t="shared" si="20"/>
        <v>0</v>
      </c>
      <c r="AA44" s="47">
        <f t="shared" si="21"/>
        <v>0</v>
      </c>
      <c r="AB44">
        <f>V44*(1/((1+FrontSheet!$J$3)^($G44-1)))</f>
        <v>0</v>
      </c>
      <c r="AC44">
        <f>W44*(1/((1+FrontSheet!$J$3)^($G44-1)))</f>
        <v>0</v>
      </c>
      <c r="AD44">
        <f>X44*(1/((1+FrontSheet!$J$3)^($G44-1)))</f>
        <v>0</v>
      </c>
      <c r="AE44">
        <f>Y44*(1/((1+FrontSheet!$J$3)^($G44-1)))</f>
        <v>0</v>
      </c>
      <c r="AF44">
        <f>Z44*(1/((1+FrontSheet!$J$3)^($G44-1)))</f>
        <v>0</v>
      </c>
      <c r="AG44" s="47">
        <f>AA44*(1/((1+FrontSheet!$J$3)^($G44-1)))</f>
        <v>0</v>
      </c>
      <c r="AI44" s="46">
        <v>35</v>
      </c>
      <c r="AJ44" s="46">
        <f t="shared" si="30"/>
        <v>0</v>
      </c>
      <c r="AK44" s="49">
        <f t="shared" si="22"/>
        <v>0</v>
      </c>
      <c r="AL44" s="49">
        <f t="shared" si="23"/>
        <v>0</v>
      </c>
      <c r="AM44" s="49">
        <f t="shared" si="24"/>
        <v>0</v>
      </c>
      <c r="AN44" s="49">
        <f t="shared" si="25"/>
        <v>0</v>
      </c>
      <c r="AO44" s="47">
        <f t="shared" si="26"/>
        <v>0</v>
      </c>
      <c r="AP44">
        <f>AJ44*(1/((1+FrontSheet!$J$3)^($G44-1)))</f>
        <v>0</v>
      </c>
      <c r="AQ44">
        <f>AK44*(1/((1+FrontSheet!$J$3)^($G44-1)))</f>
        <v>0</v>
      </c>
      <c r="AR44">
        <f>AL44*(1/((1+FrontSheet!$J$3)^($G44-1)))</f>
        <v>0</v>
      </c>
      <c r="AS44">
        <f>AM44*(1/((1+FrontSheet!$J$3)^($G44-1)))</f>
        <v>0</v>
      </c>
      <c r="AT44">
        <f>AN44*(1/((1+FrontSheet!$J$3)^($G44-1)))</f>
        <v>0</v>
      </c>
      <c r="AU44" s="47">
        <f>AO44*(1/((1+FrontSheet!$J$3)^($G44-1)))</f>
        <v>0</v>
      </c>
      <c r="AW44" s="46">
        <v>35</v>
      </c>
      <c r="AX44" s="46">
        <f t="shared" si="27"/>
        <v>0</v>
      </c>
      <c r="AY44" s="49">
        <f t="shared" si="27"/>
        <v>0</v>
      </c>
      <c r="AZ44" s="49">
        <f t="shared" si="27"/>
        <v>0</v>
      </c>
      <c r="BA44" s="49">
        <f t="shared" si="27"/>
        <v>0</v>
      </c>
      <c r="BB44" s="49">
        <f t="shared" si="27"/>
        <v>0</v>
      </c>
      <c r="BC44" s="47">
        <f t="shared" si="27"/>
        <v>0</v>
      </c>
      <c r="BD44">
        <f>AX44*(1/((1+FrontSheet!$J$3)^($G44-1)))</f>
        <v>0</v>
      </c>
      <c r="BE44">
        <f>AY44*(1/((1+FrontSheet!$J$3)^($G44-1)))</f>
        <v>0</v>
      </c>
      <c r="BF44">
        <f>AZ44*(1/((1+FrontSheet!$J$3)^($G44-1)))</f>
        <v>0</v>
      </c>
      <c r="BG44">
        <f>BA44*(1/((1+FrontSheet!$J$3)^($G44-1)))</f>
        <v>0</v>
      </c>
      <c r="BH44">
        <f>BB44*(1/((1+FrontSheet!$J$3)^($G44-1)))</f>
        <v>0</v>
      </c>
      <c r="BI44" s="47">
        <f>BC44*(1/((1+FrontSheet!$J$3)^($G44-1)))</f>
        <v>0</v>
      </c>
    </row>
    <row r="45" spans="5:61" x14ac:dyDescent="0.25">
      <c r="E45" s="49"/>
      <c r="F45" s="15"/>
      <c r="G45" s="46">
        <v>36</v>
      </c>
      <c r="H45" s="46">
        <f t="shared" si="28"/>
        <v>0</v>
      </c>
      <c r="I45" s="49">
        <f t="shared" si="12"/>
        <v>0</v>
      </c>
      <c r="J45" s="49">
        <f t="shared" si="13"/>
        <v>0</v>
      </c>
      <c r="K45" s="49">
        <f t="shared" si="14"/>
        <v>0</v>
      </c>
      <c r="L45" s="49">
        <f t="shared" si="15"/>
        <v>0</v>
      </c>
      <c r="M45" s="47">
        <f t="shared" si="16"/>
        <v>0</v>
      </c>
      <c r="N45" s="49">
        <f>H45*(1/((1+FrontSheet!$J$3)^($G45-1)))</f>
        <v>0</v>
      </c>
      <c r="O45" s="49">
        <f>I45*(1/((1+FrontSheet!$J$3)^($G45-1)))</f>
        <v>0</v>
      </c>
      <c r="P45" s="49">
        <f>J45*(1/((1+FrontSheet!$J$3)^($G45-1)))</f>
        <v>0</v>
      </c>
      <c r="Q45" s="49">
        <f>K45*(1/((1+FrontSheet!$J$3)^($G45-1)))</f>
        <v>0</v>
      </c>
      <c r="R45" s="49">
        <f>L45*(1/((1+FrontSheet!$J$3)^($G45-1)))</f>
        <v>0</v>
      </c>
      <c r="S45" s="47">
        <f>M45*(1/((1+FrontSheet!$J$3)^($G45-1)))</f>
        <v>0</v>
      </c>
      <c r="U45" s="46">
        <v>36</v>
      </c>
      <c r="V45" s="46">
        <f t="shared" si="29"/>
        <v>0</v>
      </c>
      <c r="W45" s="49">
        <f t="shared" si="17"/>
        <v>0</v>
      </c>
      <c r="X45" s="49">
        <f t="shared" si="18"/>
        <v>0</v>
      </c>
      <c r="Y45" s="49">
        <f t="shared" si="19"/>
        <v>0</v>
      </c>
      <c r="Z45" s="49">
        <f t="shared" si="20"/>
        <v>0</v>
      </c>
      <c r="AA45" s="47">
        <f t="shared" si="21"/>
        <v>0</v>
      </c>
      <c r="AB45">
        <f>V45*(1/((1+FrontSheet!$J$3)^($G45-1)))</f>
        <v>0</v>
      </c>
      <c r="AC45">
        <f>W45*(1/((1+FrontSheet!$J$3)^($G45-1)))</f>
        <v>0</v>
      </c>
      <c r="AD45">
        <f>X45*(1/((1+FrontSheet!$J$3)^($G45-1)))</f>
        <v>0</v>
      </c>
      <c r="AE45">
        <f>Y45*(1/((1+FrontSheet!$J$3)^($G45-1)))</f>
        <v>0</v>
      </c>
      <c r="AF45">
        <f>Z45*(1/((1+FrontSheet!$J$3)^($G45-1)))</f>
        <v>0</v>
      </c>
      <c r="AG45" s="47">
        <f>AA45*(1/((1+FrontSheet!$J$3)^($G45-1)))</f>
        <v>0</v>
      </c>
      <c r="AI45" s="46">
        <v>36</v>
      </c>
      <c r="AJ45" s="46">
        <f t="shared" si="30"/>
        <v>0</v>
      </c>
      <c r="AK45" s="49">
        <f t="shared" si="22"/>
        <v>0</v>
      </c>
      <c r="AL45" s="49">
        <f t="shared" si="23"/>
        <v>0</v>
      </c>
      <c r="AM45" s="49">
        <f t="shared" si="24"/>
        <v>0</v>
      </c>
      <c r="AN45" s="49">
        <f t="shared" si="25"/>
        <v>0</v>
      </c>
      <c r="AO45" s="47">
        <f t="shared" si="26"/>
        <v>0</v>
      </c>
      <c r="AP45">
        <f>AJ45*(1/((1+FrontSheet!$J$3)^($G45-1)))</f>
        <v>0</v>
      </c>
      <c r="AQ45">
        <f>AK45*(1/((1+FrontSheet!$J$3)^($G45-1)))</f>
        <v>0</v>
      </c>
      <c r="AR45">
        <f>AL45*(1/((1+FrontSheet!$J$3)^($G45-1)))</f>
        <v>0</v>
      </c>
      <c r="AS45">
        <f>AM45*(1/((1+FrontSheet!$J$3)^($G45-1)))</f>
        <v>0</v>
      </c>
      <c r="AT45">
        <f>AN45*(1/((1+FrontSheet!$J$3)^($G45-1)))</f>
        <v>0</v>
      </c>
      <c r="AU45" s="47">
        <f>AO45*(1/((1+FrontSheet!$J$3)^($G45-1)))</f>
        <v>0</v>
      </c>
      <c r="AW45" s="46">
        <v>36</v>
      </c>
      <c r="AX45" s="46">
        <f t="shared" si="27"/>
        <v>0</v>
      </c>
      <c r="AY45" s="49">
        <f t="shared" si="27"/>
        <v>0</v>
      </c>
      <c r="AZ45" s="49">
        <f t="shared" si="27"/>
        <v>0</v>
      </c>
      <c r="BA45" s="49">
        <f t="shared" si="27"/>
        <v>0</v>
      </c>
      <c r="BB45" s="49">
        <f t="shared" si="27"/>
        <v>0</v>
      </c>
      <c r="BC45" s="47">
        <f t="shared" si="27"/>
        <v>0</v>
      </c>
      <c r="BD45">
        <f>AX45*(1/((1+FrontSheet!$J$3)^($G45-1)))</f>
        <v>0</v>
      </c>
      <c r="BE45">
        <f>AY45*(1/((1+FrontSheet!$J$3)^($G45-1)))</f>
        <v>0</v>
      </c>
      <c r="BF45">
        <f>AZ45*(1/((1+FrontSheet!$J$3)^($G45-1)))</f>
        <v>0</v>
      </c>
      <c r="BG45">
        <f>BA45*(1/((1+FrontSheet!$J$3)^($G45-1)))</f>
        <v>0</v>
      </c>
      <c r="BH45">
        <f>BB45*(1/((1+FrontSheet!$J$3)^($G45-1)))</f>
        <v>0</v>
      </c>
      <c r="BI45" s="47">
        <f>BC45*(1/((1+FrontSheet!$J$3)^($G45-1)))</f>
        <v>0</v>
      </c>
    </row>
    <row r="46" spans="5:61" x14ac:dyDescent="0.25">
      <c r="E46" s="49"/>
      <c r="F46" s="15"/>
      <c r="G46" s="46">
        <v>37</v>
      </c>
      <c r="H46" s="46">
        <f t="shared" si="28"/>
        <v>0</v>
      </c>
      <c r="I46" s="49">
        <f t="shared" si="12"/>
        <v>0</v>
      </c>
      <c r="J46" s="49">
        <f t="shared" si="13"/>
        <v>0</v>
      </c>
      <c r="K46" s="49">
        <f t="shared" si="14"/>
        <v>0</v>
      </c>
      <c r="L46" s="49">
        <f t="shared" si="15"/>
        <v>0</v>
      </c>
      <c r="M46" s="47">
        <f t="shared" si="16"/>
        <v>0</v>
      </c>
      <c r="N46" s="49">
        <f>H46*(1/((1+FrontSheet!$J$3)^($G46-1)))</f>
        <v>0</v>
      </c>
      <c r="O46" s="49">
        <f>I46*(1/((1+FrontSheet!$J$3)^($G46-1)))</f>
        <v>0</v>
      </c>
      <c r="P46" s="49">
        <f>J46*(1/((1+FrontSheet!$J$3)^($G46-1)))</f>
        <v>0</v>
      </c>
      <c r="Q46" s="49">
        <f>K46*(1/((1+FrontSheet!$J$3)^($G46-1)))</f>
        <v>0</v>
      </c>
      <c r="R46" s="49">
        <f>L46*(1/((1+FrontSheet!$J$3)^($G46-1)))</f>
        <v>0</v>
      </c>
      <c r="S46" s="47">
        <f>M46*(1/((1+FrontSheet!$J$3)^($G46-1)))</f>
        <v>0</v>
      </c>
      <c r="U46" s="46">
        <v>37</v>
      </c>
      <c r="V46" s="46">
        <f t="shared" si="29"/>
        <v>0</v>
      </c>
      <c r="W46" s="49">
        <f t="shared" si="17"/>
        <v>0</v>
      </c>
      <c r="X46" s="49">
        <f t="shared" si="18"/>
        <v>0</v>
      </c>
      <c r="Y46" s="49">
        <f t="shared" si="19"/>
        <v>0</v>
      </c>
      <c r="Z46" s="49">
        <f t="shared" si="20"/>
        <v>0</v>
      </c>
      <c r="AA46" s="47">
        <f t="shared" si="21"/>
        <v>0</v>
      </c>
      <c r="AB46">
        <f>V46*(1/((1+FrontSheet!$J$3)^($G46-1)))</f>
        <v>0</v>
      </c>
      <c r="AC46">
        <f>W46*(1/((1+FrontSheet!$J$3)^($G46-1)))</f>
        <v>0</v>
      </c>
      <c r="AD46">
        <f>X46*(1/((1+FrontSheet!$J$3)^($G46-1)))</f>
        <v>0</v>
      </c>
      <c r="AE46">
        <f>Y46*(1/((1+FrontSheet!$J$3)^($G46-1)))</f>
        <v>0</v>
      </c>
      <c r="AF46">
        <f>Z46*(1/((1+FrontSheet!$J$3)^($G46-1)))</f>
        <v>0</v>
      </c>
      <c r="AG46" s="47">
        <f>AA46*(1/((1+FrontSheet!$J$3)^($G46-1)))</f>
        <v>0</v>
      </c>
      <c r="AI46" s="46">
        <v>37</v>
      </c>
      <c r="AJ46" s="46">
        <f t="shared" si="30"/>
        <v>0</v>
      </c>
      <c r="AK46" s="49">
        <f t="shared" si="22"/>
        <v>0</v>
      </c>
      <c r="AL46" s="49">
        <f t="shared" si="23"/>
        <v>0</v>
      </c>
      <c r="AM46" s="49">
        <f t="shared" si="24"/>
        <v>0</v>
      </c>
      <c r="AN46" s="49">
        <f t="shared" si="25"/>
        <v>0</v>
      </c>
      <c r="AO46" s="47">
        <f t="shared" si="26"/>
        <v>0</v>
      </c>
      <c r="AP46">
        <f>AJ46*(1/((1+FrontSheet!$J$3)^($G46-1)))</f>
        <v>0</v>
      </c>
      <c r="AQ46">
        <f>AK46*(1/((1+FrontSheet!$J$3)^($G46-1)))</f>
        <v>0</v>
      </c>
      <c r="AR46">
        <f>AL46*(1/((1+FrontSheet!$J$3)^($G46-1)))</f>
        <v>0</v>
      </c>
      <c r="AS46">
        <f>AM46*(1/((1+FrontSheet!$J$3)^($G46-1)))</f>
        <v>0</v>
      </c>
      <c r="AT46">
        <f>AN46*(1/((1+FrontSheet!$J$3)^($G46-1)))</f>
        <v>0</v>
      </c>
      <c r="AU46" s="47">
        <f>AO46*(1/((1+FrontSheet!$J$3)^($G46-1)))</f>
        <v>0</v>
      </c>
      <c r="AW46" s="46">
        <v>37</v>
      </c>
      <c r="AX46" s="46">
        <f t="shared" si="27"/>
        <v>0</v>
      </c>
      <c r="AY46" s="49">
        <f t="shared" si="27"/>
        <v>0</v>
      </c>
      <c r="AZ46" s="49">
        <f t="shared" si="27"/>
        <v>0</v>
      </c>
      <c r="BA46" s="49">
        <f t="shared" si="27"/>
        <v>0</v>
      </c>
      <c r="BB46" s="49">
        <f t="shared" si="27"/>
        <v>0</v>
      </c>
      <c r="BC46" s="47">
        <f t="shared" si="27"/>
        <v>0</v>
      </c>
      <c r="BD46">
        <f>AX46*(1/((1+FrontSheet!$J$3)^($G46-1)))</f>
        <v>0</v>
      </c>
      <c r="BE46">
        <f>AY46*(1/((1+FrontSheet!$J$3)^($G46-1)))</f>
        <v>0</v>
      </c>
      <c r="BF46">
        <f>AZ46*(1/((1+FrontSheet!$J$3)^($G46-1)))</f>
        <v>0</v>
      </c>
      <c r="BG46">
        <f>BA46*(1/((1+FrontSheet!$J$3)^($G46-1)))</f>
        <v>0</v>
      </c>
      <c r="BH46">
        <f>BB46*(1/((1+FrontSheet!$J$3)^($G46-1)))</f>
        <v>0</v>
      </c>
      <c r="BI46" s="47">
        <f>BC46*(1/((1+FrontSheet!$J$3)^($G46-1)))</f>
        <v>0</v>
      </c>
    </row>
    <row r="47" spans="5:61" x14ac:dyDescent="0.25">
      <c r="E47" s="49"/>
      <c r="F47" s="15"/>
      <c r="G47" s="46">
        <v>38</v>
      </c>
      <c r="H47" s="46">
        <f t="shared" si="28"/>
        <v>0</v>
      </c>
      <c r="I47" s="49">
        <f t="shared" si="12"/>
        <v>0</v>
      </c>
      <c r="J47" s="49">
        <f t="shared" si="13"/>
        <v>0</v>
      </c>
      <c r="K47" s="49">
        <f t="shared" si="14"/>
        <v>0</v>
      </c>
      <c r="L47" s="49">
        <f t="shared" si="15"/>
        <v>0</v>
      </c>
      <c r="M47" s="47">
        <f t="shared" si="16"/>
        <v>0</v>
      </c>
      <c r="N47" s="49">
        <f>H47*(1/((1+FrontSheet!$J$3)^($G47-1)))</f>
        <v>0</v>
      </c>
      <c r="O47" s="49">
        <f>I47*(1/((1+FrontSheet!$J$3)^($G47-1)))</f>
        <v>0</v>
      </c>
      <c r="P47" s="49">
        <f>J47*(1/((1+FrontSheet!$J$3)^($G47-1)))</f>
        <v>0</v>
      </c>
      <c r="Q47" s="49">
        <f>K47*(1/((1+FrontSheet!$J$3)^($G47-1)))</f>
        <v>0</v>
      </c>
      <c r="R47" s="49">
        <f>L47*(1/((1+FrontSheet!$J$3)^($G47-1)))</f>
        <v>0</v>
      </c>
      <c r="S47" s="47">
        <f>M47*(1/((1+FrontSheet!$J$3)^($G47-1)))</f>
        <v>0</v>
      </c>
      <c r="U47" s="46">
        <v>38</v>
      </c>
      <c r="V47" s="46">
        <f t="shared" si="29"/>
        <v>0</v>
      </c>
      <c r="W47" s="49">
        <f t="shared" si="17"/>
        <v>0</v>
      </c>
      <c r="X47" s="49">
        <f t="shared" si="18"/>
        <v>0</v>
      </c>
      <c r="Y47" s="49">
        <f t="shared" si="19"/>
        <v>0</v>
      </c>
      <c r="Z47" s="49">
        <f t="shared" si="20"/>
        <v>0</v>
      </c>
      <c r="AA47" s="47">
        <f t="shared" si="21"/>
        <v>0</v>
      </c>
      <c r="AB47">
        <f>V47*(1/((1+FrontSheet!$J$3)^($G47-1)))</f>
        <v>0</v>
      </c>
      <c r="AC47">
        <f>W47*(1/((1+FrontSheet!$J$3)^($G47-1)))</f>
        <v>0</v>
      </c>
      <c r="AD47">
        <f>X47*(1/((1+FrontSheet!$J$3)^($G47-1)))</f>
        <v>0</v>
      </c>
      <c r="AE47">
        <f>Y47*(1/((1+FrontSheet!$J$3)^($G47-1)))</f>
        <v>0</v>
      </c>
      <c r="AF47">
        <f>Z47*(1/((1+FrontSheet!$J$3)^($G47-1)))</f>
        <v>0</v>
      </c>
      <c r="AG47" s="47">
        <f>AA47*(1/((1+FrontSheet!$J$3)^($G47-1)))</f>
        <v>0</v>
      </c>
      <c r="AI47" s="46">
        <v>38</v>
      </c>
      <c r="AJ47" s="46">
        <f t="shared" si="30"/>
        <v>0</v>
      </c>
      <c r="AK47" s="49">
        <f t="shared" si="22"/>
        <v>0</v>
      </c>
      <c r="AL47" s="49">
        <f t="shared" si="23"/>
        <v>0</v>
      </c>
      <c r="AM47" s="49">
        <f t="shared" si="24"/>
        <v>0</v>
      </c>
      <c r="AN47" s="49">
        <f t="shared" si="25"/>
        <v>0</v>
      </c>
      <c r="AO47" s="47">
        <f t="shared" si="26"/>
        <v>0</v>
      </c>
      <c r="AP47">
        <f>AJ47*(1/((1+FrontSheet!$J$3)^($G47-1)))</f>
        <v>0</v>
      </c>
      <c r="AQ47">
        <f>AK47*(1/((1+FrontSheet!$J$3)^($G47-1)))</f>
        <v>0</v>
      </c>
      <c r="AR47">
        <f>AL47*(1/((1+FrontSheet!$J$3)^($G47-1)))</f>
        <v>0</v>
      </c>
      <c r="AS47">
        <f>AM47*(1/((1+FrontSheet!$J$3)^($G47-1)))</f>
        <v>0</v>
      </c>
      <c r="AT47">
        <f>AN47*(1/((1+FrontSheet!$J$3)^($G47-1)))</f>
        <v>0</v>
      </c>
      <c r="AU47" s="47">
        <f>AO47*(1/((1+FrontSheet!$J$3)^($G47-1)))</f>
        <v>0</v>
      </c>
      <c r="AW47" s="46">
        <v>38</v>
      </c>
      <c r="AX47" s="46">
        <f t="shared" si="27"/>
        <v>0</v>
      </c>
      <c r="AY47" s="49">
        <f t="shared" si="27"/>
        <v>0</v>
      </c>
      <c r="AZ47" s="49">
        <f t="shared" si="27"/>
        <v>0</v>
      </c>
      <c r="BA47" s="49">
        <f t="shared" si="27"/>
        <v>0</v>
      </c>
      <c r="BB47" s="49">
        <f t="shared" si="27"/>
        <v>0</v>
      </c>
      <c r="BC47" s="47">
        <f t="shared" si="27"/>
        <v>0</v>
      </c>
      <c r="BD47">
        <f>AX47*(1/((1+FrontSheet!$J$3)^($G47-1)))</f>
        <v>0</v>
      </c>
      <c r="BE47">
        <f>AY47*(1/((1+FrontSheet!$J$3)^($G47-1)))</f>
        <v>0</v>
      </c>
      <c r="BF47">
        <f>AZ47*(1/((1+FrontSheet!$J$3)^($G47-1)))</f>
        <v>0</v>
      </c>
      <c r="BG47">
        <f>BA47*(1/((1+FrontSheet!$J$3)^($G47-1)))</f>
        <v>0</v>
      </c>
      <c r="BH47">
        <f>BB47*(1/((1+FrontSheet!$J$3)^($G47-1)))</f>
        <v>0</v>
      </c>
      <c r="BI47" s="47">
        <f>BC47*(1/((1+FrontSheet!$J$3)^($G47-1)))</f>
        <v>0</v>
      </c>
    </row>
    <row r="48" spans="5:61" x14ac:dyDescent="0.25">
      <c r="E48" s="49"/>
      <c r="F48" s="15"/>
      <c r="G48" s="46">
        <v>39</v>
      </c>
      <c r="H48" s="46">
        <f t="shared" si="28"/>
        <v>0</v>
      </c>
      <c r="I48" s="49">
        <f t="shared" si="12"/>
        <v>0</v>
      </c>
      <c r="J48" s="49">
        <f t="shared" si="13"/>
        <v>0</v>
      </c>
      <c r="K48" s="49">
        <f t="shared" si="14"/>
        <v>0</v>
      </c>
      <c r="L48" s="49">
        <f t="shared" si="15"/>
        <v>0</v>
      </c>
      <c r="M48" s="47">
        <f t="shared" si="16"/>
        <v>0</v>
      </c>
      <c r="N48" s="49">
        <f>H48*(1/((1+FrontSheet!$J$3)^($G48-1)))</f>
        <v>0</v>
      </c>
      <c r="O48" s="49">
        <f>I48*(1/((1+FrontSheet!$J$3)^($G48-1)))</f>
        <v>0</v>
      </c>
      <c r="P48" s="49">
        <f>J48*(1/((1+FrontSheet!$J$3)^($G48-1)))</f>
        <v>0</v>
      </c>
      <c r="Q48" s="49">
        <f>K48*(1/((1+FrontSheet!$J$3)^($G48-1)))</f>
        <v>0</v>
      </c>
      <c r="R48" s="49">
        <f>L48*(1/((1+FrontSheet!$J$3)^($G48-1)))</f>
        <v>0</v>
      </c>
      <c r="S48" s="47">
        <f>M48*(1/((1+FrontSheet!$J$3)^($G48-1)))</f>
        <v>0</v>
      </c>
      <c r="U48" s="46">
        <v>39</v>
      </c>
      <c r="V48" s="46">
        <f t="shared" si="29"/>
        <v>0</v>
      </c>
      <c r="W48" s="49">
        <f t="shared" si="17"/>
        <v>0</v>
      </c>
      <c r="X48" s="49">
        <f t="shared" si="18"/>
        <v>0</v>
      </c>
      <c r="Y48" s="49">
        <f t="shared" si="19"/>
        <v>0</v>
      </c>
      <c r="Z48" s="49">
        <f t="shared" si="20"/>
        <v>0</v>
      </c>
      <c r="AA48" s="47">
        <f t="shared" si="21"/>
        <v>0</v>
      </c>
      <c r="AB48">
        <f>V48*(1/((1+FrontSheet!$J$3)^($G48-1)))</f>
        <v>0</v>
      </c>
      <c r="AC48">
        <f>W48*(1/((1+FrontSheet!$J$3)^($G48-1)))</f>
        <v>0</v>
      </c>
      <c r="AD48">
        <f>X48*(1/((1+FrontSheet!$J$3)^($G48-1)))</f>
        <v>0</v>
      </c>
      <c r="AE48">
        <f>Y48*(1/((1+FrontSheet!$J$3)^($G48-1)))</f>
        <v>0</v>
      </c>
      <c r="AF48">
        <f>Z48*(1/((1+FrontSheet!$J$3)^($G48-1)))</f>
        <v>0</v>
      </c>
      <c r="AG48" s="47">
        <f>AA48*(1/((1+FrontSheet!$J$3)^($G48-1)))</f>
        <v>0</v>
      </c>
      <c r="AI48" s="46">
        <v>39</v>
      </c>
      <c r="AJ48" s="46">
        <f t="shared" si="30"/>
        <v>0</v>
      </c>
      <c r="AK48" s="49">
        <f t="shared" si="22"/>
        <v>0</v>
      </c>
      <c r="AL48" s="49">
        <f t="shared" si="23"/>
        <v>0</v>
      </c>
      <c r="AM48" s="49">
        <f t="shared" si="24"/>
        <v>0</v>
      </c>
      <c r="AN48" s="49">
        <f t="shared" si="25"/>
        <v>0</v>
      </c>
      <c r="AO48" s="47">
        <f t="shared" si="26"/>
        <v>0</v>
      </c>
      <c r="AP48">
        <f>AJ48*(1/((1+FrontSheet!$J$3)^($G48-1)))</f>
        <v>0</v>
      </c>
      <c r="AQ48">
        <f>AK48*(1/((1+FrontSheet!$J$3)^($G48-1)))</f>
        <v>0</v>
      </c>
      <c r="AR48">
        <f>AL48*(1/((1+FrontSheet!$J$3)^($G48-1)))</f>
        <v>0</v>
      </c>
      <c r="AS48">
        <f>AM48*(1/((1+FrontSheet!$J$3)^($G48-1)))</f>
        <v>0</v>
      </c>
      <c r="AT48">
        <f>AN48*(1/((1+FrontSheet!$J$3)^($G48-1)))</f>
        <v>0</v>
      </c>
      <c r="AU48" s="47">
        <f>AO48*(1/((1+FrontSheet!$J$3)^($G48-1)))</f>
        <v>0</v>
      </c>
      <c r="AW48" s="46">
        <v>39</v>
      </c>
      <c r="AX48" s="46">
        <f t="shared" si="27"/>
        <v>0</v>
      </c>
      <c r="AY48" s="49">
        <f t="shared" si="27"/>
        <v>0</v>
      </c>
      <c r="AZ48" s="49">
        <f t="shared" si="27"/>
        <v>0</v>
      </c>
      <c r="BA48" s="49">
        <f t="shared" si="27"/>
        <v>0</v>
      </c>
      <c r="BB48" s="49">
        <f t="shared" si="27"/>
        <v>0</v>
      </c>
      <c r="BC48" s="47">
        <f t="shared" si="27"/>
        <v>0</v>
      </c>
      <c r="BD48">
        <f>AX48*(1/((1+FrontSheet!$J$3)^($G48-1)))</f>
        <v>0</v>
      </c>
      <c r="BE48">
        <f>AY48*(1/((1+FrontSheet!$J$3)^($G48-1)))</f>
        <v>0</v>
      </c>
      <c r="BF48">
        <f>AZ48*(1/((1+FrontSheet!$J$3)^($G48-1)))</f>
        <v>0</v>
      </c>
      <c r="BG48">
        <f>BA48*(1/((1+FrontSheet!$J$3)^($G48-1)))</f>
        <v>0</v>
      </c>
      <c r="BH48">
        <f>BB48*(1/((1+FrontSheet!$J$3)^($G48-1)))</f>
        <v>0</v>
      </c>
      <c r="BI48" s="47">
        <f>BC48*(1/((1+FrontSheet!$J$3)^($G48-1)))</f>
        <v>0</v>
      </c>
    </row>
    <row r="49" spans="5:61" ht="15.75" thickBot="1" x14ac:dyDescent="0.3">
      <c r="E49" s="49"/>
      <c r="F49" s="15"/>
      <c r="G49" s="46">
        <v>40</v>
      </c>
      <c r="H49" s="43">
        <f t="shared" si="28"/>
        <v>0</v>
      </c>
      <c r="I49" s="44">
        <f t="shared" si="12"/>
        <v>0</v>
      </c>
      <c r="J49" s="44">
        <f t="shared" si="13"/>
        <v>0</v>
      </c>
      <c r="K49" s="44">
        <f t="shared" si="14"/>
        <v>0</v>
      </c>
      <c r="L49" s="44">
        <f t="shared" si="15"/>
        <v>0</v>
      </c>
      <c r="M49" s="45">
        <f t="shared" si="16"/>
        <v>0</v>
      </c>
      <c r="N49" s="49">
        <f>H49*(1/((1+FrontSheet!$J$3)^($G49-1)))</f>
        <v>0</v>
      </c>
      <c r="O49" s="49">
        <f>I49*(1/((1+FrontSheet!$J$3)^($G49-1)))</f>
        <v>0</v>
      </c>
      <c r="P49" s="49">
        <f>J49*(1/((1+FrontSheet!$J$3)^($G49-1)))</f>
        <v>0</v>
      </c>
      <c r="Q49" s="49">
        <f>K49*(1/((1+FrontSheet!$J$3)^($G49-1)))</f>
        <v>0</v>
      </c>
      <c r="R49" s="49">
        <f>L49*(1/((1+FrontSheet!$J$3)^($G49-1)))</f>
        <v>0</v>
      </c>
      <c r="S49" s="47">
        <f>M49*(1/((1+FrontSheet!$J$3)^($G49-1)))</f>
        <v>0</v>
      </c>
      <c r="U49" s="43">
        <v>40</v>
      </c>
      <c r="V49" s="43">
        <f t="shared" si="29"/>
        <v>0</v>
      </c>
      <c r="W49" s="44">
        <f t="shared" si="17"/>
        <v>0</v>
      </c>
      <c r="X49" s="44">
        <f t="shared" si="18"/>
        <v>0</v>
      </c>
      <c r="Y49" s="44">
        <f t="shared" si="19"/>
        <v>0</v>
      </c>
      <c r="Z49" s="44">
        <f t="shared" si="20"/>
        <v>0</v>
      </c>
      <c r="AA49" s="45">
        <f t="shared" si="21"/>
        <v>0</v>
      </c>
      <c r="AB49">
        <f>V49*(1/((1+FrontSheet!$J$3)^($G49-1)))</f>
        <v>0</v>
      </c>
      <c r="AC49">
        <f>W49*(1/((1+FrontSheet!$J$3)^($G49-1)))</f>
        <v>0</v>
      </c>
      <c r="AD49">
        <f>X49*(1/((1+FrontSheet!$J$3)^($G49-1)))</f>
        <v>0</v>
      </c>
      <c r="AE49">
        <f>Y49*(1/((1+FrontSheet!$J$3)^($G49-1)))</f>
        <v>0</v>
      </c>
      <c r="AF49">
        <f>Z49*(1/((1+FrontSheet!$J$3)^($G49-1)))</f>
        <v>0</v>
      </c>
      <c r="AG49" s="47">
        <f>AA49*(1/((1+FrontSheet!$J$3)^($G49-1)))</f>
        <v>0</v>
      </c>
      <c r="AI49" s="43">
        <v>40</v>
      </c>
      <c r="AJ49" s="43">
        <f t="shared" si="30"/>
        <v>0</v>
      </c>
      <c r="AK49" s="44">
        <f t="shared" si="22"/>
        <v>0</v>
      </c>
      <c r="AL49" s="44">
        <f t="shared" si="23"/>
        <v>0</v>
      </c>
      <c r="AM49" s="44">
        <f t="shared" si="24"/>
        <v>0</v>
      </c>
      <c r="AN49" s="44">
        <f t="shared" si="25"/>
        <v>0</v>
      </c>
      <c r="AO49" s="45">
        <f t="shared" si="26"/>
        <v>0</v>
      </c>
      <c r="AP49">
        <f>AJ49*(1/((1+FrontSheet!$J$3)^($G49-1)))</f>
        <v>0</v>
      </c>
      <c r="AQ49">
        <f>AK49*(1/((1+FrontSheet!$J$3)^($G49-1)))</f>
        <v>0</v>
      </c>
      <c r="AR49">
        <f>AL49*(1/((1+FrontSheet!$J$3)^($G49-1)))</f>
        <v>0</v>
      </c>
      <c r="AS49">
        <f>AM49*(1/((1+FrontSheet!$J$3)^($G49-1)))</f>
        <v>0</v>
      </c>
      <c r="AT49">
        <f>AN49*(1/((1+FrontSheet!$J$3)^($G49-1)))</f>
        <v>0</v>
      </c>
      <c r="AU49" s="47">
        <f>AO49*(1/((1+FrontSheet!$J$3)^($G49-1)))</f>
        <v>0</v>
      </c>
      <c r="AW49" s="43">
        <v>40</v>
      </c>
      <c r="AX49" s="43">
        <f t="shared" si="27"/>
        <v>0</v>
      </c>
      <c r="AY49" s="44">
        <f t="shared" si="27"/>
        <v>0</v>
      </c>
      <c r="AZ49" s="44">
        <f t="shared" si="27"/>
        <v>0</v>
      </c>
      <c r="BA49" s="44">
        <f t="shared" si="27"/>
        <v>0</v>
      </c>
      <c r="BB49" s="44">
        <f t="shared" si="27"/>
        <v>0</v>
      </c>
      <c r="BC49" s="45">
        <f t="shared" si="27"/>
        <v>0</v>
      </c>
      <c r="BD49">
        <f>AX49*(1/((1+FrontSheet!$J$3)^($G49-1)))</f>
        <v>0</v>
      </c>
      <c r="BE49">
        <f>AY49*(1/((1+FrontSheet!$J$3)^($G49-1)))</f>
        <v>0</v>
      </c>
      <c r="BF49">
        <f>AZ49*(1/((1+FrontSheet!$J$3)^($G49-1)))</f>
        <v>0</v>
      </c>
      <c r="BG49">
        <f>BA49*(1/((1+FrontSheet!$J$3)^($G49-1)))</f>
        <v>0</v>
      </c>
      <c r="BH49">
        <f>BB49*(1/((1+FrontSheet!$J$3)^($G49-1)))</f>
        <v>0</v>
      </c>
      <c r="BI49" s="47">
        <f>BC49*(1/((1+FrontSheet!$J$3)^($G49-1)))</f>
        <v>0</v>
      </c>
    </row>
    <row r="50" spans="5:61" ht="15.75" thickBot="1" x14ac:dyDescent="0.3">
      <c r="E50" s="49"/>
      <c r="G50" s="78" t="s">
        <v>83</v>
      </c>
      <c r="H50" s="78">
        <f t="shared" ref="H50:S50" si="31">SUM(H10:H49)</f>
        <v>5.507926496082785</v>
      </c>
      <c r="I50" s="79">
        <f t="shared" si="31"/>
        <v>5.1267620880271361</v>
      </c>
      <c r="J50" s="79">
        <f t="shared" si="31"/>
        <v>3.8002701421507612</v>
      </c>
      <c r="K50" s="79">
        <f t="shared" si="31"/>
        <v>2.1164866481844005</v>
      </c>
      <c r="L50" s="79">
        <f t="shared" si="31"/>
        <v>1.278066898753333</v>
      </c>
      <c r="M50" s="80">
        <f t="shared" si="31"/>
        <v>0.62116993163748668</v>
      </c>
      <c r="N50" s="78">
        <f t="shared" si="31"/>
        <v>4.9467618251227066</v>
      </c>
      <c r="O50" s="79">
        <f t="shared" si="31"/>
        <v>4.7261596555370646</v>
      </c>
      <c r="P50" s="79">
        <f t="shared" si="31"/>
        <v>3.5426773030480025</v>
      </c>
      <c r="Q50" s="79">
        <f t="shared" si="31"/>
        <v>2.0282842078694063</v>
      </c>
      <c r="R50" s="79">
        <f t="shared" si="31"/>
        <v>1.260428295210325</v>
      </c>
      <c r="S50" s="80">
        <f t="shared" si="31"/>
        <v>0.62116993163748668</v>
      </c>
      <c r="U50" s="78" t="s">
        <v>83</v>
      </c>
      <c r="V50" s="43">
        <f t="shared" ref="V50:AG50" si="32">SUM(V10:V49)</f>
        <v>20.366960168767413</v>
      </c>
      <c r="W50" s="44">
        <f t="shared" si="32"/>
        <v>18.999948859751992</v>
      </c>
      <c r="X50" s="44">
        <f t="shared" si="32"/>
        <v>20.219376255042658</v>
      </c>
      <c r="Y50" s="44">
        <f t="shared" si="32"/>
        <v>21.31324365667912</v>
      </c>
      <c r="Z50" s="44">
        <f t="shared" si="32"/>
        <v>17.566817966430289</v>
      </c>
      <c r="AA50" s="45">
        <f t="shared" si="32"/>
        <v>7.1187885923499934</v>
      </c>
      <c r="AB50" s="79">
        <f t="shared" si="32"/>
        <v>19.127260304399403</v>
      </c>
      <c r="AC50" s="79">
        <f t="shared" si="32"/>
        <v>18.076090798830542</v>
      </c>
      <c r="AD50" s="79">
        <f t="shared" si="32"/>
        <v>19.430094541119427</v>
      </c>
      <c r="AE50" s="79">
        <f t="shared" si="32"/>
        <v>20.853513723394894</v>
      </c>
      <c r="AF50" s="79">
        <f t="shared" si="32"/>
        <v>17.43250269848825</v>
      </c>
      <c r="AG50" s="80">
        <f t="shared" si="32"/>
        <v>7.1187885923499934</v>
      </c>
      <c r="AI50" s="78" t="s">
        <v>83</v>
      </c>
      <c r="AJ50" s="43">
        <f t="shared" ref="AJ50:AU50" si="33">SUM(AJ10:AJ49)</f>
        <v>1.4081557896454218</v>
      </c>
      <c r="AK50" s="44">
        <f t="shared" si="33"/>
        <v>1.9261041254114748</v>
      </c>
      <c r="AL50" s="44">
        <f t="shared" si="33"/>
        <v>1.8394991621367092</v>
      </c>
      <c r="AM50" s="44">
        <f t="shared" si="33"/>
        <v>0.87053599110288415</v>
      </c>
      <c r="AN50" s="44">
        <f t="shared" si="33"/>
        <v>0.34671674616829884</v>
      </c>
      <c r="AO50" s="45">
        <f t="shared" si="33"/>
        <v>0.78539518458422175</v>
      </c>
      <c r="AP50" s="78">
        <f t="shared" si="33"/>
        <v>1.2724951533316344</v>
      </c>
      <c r="AQ50" s="79">
        <f t="shared" si="33"/>
        <v>1.7993672712091726</v>
      </c>
      <c r="AR50" s="79">
        <f t="shared" si="33"/>
        <v>1.7330645844622912</v>
      </c>
      <c r="AS50" s="79">
        <f t="shared" si="33"/>
        <v>0.83256001389196377</v>
      </c>
      <c r="AT50" s="79">
        <f t="shared" si="33"/>
        <v>0.34101557104262481</v>
      </c>
      <c r="AU50" s="80">
        <f t="shared" si="33"/>
        <v>0.78539518458422175</v>
      </c>
      <c r="AW50" s="78" t="s">
        <v>83</v>
      </c>
      <c r="AX50" s="43">
        <f t="shared" ref="AX50:BI50" si="34">SUM(AX10:AX49)</f>
        <v>6.2095889011261986E-2</v>
      </c>
      <c r="AY50" s="44">
        <f t="shared" si="34"/>
        <v>6.0195285143464075E-2</v>
      </c>
      <c r="AZ50" s="44">
        <f t="shared" si="34"/>
        <v>4.9402603801906871E-2</v>
      </c>
      <c r="BA50" s="44">
        <f t="shared" si="34"/>
        <v>0.41571888706207738</v>
      </c>
      <c r="BB50" s="44">
        <f t="shared" si="34"/>
        <v>0.89324589646441543</v>
      </c>
      <c r="BC50" s="45">
        <f t="shared" si="34"/>
        <v>0.48971556900997071</v>
      </c>
      <c r="BD50" s="78">
        <f t="shared" si="34"/>
        <v>5.4991962329274842E-2</v>
      </c>
      <c r="BE50" s="79">
        <f t="shared" si="34"/>
        <v>5.4893618830231555E-2</v>
      </c>
      <c r="BF50" s="79">
        <f t="shared" si="34"/>
        <v>4.5620539081498712E-2</v>
      </c>
      <c r="BG50" s="79">
        <f t="shared" si="34"/>
        <v>0.39600294354601018</v>
      </c>
      <c r="BH50" s="79">
        <f t="shared" si="34"/>
        <v>0.87893323329895212</v>
      </c>
      <c r="BI50" s="80">
        <f t="shared" si="34"/>
        <v>0.48971556900997071</v>
      </c>
    </row>
    <row r="51" spans="5:61" x14ac:dyDescent="0.25">
      <c r="E51" s="52"/>
      <c r="H51" s="52"/>
      <c r="V51" s="49"/>
    </row>
  </sheetData>
  <mergeCells count="12">
    <mergeCell ref="H7:M7"/>
    <mergeCell ref="N7:S7"/>
    <mergeCell ref="G1:S1"/>
    <mergeCell ref="U1:AG1"/>
    <mergeCell ref="V7:AA7"/>
    <mergeCell ref="AB7:AG7"/>
    <mergeCell ref="AW1:BI1"/>
    <mergeCell ref="AX7:BC7"/>
    <mergeCell ref="BD7:BI7"/>
    <mergeCell ref="AI1:AU1"/>
    <mergeCell ref="AJ7:AO7"/>
    <mergeCell ref="AP7:A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565D-9057-4D07-884E-307DFF87B601}">
  <dimension ref="A3:Q19"/>
  <sheetViews>
    <sheetView topLeftCell="C3" zoomScale="150" zoomScaleNormal="150" workbookViewId="0">
      <selection activeCell="O10" sqref="O10"/>
    </sheetView>
  </sheetViews>
  <sheetFormatPr defaultRowHeight="15" x14ac:dyDescent="0.25"/>
  <cols>
    <col min="1" max="1" width="16.28515625" customWidth="1"/>
    <col min="11" max="11" width="16.140625" bestFit="1" customWidth="1"/>
  </cols>
  <sheetData>
    <row r="3" spans="1:17" x14ac:dyDescent="0.25">
      <c r="A3" s="51" t="s">
        <v>93</v>
      </c>
      <c r="B3" s="51" t="s">
        <v>87</v>
      </c>
      <c r="C3" s="51" t="s">
        <v>88</v>
      </c>
      <c r="D3" s="51" t="s">
        <v>89</v>
      </c>
      <c r="E3" s="51" t="s">
        <v>90</v>
      </c>
      <c r="F3" s="51" t="s">
        <v>91</v>
      </c>
      <c r="G3" s="51" t="s">
        <v>92</v>
      </c>
      <c r="K3" s="51" t="s">
        <v>93</v>
      </c>
      <c r="L3" s="51" t="s">
        <v>87</v>
      </c>
      <c r="M3" s="51" t="s">
        <v>88</v>
      </c>
      <c r="N3" s="51" t="s">
        <v>89</v>
      </c>
      <c r="O3" s="51" t="s">
        <v>90</v>
      </c>
      <c r="P3" s="51" t="s">
        <v>91</v>
      </c>
      <c r="Q3" s="51" t="s">
        <v>103</v>
      </c>
    </row>
    <row r="4" spans="1:17" x14ac:dyDescent="0.25">
      <c r="A4" s="50" t="s">
        <v>94</v>
      </c>
      <c r="B4" s="50">
        <v>1</v>
      </c>
      <c r="C4" s="50">
        <v>3</v>
      </c>
      <c r="D4" s="50">
        <v>3</v>
      </c>
      <c r="E4" s="50">
        <v>32</v>
      </c>
      <c r="F4" s="50">
        <v>109</v>
      </c>
      <c r="G4" s="49">
        <v>26</v>
      </c>
      <c r="K4" t="s">
        <v>94</v>
      </c>
      <c r="L4">
        <f>B4</f>
        <v>1</v>
      </c>
      <c r="M4">
        <f t="shared" ref="M4:Q4" si="0">C4</f>
        <v>3</v>
      </c>
      <c r="N4">
        <f t="shared" si="0"/>
        <v>3</v>
      </c>
      <c r="O4">
        <f t="shared" si="0"/>
        <v>32</v>
      </c>
      <c r="P4">
        <f t="shared" si="0"/>
        <v>109</v>
      </c>
      <c r="Q4">
        <f t="shared" si="0"/>
        <v>26</v>
      </c>
    </row>
    <row r="5" spans="1:17" x14ac:dyDescent="0.25">
      <c r="A5" s="50" t="s">
        <v>95</v>
      </c>
      <c r="B5" s="50">
        <v>120</v>
      </c>
      <c r="C5" s="50">
        <v>276</v>
      </c>
      <c r="D5" s="50">
        <v>269</v>
      </c>
      <c r="E5" s="50">
        <v>158</v>
      </c>
      <c r="F5" s="50">
        <v>77</v>
      </c>
      <c r="G5" s="49">
        <v>10</v>
      </c>
      <c r="K5" t="s">
        <v>101</v>
      </c>
      <c r="L5">
        <f>SUM(B5:B10)</f>
        <v>125</v>
      </c>
      <c r="M5">
        <f t="shared" ref="M5:Q5" si="1">SUM(C5:C10)</f>
        <v>302</v>
      </c>
      <c r="N5">
        <f t="shared" si="1"/>
        <v>325</v>
      </c>
      <c r="O5">
        <f t="shared" si="1"/>
        <v>285</v>
      </c>
      <c r="P5">
        <f t="shared" si="1"/>
        <v>130</v>
      </c>
      <c r="Q5">
        <f t="shared" si="1"/>
        <v>15</v>
      </c>
    </row>
    <row r="6" spans="1:17" x14ac:dyDescent="0.25">
      <c r="A6" s="50" t="s">
        <v>96</v>
      </c>
      <c r="B6" s="50">
        <v>3</v>
      </c>
      <c r="C6" s="50">
        <v>5</v>
      </c>
      <c r="D6" s="50">
        <v>10</v>
      </c>
      <c r="E6" s="50">
        <v>25</v>
      </c>
      <c r="F6" s="50">
        <v>39</v>
      </c>
      <c r="G6" s="49">
        <v>4</v>
      </c>
      <c r="K6" t="s">
        <v>102</v>
      </c>
      <c r="L6">
        <f>L4/(L5+L4)</f>
        <v>7.9365079365079361E-3</v>
      </c>
      <c r="M6">
        <f t="shared" ref="M6:N6" si="2">M4/(M5+M4)</f>
        <v>9.8360655737704927E-3</v>
      </c>
      <c r="N6">
        <f t="shared" si="2"/>
        <v>9.1463414634146336E-3</v>
      </c>
      <c r="O6">
        <f>IF(FrontSheet!C3&gt;70,'Discharge Dest'!O14,'Discharge Dest'!N14)</f>
        <v>0.11428571428571428</v>
      </c>
      <c r="P6">
        <f>IF(FrontSheet!C3&gt;70,O16,N16)</f>
        <v>0.49473684210526314</v>
      </c>
      <c r="Q6">
        <f>IF(FrontSheet!C3&gt;70,O18,N18)</f>
        <v>0.70588235294117652</v>
      </c>
    </row>
    <row r="7" spans="1:17" ht="30" x14ac:dyDescent="0.25">
      <c r="A7" s="50" t="s">
        <v>97</v>
      </c>
      <c r="B7" s="50"/>
      <c r="C7" s="50">
        <v>2</v>
      </c>
      <c r="D7" s="50">
        <v>4</v>
      </c>
      <c r="E7" s="50">
        <v>3</v>
      </c>
      <c r="F7" s="50">
        <v>3</v>
      </c>
      <c r="G7" s="49"/>
    </row>
    <row r="8" spans="1:17" ht="30" x14ac:dyDescent="0.25">
      <c r="A8" s="50" t="s">
        <v>98</v>
      </c>
      <c r="B8" s="7">
        <v>2</v>
      </c>
      <c r="C8" s="50">
        <v>17</v>
      </c>
      <c r="D8" s="50">
        <v>41</v>
      </c>
      <c r="E8" s="50">
        <v>95</v>
      </c>
      <c r="F8" s="50">
        <v>7</v>
      </c>
      <c r="G8" s="49"/>
      <c r="L8">
        <f>L6*FrontSheet!L21*0.95</f>
        <v>6.2095889011261979E-2</v>
      </c>
    </row>
    <row r="9" spans="1:17" ht="45" x14ac:dyDescent="0.25">
      <c r="A9" s="50" t="s">
        <v>99</v>
      </c>
      <c r="B9" s="49"/>
      <c r="C9" s="50">
        <v>2</v>
      </c>
      <c r="D9" s="49"/>
      <c r="E9" s="50">
        <v>2</v>
      </c>
      <c r="F9" s="49"/>
      <c r="G9" s="49"/>
      <c r="L9">
        <f>L8/FrontSheet!L21</f>
        <v>7.5396825396825389E-3</v>
      </c>
    </row>
    <row r="10" spans="1:17" ht="45" x14ac:dyDescent="0.25">
      <c r="A10" s="50" t="s">
        <v>100</v>
      </c>
      <c r="B10" s="49"/>
      <c r="C10" s="49"/>
      <c r="D10" s="7">
        <v>1</v>
      </c>
      <c r="E10" s="50">
        <v>2</v>
      </c>
      <c r="F10" s="7">
        <v>4</v>
      </c>
      <c r="G10" s="7">
        <v>1</v>
      </c>
      <c r="L10">
        <f>L9*FrontSheet!N6*365</f>
        <v>282.66808390022675</v>
      </c>
    </row>
    <row r="13" spans="1:17" x14ac:dyDescent="0.25">
      <c r="L13" t="s">
        <v>143</v>
      </c>
      <c r="M13" t="s">
        <v>144</v>
      </c>
    </row>
    <row r="14" spans="1:17" x14ac:dyDescent="0.25">
      <c r="K14">
        <v>3</v>
      </c>
      <c r="L14">
        <v>4</v>
      </c>
      <c r="M14">
        <v>28</v>
      </c>
      <c r="N14">
        <f>L14/L15</f>
        <v>5.5555555555555552E-2</v>
      </c>
      <c r="O14">
        <f>M14/M15</f>
        <v>0.11428571428571428</v>
      </c>
    </row>
    <row r="15" spans="1:17" x14ac:dyDescent="0.25">
      <c r="L15">
        <v>72</v>
      </c>
      <c r="M15">
        <v>245</v>
      </c>
    </row>
    <row r="16" spans="1:17" x14ac:dyDescent="0.25">
      <c r="K16">
        <v>4</v>
      </c>
      <c r="L16">
        <v>15</v>
      </c>
      <c r="M16">
        <v>94</v>
      </c>
      <c r="N16">
        <f t="shared" ref="N16:N18" si="3">L16/L17</f>
        <v>0.30612244897959184</v>
      </c>
      <c r="O16">
        <f t="shared" ref="O16:O18" si="4">M16/M17</f>
        <v>0.49473684210526314</v>
      </c>
    </row>
    <row r="17" spans="11:15" x14ac:dyDescent="0.25">
      <c r="L17">
        <v>49</v>
      </c>
      <c r="M17">
        <v>190</v>
      </c>
    </row>
    <row r="18" spans="11:15" x14ac:dyDescent="0.25">
      <c r="K18">
        <v>5</v>
      </c>
      <c r="L18">
        <v>2</v>
      </c>
      <c r="M18">
        <v>24</v>
      </c>
      <c r="N18">
        <f t="shared" si="3"/>
        <v>0.2857142857142857</v>
      </c>
      <c r="O18">
        <f t="shared" si="4"/>
        <v>0.70588235294117652</v>
      </c>
    </row>
    <row r="19" spans="11:15" x14ac:dyDescent="0.25">
      <c r="L19">
        <v>7</v>
      </c>
      <c r="M1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FrontSheet</vt:lpstr>
      <vt:lpstr>Calculations</vt:lpstr>
      <vt:lpstr>Coefficients</vt:lpstr>
      <vt:lpstr>FormParameters</vt:lpstr>
      <vt:lpstr>Resource Use</vt:lpstr>
      <vt:lpstr>Discharge 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McMeekin</dc:creator>
  <cp:lastModifiedBy>Peter McMeekin</cp:lastModifiedBy>
  <dcterms:created xsi:type="dcterms:W3CDTF">2022-08-01T09:55:00Z</dcterms:created>
  <dcterms:modified xsi:type="dcterms:W3CDTF">2022-11-15T15:32:23Z</dcterms:modified>
</cp:coreProperties>
</file>