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m\Documents\A - Project Planning\project-reports\"/>
    </mc:Choice>
  </mc:AlternateContent>
  <xr:revisionPtr revIDLastSave="0" documentId="13_ncr:1_{A5B246F0-F229-45D6-B40B-F9A4F3B914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RINT" sheetId="3" r:id="rId1"/>
    <sheet name="EPICAS" sheetId="7" r:id="rId2"/>
    <sheet name="FEATURES" sheetId="8" r:id="rId3"/>
    <sheet name="USER_STORIES" sheetId="9" r:id="rId4"/>
    <sheet name="GENERAL" sheetId="1" r:id="rId5"/>
    <sheet name="TAREAS" sheetId="2" r:id="rId6"/>
    <sheet name="REGISTRO_TAREA" sheetId="6" r:id="rId7"/>
    <sheet name="ESTADO_TAREA" sheetId="5" r:id="rId8"/>
    <sheet name="CATEGORIA_TAREA" sheetId="4" r:id="rId9"/>
  </sheets>
  <definedNames>
    <definedName name="tb_equipo">GENERAL!$N$2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9" l="1"/>
  <c r="K3" i="9" s="1"/>
  <c r="B3" i="8"/>
  <c r="B4" i="8" s="1"/>
  <c r="B3" i="7"/>
  <c r="E19" i="6"/>
  <c r="F19" i="6" s="1"/>
  <c r="B3" i="5"/>
  <c r="B4" i="5" s="1"/>
  <c r="B5" i="5" s="1"/>
  <c r="B6" i="5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4" i="9" l="1"/>
  <c r="E6" i="6"/>
  <c r="F6" i="6" s="1"/>
  <c r="E10" i="6"/>
  <c r="F10" i="6" s="1"/>
  <c r="E14" i="6"/>
  <c r="F14" i="6" s="1"/>
  <c r="E18" i="6"/>
  <c r="F18" i="6" s="1"/>
  <c r="E22" i="6"/>
  <c r="F22" i="6" s="1"/>
  <c r="F3" i="9"/>
  <c r="E3" i="8" s="1"/>
  <c r="H3" i="9"/>
  <c r="E5" i="6"/>
  <c r="F5" i="6" s="1"/>
  <c r="E9" i="6"/>
  <c r="F9" i="6" s="1"/>
  <c r="E13" i="6"/>
  <c r="F13" i="6" s="1"/>
  <c r="E17" i="6"/>
  <c r="F17" i="6" s="1"/>
  <c r="E21" i="6"/>
  <c r="F21" i="6" s="1"/>
  <c r="E3" i="6"/>
  <c r="F3" i="6" s="1"/>
  <c r="E7" i="6"/>
  <c r="F7" i="6" s="1"/>
  <c r="E11" i="6"/>
  <c r="F11" i="6" s="1"/>
  <c r="E15" i="6"/>
  <c r="F15" i="6" s="1"/>
  <c r="E4" i="6"/>
  <c r="F4" i="6" s="1"/>
  <c r="E8" i="6"/>
  <c r="F8" i="6" s="1"/>
  <c r="E12" i="6"/>
  <c r="F12" i="6" s="1"/>
  <c r="E16" i="6"/>
  <c r="F16" i="6" s="1"/>
  <c r="E20" i="6"/>
  <c r="F20" i="6" s="1"/>
  <c r="J3" i="9"/>
  <c r="K4" i="9"/>
  <c r="B5" i="8"/>
  <c r="B4" i="7"/>
  <c r="W2" i="1"/>
  <c r="J4" i="9" l="1"/>
  <c r="B5" i="9"/>
  <c r="H4" i="9"/>
  <c r="F4" i="9"/>
  <c r="B6" i="8"/>
  <c r="B5" i="7"/>
  <c r="B2" i="2"/>
  <c r="R2" i="1"/>
  <c r="R3" i="1" s="1"/>
  <c r="R4" i="1" s="1"/>
  <c r="N2" i="1"/>
  <c r="H5" i="9" l="1"/>
  <c r="J5" i="9"/>
  <c r="K5" i="9"/>
  <c r="F5" i="9"/>
  <c r="E4" i="8" s="1"/>
  <c r="B6" i="9"/>
  <c r="B7" i="8"/>
  <c r="B6" i="7"/>
  <c r="B3" i="2"/>
  <c r="N2" i="2" a="1"/>
  <c r="N2" i="2" s="1"/>
  <c r="O2" i="2" s="1"/>
  <c r="K2" i="2" a="1"/>
  <c r="K2" i="2" s="1"/>
  <c r="L2" i="2" a="1"/>
  <c r="L2" i="2" s="1"/>
  <c r="K6" i="9" l="1"/>
  <c r="J6" i="9"/>
  <c r="H6" i="9"/>
  <c r="F6" i="9"/>
  <c r="E5" i="8" s="1"/>
  <c r="B7" i="9"/>
  <c r="B8" i="8"/>
  <c r="B7" i="7"/>
  <c r="E7" i="7" s="1"/>
  <c r="B4" i="2"/>
  <c r="N3" i="2" a="1"/>
  <c r="N3" i="2" s="1"/>
  <c r="O3" i="2" s="1"/>
  <c r="L3" i="2" a="1"/>
  <c r="L3" i="2" s="1"/>
  <c r="K3" i="2" a="1"/>
  <c r="K3" i="2" s="1"/>
  <c r="F7" i="9" l="1"/>
  <c r="E6" i="8" s="1"/>
  <c r="E3" i="7" s="1"/>
  <c r="J7" i="9"/>
  <c r="K7" i="9"/>
  <c r="B8" i="9"/>
  <c r="H7" i="9"/>
  <c r="B9" i="8"/>
  <c r="B8" i="7"/>
  <c r="E8" i="7" s="1"/>
  <c r="B5" i="2"/>
  <c r="L4" i="2" a="1"/>
  <c r="L4" i="2" s="1"/>
  <c r="N4" i="2" a="1"/>
  <c r="N4" i="2" s="1"/>
  <c r="K4" i="2" a="1"/>
  <c r="K4" i="2" s="1"/>
  <c r="M3" i="2"/>
  <c r="M2" i="2"/>
  <c r="K8" i="9" l="1"/>
  <c r="F8" i="9"/>
  <c r="E7" i="8" s="1"/>
  <c r="E4" i="7" s="1"/>
  <c r="H8" i="9"/>
  <c r="J8" i="9"/>
  <c r="B9" i="9"/>
  <c r="B10" i="8"/>
  <c r="B9" i="7"/>
  <c r="E9" i="7" s="1"/>
  <c r="B6" i="2"/>
  <c r="L5" i="2" a="1"/>
  <c r="L5" i="2" s="1"/>
  <c r="N5" i="2" a="1"/>
  <c r="N5" i="2" s="1"/>
  <c r="K5" i="2" a="1"/>
  <c r="K5" i="2" s="1"/>
  <c r="H9" i="9" l="1"/>
  <c r="F9" i="9"/>
  <c r="E8" i="8" s="1"/>
  <c r="E5" i="7" s="1"/>
  <c r="K9" i="9"/>
  <c r="B10" i="9"/>
  <c r="J9" i="9"/>
  <c r="B11" i="8"/>
  <c r="B10" i="7"/>
  <c r="E10" i="7" s="1"/>
  <c r="B7" i="2"/>
  <c r="N6" i="2" a="1"/>
  <c r="N6" i="2" s="1"/>
  <c r="K6" i="2" a="1"/>
  <c r="K6" i="2" s="1"/>
  <c r="L6" i="2" a="1"/>
  <c r="L6" i="2" s="1"/>
  <c r="O4" i="2"/>
  <c r="F10" i="9" l="1"/>
  <c r="E9" i="8" s="1"/>
  <c r="J10" i="9"/>
  <c r="K10" i="9"/>
  <c r="H10" i="9"/>
  <c r="B11" i="9"/>
  <c r="B12" i="8"/>
  <c r="B8" i="2"/>
  <c r="K7" i="2" a="1"/>
  <c r="K7" i="2" s="1"/>
  <c r="N7" i="2" a="1"/>
  <c r="N7" i="2" s="1"/>
  <c r="L7" i="2" a="1"/>
  <c r="L7" i="2" s="1"/>
  <c r="M4" i="2"/>
  <c r="O5" i="2"/>
  <c r="H11" i="9" l="1"/>
  <c r="J11" i="9"/>
  <c r="F11" i="9"/>
  <c r="E10" i="8" s="1"/>
  <c r="K11" i="9"/>
  <c r="B12" i="9"/>
  <c r="B13" i="8"/>
  <c r="B9" i="2"/>
  <c r="N8" i="2" a="1"/>
  <c r="N8" i="2" s="1"/>
  <c r="L8" i="2" a="1"/>
  <c r="L8" i="2" s="1"/>
  <c r="K8" i="2" a="1"/>
  <c r="K8" i="2" s="1"/>
  <c r="M5" i="2"/>
  <c r="O6" i="2"/>
  <c r="H12" i="9" l="1"/>
  <c r="F12" i="9"/>
  <c r="E11" i="8" s="1"/>
  <c r="B13" i="9"/>
  <c r="K12" i="9"/>
  <c r="J12" i="9"/>
  <c r="B14" i="8"/>
  <c r="B10" i="2"/>
  <c r="L9" i="2" a="1"/>
  <c r="L9" i="2" s="1"/>
  <c r="N9" i="2" a="1"/>
  <c r="N9" i="2" s="1"/>
  <c r="K9" i="2" a="1"/>
  <c r="K9" i="2" s="1"/>
  <c r="M6" i="2"/>
  <c r="O7" i="2"/>
  <c r="J13" i="9" l="1"/>
  <c r="K13" i="9"/>
  <c r="F13" i="9"/>
  <c r="E12" i="8" s="1"/>
  <c r="H13" i="9"/>
  <c r="B14" i="9"/>
  <c r="B11" i="2"/>
  <c r="N10" i="2" a="1"/>
  <c r="N10" i="2" s="1"/>
  <c r="K10" i="2" a="1"/>
  <c r="K10" i="2" s="1"/>
  <c r="L10" i="2" a="1"/>
  <c r="L10" i="2" s="1"/>
  <c r="M7" i="2"/>
  <c r="O8" i="2"/>
  <c r="F14" i="9" l="1"/>
  <c r="E13" i="8" s="1"/>
  <c r="H14" i="9"/>
  <c r="K14" i="9"/>
  <c r="B15" i="9"/>
  <c r="J14" i="9"/>
  <c r="B12" i="2"/>
  <c r="L11" i="2" a="1"/>
  <c r="L11" i="2" s="1"/>
  <c r="N11" i="2" a="1"/>
  <c r="N11" i="2" s="1"/>
  <c r="K11" i="2" a="1"/>
  <c r="K11" i="2" s="1"/>
  <c r="M8" i="2"/>
  <c r="M9" i="2"/>
  <c r="O9" i="2"/>
  <c r="H15" i="9" l="1"/>
  <c r="F15" i="9"/>
  <c r="E14" i="8" s="1"/>
  <c r="E6" i="7" s="1"/>
  <c r="K15" i="9"/>
  <c r="J15" i="9"/>
  <c r="B13" i="2"/>
  <c r="N12" i="2" a="1"/>
  <c r="N12" i="2" s="1"/>
  <c r="L12" i="2" a="1"/>
  <c r="L12" i="2" s="1"/>
  <c r="K12" i="2" a="1"/>
  <c r="K12" i="2" s="1"/>
  <c r="M10" i="2"/>
  <c r="O10" i="2"/>
  <c r="B14" i="2" l="1"/>
  <c r="N13" i="2" a="1"/>
  <c r="N13" i="2" s="1"/>
  <c r="L13" i="2" a="1"/>
  <c r="L13" i="2" s="1"/>
  <c r="K13" i="2" a="1"/>
  <c r="K13" i="2" s="1"/>
  <c r="M11" i="2"/>
  <c r="O11" i="2"/>
  <c r="B15" i="2" l="1"/>
  <c r="L14" i="2" a="1"/>
  <c r="L14" i="2" s="1"/>
  <c r="K14" i="2" a="1"/>
  <c r="K14" i="2" s="1"/>
  <c r="N14" i="2" a="1"/>
  <c r="N14" i="2" s="1"/>
  <c r="M12" i="2"/>
  <c r="O12" i="2"/>
  <c r="B16" i="2" l="1"/>
  <c r="K15" i="2" a="1"/>
  <c r="K15" i="2" s="1"/>
  <c r="N15" i="2" a="1"/>
  <c r="N15" i="2" s="1"/>
  <c r="L15" i="2" a="1"/>
  <c r="L15" i="2" s="1"/>
  <c r="M13" i="2"/>
  <c r="O13" i="2"/>
  <c r="B17" i="2" l="1"/>
  <c r="N16" i="2" a="1"/>
  <c r="N16" i="2" s="1"/>
  <c r="K16" i="2" a="1"/>
  <c r="K16" i="2" s="1"/>
  <c r="L16" i="2" a="1"/>
  <c r="L16" i="2" s="1"/>
  <c r="M14" i="2"/>
  <c r="O14" i="2"/>
  <c r="B18" i="2" l="1"/>
  <c r="N17" i="2" a="1"/>
  <c r="N17" i="2" s="1"/>
  <c r="L17" i="2" a="1"/>
  <c r="L17" i="2" s="1"/>
  <c r="K17" i="2" a="1"/>
  <c r="K17" i="2" s="1"/>
  <c r="M15" i="2"/>
  <c r="O15" i="2"/>
  <c r="B19" i="2" l="1"/>
  <c r="N18" i="2" a="1"/>
  <c r="N18" i="2" s="1"/>
  <c r="K18" i="2" a="1"/>
  <c r="K18" i="2" s="1"/>
  <c r="L18" i="2" a="1"/>
  <c r="L18" i="2" s="1"/>
  <c r="M16" i="2"/>
  <c r="O16" i="2"/>
  <c r="B20" i="2" l="1"/>
  <c r="N19" i="2" a="1"/>
  <c r="N19" i="2" s="1"/>
  <c r="K19" i="2" a="1"/>
  <c r="K19" i="2" s="1"/>
  <c r="L19" i="2" a="1"/>
  <c r="L19" i="2" s="1"/>
  <c r="M17" i="2"/>
  <c r="O17" i="2"/>
  <c r="B21" i="2" l="1"/>
  <c r="N20" i="2" a="1"/>
  <c r="N20" i="2" s="1"/>
  <c r="L20" i="2" a="1"/>
  <c r="L20" i="2" s="1"/>
  <c r="K20" i="2" a="1"/>
  <c r="K20" i="2" s="1"/>
  <c r="M18" i="2"/>
  <c r="O18" i="2"/>
  <c r="B22" i="2" l="1"/>
  <c r="N21" i="2" a="1"/>
  <c r="N21" i="2" s="1"/>
  <c r="L21" i="2" a="1"/>
  <c r="L21" i="2" s="1"/>
  <c r="K21" i="2" a="1"/>
  <c r="K21" i="2" s="1"/>
  <c r="M19" i="2"/>
  <c r="O19" i="2"/>
  <c r="B23" i="2" l="1"/>
  <c r="L22" i="2" a="1"/>
  <c r="L22" i="2" s="1"/>
  <c r="K22" i="2" a="1"/>
  <c r="K22" i="2" s="1"/>
  <c r="N22" i="2" a="1"/>
  <c r="N22" i="2" s="1"/>
  <c r="M20" i="2"/>
  <c r="O20" i="2"/>
  <c r="B24" i="2" l="1"/>
  <c r="N23" i="2" a="1"/>
  <c r="N23" i="2" s="1"/>
  <c r="L23" i="2" a="1"/>
  <c r="L23" i="2" s="1"/>
  <c r="K23" i="2" a="1"/>
  <c r="K23" i="2" s="1"/>
  <c r="M21" i="2"/>
  <c r="O21" i="2"/>
  <c r="B25" i="2" l="1"/>
  <c r="N24" i="2" a="1"/>
  <c r="N24" i="2" s="1"/>
  <c r="K24" i="2" a="1"/>
  <c r="K24" i="2" s="1"/>
  <c r="L24" i="2" a="1"/>
  <c r="L24" i="2" s="1"/>
  <c r="M22" i="2"/>
  <c r="O22" i="2"/>
  <c r="B26" i="2" l="1"/>
  <c r="N25" i="2" a="1"/>
  <c r="N25" i="2" s="1"/>
  <c r="K25" i="2" a="1"/>
  <c r="K25" i="2" s="1"/>
  <c r="L25" i="2" a="1"/>
  <c r="L25" i="2" s="1"/>
  <c r="M23" i="2"/>
  <c r="O23" i="2"/>
  <c r="B27" i="2" l="1"/>
  <c r="N26" i="2" a="1"/>
  <c r="N26" i="2" s="1"/>
  <c r="L26" i="2" a="1"/>
  <c r="L26" i="2" s="1"/>
  <c r="K26" i="2" a="1"/>
  <c r="K26" i="2" s="1"/>
  <c r="M24" i="2"/>
  <c r="O24" i="2"/>
  <c r="B28" i="2" l="1"/>
  <c r="N27" i="2" a="1"/>
  <c r="N27" i="2" s="1"/>
  <c r="L27" i="2" a="1"/>
  <c r="L27" i="2" s="1"/>
  <c r="K27" i="2" a="1"/>
  <c r="K27" i="2" s="1"/>
  <c r="M25" i="2"/>
  <c r="O25" i="2"/>
  <c r="B29" i="2" l="1"/>
  <c r="N28" i="2" a="1"/>
  <c r="N28" i="2" s="1"/>
  <c r="L28" i="2" a="1"/>
  <c r="L28" i="2" s="1"/>
  <c r="K28" i="2" a="1"/>
  <c r="K28" i="2" s="1"/>
  <c r="M26" i="2"/>
  <c r="O26" i="2"/>
  <c r="B30" i="2" l="1"/>
  <c r="L29" i="2" a="1"/>
  <c r="L29" i="2" s="1"/>
  <c r="N29" i="2" a="1"/>
  <c r="N29" i="2" s="1"/>
  <c r="K29" i="2" a="1"/>
  <c r="K29" i="2" s="1"/>
  <c r="M27" i="2"/>
  <c r="O27" i="2"/>
  <c r="I5" i="9" s="1"/>
  <c r="L5" i="9" s="1"/>
  <c r="G5" i="9" s="1"/>
  <c r="B31" i="2" l="1"/>
  <c r="N30" i="2" a="1"/>
  <c r="N30" i="2" s="1"/>
  <c r="L30" i="2" a="1"/>
  <c r="L30" i="2" s="1"/>
  <c r="K30" i="2" a="1"/>
  <c r="K30" i="2" s="1"/>
  <c r="O28" i="2"/>
  <c r="B32" i="2" l="1"/>
  <c r="N31" i="2" a="1"/>
  <c r="N31" i="2" s="1"/>
  <c r="L31" i="2" a="1"/>
  <c r="L31" i="2" s="1"/>
  <c r="K31" i="2" a="1"/>
  <c r="K31" i="2" s="1"/>
  <c r="M28" i="2"/>
  <c r="O29" i="2"/>
  <c r="B33" i="2" l="1"/>
  <c r="K32" i="2" a="1"/>
  <c r="K32" i="2" s="1"/>
  <c r="N32" i="2" a="1"/>
  <c r="N32" i="2" s="1"/>
  <c r="L32" i="2" a="1"/>
  <c r="L32" i="2" s="1"/>
  <c r="M29" i="2"/>
  <c r="M30" i="2"/>
  <c r="O30" i="2"/>
  <c r="B34" i="2" l="1"/>
  <c r="K33" i="2" a="1"/>
  <c r="K33" i="2" s="1"/>
  <c r="L33" i="2" a="1"/>
  <c r="L33" i="2" s="1"/>
  <c r="N33" i="2" a="1"/>
  <c r="N33" i="2" s="1"/>
  <c r="M31" i="2"/>
  <c r="O31" i="2"/>
  <c r="I6" i="9" s="1"/>
  <c r="L6" i="9" s="1"/>
  <c r="G6" i="9" s="1"/>
  <c r="B35" i="2" l="1"/>
  <c r="N34" i="2" a="1"/>
  <c r="N34" i="2" s="1"/>
  <c r="L34" i="2" a="1"/>
  <c r="L34" i="2" s="1"/>
  <c r="K34" i="2" a="1"/>
  <c r="K34" i="2" s="1"/>
  <c r="M32" i="2"/>
  <c r="O32" i="2"/>
  <c r="B36" i="2" l="1"/>
  <c r="N35" i="2" a="1"/>
  <c r="N35" i="2" s="1"/>
  <c r="K35" i="2" a="1"/>
  <c r="K35" i="2" s="1"/>
  <c r="L35" i="2" a="1"/>
  <c r="L35" i="2" s="1"/>
  <c r="M33" i="2"/>
  <c r="O33" i="2"/>
  <c r="B37" i="2" l="1"/>
  <c r="L36" i="2" a="1"/>
  <c r="L36" i="2" s="1"/>
  <c r="N36" i="2" a="1"/>
  <c r="N36" i="2" s="1"/>
  <c r="K36" i="2" a="1"/>
  <c r="K36" i="2" s="1"/>
  <c r="M34" i="2"/>
  <c r="O34" i="2"/>
  <c r="B38" i="2" l="1"/>
  <c r="L37" i="2" a="1"/>
  <c r="L37" i="2" s="1"/>
  <c r="N37" i="2" a="1"/>
  <c r="N37" i="2" s="1"/>
  <c r="K37" i="2" a="1"/>
  <c r="K37" i="2" s="1"/>
  <c r="M35" i="2"/>
  <c r="O35" i="2"/>
  <c r="B39" i="2" l="1"/>
  <c r="N38" i="2" a="1"/>
  <c r="N38" i="2" s="1"/>
  <c r="K38" i="2" a="1"/>
  <c r="K38" i="2" s="1"/>
  <c r="L38" i="2" a="1"/>
  <c r="L38" i="2" s="1"/>
  <c r="M36" i="2"/>
  <c r="O36" i="2"/>
  <c r="B40" i="2" l="1"/>
  <c r="N39" i="2" a="1"/>
  <c r="N39" i="2" s="1"/>
  <c r="L39" i="2" a="1"/>
  <c r="L39" i="2" s="1"/>
  <c r="K39" i="2" a="1"/>
  <c r="K39" i="2" s="1"/>
  <c r="M37" i="2"/>
  <c r="O37" i="2"/>
  <c r="L40" i="2" l="1" a="1"/>
  <c r="L40" i="2" s="1"/>
  <c r="M40" i="2" s="1"/>
  <c r="K40" i="2" a="1"/>
  <c r="K40" i="2" s="1"/>
  <c r="N40" i="2" a="1"/>
  <c r="N40" i="2" s="1"/>
  <c r="O40" i="2" s="1"/>
  <c r="B41" i="2"/>
  <c r="M38" i="2"/>
  <c r="O38" i="2"/>
  <c r="N41" i="2" l="1" a="1"/>
  <c r="N41" i="2" s="1"/>
  <c r="O41" i="2" s="1"/>
  <c r="K41" i="2" a="1"/>
  <c r="K41" i="2" s="1"/>
  <c r="L41" i="2" a="1"/>
  <c r="L41" i="2" s="1"/>
  <c r="M41" i="2" s="1"/>
  <c r="B42" i="2"/>
  <c r="M39" i="2"/>
  <c r="N42" i="2" l="1" a="1"/>
  <c r="N42" i="2" s="1"/>
  <c r="O42" i="2" s="1"/>
  <c r="K42" i="2" a="1"/>
  <c r="K42" i="2" s="1"/>
  <c r="L42" i="2" a="1"/>
  <c r="L42" i="2" s="1"/>
  <c r="M42" i="2" s="1"/>
  <c r="B43" i="2"/>
  <c r="O39" i="2"/>
  <c r="I7" i="9" s="1"/>
  <c r="L7" i="9" s="1"/>
  <c r="G7" i="9" s="1"/>
  <c r="L43" i="2" l="1" a="1"/>
  <c r="L43" i="2" s="1"/>
  <c r="M43" i="2" s="1"/>
  <c r="K43" i="2" a="1"/>
  <c r="K43" i="2" s="1"/>
  <c r="N43" i="2" a="1"/>
  <c r="N43" i="2" s="1"/>
  <c r="O43" i="2" s="1"/>
  <c r="B44" i="2"/>
  <c r="L44" i="2" l="1" a="1"/>
  <c r="L44" i="2" s="1"/>
  <c r="M44" i="2" s="1"/>
  <c r="N44" i="2" a="1"/>
  <c r="N44" i="2" s="1"/>
  <c r="O44" i="2" s="1"/>
  <c r="K44" i="2" a="1"/>
  <c r="K44" i="2" s="1"/>
  <c r="B45" i="2"/>
  <c r="N45" i="2" l="1" a="1"/>
  <c r="N45" i="2" s="1"/>
  <c r="O45" i="2" s="1"/>
  <c r="K45" i="2" a="1"/>
  <c r="K45" i="2" s="1"/>
  <c r="L45" i="2" a="1"/>
  <c r="L45" i="2" s="1"/>
  <c r="M45" i="2" s="1"/>
  <c r="B46" i="2"/>
  <c r="N46" i="2" l="1" a="1"/>
  <c r="N46" i="2" s="1"/>
  <c r="O46" i="2" s="1"/>
  <c r="L46" i="2" a="1"/>
  <c r="L46" i="2" s="1"/>
  <c r="M46" i="2" s="1"/>
  <c r="K46" i="2" a="1"/>
  <c r="K46" i="2" s="1"/>
  <c r="B47" i="2"/>
  <c r="L47" i="2" l="1" a="1"/>
  <c r="L47" i="2" s="1"/>
  <c r="M47" i="2" s="1"/>
  <c r="N47" i="2" a="1"/>
  <c r="N47" i="2" s="1"/>
  <c r="O47" i="2" s="1"/>
  <c r="K47" i="2" a="1"/>
  <c r="K47" i="2" s="1"/>
  <c r="B48" i="2"/>
  <c r="L48" i="2" l="1" a="1"/>
  <c r="L48" i="2" s="1"/>
  <c r="M48" i="2" s="1"/>
  <c r="N48" i="2" a="1"/>
  <c r="N48" i="2" s="1"/>
  <c r="O48" i="2" s="1"/>
  <c r="K48" i="2" a="1"/>
  <c r="K48" i="2" s="1"/>
  <c r="B49" i="2"/>
  <c r="N49" i="2" l="1" a="1"/>
  <c r="N49" i="2" s="1"/>
  <c r="O49" i="2" s="1"/>
  <c r="L49" i="2" a="1"/>
  <c r="L49" i="2" s="1"/>
  <c r="M49" i="2" s="1"/>
  <c r="K49" i="2" a="1"/>
  <c r="K49" i="2" s="1"/>
  <c r="B50" i="2"/>
  <c r="L50" i="2" l="1" a="1"/>
  <c r="L50" i="2" s="1"/>
  <c r="M50" i="2" s="1"/>
  <c r="N50" i="2" a="1"/>
  <c r="N50" i="2" s="1"/>
  <c r="O50" i="2" s="1"/>
  <c r="K50" i="2" a="1"/>
  <c r="K50" i="2" s="1"/>
  <c r="B51" i="2"/>
  <c r="K51" i="2" l="1" a="1"/>
  <c r="K51" i="2" s="1"/>
  <c r="L51" i="2" a="1"/>
  <c r="L51" i="2" s="1"/>
  <c r="M51" i="2" s="1"/>
  <c r="N51" i="2" a="1"/>
  <c r="N51" i="2" s="1"/>
  <c r="O51" i="2" s="1"/>
  <c r="B52" i="2"/>
  <c r="L52" i="2" l="1" a="1"/>
  <c r="L52" i="2" s="1"/>
  <c r="M52" i="2" s="1"/>
  <c r="N52" i="2" a="1"/>
  <c r="N52" i="2" s="1"/>
  <c r="O52" i="2" s="1"/>
  <c r="K52" i="2" a="1"/>
  <c r="K52" i="2" s="1"/>
  <c r="B53" i="2"/>
  <c r="N53" i="2" l="1" a="1"/>
  <c r="N53" i="2" s="1"/>
  <c r="O53" i="2" s="1"/>
  <c r="L53" i="2" a="1"/>
  <c r="L53" i="2" s="1"/>
  <c r="M53" i="2" s="1"/>
  <c r="K53" i="2" a="1"/>
  <c r="K53" i="2" s="1"/>
  <c r="B54" i="2"/>
  <c r="L54" i="2" l="1" a="1"/>
  <c r="L54" i="2" s="1"/>
  <c r="M54" i="2" s="1"/>
  <c r="K54" i="2" a="1"/>
  <c r="K54" i="2" s="1"/>
  <c r="N54" i="2" a="1"/>
  <c r="N54" i="2" s="1"/>
  <c r="O54" i="2" s="1"/>
  <c r="B55" i="2"/>
  <c r="N55" i="2" l="1" a="1"/>
  <c r="N55" i="2" s="1"/>
  <c r="O55" i="2" s="1"/>
  <c r="L55" i="2" a="1"/>
  <c r="L55" i="2" s="1"/>
  <c r="M55" i="2" s="1"/>
  <c r="K55" i="2" a="1"/>
  <c r="K55" i="2" s="1"/>
  <c r="B56" i="2"/>
  <c r="N56" i="2" l="1" a="1"/>
  <c r="N56" i="2" s="1"/>
  <c r="O56" i="2" s="1"/>
  <c r="L56" i="2" a="1"/>
  <c r="L56" i="2" s="1"/>
  <c r="M56" i="2" s="1"/>
  <c r="K56" i="2" a="1"/>
  <c r="K56" i="2" s="1"/>
  <c r="B57" i="2"/>
  <c r="L57" i="2" l="1" a="1"/>
  <c r="L57" i="2" s="1"/>
  <c r="M57" i="2" s="1"/>
  <c r="N57" i="2" a="1"/>
  <c r="N57" i="2" s="1"/>
  <c r="O57" i="2" s="1"/>
  <c r="K57" i="2" a="1"/>
  <c r="K57" i="2" s="1"/>
  <c r="B58" i="2"/>
  <c r="N58" i="2" l="1" a="1"/>
  <c r="N58" i="2" s="1"/>
  <c r="O58" i="2" s="1"/>
  <c r="K58" i="2" a="1"/>
  <c r="K58" i="2" s="1"/>
  <c r="L58" i="2" a="1"/>
  <c r="L58" i="2" s="1"/>
  <c r="M58" i="2" s="1"/>
  <c r="B59" i="2"/>
  <c r="N59" i="2" l="1" a="1"/>
  <c r="N59" i="2" s="1"/>
  <c r="O59" i="2" s="1"/>
  <c r="K59" i="2" a="1"/>
  <c r="K59" i="2" s="1"/>
  <c r="L59" i="2" a="1"/>
  <c r="L59" i="2" s="1"/>
  <c r="M59" i="2" s="1"/>
  <c r="B60" i="2"/>
  <c r="N60" i="2" l="1" a="1"/>
  <c r="N60" i="2" s="1"/>
  <c r="O60" i="2" s="1"/>
  <c r="K60" i="2" a="1"/>
  <c r="K60" i="2" s="1"/>
  <c r="L60" i="2" a="1"/>
  <c r="L60" i="2" s="1"/>
  <c r="M60" i="2" s="1"/>
  <c r="B61" i="2"/>
  <c r="L61" i="2" l="1" a="1"/>
  <c r="L61" i="2" s="1"/>
  <c r="M61" i="2" s="1"/>
  <c r="N61" i="2" a="1"/>
  <c r="N61" i="2" s="1"/>
  <c r="O61" i="2" s="1"/>
  <c r="K61" i="2" a="1"/>
  <c r="K61" i="2" s="1"/>
  <c r="B62" i="2"/>
  <c r="L62" i="2" l="1" a="1"/>
  <c r="L62" i="2" s="1"/>
  <c r="M62" i="2" s="1"/>
  <c r="N62" i="2" a="1"/>
  <c r="N62" i="2" s="1"/>
  <c r="O62" i="2" s="1"/>
  <c r="K62" i="2" a="1"/>
  <c r="K62" i="2" s="1"/>
  <c r="B63" i="2"/>
  <c r="N63" i="2" l="1" a="1"/>
  <c r="N63" i="2" s="1"/>
  <c r="O63" i="2" s="1"/>
  <c r="L63" i="2" a="1"/>
  <c r="L63" i="2" s="1"/>
  <c r="M63" i="2" s="1"/>
  <c r="K63" i="2" a="1"/>
  <c r="K63" i="2" s="1"/>
  <c r="B64" i="2"/>
  <c r="N64" i="2" l="1" a="1"/>
  <c r="N64" i="2" s="1"/>
  <c r="O64" i="2" s="1"/>
  <c r="L64" i="2" a="1"/>
  <c r="L64" i="2" s="1"/>
  <c r="M64" i="2" s="1"/>
  <c r="K64" i="2" a="1"/>
  <c r="K64" i="2" s="1"/>
  <c r="B65" i="2"/>
  <c r="L65" i="2" l="1" a="1"/>
  <c r="L65" i="2" s="1"/>
  <c r="M65" i="2" s="1"/>
  <c r="K65" i="2" a="1"/>
  <c r="K65" i="2" s="1"/>
  <c r="N65" i="2" a="1"/>
  <c r="N65" i="2" s="1"/>
  <c r="O65" i="2" s="1"/>
  <c r="B66" i="2"/>
  <c r="L66" i="2" l="1" a="1"/>
  <c r="L66" i="2" s="1"/>
  <c r="M66" i="2" s="1"/>
  <c r="N66" i="2" a="1"/>
  <c r="N66" i="2" s="1"/>
  <c r="O66" i="2" s="1"/>
  <c r="K66" i="2" a="1"/>
  <c r="K66" i="2" s="1"/>
  <c r="B67" i="2"/>
  <c r="N67" i="2" l="1" a="1"/>
  <c r="N67" i="2" s="1"/>
  <c r="O67" i="2" s="1"/>
  <c r="L67" i="2" a="1"/>
  <c r="L67" i="2" s="1"/>
  <c r="M67" i="2" s="1"/>
  <c r="K67" i="2" a="1"/>
  <c r="K67" i="2" s="1"/>
  <c r="B68" i="2"/>
  <c r="N68" i="2" l="1" a="1"/>
  <c r="N68" i="2" s="1"/>
  <c r="O68" i="2" s="1"/>
  <c r="L68" i="2" a="1"/>
  <c r="L68" i="2" s="1"/>
  <c r="M68" i="2" s="1"/>
  <c r="K68" i="2" a="1"/>
  <c r="K68" i="2" s="1"/>
  <c r="B69" i="2"/>
  <c r="K69" i="2" l="1" a="1"/>
  <c r="K69" i="2" s="1"/>
  <c r="L69" i="2" a="1"/>
  <c r="L69" i="2" s="1"/>
  <c r="M69" i="2" s="1"/>
  <c r="N69" i="2" a="1"/>
  <c r="N69" i="2" s="1"/>
  <c r="O69" i="2" s="1"/>
  <c r="B70" i="2"/>
  <c r="L70" i="2" l="1" a="1"/>
  <c r="L70" i="2" s="1"/>
  <c r="M70" i="2" s="1"/>
  <c r="N70" i="2" a="1"/>
  <c r="N70" i="2" s="1"/>
  <c r="O70" i="2" s="1"/>
  <c r="K70" i="2" a="1"/>
  <c r="K70" i="2" s="1"/>
  <c r="B71" i="2"/>
  <c r="N71" i="2" l="1" a="1"/>
  <c r="N71" i="2" s="1"/>
  <c r="O71" i="2" s="1"/>
  <c r="L71" i="2" a="1"/>
  <c r="L71" i="2" s="1"/>
  <c r="M71" i="2" s="1"/>
  <c r="K71" i="2" a="1"/>
  <c r="K71" i="2" s="1"/>
  <c r="B72" i="2"/>
  <c r="N72" i="2" l="1" a="1"/>
  <c r="N72" i="2" s="1"/>
  <c r="O72" i="2" s="1"/>
  <c r="L72" i="2" a="1"/>
  <c r="L72" i="2" s="1"/>
  <c r="M72" i="2" s="1"/>
  <c r="K72" i="2" a="1"/>
  <c r="K72" i="2" s="1"/>
  <c r="B73" i="2"/>
  <c r="N73" i="2" l="1" a="1"/>
  <c r="N73" i="2" s="1"/>
  <c r="O73" i="2" s="1"/>
  <c r="L73" i="2" a="1"/>
  <c r="L73" i="2" s="1"/>
  <c r="M73" i="2" s="1"/>
  <c r="K73" i="2" a="1"/>
  <c r="K73" i="2" s="1"/>
  <c r="B74" i="2"/>
  <c r="N74" i="2" l="1" a="1"/>
  <c r="N74" i="2" s="1"/>
  <c r="O74" i="2" s="1"/>
  <c r="L74" i="2" a="1"/>
  <c r="L74" i="2" s="1"/>
  <c r="M74" i="2" s="1"/>
  <c r="K74" i="2" a="1"/>
  <c r="K74" i="2" s="1"/>
  <c r="B75" i="2"/>
  <c r="L75" i="2" l="1" a="1"/>
  <c r="L75" i="2" s="1"/>
  <c r="M75" i="2" s="1"/>
  <c r="N75" i="2" a="1"/>
  <c r="N75" i="2" s="1"/>
  <c r="O75" i="2" s="1"/>
  <c r="K75" i="2" a="1"/>
  <c r="K75" i="2" s="1"/>
  <c r="B76" i="2"/>
  <c r="L76" i="2" l="1" a="1"/>
  <c r="L76" i="2" s="1"/>
  <c r="M76" i="2" s="1"/>
  <c r="K76" i="2" a="1"/>
  <c r="K76" i="2" s="1"/>
  <c r="N76" i="2" a="1"/>
  <c r="N76" i="2" s="1"/>
  <c r="O76" i="2" s="1"/>
  <c r="B77" i="2"/>
  <c r="N77" i="2" l="1" a="1"/>
  <c r="N77" i="2" s="1"/>
  <c r="O77" i="2" s="1"/>
  <c r="L77" i="2" a="1"/>
  <c r="L77" i="2" s="1"/>
  <c r="M77" i="2" s="1"/>
  <c r="K77" i="2" a="1"/>
  <c r="K77" i="2" s="1"/>
  <c r="B78" i="2"/>
  <c r="N78" i="2" l="1" a="1"/>
  <c r="N78" i="2" s="1"/>
  <c r="O78" i="2" s="1"/>
  <c r="K78" i="2" a="1"/>
  <c r="K78" i="2" s="1"/>
  <c r="L78" i="2" a="1"/>
  <c r="L78" i="2" s="1"/>
  <c r="M78" i="2" s="1"/>
  <c r="B79" i="2"/>
  <c r="L79" i="2" l="1" a="1"/>
  <c r="L79" i="2" s="1"/>
  <c r="M79" i="2" s="1"/>
  <c r="N79" i="2" a="1"/>
  <c r="N79" i="2" s="1"/>
  <c r="O79" i="2" s="1"/>
  <c r="K79" i="2" a="1"/>
  <c r="K79" i="2" s="1"/>
  <c r="B80" i="2"/>
  <c r="L80" i="2" l="1" a="1"/>
  <c r="L80" i="2" s="1"/>
  <c r="M80" i="2" s="1"/>
  <c r="N80" i="2" a="1"/>
  <c r="N80" i="2" s="1"/>
  <c r="O80" i="2" s="1"/>
  <c r="K80" i="2" a="1"/>
  <c r="K80" i="2" s="1"/>
  <c r="B81" i="2"/>
  <c r="N81" i="2" l="1" a="1"/>
  <c r="N81" i="2" s="1"/>
  <c r="O81" i="2" s="1"/>
  <c r="L81" i="2" a="1"/>
  <c r="L81" i="2" s="1"/>
  <c r="M81" i="2" s="1"/>
  <c r="K81" i="2" a="1"/>
  <c r="K81" i="2" s="1"/>
  <c r="B82" i="2"/>
  <c r="N82" i="2" l="1" a="1"/>
  <c r="N82" i="2" s="1"/>
  <c r="O82" i="2" s="1"/>
  <c r="L82" i="2" a="1"/>
  <c r="L82" i="2" s="1"/>
  <c r="M82" i="2" s="1"/>
  <c r="K82" i="2" a="1"/>
  <c r="K82" i="2" s="1"/>
  <c r="B83" i="2"/>
  <c r="L83" i="2" l="1" a="1"/>
  <c r="L83" i="2" s="1"/>
  <c r="M83" i="2" s="1"/>
  <c r="K83" i="2" a="1"/>
  <c r="K83" i="2" s="1"/>
  <c r="N83" i="2" a="1"/>
  <c r="N83" i="2" s="1"/>
  <c r="O83" i="2" s="1"/>
  <c r="B84" i="2"/>
  <c r="L84" i="2" l="1" a="1"/>
  <c r="L84" i="2" s="1"/>
  <c r="M84" i="2" s="1"/>
  <c r="N84" i="2" a="1"/>
  <c r="N84" i="2" s="1"/>
  <c r="O84" i="2" s="1"/>
  <c r="K84" i="2" a="1"/>
  <c r="K84" i="2" s="1"/>
  <c r="B85" i="2"/>
  <c r="N85" i="2" l="1" a="1"/>
  <c r="N85" i="2" s="1"/>
  <c r="O85" i="2" s="1"/>
  <c r="K85" i="2" a="1"/>
  <c r="K85" i="2" s="1"/>
  <c r="L85" i="2" a="1"/>
  <c r="L85" i="2" s="1"/>
  <c r="M85" i="2" s="1"/>
  <c r="B86" i="2"/>
  <c r="L86" i="2" l="1" a="1"/>
  <c r="L86" i="2" s="1"/>
  <c r="M86" i="2" s="1"/>
  <c r="N86" i="2" a="1"/>
  <c r="N86" i="2" s="1"/>
  <c r="O86" i="2" s="1"/>
  <c r="K86" i="2" a="1"/>
  <c r="K86" i="2" s="1"/>
  <c r="B87" i="2"/>
  <c r="L87" i="2" l="1" a="1"/>
  <c r="L87" i="2" s="1"/>
  <c r="M87" i="2" s="1"/>
  <c r="K87" i="2" a="1"/>
  <c r="K87" i="2" s="1"/>
  <c r="N87" i="2" a="1"/>
  <c r="N87" i="2" s="1"/>
  <c r="O87" i="2" s="1"/>
  <c r="B88" i="2"/>
  <c r="L88" i="2" l="1" a="1"/>
  <c r="L88" i="2" s="1"/>
  <c r="M88" i="2" s="1"/>
  <c r="N88" i="2" a="1"/>
  <c r="N88" i="2" s="1"/>
  <c r="O88" i="2" s="1"/>
  <c r="K88" i="2" a="1"/>
  <c r="K88" i="2" s="1"/>
  <c r="B89" i="2"/>
  <c r="N89" i="2" l="1" a="1"/>
  <c r="N89" i="2" s="1"/>
  <c r="O89" i="2" s="1"/>
  <c r="L89" i="2" a="1"/>
  <c r="L89" i="2" s="1"/>
  <c r="M89" i="2" s="1"/>
  <c r="K89" i="2" a="1"/>
  <c r="K89" i="2" s="1"/>
  <c r="B90" i="2"/>
  <c r="N90" i="2" l="1" a="1"/>
  <c r="N90" i="2" s="1"/>
  <c r="O90" i="2" s="1"/>
  <c r="L90" i="2" a="1"/>
  <c r="L90" i="2" s="1"/>
  <c r="M90" i="2" s="1"/>
  <c r="K90" i="2" a="1"/>
  <c r="K90" i="2" s="1"/>
  <c r="B91" i="2"/>
  <c r="N91" i="2" l="1" a="1"/>
  <c r="N91" i="2" s="1"/>
  <c r="O91" i="2" s="1"/>
  <c r="L91" i="2" a="1"/>
  <c r="L91" i="2" s="1"/>
  <c r="M91" i="2" s="1"/>
  <c r="K91" i="2" a="1"/>
  <c r="K91" i="2" s="1"/>
  <c r="B92" i="2"/>
  <c r="N92" i="2" l="1" a="1"/>
  <c r="N92" i="2" s="1"/>
  <c r="O92" i="2" s="1"/>
  <c r="L92" i="2" a="1"/>
  <c r="L92" i="2" s="1"/>
  <c r="M92" i="2" s="1"/>
  <c r="K92" i="2" a="1"/>
  <c r="K92" i="2" s="1"/>
  <c r="B93" i="2"/>
  <c r="L93" i="2" l="1" a="1"/>
  <c r="L93" i="2" s="1"/>
  <c r="M93" i="2" s="1"/>
  <c r="N93" i="2" a="1"/>
  <c r="N93" i="2" s="1"/>
  <c r="O93" i="2" s="1"/>
  <c r="K93" i="2" a="1"/>
  <c r="K93" i="2" s="1"/>
  <c r="B94" i="2"/>
  <c r="L94" i="2" l="1" a="1"/>
  <c r="L94" i="2" s="1"/>
  <c r="M94" i="2" s="1"/>
  <c r="K94" i="2" a="1"/>
  <c r="K94" i="2" s="1"/>
  <c r="N94" i="2" a="1"/>
  <c r="N94" i="2" s="1"/>
  <c r="O94" i="2" s="1"/>
  <c r="B95" i="2"/>
  <c r="N95" i="2" l="1" a="1"/>
  <c r="N95" i="2" s="1"/>
  <c r="O95" i="2" s="1"/>
  <c r="L95" i="2" a="1"/>
  <c r="L95" i="2" s="1"/>
  <c r="M95" i="2" s="1"/>
  <c r="K95" i="2" a="1"/>
  <c r="K95" i="2" s="1"/>
  <c r="B96" i="2"/>
  <c r="N96" i="2" l="1" a="1"/>
  <c r="N96" i="2" s="1"/>
  <c r="O96" i="2" s="1"/>
  <c r="L96" i="2" a="1"/>
  <c r="L96" i="2" s="1"/>
  <c r="M96" i="2" s="1"/>
  <c r="K96" i="2" a="1"/>
  <c r="K96" i="2" s="1"/>
  <c r="B97" i="2"/>
  <c r="L97" i="2" l="1" a="1"/>
  <c r="L97" i="2" s="1"/>
  <c r="M97" i="2" s="1"/>
  <c r="K97" i="2" a="1"/>
  <c r="K97" i="2" s="1"/>
  <c r="N97" i="2" a="1"/>
  <c r="N97" i="2" s="1"/>
  <c r="O97" i="2" s="1"/>
  <c r="B98" i="2"/>
  <c r="L98" i="2" l="1" a="1"/>
  <c r="L98" i="2" s="1"/>
  <c r="M98" i="2" s="1"/>
  <c r="N98" i="2" a="1"/>
  <c r="N98" i="2" s="1"/>
  <c r="O98" i="2" s="1"/>
  <c r="K98" i="2" a="1"/>
  <c r="K98" i="2" s="1"/>
  <c r="B99" i="2"/>
  <c r="N99" i="2" l="1" a="1"/>
  <c r="N99" i="2" s="1"/>
  <c r="O99" i="2" s="1"/>
  <c r="K99" i="2" a="1"/>
  <c r="K99" i="2" s="1"/>
  <c r="L99" i="2" a="1"/>
  <c r="L99" i="2" s="1"/>
  <c r="M99" i="2" s="1"/>
  <c r="B100" i="2"/>
  <c r="N100" i="2" l="1" a="1"/>
  <c r="N100" i="2" s="1"/>
  <c r="O100" i="2" s="1"/>
  <c r="L100" i="2" a="1"/>
  <c r="L100" i="2" s="1"/>
  <c r="M100" i="2" s="1"/>
  <c r="K100" i="2" a="1"/>
  <c r="K100" i="2" s="1"/>
  <c r="B101" i="2"/>
  <c r="L101" i="2" l="1" a="1"/>
  <c r="L101" i="2" s="1"/>
  <c r="M101" i="2" s="1"/>
  <c r="K101" i="2" a="1"/>
  <c r="K101" i="2" s="1"/>
  <c r="N101" i="2" a="1"/>
  <c r="N101" i="2" s="1"/>
  <c r="O101" i="2" s="1"/>
  <c r="B102" i="2"/>
  <c r="L102" i="2" l="1" a="1"/>
  <c r="L102" i="2" s="1"/>
  <c r="M102" i="2" s="1"/>
  <c r="N102" i="2" a="1"/>
  <c r="N102" i="2" s="1"/>
  <c r="O102" i="2" s="1"/>
  <c r="K102" i="2" a="1"/>
  <c r="K102" i="2" s="1"/>
  <c r="B103" i="2"/>
  <c r="N103" i="2" l="1" a="1"/>
  <c r="N103" i="2" s="1"/>
  <c r="O103" i="2" s="1"/>
  <c r="L103" i="2" a="1"/>
  <c r="L103" i="2" s="1"/>
  <c r="M103" i="2" s="1"/>
  <c r="K103" i="2" a="1"/>
  <c r="K103" i="2" s="1"/>
  <c r="B104" i="2"/>
  <c r="L104" i="2" l="1" a="1"/>
  <c r="L104" i="2" s="1"/>
  <c r="M104" i="2" s="1"/>
  <c r="N104" i="2" a="1"/>
  <c r="N104" i="2" s="1"/>
  <c r="O104" i="2" s="1"/>
  <c r="K104" i="2" a="1"/>
  <c r="K104" i="2" s="1"/>
  <c r="B105" i="2"/>
  <c r="L105" i="2" l="1" a="1"/>
  <c r="L105" i="2" s="1"/>
  <c r="M105" i="2" s="1"/>
  <c r="N105" i="2" a="1"/>
  <c r="N105" i="2" s="1"/>
  <c r="O105" i="2" s="1"/>
  <c r="K105" i="2" a="1"/>
  <c r="K105" i="2" s="1"/>
  <c r="B106" i="2"/>
  <c r="L106" i="2" l="1" a="1"/>
  <c r="L106" i="2" s="1"/>
  <c r="M106" i="2" s="1"/>
  <c r="N106" i="2" a="1"/>
  <c r="N106" i="2" s="1"/>
  <c r="O106" i="2" s="1"/>
  <c r="K106" i="2" a="1"/>
  <c r="K106" i="2" s="1"/>
  <c r="B107" i="2"/>
  <c r="N107" i="2" l="1" a="1"/>
  <c r="N107" i="2" s="1"/>
  <c r="O107" i="2" s="1"/>
  <c r="L107" i="2" a="1"/>
  <c r="L107" i="2" s="1"/>
  <c r="M107" i="2" s="1"/>
  <c r="K107" i="2" a="1"/>
  <c r="K107" i="2" s="1"/>
  <c r="B108" i="2"/>
  <c r="L108" i="2" l="1" a="1"/>
  <c r="L108" i="2" s="1"/>
  <c r="M108" i="2" s="1"/>
  <c r="K108" i="2" a="1"/>
  <c r="K108" i="2" s="1"/>
  <c r="N108" i="2" a="1"/>
  <c r="N108" i="2" s="1"/>
  <c r="O108" i="2" s="1"/>
  <c r="B109" i="2"/>
  <c r="N109" i="2" l="1" a="1"/>
  <c r="N109" i="2" s="1"/>
  <c r="O109" i="2" s="1"/>
  <c r="L109" i="2" a="1"/>
  <c r="L109" i="2" s="1"/>
  <c r="M109" i="2" s="1"/>
  <c r="K109" i="2" a="1"/>
  <c r="K109" i="2" s="1"/>
  <c r="B110" i="2"/>
  <c r="N110" i="2" l="1" a="1"/>
  <c r="N110" i="2" s="1"/>
  <c r="O110" i="2" s="1"/>
  <c r="L110" i="2" a="1"/>
  <c r="L110" i="2" s="1"/>
  <c r="M110" i="2" s="1"/>
  <c r="K110" i="2" a="1"/>
  <c r="K110" i="2" s="1"/>
  <c r="B111" i="2"/>
  <c r="L111" i="2" l="1" a="1"/>
  <c r="L111" i="2" s="1"/>
  <c r="M111" i="2" s="1"/>
  <c r="N111" i="2" a="1"/>
  <c r="N111" i="2" s="1"/>
  <c r="O111" i="2" s="1"/>
  <c r="K111" i="2" a="1"/>
  <c r="K111" i="2" s="1"/>
  <c r="B112" i="2"/>
  <c r="N112" i="2" l="1" a="1"/>
  <c r="N112" i="2" s="1"/>
  <c r="O112" i="2" s="1"/>
  <c r="K112" i="2" a="1"/>
  <c r="K112" i="2" s="1"/>
  <c r="L112" i="2" a="1"/>
  <c r="L112" i="2" s="1"/>
  <c r="M112" i="2" s="1"/>
  <c r="B113" i="2"/>
  <c r="N113" i="2" l="1" a="1"/>
  <c r="N113" i="2" s="1"/>
  <c r="O113" i="2" s="1"/>
  <c r="L113" i="2" a="1"/>
  <c r="L113" i="2" s="1"/>
  <c r="M113" i="2" s="1"/>
  <c r="K113" i="2" a="1"/>
  <c r="K113" i="2" s="1"/>
  <c r="B114" i="2"/>
  <c r="N114" i="2" l="1" a="1"/>
  <c r="N114" i="2" s="1"/>
  <c r="O114" i="2" s="1"/>
  <c r="L114" i="2" a="1"/>
  <c r="L114" i="2" s="1"/>
  <c r="M114" i="2" s="1"/>
  <c r="K114" i="2" a="1"/>
  <c r="K114" i="2" s="1"/>
  <c r="B115" i="2"/>
  <c r="L115" i="2" l="1" a="1"/>
  <c r="L115" i="2" s="1"/>
  <c r="M115" i="2" s="1"/>
  <c r="K115" i="2" a="1"/>
  <c r="K115" i="2" s="1"/>
  <c r="N115" i="2" a="1"/>
  <c r="N115" i="2" s="1"/>
  <c r="O115" i="2" s="1"/>
  <c r="B116" i="2"/>
  <c r="L116" i="2" l="1" a="1"/>
  <c r="L116" i="2" s="1"/>
  <c r="M116" i="2" s="1"/>
  <c r="N116" i="2" a="1"/>
  <c r="N116" i="2" s="1"/>
  <c r="O116" i="2" s="1"/>
  <c r="K116" i="2" a="1"/>
  <c r="K116" i="2" s="1"/>
  <c r="B117" i="2"/>
  <c r="N117" i="2" l="1" a="1"/>
  <c r="N117" i="2" s="1"/>
  <c r="O117" i="2" s="1"/>
  <c r="L117" i="2" a="1"/>
  <c r="L117" i="2" s="1"/>
  <c r="M117" i="2" s="1"/>
  <c r="K117" i="2" a="1"/>
  <c r="K117" i="2" s="1"/>
  <c r="B118" i="2"/>
  <c r="N118" i="2" l="1" a="1"/>
  <c r="N118" i="2" s="1"/>
  <c r="O118" i="2" s="1"/>
  <c r="L118" i="2" a="1"/>
  <c r="L118" i="2" s="1"/>
  <c r="M118" i="2" s="1"/>
  <c r="K118" i="2" a="1"/>
  <c r="K118" i="2" s="1"/>
  <c r="B119" i="2"/>
  <c r="L119" i="2" l="1" a="1"/>
  <c r="L119" i="2" s="1"/>
  <c r="M119" i="2" s="1"/>
  <c r="K119" i="2" a="1"/>
  <c r="K119" i="2" s="1"/>
  <c r="N119" i="2" a="1"/>
  <c r="N119" i="2" s="1"/>
  <c r="O119" i="2" s="1"/>
  <c r="B120" i="2"/>
  <c r="L120" i="2" l="1" a="1"/>
  <c r="L120" i="2" s="1"/>
  <c r="M120" i="2" s="1"/>
  <c r="N120" i="2" a="1"/>
  <c r="N120" i="2" s="1"/>
  <c r="O120" i="2" s="1"/>
  <c r="K120" i="2" a="1"/>
  <c r="K120" i="2" s="1"/>
  <c r="B121" i="2"/>
  <c r="N121" i="2" l="1" a="1"/>
  <c r="N121" i="2" s="1"/>
  <c r="O121" i="2" s="1"/>
  <c r="K121" i="2" a="1"/>
  <c r="K121" i="2" s="1"/>
  <c r="L121" i="2" a="1"/>
  <c r="L121" i="2" s="1"/>
  <c r="M121" i="2" s="1"/>
  <c r="B122" i="2"/>
  <c r="N122" i="2" l="1" a="1"/>
  <c r="N122" i="2" s="1"/>
  <c r="O122" i="2" s="1"/>
  <c r="L122" i="2" a="1"/>
  <c r="L122" i="2" s="1"/>
  <c r="M122" i="2" s="1"/>
  <c r="K122" i="2" a="1"/>
  <c r="K122" i="2" s="1"/>
  <c r="B123" i="2"/>
  <c r="L123" i="2" l="1" a="1"/>
  <c r="L123" i="2" s="1"/>
  <c r="M123" i="2" s="1"/>
  <c r="N123" i="2" a="1"/>
  <c r="N123" i="2" s="1"/>
  <c r="O123" i="2" s="1"/>
  <c r="K123" i="2" a="1"/>
  <c r="K123" i="2" s="1"/>
  <c r="B124" i="2"/>
  <c r="L124" i="2" l="1" a="1"/>
  <c r="L124" i="2" s="1"/>
  <c r="M124" i="2" s="1"/>
  <c r="N124" i="2" a="1"/>
  <c r="N124" i="2" s="1"/>
  <c r="O124" i="2" s="1"/>
  <c r="K124" i="2" a="1"/>
  <c r="K124" i="2" s="1"/>
  <c r="B125" i="2"/>
  <c r="N125" i="2" l="1" a="1"/>
  <c r="N125" i="2" s="1"/>
  <c r="O125" i="2" s="1"/>
  <c r="L125" i="2" a="1"/>
  <c r="L125" i="2" s="1"/>
  <c r="M125" i="2" s="1"/>
  <c r="K125" i="2" a="1"/>
  <c r="K125" i="2" s="1"/>
  <c r="B126" i="2"/>
  <c r="L126" i="2" l="1" a="1"/>
  <c r="L126" i="2" s="1"/>
  <c r="M126" i="2" s="1"/>
  <c r="N126" i="2" a="1"/>
  <c r="N126" i="2" s="1"/>
  <c r="O126" i="2" s="1"/>
  <c r="K126" i="2" a="1"/>
  <c r="K126" i="2" s="1"/>
  <c r="B127" i="2"/>
  <c r="N127" i="2" l="1" a="1"/>
  <c r="N127" i="2" s="1"/>
  <c r="O127" i="2" s="1"/>
  <c r="L127" i="2" a="1"/>
  <c r="L127" i="2" s="1"/>
  <c r="M127" i="2" s="1"/>
  <c r="K127" i="2" a="1"/>
  <c r="K127" i="2" s="1"/>
  <c r="B128" i="2"/>
  <c r="N128" i="2" l="1" a="1"/>
  <c r="N128" i="2" s="1"/>
  <c r="O128" i="2" s="1"/>
  <c r="L128" i="2" a="1"/>
  <c r="L128" i="2" s="1"/>
  <c r="M128" i="2" s="1"/>
  <c r="K128" i="2" a="1"/>
  <c r="K128" i="2" s="1"/>
  <c r="B129" i="2"/>
  <c r="L129" i="2" l="1" a="1"/>
  <c r="L129" i="2" s="1"/>
  <c r="M129" i="2" s="1"/>
  <c r="N129" i="2" a="1"/>
  <c r="N129" i="2" s="1"/>
  <c r="O129" i="2" s="1"/>
  <c r="K129" i="2" a="1"/>
  <c r="K129" i="2" s="1"/>
  <c r="B130" i="2"/>
  <c r="K130" i="2" l="1" a="1"/>
  <c r="K130" i="2" s="1"/>
  <c r="N130" i="2" a="1"/>
  <c r="N130" i="2" s="1"/>
  <c r="O130" i="2" s="1"/>
  <c r="L130" i="2" a="1"/>
  <c r="L130" i="2" s="1"/>
  <c r="M130" i="2" s="1"/>
  <c r="B131" i="2"/>
  <c r="N131" i="2" l="1" a="1"/>
  <c r="N131" i="2" s="1"/>
  <c r="O131" i="2" s="1"/>
  <c r="K131" i="2" a="1"/>
  <c r="K131" i="2" s="1"/>
  <c r="L131" i="2" a="1"/>
  <c r="L131" i="2" s="1"/>
  <c r="M131" i="2" s="1"/>
  <c r="B132" i="2"/>
  <c r="N132" i="2" l="1" a="1"/>
  <c r="N132" i="2" s="1"/>
  <c r="O132" i="2" s="1"/>
  <c r="L132" i="2" a="1"/>
  <c r="L132" i="2" s="1"/>
  <c r="M132" i="2" s="1"/>
  <c r="K132" i="2" a="1"/>
  <c r="K132" i="2" s="1"/>
  <c r="B133" i="2"/>
  <c r="L133" i="2" l="1" a="1"/>
  <c r="L133" i="2" s="1"/>
  <c r="M133" i="2" s="1"/>
  <c r="N133" i="2" a="1"/>
  <c r="N133" i="2" s="1"/>
  <c r="O133" i="2" s="1"/>
  <c r="K133" i="2" a="1"/>
  <c r="K133" i="2" s="1"/>
  <c r="B134" i="2"/>
  <c r="L134" i="2" l="1" a="1"/>
  <c r="L134" i="2" s="1"/>
  <c r="M134" i="2" s="1"/>
  <c r="N134" i="2" a="1"/>
  <c r="N134" i="2" s="1"/>
  <c r="O134" i="2" s="1"/>
  <c r="K134" i="2" a="1"/>
  <c r="K134" i="2" s="1"/>
  <c r="B135" i="2"/>
  <c r="N135" i="2" l="1" a="1"/>
  <c r="N135" i="2" s="1"/>
  <c r="O135" i="2" s="1"/>
  <c r="L135" i="2" a="1"/>
  <c r="L135" i="2" s="1"/>
  <c r="M135" i="2" s="1"/>
  <c r="K135" i="2" a="1"/>
  <c r="K135" i="2" s="1"/>
  <c r="I3" i="9" l="1"/>
  <c r="L3" i="9" s="1"/>
  <c r="G3" i="9" s="1"/>
  <c r="I4" i="9"/>
  <c r="L4" i="9" s="1"/>
  <c r="G4" i="9" s="1"/>
  <c r="I9" i="9"/>
  <c r="L9" i="9" s="1"/>
  <c r="G9" i="9" s="1"/>
  <c r="I8" i="9"/>
  <c r="L8" i="9" s="1"/>
  <c r="G8" i="9" s="1"/>
  <c r="I10" i="9"/>
  <c r="L10" i="9" s="1"/>
  <c r="G10" i="9" s="1"/>
  <c r="I11" i="9"/>
  <c r="L11" i="9" s="1"/>
  <c r="G11" i="9" s="1"/>
  <c r="I12" i="9"/>
  <c r="L12" i="9" s="1"/>
  <c r="G12" i="9" s="1"/>
  <c r="I13" i="9"/>
  <c r="L13" i="9" s="1"/>
  <c r="G13" i="9" s="1"/>
  <c r="I14" i="9"/>
  <c r="L14" i="9" s="1"/>
  <c r="G14" i="9" s="1"/>
  <c r="I15" i="9"/>
  <c r="L15" i="9" s="1"/>
  <c r="G15" i="9" s="1"/>
</calcChain>
</file>

<file path=xl/sharedStrings.xml><?xml version="1.0" encoding="utf-8"?>
<sst xmlns="http://schemas.openxmlformats.org/spreadsheetml/2006/main" count="437" uniqueCount="216">
  <si>
    <t>APELLIDO PATERNO</t>
  </si>
  <si>
    <t>APELLIDO MATERNO</t>
  </si>
  <si>
    <t>PRIMER NOMBRE</t>
  </si>
  <si>
    <t>OTROS NOMBRES</t>
  </si>
  <si>
    <t>NACIMIENTO</t>
  </si>
  <si>
    <t>LUIS</t>
  </si>
  <si>
    <t>PORLLES</t>
  </si>
  <si>
    <t>MACALUPU</t>
  </si>
  <si>
    <t>HONORIO</t>
  </si>
  <si>
    <t>KEVIN</t>
  </si>
  <si>
    <t>JESUS</t>
  </si>
  <si>
    <t>PARDO</t>
  </si>
  <si>
    <t>MENDOZA</t>
  </si>
  <si>
    <t>SAMUEL</t>
  </si>
  <si>
    <t>JULIO</t>
  </si>
  <si>
    <t>HAGI</t>
  </si>
  <si>
    <t>SEXO</t>
  </si>
  <si>
    <t>CORREO</t>
  </si>
  <si>
    <t>CORREO CORPORATIVO</t>
  </si>
  <si>
    <t>luismendoza.samuel@gmail.com</t>
  </si>
  <si>
    <t>juli@gmail.com</t>
  </si>
  <si>
    <t>M</t>
  </si>
  <si>
    <t>NOMBRE</t>
  </si>
  <si>
    <t>ID_EQUIPO</t>
  </si>
  <si>
    <t>ID_AREA</t>
  </si>
  <si>
    <t>NOMBRE DE AREA</t>
  </si>
  <si>
    <t>CREACION</t>
  </si>
  <si>
    <t>EQUIPO FUNDADOR</t>
  </si>
  <si>
    <t>DETALLE</t>
  </si>
  <si>
    <t>BACKEND</t>
  </si>
  <si>
    <t>FRONTEND</t>
  </si>
  <si>
    <t>SERVIDORES</t>
  </si>
  <si>
    <t>Inventario</t>
  </si>
  <si>
    <t>Personal</t>
  </si>
  <si>
    <t>Reportes</t>
  </si>
  <si>
    <t>ID_EPICA</t>
  </si>
  <si>
    <t>ID_FEATURE</t>
  </si>
  <si>
    <t>PUNTOS</t>
  </si>
  <si>
    <t>PUNTOS PLANEADOS</t>
  </si>
  <si>
    <t>ID_USER_STORY</t>
  </si>
  <si>
    <t>Prototipo</t>
  </si>
  <si>
    <t>Diagrama de BD</t>
  </si>
  <si>
    <t>Pruebas del modulo</t>
  </si>
  <si>
    <t>Pruebas de rendimiento y estrés</t>
  </si>
  <si>
    <t>Pruebas de despliegue</t>
  </si>
  <si>
    <t>API Endpoints</t>
  </si>
  <si>
    <t>Estructura de aplicación (modulos)</t>
  </si>
  <si>
    <t>Diagrama de clases UML</t>
  </si>
  <si>
    <t>Desarrollo Frontend</t>
  </si>
  <si>
    <t>Desarrollo Backend</t>
  </si>
  <si>
    <t>ID_SPRINT</t>
  </si>
  <si>
    <t>BACKLOG</t>
  </si>
  <si>
    <t>POR HACER</t>
  </si>
  <si>
    <t>EN PROGRESO</t>
  </si>
  <si>
    <t>COMPLETADO</t>
  </si>
  <si>
    <t>ID_ESTADO</t>
  </si>
  <si>
    <t>ESTADO</t>
  </si>
  <si>
    <t>F_ACTUALIZACION</t>
  </si>
  <si>
    <t>ID_PERSONA</t>
  </si>
  <si>
    <t>ID_TAREA</t>
  </si>
  <si>
    <t>TAREAS PLANEADAS</t>
  </si>
  <si>
    <t>TAREAS COMPLETADAS</t>
  </si>
  <si>
    <t>PUNTOS COMPLETADOS</t>
  </si>
  <si>
    <t>COSTO REAL</t>
  </si>
  <si>
    <t>COSTO PRESUPUESTADO</t>
  </si>
  <si>
    <t>Backlog</t>
  </si>
  <si>
    <t>AVANCE</t>
  </si>
  <si>
    <t>FECHA_INICIO</t>
  </si>
  <si>
    <t>FECHA_CIERRE</t>
  </si>
  <si>
    <t>sluis</t>
  </si>
  <si>
    <t>jporlles</t>
  </si>
  <si>
    <t>kmacalupu</t>
  </si>
  <si>
    <t>FECHA_ENTREGA_PLANEADA</t>
  </si>
  <si>
    <t>FECHA_ENTREGA_REAL</t>
  </si>
  <si>
    <t>DIAS TIEMPO DE CICLO</t>
  </si>
  <si>
    <t>FECHA_INICIO_REAL</t>
  </si>
  <si>
    <t>F_REGISTRO</t>
  </si>
  <si>
    <t>CONCAT</t>
  </si>
  <si>
    <t>SHORT</t>
  </si>
  <si>
    <t>Samuel Luis</t>
  </si>
  <si>
    <t>Julio Porlles</t>
  </si>
  <si>
    <t>Kevin Macalupu</t>
  </si>
  <si>
    <t>ID_PROYECTO</t>
  </si>
  <si>
    <t>NOMBRE DE PROYECTO</t>
  </si>
  <si>
    <t>R &amp; S Systemphar</t>
  </si>
  <si>
    <t>Sistema de Gestión de Farmacias</t>
  </si>
  <si>
    <t>CONTRATISTA</t>
  </si>
  <si>
    <t>CONTACTO</t>
  </si>
  <si>
    <t>UBICACIÓN</t>
  </si>
  <si>
    <t>ID_CATEGORIA</t>
  </si>
  <si>
    <t>Producto</t>
  </si>
  <si>
    <t>Ventas</t>
  </si>
  <si>
    <t>Sesiones</t>
  </si>
  <si>
    <t>Caja</t>
  </si>
  <si>
    <t>Usuarios</t>
  </si>
  <si>
    <t>Autorización</t>
  </si>
  <si>
    <t>Imágenes</t>
  </si>
  <si>
    <t>Personal Basico</t>
  </si>
  <si>
    <t>Personal Completo</t>
  </si>
  <si>
    <t>Categoria</t>
  </si>
  <si>
    <t>Subcategoria</t>
  </si>
  <si>
    <t>Laboratorio</t>
  </si>
  <si>
    <t>Composicion</t>
  </si>
  <si>
    <t>Proveedor</t>
  </si>
  <si>
    <t>Dashboard</t>
  </si>
  <si>
    <t>Sucursal</t>
  </si>
  <si>
    <t>CRUD Usuario</t>
  </si>
  <si>
    <t>API Token</t>
  </si>
  <si>
    <t>Implementar bearer autentication</t>
  </si>
  <si>
    <t>Subir y Ver Imágenes</t>
  </si>
  <si>
    <t>Crear Personal</t>
  </si>
  <si>
    <t>CRUD Sucursal</t>
  </si>
  <si>
    <t>CRUD Personal</t>
  </si>
  <si>
    <t>CRUD Categoria</t>
  </si>
  <si>
    <t>CRUD Subcategoria</t>
  </si>
  <si>
    <t>CRUD Laboratorio</t>
  </si>
  <si>
    <t>CRUD Composicion</t>
  </si>
  <si>
    <t>CRUD Proveedor</t>
  </si>
  <si>
    <t>CRUD Producto</t>
  </si>
  <si>
    <t>Test Aceptacion</t>
  </si>
  <si>
    <t>Test Despliegue</t>
  </si>
  <si>
    <t>Api Login</t>
  </si>
  <si>
    <t>Api Signup</t>
  </si>
  <si>
    <t>Api GET Usuario</t>
  </si>
  <si>
    <t>Api POST Usuario</t>
  </si>
  <si>
    <t>Api PUT Usuario</t>
  </si>
  <si>
    <t>Api DELETE Usuario</t>
  </si>
  <si>
    <t>Vista Crear Usuario</t>
  </si>
  <si>
    <t>Vista Listar Usuarios</t>
  </si>
  <si>
    <t>Vista Actualizar Usuario</t>
  </si>
  <si>
    <t>Vista Eliminar Usuario</t>
  </si>
  <si>
    <t>Vista Registrar Usuario</t>
  </si>
  <si>
    <t>Vista Iniciar Sesion</t>
  </si>
  <si>
    <t>Pruebas de Aceptación</t>
  </si>
  <si>
    <t>Api Implementar bearer en modulo usuario</t>
  </si>
  <si>
    <t>Vista Implementar bearer en modulo usuario</t>
  </si>
  <si>
    <t>Api Implementar bearer en modulos restantes</t>
  </si>
  <si>
    <t>Vista Implementar bearer en modulos restantes</t>
  </si>
  <si>
    <t>Vista ver imagen</t>
  </si>
  <si>
    <t>Api POST imagen</t>
  </si>
  <si>
    <t>Api GET imagen</t>
  </si>
  <si>
    <t>Vista subir imagen</t>
  </si>
  <si>
    <t>Api GET Personal</t>
  </si>
  <si>
    <t>Api POST Personal</t>
  </si>
  <si>
    <t>Api PUT Personal</t>
  </si>
  <si>
    <t>Api DELETE Personal</t>
  </si>
  <si>
    <t>Vista Crear Personal</t>
  </si>
  <si>
    <t>Vista Listar Personal</t>
  </si>
  <si>
    <t>Vista Actualizar Personal</t>
  </si>
  <si>
    <t>Vista Eliminar Personal</t>
  </si>
  <si>
    <t>Api GET Sucursal</t>
  </si>
  <si>
    <t>Api POST Sucursal</t>
  </si>
  <si>
    <t>Api PUT Sucursal</t>
  </si>
  <si>
    <t>Api DELETE Sucursal</t>
  </si>
  <si>
    <t>Vista Crear Sucursal</t>
  </si>
  <si>
    <t>Vista Listar Sucursal</t>
  </si>
  <si>
    <t>Vista Actualizar Sucursal</t>
  </si>
  <si>
    <t>Vista Eliminar Sucursal</t>
  </si>
  <si>
    <t>Api GET Categoria</t>
  </si>
  <si>
    <t>Api POST Categoria</t>
  </si>
  <si>
    <t>Api PUT Categoria</t>
  </si>
  <si>
    <t>Api DELETE Categoria</t>
  </si>
  <si>
    <t>Vista Crear Categoria</t>
  </si>
  <si>
    <t>Vista Listar Categoria</t>
  </si>
  <si>
    <t>Vista Actualizar Categoria</t>
  </si>
  <si>
    <t>Vista Eliminar Categoria</t>
  </si>
  <si>
    <t>Api GET Subcategoria</t>
  </si>
  <si>
    <t>Api POST Subcategoria</t>
  </si>
  <si>
    <t>Api PUT Subcategoria</t>
  </si>
  <si>
    <t>Api DELETE Subcategoria</t>
  </si>
  <si>
    <t>Vista Crear Subcategoria</t>
  </si>
  <si>
    <t>Vista Listar Subcategoria</t>
  </si>
  <si>
    <t>Vista Actualizar Subcategoria</t>
  </si>
  <si>
    <t>Vista Eliminar Subcategoria</t>
  </si>
  <si>
    <t>Api GET Laboratorio</t>
  </si>
  <si>
    <t>Api POST Laboratorio</t>
  </si>
  <si>
    <t>Api PUT Laboratorio</t>
  </si>
  <si>
    <t>Api DELETE Laboratorio</t>
  </si>
  <si>
    <t>Vista Crear Laboratorio</t>
  </si>
  <si>
    <t>Vista Listar Laboratorio</t>
  </si>
  <si>
    <t>Vista Actualizar Laboratorio</t>
  </si>
  <si>
    <t>Vista Eliminar Laboratorio</t>
  </si>
  <si>
    <t>Api GET Composicion</t>
  </si>
  <si>
    <t>Api POST Composicion</t>
  </si>
  <si>
    <t>Api PUT Composicion</t>
  </si>
  <si>
    <t>Api DELETE Composicion</t>
  </si>
  <si>
    <t>Vista Listar Composicion</t>
  </si>
  <si>
    <t>Vista Crear Composicion</t>
  </si>
  <si>
    <t>Vista Actualizar Composicion</t>
  </si>
  <si>
    <t>Vista Eliminar Composicion</t>
  </si>
  <si>
    <t>Api GET Proveedor</t>
  </si>
  <si>
    <t>Api POST Proveedor</t>
  </si>
  <si>
    <t>Api PUT Proveedor</t>
  </si>
  <si>
    <t>Api DELETE Proveedor</t>
  </si>
  <si>
    <t>Vista Crear Proveedor</t>
  </si>
  <si>
    <t>Vista Listar Proveedor</t>
  </si>
  <si>
    <t>Vista Actualizar Proveedor</t>
  </si>
  <si>
    <t>Vista Eliminar Proveedor</t>
  </si>
  <si>
    <t>Api GET Producto</t>
  </si>
  <si>
    <t>Api POST Producto</t>
  </si>
  <si>
    <t>Api PUT Producto</t>
  </si>
  <si>
    <t>Api DELETE Producto</t>
  </si>
  <si>
    <t>Vista Crear Producto</t>
  </si>
  <si>
    <t>Vista Listar Producto</t>
  </si>
  <si>
    <t>Vista Actualizar Producto</t>
  </si>
  <si>
    <t>Vista Eliminar Producto</t>
  </si>
  <si>
    <t>Sprint 10</t>
  </si>
  <si>
    <t>Sprint 01</t>
  </si>
  <si>
    <t>Sprint 02</t>
  </si>
  <si>
    <t>Sprint 03</t>
  </si>
  <si>
    <t>Sprint 04</t>
  </si>
  <si>
    <t>Sprint 05</t>
  </si>
  <si>
    <t>Sprint 06</t>
  </si>
  <si>
    <t>Sprint 07</t>
  </si>
  <si>
    <t>Sprint 08</t>
  </si>
  <si>
    <t>Sprint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</si>
</sst>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\-mm\-yyyy\ hh:mm:ss"/>
  </numFmts>
  <fonts count="6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9" fontId="0" fillId="3" borderId="0" xfId="1" applyFont="1" applyFill="1" applyAlignment="1">
      <alignment horizontal="center" vertical="center"/>
    </xf>
    <xf numFmtId="9" fontId="0" fillId="3" borderId="0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92">
    <dxf>
      <numFmt numFmtId="19" formatCode="d/mm/yyyy"/>
      <alignment horizontal="center" vertical="center" textRotation="0" wrapText="0" indent="0" justifyLastLine="0" shrinkToFit="0" readingOrder="0"/>
    </dxf>
    <dxf>
      <alignment horizontal="left" vertical="bottom" textRotation="0" wrapText="0" indent="1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numFmt numFmtId="19" formatCode="d/mm/yyyy"/>
      <alignment horizontal="center" vertical="center" textRotation="0" wrapText="0" indent="0" justifyLastLine="0" shrinkToFit="0" readingOrder="0"/>
    </dxf>
    <dxf>
      <alignment horizontal="left" vertical="bottom" textRotation="0" wrapText="0" indent="1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numFmt numFmtId="166" formatCode="d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165" formatCode="d\-mm\-yyyy\ hh:mm:ss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numFmt numFmtId="19" formatCode="d/mm/yyyy"/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5" formatCode="d\-mm\-yyyy\ hh:mm:ss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65" formatCode="d\-mm\-yyyy\ hh:mm:ss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9" formatCode="d/mm/yyyy"/>
      <alignment horizontal="center" vertical="center" textRotation="0" wrapText="0" indent="0" justifyLastLine="0" shrinkToFit="0" readingOrder="0"/>
    </dxf>
    <dxf>
      <numFmt numFmtId="19" formatCode="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1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numFmt numFmtId="19" formatCode="d/mm/yyyy"/>
      <alignment horizontal="center" vertical="center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numFmt numFmtId="19" formatCode="d/mm/yyyy"/>
      <alignment horizontal="center" vertical="center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numFmt numFmtId="19" formatCode="d/mm/yyyy"/>
      <alignment horizontal="center" vertical="center" textRotation="0" wrapText="0" indent="0" justifyLastLine="0" shrinkToFit="0" readingOrder="0"/>
    </dxf>
    <dxf>
      <alignment horizontal="left" vertical="bottom" textRotation="0" wrapText="0" indent="1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9" formatCode="d/mm/yyyy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9" formatCode="d/mm/yyyy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numFmt numFmtId="19" formatCode="d/mm/yyyy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1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1" indent="0" justifyLastLine="0" shrinkToFit="0" readingOrder="0"/>
    </dxf>
    <dxf>
      <numFmt numFmtId="19" formatCode="d/mm/yyyy"/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1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numFmt numFmtId="19" formatCode="d/mm/yyyy"/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1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numFmt numFmtId="19" formatCode="d/mm/yyyy"/>
      <alignment horizontal="center" vertical="center" textRotation="0" wrapText="0" indent="0" justifyLastLine="0" shrinkToFit="0" readingOrder="0"/>
    </dxf>
    <dxf>
      <numFmt numFmtId="19" formatCode="d/mm/yyyy"/>
      <alignment horizontal="center" vertical="center" textRotation="0" wrapText="0" indent="0" justifyLastLine="0" shrinkToFit="0" readingOrder="0"/>
    </dxf>
    <dxf>
      <alignment horizontal="left" vertical="bottom" textRotation="0" wrapText="0" indent="1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0000000}" name="tb_sprint" displayName="tb_sprint" ref="B2:F13" totalsRowShown="0" headerRowDxfId="91">
  <autoFilter ref="B2:F13" xr:uid="{00000000-0009-0000-0100-000010000000}"/>
  <tableColumns count="5">
    <tableColumn id="1" xr3:uid="{00000000-0010-0000-0000-000001000000}" name="ID_SPRINT" dataDxfId="90">
      <calculatedColumnFormula>IFERROR(B2+1, 0)</calculatedColumnFormula>
    </tableColumn>
    <tableColumn id="2" xr3:uid="{00000000-0010-0000-0000-000002000000}" name="NOMBRE" dataDxfId="89"/>
    <tableColumn id="3" xr3:uid="{00000000-0010-0000-0000-000003000000}" name="CREACION" dataDxfId="88"/>
    <tableColumn id="4" xr3:uid="{00000000-0010-0000-0000-000004000000}" name="FECHA_INICIO"/>
    <tableColumn id="5" xr3:uid="{00000000-0010-0000-0000-000005000000}" name="FECHA_CIERRE" dataDxfId="87"/>
  </tableColumns>
  <tableStyleInfo name="TableStyleLight13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1000000}" name="tb_epicas" displayName="tb_epicas" ref="B2:F10" totalsRowShown="0" headerRowDxfId="86">
  <autoFilter ref="B2:F10" xr:uid="{00000000-0009-0000-0100-000018000000}"/>
  <tableColumns count="5">
    <tableColumn id="1" xr3:uid="{00000000-0010-0000-0100-000001000000}" name="ID_EPICA" dataDxfId="85">
      <calculatedColumnFormula>IFERROR(B2+1, 1)</calculatedColumnFormula>
    </tableColumn>
    <tableColumn id="2" xr3:uid="{00000000-0010-0000-0100-000002000000}" name="NOMBRE" dataDxfId="84"/>
    <tableColumn id="5" xr3:uid="{00000000-0010-0000-0100-000005000000}" name="ID_PROYECTO" dataDxfId="83"/>
    <tableColumn id="4" xr3:uid="{00000000-0010-0000-0100-000004000000}" name="PUNTOS" dataDxfId="82">
      <calculatedColumnFormula>SUMIFS(tb_features[PUNTOS],tb_features[ID_EPICA],tb_epicas[[#This Row],[ID_EPICA]])</calculatedColumnFormula>
    </tableColumn>
    <tableColumn id="3" xr3:uid="{00000000-0010-0000-0100-000003000000}" name="CREACION" dataDxfId="81"/>
  </tableColumns>
  <tableStyleInfo name="TableStyleLight13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2000000}" name="tb_features" displayName="tb_features" ref="B2:F14" totalsRowShown="0" headerRowDxfId="80">
  <autoFilter ref="B2:F14" xr:uid="{00000000-0009-0000-0100-000019000000}"/>
  <tableColumns count="5">
    <tableColumn id="1" xr3:uid="{00000000-0010-0000-0200-000001000000}" name="ID_FEATURE" dataDxfId="79">
      <calculatedColumnFormula>IFERROR(B2+1, 1)</calculatedColumnFormula>
    </tableColumn>
    <tableColumn id="2" xr3:uid="{00000000-0010-0000-0200-000002000000}" name="NOMBRE" dataDxfId="78"/>
    <tableColumn id="4" xr3:uid="{00000000-0010-0000-0200-000004000000}" name="ID_EPICA" dataDxfId="77"/>
    <tableColumn id="5" xr3:uid="{00000000-0010-0000-0200-000005000000}" name="PUNTOS" dataDxfId="76">
      <calculatedColumnFormula>SUMIFS(tb_userstories[PUNTOS PLANEADOS],tb_userstories[ID_FEATURE],tb_features[[#This Row],[ID_FEATURE]])</calculatedColumnFormula>
    </tableColumn>
    <tableColumn id="3" xr3:uid="{00000000-0010-0000-0200-000003000000}" name="CREACION" dataDxfId="75"/>
  </tableColumns>
  <tableStyleInfo name="TableStyleLight13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3000000}" name="tb_userstories" displayName="tb_userstories" ref="B2:M15" totalsRowShown="0" headerRowDxfId="74">
  <autoFilter ref="B2:M15" xr:uid="{00000000-0009-0000-0100-00001A000000}"/>
  <tableColumns count="12">
    <tableColumn id="1" xr3:uid="{00000000-0010-0000-0300-000001000000}" name="ID_USER_STORY" dataDxfId="73">
      <calculatedColumnFormula>IFERROR(B2+1, 1)</calculatedColumnFormula>
    </tableColumn>
    <tableColumn id="2" xr3:uid="{00000000-0010-0000-0300-000002000000}" name="NOMBRE" dataDxfId="72"/>
    <tableColumn id="4" xr3:uid="{00000000-0010-0000-0300-000004000000}" name="ID_FEATURE" dataDxfId="71"/>
    <tableColumn id="5" xr3:uid="{00000000-0010-0000-0300-000005000000}" name="DETALLE" dataDxfId="70"/>
    <tableColumn id="6" xr3:uid="{00000000-0010-0000-0300-000006000000}" name="PUNTOS PLANEADOS" dataDxfId="69">
      <calculatedColumnFormula>SUMIFS(tb_tareas[PUNTOS],tb_tareas[ID_USER_STORY],tb_userstories[[#This Row],[ID_USER_STORY]])</calculatedColumnFormula>
    </tableColumn>
    <tableColumn id="7" xr3:uid="{00000000-0010-0000-0300-000007000000}" name="PUNTOS COMPLETADOS" dataDxfId="68">
      <calculatedColumnFormula xml:space="preserve"> tb_userstories[[#This Row],[PUNTOS PLANEADOS]] * tb_userstories[[#This Row],[AVANCE]]</calculatedColumnFormula>
    </tableColumn>
    <tableColumn id="9" xr3:uid="{00000000-0010-0000-0300-000009000000}" name="TAREAS PLANEADAS" dataDxfId="67">
      <calculatedColumnFormula>COUNTIFS(tb_tareas[ID_USER_STORY],tb_userstories[[#This Row],[ID_USER_STORY]])</calculatedColumnFormula>
    </tableColumn>
    <tableColumn id="8" xr3:uid="{00000000-0010-0000-0300-000008000000}" name="TAREAS COMPLETADAS" dataDxfId="66">
      <calculatedColumnFormula>COUNTIFS(tb_tareas[ID_USER_STORY],tb_userstories[[#This Row],[ID_USER_STORY]],tb_tareas[ESTADO],"COMPLETADO")</calculatedColumnFormula>
    </tableColumn>
    <tableColumn id="11" xr3:uid="{00000000-0010-0000-0300-00000B000000}" name="COSTO PRESUPUESTADO" dataDxfId="65">
      <calculatedColumnFormula>SUMIFS(tb_tareas[COSTO PRESUPUESTADO],tb_tareas[ID_USER_STORY],tb_userstories[[#This Row],[ID_USER_STORY]])</calculatedColumnFormula>
    </tableColumn>
    <tableColumn id="10" xr3:uid="{00000000-0010-0000-0300-00000A000000}" name="COSTO REAL" dataDxfId="64">
      <calculatedColumnFormula>SUMIFS(tb_tareas[COSTO REAL],tb_tareas[ID_USER_STORY],tb_userstories[[#This Row],[ID_USER_STORY]])</calculatedColumnFormula>
    </tableColumn>
    <tableColumn id="13" xr3:uid="{00000000-0010-0000-0300-00000D000000}" name="AVANCE" dataDxfId="63" dataCellStyle="Porcentaje">
      <calculatedColumnFormula>IFERROR(tb_userstories[[#This Row],[TAREAS COMPLETADAS]]/tb_userstories[[#This Row],[TAREAS PLANEADAS]], 0)</calculatedColumnFormula>
    </tableColumn>
    <tableColumn id="3" xr3:uid="{00000000-0010-0000-0300-000003000000}" name="CREACION" dataDxfId="62"/>
  </tableColumns>
  <tableStyleInfo name="TableStyleLight13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b_personas" displayName="tb_personas" ref="A1:L4" totalsRowShown="0" headerRowDxfId="61">
  <autoFilter ref="A1:L4" xr:uid="{00000000-0009-0000-0100-000002000000}"/>
  <tableColumns count="12">
    <tableColumn id="1" xr3:uid="{00000000-0010-0000-0400-000001000000}" name="ID_PERSONA" dataDxfId="60"/>
    <tableColumn id="2" xr3:uid="{00000000-0010-0000-0400-000002000000}" name="APELLIDO PATERNO" dataDxfId="59"/>
    <tableColumn id="3" xr3:uid="{00000000-0010-0000-0400-000003000000}" name="APELLIDO MATERNO" dataDxfId="58"/>
    <tableColumn id="4" xr3:uid="{00000000-0010-0000-0400-000004000000}" name="PRIMER NOMBRE" dataDxfId="57"/>
    <tableColumn id="5" xr3:uid="{00000000-0010-0000-0400-000005000000}" name="OTROS NOMBRES" dataDxfId="56">
      <calculatedColumnFormula>tb_personas[[#This Row],[SEXO]] / 28.35</calculatedColumnFormula>
    </tableColumn>
    <tableColumn id="7" xr3:uid="{00000000-0010-0000-0400-000007000000}" name="SHORT" dataDxfId="55"/>
    <tableColumn id="6" xr3:uid="{00000000-0010-0000-0400-000006000000}" name="SEXO" dataDxfId="54"/>
    <tableColumn id="8" xr3:uid="{00000000-0010-0000-0400-000008000000}" name="NACIMIENTO" dataDxfId="53"/>
    <tableColumn id="9" xr3:uid="{00000000-0010-0000-0400-000009000000}" name="CORREO" dataDxfId="52"/>
    <tableColumn id="10" xr3:uid="{00000000-0010-0000-0400-00000A000000}" name="CORREO CORPORATIVO" dataDxfId="51"/>
    <tableColumn id="12" xr3:uid="{00000000-0010-0000-0400-00000C000000}" name="ID_EQUIPO" dataDxfId="50"/>
    <tableColumn id="11" xr3:uid="{00000000-0010-0000-0400-00000B000000}" name="ID_AREA" dataDxfId="49"/>
  </tableColumns>
  <tableStyleInfo name="TableStyleLight13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b_equipos" displayName="tb_equipos" ref="N1:P2" totalsRowShown="0" headerRowDxfId="48">
  <autoFilter ref="N1:P2" xr:uid="{00000000-0009-0000-0100-000003000000}"/>
  <tableColumns count="3">
    <tableColumn id="1" xr3:uid="{00000000-0010-0000-0500-000001000000}" name="ID_EQUIPO" dataDxfId="47">
      <calculatedColumnFormula>IFERROR(N1+1, 1)</calculatedColumnFormula>
    </tableColumn>
    <tableColumn id="2" xr3:uid="{00000000-0010-0000-0500-000002000000}" name="NOMBRE" dataDxfId="46"/>
    <tableColumn id="3" xr3:uid="{00000000-0010-0000-0500-000003000000}" name="CREACION" dataDxfId="45"/>
  </tableColumns>
  <tableStyleInfo name="TableStyleLight13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tb_areas" displayName="tb_areas" ref="R1:U4" totalsRowShown="0" headerRowDxfId="44">
  <autoFilter ref="R1:U4" xr:uid="{00000000-0009-0000-0100-000004000000}"/>
  <tableColumns count="4">
    <tableColumn id="1" xr3:uid="{00000000-0010-0000-0600-000001000000}" name="ID_AREA" dataDxfId="43">
      <calculatedColumnFormula>IFERROR(R1+1, 1)</calculatedColumnFormula>
    </tableColumn>
    <tableColumn id="2" xr3:uid="{00000000-0010-0000-0600-000002000000}" name="NOMBRE DE AREA" dataDxfId="42"/>
    <tableColumn id="3" xr3:uid="{00000000-0010-0000-0600-000003000000}" name="DETALLE" dataDxfId="41"/>
    <tableColumn id="4" xr3:uid="{00000000-0010-0000-0600-000004000000}" name="CREACION" dataDxfId="40"/>
  </tableColumns>
  <tableStyleInfo name="TableStyleLight13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b_proyectos" displayName="tb_proyectos" ref="W1:AC2" totalsRowShown="0" headerRowDxfId="39">
  <autoFilter ref="W1:AC2" xr:uid="{00000000-0009-0000-0100-00000A000000}"/>
  <tableColumns count="7">
    <tableColumn id="1" xr3:uid="{00000000-0010-0000-0700-000001000000}" name="ID_PROYECTO" dataDxfId="38">
      <calculatedColumnFormula>IFERROR(W1+1, 1)</calculatedColumnFormula>
    </tableColumn>
    <tableColumn id="2" xr3:uid="{00000000-0010-0000-0700-000002000000}" name="NOMBRE DE PROYECTO" dataDxfId="37"/>
    <tableColumn id="3" xr3:uid="{00000000-0010-0000-0700-000003000000}" name="DETALLE" dataDxfId="36"/>
    <tableColumn id="6" xr3:uid="{00000000-0010-0000-0700-000006000000}" name="CONTRATISTA" dataDxfId="35"/>
    <tableColumn id="5" xr3:uid="{00000000-0010-0000-0700-000005000000}" name="CONTACTO" dataDxfId="34"/>
    <tableColumn id="7" xr3:uid="{00000000-0010-0000-0700-000007000000}" name="UBICACIÓN" dataDxfId="33"/>
    <tableColumn id="4" xr3:uid="{00000000-0010-0000-0700-000004000000}" name="CREACION" dataDxfId="32"/>
  </tableColumns>
  <tableStyleInfo name="TableStyleLight13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b_tareas" displayName="tb_tareas" ref="B1:R135" totalsRowShown="0" headerRowDxfId="31">
  <autoFilter ref="B1:R135" xr:uid="{00000000-0009-0000-0100-000008000000}"/>
  <tableColumns count="17">
    <tableColumn id="1" xr3:uid="{00000000-0010-0000-0800-000001000000}" name="ID_TAREA" dataDxfId="30">
      <calculatedColumnFormula>IFERROR(B1+1, 1)</calculatedColumnFormula>
    </tableColumn>
    <tableColumn id="2" xr3:uid="{00000000-0010-0000-0800-000002000000}" name="NOMBRE" dataDxfId="29"/>
    <tableColumn id="4" xr3:uid="{00000000-0010-0000-0800-000004000000}" name="ID_USER_STORY" dataDxfId="28"/>
    <tableColumn id="5" xr3:uid="{00000000-0010-0000-0800-000005000000}" name="ID_SPRINT" dataDxfId="27"/>
    <tableColumn id="17" xr3:uid="{00000000-0010-0000-0800-000011000000}" name="ID_CATEGORIA" dataDxfId="26"/>
    <tableColumn id="15" xr3:uid="{00000000-0010-0000-0800-00000F000000}" name="PUNTOS" dataDxfId="25"/>
    <tableColumn id="8" xr3:uid="{00000000-0010-0000-0800-000008000000}" name="ID_PERSONA" dataDxfId="24"/>
    <tableColumn id="7" xr3:uid="{00000000-0010-0000-0800-000007000000}" name="CREACION" dataDxfId="23"/>
    <tableColumn id="6" xr3:uid="{00000000-0010-0000-0800-000006000000}" name="FECHA_ENTREGA_PLANEADA" dataDxfId="22"/>
    <tableColumn id="16" xr3:uid="{00000000-0010-0000-0800-000010000000}" name="FECHA_INICIO_REAL" dataDxfId="21">
      <calculatedColumnFormula array="1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calculatedColumnFormula>
    </tableColumn>
    <tableColumn id="13" xr3:uid="{00000000-0010-0000-0800-00000D000000}" name="FECHA_ENTREGA_REAL" dataDxfId="20"/>
    <tableColumn id="14" xr3:uid="{00000000-0010-0000-0800-00000E000000}" name="DIAS TIEMPO DE CICLO" dataDxfId="19">
      <calculatedColumnFormula>IFERROR(IF(tb_tareas[[#This Row],[FECHA_ENTREGA_REAL]]="","",tb_tareas[[#This Row],[FECHA_ENTREGA_REAL]]-tb_tareas[[#This Row],[FECHA_INICIO_REAL]]), "")</calculatedColumnFormula>
    </tableColumn>
    <tableColumn id="10" xr3:uid="{00000000-0010-0000-0800-00000A000000}" name="ID_ESTADO" dataDxfId="18">
      <calculatedColumnFormula array="1">IFERROR(MAX( IF(   tb_registros[ID_TAREA] = tb_tareas[[#This Row],[ID_TAREA]], tb_registros[ID_ESTADO],1  ) ),1)</calculatedColumnFormula>
    </tableColumn>
    <tableColumn id="9" xr3:uid="{00000000-0010-0000-0800-000009000000}" name="ESTADO" dataDxfId="17">
      <calculatedColumnFormula>IFERROR(VLOOKUP(tb_tareas[[#This Row],[ID_ESTADO]],tb_estado[],2,FALSE),"SIN ESTADO")</calculatedColumnFormula>
    </tableColumn>
    <tableColumn id="12" xr3:uid="{00000000-0010-0000-0800-00000C000000}" name="COSTO PRESUPUESTADO" dataDxfId="16"/>
    <tableColumn id="11" xr3:uid="{00000000-0010-0000-0800-00000B000000}" name="COSTO REAL" dataDxfId="15"/>
    <tableColumn id="3" xr3:uid="{00000000-0010-0000-0800-000003000000}" name="F_ACTUALIZACION" dataDxfId="14"/>
  </tableColumns>
  <tableStyleInfo name="TableStyleLight13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9000000}" name="tb_registros" displayName="tb_registros" ref="B2:F22" totalsRowShown="0" headerRowDxfId="13">
  <autoFilter ref="B2:F22" xr:uid="{00000000-0009-0000-0100-000017000000}"/>
  <tableColumns count="5">
    <tableColumn id="1" xr3:uid="{00000000-0010-0000-0900-000001000000}" name="ID_TAREA" dataDxfId="12"/>
    <tableColumn id="2" xr3:uid="{00000000-0010-0000-0900-000002000000}" name="ID_ESTADO" dataDxfId="11"/>
    <tableColumn id="3" xr3:uid="{00000000-0010-0000-0900-000003000000}" name="F_REGISTRO" dataDxfId="10"/>
    <tableColumn id="4" xr3:uid="{00000000-0010-0000-0900-000004000000}" name="ESTADO" dataDxfId="9">
      <calculatedColumnFormula>IFERROR(VLOOKUP(tb_registros[[#This Row],[ID_ESTADO]],tb_estado[],2,FALSE),"SIN ESTADO")</calculatedColumnFormula>
    </tableColumn>
    <tableColumn id="5" xr3:uid="{00000000-0010-0000-0900-000005000000}" name="CONCAT" dataDxfId="8">
      <calculatedColumnFormula>tb_registros[[#This Row],[ID_TAREA]]&amp;"-"&amp;tb_registros[[#This Row],[ESTADO]]</calculatedColumnFormula>
    </tableColumn>
  </tableColumns>
  <tableStyleInfo name="TableStyleLight13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A000000}" name="tb_estado" displayName="tb_estado" ref="B2:D6" totalsRowShown="0" headerRowDxfId="7">
  <autoFilter ref="B2:D6" xr:uid="{00000000-0009-0000-0100-000015000000}"/>
  <tableColumns count="3">
    <tableColumn id="1" xr3:uid="{00000000-0010-0000-0A00-000001000000}" name="ID_ESTADO" dataDxfId="6">
      <calculatedColumnFormula>IFERROR(B2+1, 1)</calculatedColumnFormula>
    </tableColumn>
    <tableColumn id="2" xr3:uid="{00000000-0010-0000-0A00-000002000000}" name="NOMBRE" dataDxfId="5"/>
    <tableColumn id="3" xr3:uid="{00000000-0010-0000-0A00-000003000000}" name="CREACION" dataDxfId="4"/>
  </tableColumns>
  <tableStyleInfo name="TableStyleLight13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B000000}" name="tb_categorias_tareas" displayName="tb_categorias_tareas" ref="B2:D13" totalsRowShown="0" headerRowDxfId="3">
  <autoFilter ref="B2:D13" xr:uid="{00000000-0009-0000-0100-000013000000}"/>
  <tableColumns count="3">
    <tableColumn id="1" xr3:uid="{00000000-0010-0000-0B00-000001000000}" name="ID_CATEGORIA" dataDxfId="2">
      <calculatedColumnFormula>IFERROR(B2+1, 1)</calculatedColumnFormula>
    </tableColumn>
    <tableColumn id="2" xr3:uid="{00000000-0010-0000-0B00-000002000000}" name="NOMBRE" dataDxfId="1"/>
    <tableColumn id="3" xr3:uid="{00000000-0010-0000-0B00-000003000000}" name="CREACION" dataDxfId="0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2:F13"/>
  <sheetViews>
    <sheetView tabSelected="1" workbookViewId="0">
      <selection activeCell="C11" sqref="C11"/>
    </sheetView>
  </sheetViews>
  <sheetFormatPr baseColWidth="10" defaultRowHeight="15" x14ac:dyDescent="0.25"/>
  <cols>
    <col min="1" max="1" width="3.85546875" customWidth="1"/>
    <col min="2" max="2" width="13.42578125" customWidth="1"/>
    <col min="3" max="3" width="33.28515625" customWidth="1"/>
    <col min="4" max="4" width="17.7109375" customWidth="1"/>
    <col min="5" max="5" width="18.140625" customWidth="1"/>
    <col min="6" max="6" width="17.5703125" customWidth="1"/>
    <col min="7" max="7" width="3.7109375" customWidth="1"/>
  </cols>
  <sheetData>
    <row r="2" spans="2:6" x14ac:dyDescent="0.25">
      <c r="B2" s="1" t="s">
        <v>50</v>
      </c>
      <c r="C2" s="1" t="s">
        <v>22</v>
      </c>
      <c r="D2" s="1" t="s">
        <v>26</v>
      </c>
      <c r="E2" s="18" t="s">
        <v>67</v>
      </c>
      <c r="F2" s="18" t="s">
        <v>68</v>
      </c>
    </row>
    <row r="3" spans="2:6" x14ac:dyDescent="0.25">
      <c r="B3" s="2">
        <f t="shared" ref="B3:B13" si="0">IFERROR(B2+1, 0)</f>
        <v>0</v>
      </c>
      <c r="C3" s="3" t="s">
        <v>65</v>
      </c>
      <c r="D3" s="21">
        <v>44421</v>
      </c>
      <c r="E3" s="21">
        <v>44421</v>
      </c>
      <c r="F3" s="21">
        <v>44421</v>
      </c>
    </row>
    <row r="4" spans="2:6" x14ac:dyDescent="0.25">
      <c r="B4" s="8">
        <f t="shared" si="0"/>
        <v>1</v>
      </c>
      <c r="C4" s="3" t="s">
        <v>207</v>
      </c>
      <c r="D4" s="21">
        <v>44421</v>
      </c>
      <c r="E4" s="21">
        <v>44422</v>
      </c>
      <c r="F4" s="21">
        <v>44422</v>
      </c>
    </row>
    <row r="5" spans="2:6" x14ac:dyDescent="0.25">
      <c r="B5" s="6">
        <f t="shared" si="0"/>
        <v>2</v>
      </c>
      <c r="C5" s="3" t="s">
        <v>208</v>
      </c>
      <c r="D5" s="22">
        <v>44421</v>
      </c>
      <c r="E5" s="21">
        <v>44422</v>
      </c>
      <c r="F5" s="21">
        <v>44560</v>
      </c>
    </row>
    <row r="6" spans="2:6" x14ac:dyDescent="0.25">
      <c r="B6" s="6">
        <f t="shared" si="0"/>
        <v>3</v>
      </c>
      <c r="C6" s="3" t="s">
        <v>209</v>
      </c>
      <c r="D6" s="22">
        <v>44421</v>
      </c>
      <c r="E6" s="21">
        <v>44422</v>
      </c>
      <c r="F6" s="21">
        <v>44560</v>
      </c>
    </row>
    <row r="7" spans="2:6" x14ac:dyDescent="0.25">
      <c r="B7" s="6">
        <f t="shared" si="0"/>
        <v>4</v>
      </c>
      <c r="C7" s="3" t="s">
        <v>210</v>
      </c>
      <c r="D7" s="22">
        <v>44421</v>
      </c>
      <c r="E7" s="21">
        <v>44422</v>
      </c>
      <c r="F7" s="21">
        <v>44560</v>
      </c>
    </row>
    <row r="8" spans="2:6" x14ac:dyDescent="0.25">
      <c r="B8" s="6">
        <f t="shared" si="0"/>
        <v>5</v>
      </c>
      <c r="C8" s="3" t="s">
        <v>211</v>
      </c>
      <c r="D8" s="22">
        <v>44421</v>
      </c>
      <c r="E8" s="21">
        <v>44422</v>
      </c>
      <c r="F8" s="21">
        <v>44560</v>
      </c>
    </row>
    <row r="9" spans="2:6" x14ac:dyDescent="0.25">
      <c r="B9" s="6">
        <f t="shared" si="0"/>
        <v>6</v>
      </c>
      <c r="C9" s="3" t="s">
        <v>212</v>
      </c>
      <c r="D9" s="22">
        <v>44421</v>
      </c>
      <c r="E9" s="21">
        <v>44422</v>
      </c>
      <c r="F9" s="21">
        <v>44560</v>
      </c>
    </row>
    <row r="10" spans="2:6" x14ac:dyDescent="0.25">
      <c r="B10" s="6">
        <f t="shared" si="0"/>
        <v>7</v>
      </c>
      <c r="C10" s="3" t="s">
        <v>213</v>
      </c>
      <c r="D10" s="22">
        <v>44421</v>
      </c>
      <c r="E10" s="21">
        <v>44422</v>
      </c>
      <c r="F10" s="21">
        <v>44560</v>
      </c>
    </row>
    <row r="11" spans="2:6" x14ac:dyDescent="0.25">
      <c r="B11" s="6">
        <f t="shared" si="0"/>
        <v>8</v>
      </c>
      <c r="C11" s="3" t="s">
        <v>214</v>
      </c>
      <c r="D11" s="22">
        <v>44421</v>
      </c>
      <c r="E11" s="21">
        <v>44422</v>
      </c>
      <c r="F11" s="21">
        <v>44560</v>
      </c>
    </row>
    <row r="12" spans="2:6" x14ac:dyDescent="0.25">
      <c r="B12" s="6">
        <f t="shared" si="0"/>
        <v>9</v>
      </c>
      <c r="C12" s="3" t="s">
        <v>215</v>
      </c>
      <c r="D12" s="22">
        <v>44421</v>
      </c>
      <c r="E12" s="21">
        <v>44422</v>
      </c>
      <c r="F12" s="21">
        <v>44560</v>
      </c>
    </row>
    <row r="13" spans="2:6" x14ac:dyDescent="0.25">
      <c r="B13" s="6">
        <f t="shared" si="0"/>
        <v>10</v>
      </c>
      <c r="C13" s="3" t="s">
        <v>206</v>
      </c>
      <c r="D13" s="22">
        <v>44421</v>
      </c>
      <c r="E13" s="21">
        <v>44422</v>
      </c>
      <c r="F13" s="21">
        <v>44560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B2:F10"/>
  <sheetViews>
    <sheetView workbookViewId="0">
      <selection activeCell="C8" sqref="C8"/>
    </sheetView>
  </sheetViews>
  <sheetFormatPr baseColWidth="10" defaultRowHeight="15" x14ac:dyDescent="0.25"/>
  <cols>
    <col min="1" max="1" width="5.42578125" customWidth="1"/>
    <col min="2" max="2" width="13.5703125" bestFit="1" customWidth="1"/>
    <col min="3" max="3" width="21.42578125" bestFit="1" customWidth="1"/>
    <col min="4" max="4" width="24.28515625" bestFit="1" customWidth="1"/>
    <col min="5" max="5" width="21.42578125" customWidth="1"/>
    <col min="6" max="6" width="15.140625" customWidth="1"/>
    <col min="7" max="7" width="6.7109375" customWidth="1"/>
  </cols>
  <sheetData>
    <row r="2" spans="2:6" x14ac:dyDescent="0.25">
      <c r="B2" s="1" t="s">
        <v>35</v>
      </c>
      <c r="C2" s="1" t="s">
        <v>22</v>
      </c>
      <c r="D2" s="1" t="s">
        <v>82</v>
      </c>
      <c r="E2" s="1" t="s">
        <v>37</v>
      </c>
      <c r="F2" s="1" t="s">
        <v>26</v>
      </c>
    </row>
    <row r="3" spans="2:6" x14ac:dyDescent="0.25">
      <c r="B3" s="2">
        <f t="shared" ref="B3:B10" si="0">IFERROR(B2+1, 1)</f>
        <v>1</v>
      </c>
      <c r="C3" s="3" t="s">
        <v>92</v>
      </c>
      <c r="D3" s="11">
        <v>1</v>
      </c>
      <c r="E3" s="13">
        <f>SUMIFS(tb_features[PUNTOS],tb_features[ID_EPICA],tb_epicas[[#This Row],[ID_EPICA]])</f>
        <v>142</v>
      </c>
      <c r="F3" s="21">
        <v>44421</v>
      </c>
    </row>
    <row r="4" spans="2:6" x14ac:dyDescent="0.25">
      <c r="B4" s="8">
        <f t="shared" si="0"/>
        <v>2</v>
      </c>
      <c r="C4" s="9" t="s">
        <v>104</v>
      </c>
      <c r="D4" s="11">
        <v>1</v>
      </c>
      <c r="E4" s="13">
        <f>SUMIFS(tb_features[PUNTOS],tb_features[ID_EPICA],tb_epicas[[#This Row],[ID_EPICA]])</f>
        <v>57</v>
      </c>
      <c r="F4" s="21">
        <v>44536</v>
      </c>
    </row>
    <row r="5" spans="2:6" x14ac:dyDescent="0.25">
      <c r="B5" s="8">
        <f t="shared" si="0"/>
        <v>3</v>
      </c>
      <c r="C5" s="10" t="s">
        <v>33</v>
      </c>
      <c r="D5" s="12">
        <v>1</v>
      </c>
      <c r="E5" s="13">
        <f>SUMIFS(tb_features[PUNTOS],tb_features[ID_EPICA],tb_epicas[[#This Row],[ID_EPICA]])</f>
        <v>37</v>
      </c>
      <c r="F5" s="21">
        <v>44421</v>
      </c>
    </row>
    <row r="6" spans="2:6" x14ac:dyDescent="0.25">
      <c r="B6" s="6">
        <f t="shared" si="0"/>
        <v>4</v>
      </c>
      <c r="C6" s="10" t="s">
        <v>90</v>
      </c>
      <c r="D6" s="12">
        <v>1</v>
      </c>
      <c r="E6" s="13">
        <f>SUMIFS(tb_features[PUNTOS],tb_features[ID_EPICA],tb_epicas[[#This Row],[ID_EPICA]])</f>
        <v>342</v>
      </c>
      <c r="F6" s="21">
        <v>44421</v>
      </c>
    </row>
    <row r="7" spans="2:6" x14ac:dyDescent="0.25">
      <c r="B7" s="6">
        <f t="shared" si="0"/>
        <v>5</v>
      </c>
      <c r="C7" s="3" t="s">
        <v>32</v>
      </c>
      <c r="D7" s="12">
        <v>1</v>
      </c>
      <c r="E7" s="13">
        <f>SUMIFS(tb_features[PUNTOS],tb_features[ID_EPICA],tb_epicas[[#This Row],[ID_EPICA]])</f>
        <v>0</v>
      </c>
      <c r="F7" s="21">
        <v>44421</v>
      </c>
    </row>
    <row r="8" spans="2:6" x14ac:dyDescent="0.25">
      <c r="B8" s="6">
        <f t="shared" si="0"/>
        <v>6</v>
      </c>
      <c r="C8" s="10" t="s">
        <v>91</v>
      </c>
      <c r="D8" s="12">
        <v>1</v>
      </c>
      <c r="E8" s="13">
        <f>SUMIFS(tb_features[PUNTOS],tb_features[ID_EPICA],tb_epicas[[#This Row],[ID_EPICA]])</f>
        <v>0</v>
      </c>
      <c r="F8" s="21">
        <v>44421</v>
      </c>
    </row>
    <row r="9" spans="2:6" x14ac:dyDescent="0.25">
      <c r="B9" s="6">
        <f t="shared" si="0"/>
        <v>7</v>
      </c>
      <c r="C9" s="10" t="s">
        <v>93</v>
      </c>
      <c r="D9" s="12">
        <v>1</v>
      </c>
      <c r="E9" s="13">
        <f>SUMIFS(tb_features[PUNTOS],tb_features[ID_EPICA],tb_epicas[[#This Row],[ID_EPICA]])</f>
        <v>0</v>
      </c>
      <c r="F9" s="21">
        <v>44421</v>
      </c>
    </row>
    <row r="10" spans="2:6" x14ac:dyDescent="0.25">
      <c r="B10" s="6">
        <f t="shared" si="0"/>
        <v>8</v>
      </c>
      <c r="C10" s="10" t="s">
        <v>34</v>
      </c>
      <c r="D10" s="12">
        <v>1</v>
      </c>
      <c r="E10" s="13">
        <f>SUMIFS(tb_features[PUNTOS],tb_features[ID_EPICA],tb_epicas[[#This Row],[ID_EPICA]])</f>
        <v>0</v>
      </c>
      <c r="F10" s="22">
        <v>44536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B2:F14"/>
  <sheetViews>
    <sheetView workbookViewId="0">
      <selection activeCell="E4" sqref="E4"/>
    </sheetView>
  </sheetViews>
  <sheetFormatPr baseColWidth="10" defaultRowHeight="15" x14ac:dyDescent="0.25"/>
  <cols>
    <col min="1" max="1" width="4.7109375" customWidth="1"/>
    <col min="2" max="2" width="15.7109375" bestFit="1" customWidth="1"/>
    <col min="3" max="3" width="37.28515625" bestFit="1" customWidth="1"/>
    <col min="4" max="4" width="13.5703125" bestFit="1" customWidth="1"/>
    <col min="5" max="5" width="12.42578125" customWidth="1"/>
    <col min="6" max="6" width="15.28515625" customWidth="1"/>
    <col min="7" max="7" width="5" customWidth="1"/>
  </cols>
  <sheetData>
    <row r="2" spans="2:6" x14ac:dyDescent="0.25">
      <c r="B2" s="1" t="s">
        <v>36</v>
      </c>
      <c r="C2" s="1" t="s">
        <v>22</v>
      </c>
      <c r="D2" s="1" t="s">
        <v>35</v>
      </c>
      <c r="E2" s="1" t="s">
        <v>37</v>
      </c>
      <c r="F2" s="1" t="s">
        <v>26</v>
      </c>
    </row>
    <row r="3" spans="2:6" x14ac:dyDescent="0.25">
      <c r="B3" s="2">
        <f t="shared" ref="B3:B14" si="0">IFERROR(B2+1, 1)</f>
        <v>1</v>
      </c>
      <c r="C3" s="3" t="s">
        <v>94</v>
      </c>
      <c r="D3" s="11">
        <v>1</v>
      </c>
      <c r="E3" s="13">
        <f>SUMIFS(tb_userstories[PUNTOS PLANEADOS],tb_userstories[ID_FEATURE],tb_features[[#This Row],[ID_FEATURE]])</f>
        <v>57</v>
      </c>
      <c r="F3" s="21">
        <v>44421</v>
      </c>
    </row>
    <row r="4" spans="2:6" x14ac:dyDescent="0.25">
      <c r="B4" s="8">
        <f t="shared" si="0"/>
        <v>2</v>
      </c>
      <c r="C4" s="9" t="s">
        <v>95</v>
      </c>
      <c r="D4" s="12">
        <v>1</v>
      </c>
      <c r="E4" s="14">
        <f>SUMIFS(tb_userstories[PUNTOS PLANEADOS],tb_userstories[ID_FEATURE],tb_features[[#This Row],[ID_FEATURE]])</f>
        <v>45</v>
      </c>
      <c r="F4" s="21">
        <v>44421</v>
      </c>
    </row>
    <row r="5" spans="2:6" x14ac:dyDescent="0.25">
      <c r="B5" s="8">
        <f t="shared" si="0"/>
        <v>3</v>
      </c>
      <c r="C5" s="9" t="s">
        <v>96</v>
      </c>
      <c r="D5" s="12">
        <v>1</v>
      </c>
      <c r="E5" s="14">
        <f>SUMIFS(tb_userstories[PUNTOS PLANEADOS],tb_userstories[ID_FEATURE],tb_features[[#This Row],[ID_FEATURE]])</f>
        <v>20</v>
      </c>
      <c r="F5" s="21">
        <v>44421</v>
      </c>
    </row>
    <row r="6" spans="2:6" x14ac:dyDescent="0.25">
      <c r="B6" s="8">
        <f t="shared" si="0"/>
        <v>4</v>
      </c>
      <c r="C6" s="9" t="s">
        <v>97</v>
      </c>
      <c r="D6" s="12">
        <v>1</v>
      </c>
      <c r="E6" s="14">
        <f>SUMIFS(tb_userstories[PUNTOS PLANEADOS],tb_userstories[ID_FEATURE],tb_features[[#This Row],[ID_FEATURE]])</f>
        <v>20</v>
      </c>
      <c r="F6" s="21">
        <v>44421</v>
      </c>
    </row>
    <row r="7" spans="2:6" x14ac:dyDescent="0.25">
      <c r="B7" s="8">
        <f t="shared" si="0"/>
        <v>5</v>
      </c>
      <c r="C7" s="3" t="s">
        <v>105</v>
      </c>
      <c r="D7" s="12">
        <v>2</v>
      </c>
      <c r="E7" s="14">
        <f>SUMIFS(tb_userstories[PUNTOS PLANEADOS],tb_userstories[ID_FEATURE],tb_features[[#This Row],[ID_FEATURE]])</f>
        <v>57</v>
      </c>
      <c r="F7" s="21">
        <v>44421</v>
      </c>
    </row>
    <row r="8" spans="2:6" x14ac:dyDescent="0.25">
      <c r="B8" s="8">
        <f t="shared" si="0"/>
        <v>6</v>
      </c>
      <c r="C8" s="3" t="s">
        <v>98</v>
      </c>
      <c r="D8" s="12">
        <v>3</v>
      </c>
      <c r="E8" s="14">
        <f>SUMIFS(tb_userstories[PUNTOS PLANEADOS],tb_userstories[ID_FEATURE],tb_features[[#This Row],[ID_FEATURE]])</f>
        <v>37</v>
      </c>
      <c r="F8" s="21">
        <v>44421</v>
      </c>
    </row>
    <row r="9" spans="2:6" x14ac:dyDescent="0.25">
      <c r="B9" s="8">
        <f t="shared" si="0"/>
        <v>7</v>
      </c>
      <c r="C9" s="9" t="s">
        <v>99</v>
      </c>
      <c r="D9" s="11">
        <v>4</v>
      </c>
      <c r="E9" s="13">
        <f>SUMIFS(tb_userstories[PUNTOS PLANEADOS],tb_userstories[ID_FEATURE],tb_features[[#This Row],[ID_FEATURE]])</f>
        <v>57</v>
      </c>
      <c r="F9" s="21">
        <v>44421</v>
      </c>
    </row>
    <row r="10" spans="2:6" x14ac:dyDescent="0.25">
      <c r="B10" s="8">
        <f t="shared" si="0"/>
        <v>8</v>
      </c>
      <c r="C10" s="9" t="s">
        <v>100</v>
      </c>
      <c r="D10" s="12">
        <v>4</v>
      </c>
      <c r="E10" s="14">
        <f>SUMIFS(tb_userstories[PUNTOS PLANEADOS],tb_userstories[ID_FEATURE],tb_features[[#This Row],[ID_FEATURE]])</f>
        <v>57</v>
      </c>
      <c r="F10" s="21">
        <v>44421</v>
      </c>
    </row>
    <row r="11" spans="2:6" x14ac:dyDescent="0.25">
      <c r="B11" s="8">
        <f t="shared" si="0"/>
        <v>9</v>
      </c>
      <c r="C11" s="9" t="s">
        <v>101</v>
      </c>
      <c r="D11" s="11">
        <v>4</v>
      </c>
      <c r="E11" s="13">
        <f>SUMIFS(tb_userstories[PUNTOS PLANEADOS],tb_userstories[ID_FEATURE],tb_features[[#This Row],[ID_FEATURE]])</f>
        <v>57</v>
      </c>
      <c r="F11" s="21">
        <v>44421</v>
      </c>
    </row>
    <row r="12" spans="2:6" x14ac:dyDescent="0.25">
      <c r="B12" s="8">
        <f t="shared" si="0"/>
        <v>10</v>
      </c>
      <c r="C12" s="9" t="s">
        <v>102</v>
      </c>
      <c r="D12" s="12">
        <v>4</v>
      </c>
      <c r="E12" s="14">
        <f>SUMIFS(tb_userstories[PUNTOS PLANEADOS],tb_userstories[ID_FEATURE],tb_features[[#This Row],[ID_FEATURE]])</f>
        <v>57</v>
      </c>
      <c r="F12" s="21">
        <v>44421</v>
      </c>
    </row>
    <row r="13" spans="2:6" x14ac:dyDescent="0.25">
      <c r="B13" s="8">
        <f t="shared" si="0"/>
        <v>11</v>
      </c>
      <c r="C13" s="10" t="s">
        <v>103</v>
      </c>
      <c r="D13" s="11">
        <v>4</v>
      </c>
      <c r="E13" s="13">
        <f>SUMIFS(tb_userstories[PUNTOS PLANEADOS],tb_userstories[ID_FEATURE],tb_features[[#This Row],[ID_FEATURE]])</f>
        <v>57</v>
      </c>
      <c r="F13" s="21">
        <v>44421</v>
      </c>
    </row>
    <row r="14" spans="2:6" x14ac:dyDescent="0.25">
      <c r="B14" s="8">
        <f t="shared" si="0"/>
        <v>12</v>
      </c>
      <c r="C14" s="9" t="s">
        <v>90</v>
      </c>
      <c r="D14" s="12">
        <v>4</v>
      </c>
      <c r="E14" s="14">
        <f>SUMIFS(tb_userstories[PUNTOS PLANEADOS],tb_userstories[ID_FEATURE],tb_features[[#This Row],[ID_FEATURE]])</f>
        <v>57</v>
      </c>
      <c r="F14" s="21">
        <v>44421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B2:M15"/>
  <sheetViews>
    <sheetView workbookViewId="0">
      <selection activeCell="C5" sqref="C5"/>
    </sheetView>
  </sheetViews>
  <sheetFormatPr baseColWidth="10" defaultRowHeight="15" x14ac:dyDescent="0.25"/>
  <cols>
    <col min="1" max="1" width="4.140625" customWidth="1"/>
    <col min="2" max="2" width="17.7109375" customWidth="1"/>
    <col min="3" max="3" width="35" bestFit="1" customWidth="1"/>
    <col min="4" max="4" width="10.42578125" customWidth="1"/>
    <col min="5" max="5" width="27.7109375" customWidth="1"/>
    <col min="6" max="6" width="13.5703125" customWidth="1"/>
    <col min="7" max="7" width="14.5703125" customWidth="1"/>
    <col min="8" max="8" width="14.7109375" customWidth="1"/>
    <col min="9" max="9" width="16.140625" customWidth="1"/>
    <col min="10" max="10" width="17.7109375" customWidth="1"/>
    <col min="11" max="11" width="16.28515625" customWidth="1"/>
    <col min="12" max="12" width="14.42578125" customWidth="1"/>
    <col min="13" max="13" width="20.140625" bestFit="1" customWidth="1"/>
  </cols>
  <sheetData>
    <row r="2" spans="2:13" ht="30.75" customHeight="1" x14ac:dyDescent="0.25">
      <c r="B2" s="27" t="s">
        <v>39</v>
      </c>
      <c r="C2" s="27" t="s">
        <v>22</v>
      </c>
      <c r="D2" s="27" t="s">
        <v>36</v>
      </c>
      <c r="E2" s="27" t="s">
        <v>28</v>
      </c>
      <c r="F2" s="27" t="s">
        <v>38</v>
      </c>
      <c r="G2" s="27" t="s">
        <v>62</v>
      </c>
      <c r="H2" s="27" t="s">
        <v>60</v>
      </c>
      <c r="I2" s="27" t="s">
        <v>61</v>
      </c>
      <c r="J2" s="27" t="s">
        <v>64</v>
      </c>
      <c r="K2" s="27" t="s">
        <v>63</v>
      </c>
      <c r="L2" s="27" t="s">
        <v>66</v>
      </c>
      <c r="M2" s="27" t="s">
        <v>26</v>
      </c>
    </row>
    <row r="3" spans="2:13" x14ac:dyDescent="0.25">
      <c r="B3" s="2">
        <f t="shared" ref="B3:B15" si="0">IFERROR(B2+1, 1)</f>
        <v>1</v>
      </c>
      <c r="C3" s="3" t="s">
        <v>106</v>
      </c>
      <c r="D3" s="11">
        <v>1</v>
      </c>
      <c r="E3" s="3"/>
      <c r="F3" s="13">
        <f>SUMIFS(tb_tareas[PUNTOS],tb_tareas[ID_USER_STORY],tb_userstories[[#This Row],[ID_USER_STORY]])</f>
        <v>57</v>
      </c>
      <c r="G3" s="2">
        <f xml:space="preserve"> tb_userstories[[#This Row],[PUNTOS PLANEADOS]] * tb_userstories[[#This Row],[AVANCE]]</f>
        <v>30.69230769230769</v>
      </c>
      <c r="H3" s="13">
        <f>COUNTIFS(tb_tareas[ID_USER_STORY],tb_userstories[[#This Row],[ID_USER_STORY]])</f>
        <v>13</v>
      </c>
      <c r="I3" s="13">
        <f>COUNTIFS(tb_tareas[ID_USER_STORY],tb_userstories[[#This Row],[ID_USER_STORY]],tb_tareas[ESTADO],"COMPLETADO")</f>
        <v>7</v>
      </c>
      <c r="J3" s="13">
        <f>SUMIFS(tb_tareas[COSTO PRESUPUESTADO],tb_tareas[ID_USER_STORY],tb_userstories[[#This Row],[ID_USER_STORY]])</f>
        <v>311.25</v>
      </c>
      <c r="K3" s="13">
        <f>SUMIFS(tb_tareas[COSTO REAL],tb_tareas[ID_USER_STORY],tb_userstories[[#This Row],[ID_USER_STORY]])</f>
        <v>311.25</v>
      </c>
      <c r="L3" s="16">
        <f>IFERROR(tb_userstories[[#This Row],[TAREAS COMPLETADAS]]/tb_userstories[[#This Row],[TAREAS PLANEADAS]], 0)</f>
        <v>0.53846153846153844</v>
      </c>
      <c r="M3" s="21">
        <v>44421</v>
      </c>
    </row>
    <row r="4" spans="2:13" x14ac:dyDescent="0.25">
      <c r="B4" s="8">
        <f t="shared" si="0"/>
        <v>2</v>
      </c>
      <c r="C4" s="9" t="s">
        <v>107</v>
      </c>
      <c r="D4" s="12">
        <v>2</v>
      </c>
      <c r="E4" s="3"/>
      <c r="F4" s="14">
        <f>SUMIFS(tb_tareas[PUNTOS],tb_tareas[ID_USER_STORY],tb_userstories[[#This Row],[ID_USER_STORY]])</f>
        <v>37</v>
      </c>
      <c r="G4" s="26">
        <f xml:space="preserve"> tb_userstories[[#This Row],[PUNTOS PLANEADOS]] * tb_userstories[[#This Row],[AVANCE]]</f>
        <v>0</v>
      </c>
      <c r="H4" s="14">
        <f>COUNTIFS(tb_tareas[ID_USER_STORY],tb_userstories[[#This Row],[ID_USER_STORY]])</f>
        <v>9</v>
      </c>
      <c r="I4" s="14">
        <f>COUNTIFS(tb_tareas[ID_USER_STORY],tb_userstories[[#This Row],[ID_USER_STORY]],tb_tareas[ESTADO],"COMPLETADO")</f>
        <v>0</v>
      </c>
      <c r="J4" s="14">
        <f>SUMIFS(tb_tareas[COSTO PRESUPUESTADO],tb_tareas[ID_USER_STORY],tb_userstories[[#This Row],[ID_USER_STORY]])</f>
        <v>256.25</v>
      </c>
      <c r="K4" s="14">
        <f>SUMIFS(tb_tareas[COSTO REAL],tb_tareas[ID_USER_STORY],tb_userstories[[#This Row],[ID_USER_STORY]])</f>
        <v>256.25</v>
      </c>
      <c r="L4" s="17">
        <f>IFERROR(tb_userstories[[#This Row],[TAREAS COMPLETADAS]]/tb_userstories[[#This Row],[TAREAS PLANEADAS]], 0)</f>
        <v>0</v>
      </c>
      <c r="M4" s="21">
        <v>44421</v>
      </c>
    </row>
    <row r="5" spans="2:13" x14ac:dyDescent="0.25">
      <c r="B5" s="8">
        <f t="shared" si="0"/>
        <v>3</v>
      </c>
      <c r="C5" s="9" t="s">
        <v>108</v>
      </c>
      <c r="D5" s="12">
        <v>2</v>
      </c>
      <c r="E5" s="3"/>
      <c r="F5" s="14">
        <f>SUMIFS(tb_tareas[PUNTOS],tb_tareas[ID_USER_STORY],tb_userstories[[#This Row],[ID_USER_STORY]])</f>
        <v>8</v>
      </c>
      <c r="G5" s="26">
        <f xml:space="preserve"> tb_userstories[[#This Row],[PUNTOS PLANEADOS]] * tb_userstories[[#This Row],[AVANCE]]</f>
        <v>0</v>
      </c>
      <c r="H5" s="14">
        <f>COUNTIFS(tb_tareas[ID_USER_STORY],tb_userstories[[#This Row],[ID_USER_STORY]])</f>
        <v>4</v>
      </c>
      <c r="I5" s="14">
        <f>COUNTIFS(tb_tareas[ID_USER_STORY],tb_userstories[[#This Row],[ID_USER_STORY]],tb_tareas[ESTADO],"COMPLETADO")</f>
        <v>0</v>
      </c>
      <c r="J5" s="14">
        <f>SUMIFS(tb_tareas[COSTO PRESUPUESTADO],tb_tareas[ID_USER_STORY],tb_userstories[[#This Row],[ID_USER_STORY]])</f>
        <v>173.75</v>
      </c>
      <c r="K5" s="14">
        <f>SUMIFS(tb_tareas[COSTO REAL],tb_tareas[ID_USER_STORY],tb_userstories[[#This Row],[ID_USER_STORY]])</f>
        <v>173.75</v>
      </c>
      <c r="L5" s="17">
        <f>IFERROR(tb_userstories[[#This Row],[TAREAS COMPLETADAS]]/tb_userstories[[#This Row],[TAREAS PLANEADAS]], 0)</f>
        <v>0</v>
      </c>
      <c r="M5" s="21">
        <v>44421</v>
      </c>
    </row>
    <row r="6" spans="2:13" x14ac:dyDescent="0.25">
      <c r="B6" s="8">
        <f t="shared" si="0"/>
        <v>4</v>
      </c>
      <c r="C6" s="9" t="s">
        <v>109</v>
      </c>
      <c r="D6" s="12">
        <v>3</v>
      </c>
      <c r="E6" s="3"/>
      <c r="F6" s="14">
        <f>SUMIFS(tb_tareas[PUNTOS],tb_tareas[ID_USER_STORY],tb_userstories[[#This Row],[ID_USER_STORY]])</f>
        <v>20</v>
      </c>
      <c r="G6" s="26">
        <f xml:space="preserve"> tb_userstories[[#This Row],[PUNTOS PLANEADOS]] * tb_userstories[[#This Row],[AVANCE]]</f>
        <v>10</v>
      </c>
      <c r="H6" s="14">
        <f>COUNTIFS(tb_tareas[ID_USER_STORY],tb_userstories[[#This Row],[ID_USER_STORY]])</f>
        <v>4</v>
      </c>
      <c r="I6" s="14">
        <f>COUNTIFS(tb_tareas[ID_USER_STORY],tb_userstories[[#This Row],[ID_USER_STORY]],tb_tareas[ESTADO],"COMPLETADO")</f>
        <v>2</v>
      </c>
      <c r="J6" s="14">
        <f>SUMIFS(tb_tareas[COSTO PRESUPUESTADO],tb_tareas[ID_USER_STORY],tb_userstories[[#This Row],[ID_USER_STORY]])</f>
        <v>85</v>
      </c>
      <c r="K6" s="14">
        <f>SUMIFS(tb_tareas[COSTO REAL],tb_tareas[ID_USER_STORY],tb_userstories[[#This Row],[ID_USER_STORY]])</f>
        <v>85</v>
      </c>
      <c r="L6" s="17">
        <f>IFERROR(tb_userstories[[#This Row],[TAREAS COMPLETADAS]]/tb_userstories[[#This Row],[TAREAS PLANEADAS]], 0)</f>
        <v>0.5</v>
      </c>
      <c r="M6" s="21">
        <v>44421</v>
      </c>
    </row>
    <row r="7" spans="2:13" x14ac:dyDescent="0.25">
      <c r="B7" s="8">
        <f t="shared" si="0"/>
        <v>5</v>
      </c>
      <c r="C7" s="9" t="s">
        <v>110</v>
      </c>
      <c r="D7" s="12">
        <v>4</v>
      </c>
      <c r="E7" s="3"/>
      <c r="F7" s="14">
        <f>SUMIFS(tb_tareas[PUNTOS],tb_tareas[ID_USER_STORY],tb_userstories[[#This Row],[ID_USER_STORY]])</f>
        <v>20</v>
      </c>
      <c r="G7" s="26">
        <f xml:space="preserve"> tb_userstories[[#This Row],[PUNTOS PLANEADOS]] * tb_userstories[[#This Row],[AVANCE]]</f>
        <v>0</v>
      </c>
      <c r="H7" s="14">
        <f>COUNTIFS(tb_tareas[ID_USER_STORY],tb_userstories[[#This Row],[ID_USER_STORY]])</f>
        <v>4</v>
      </c>
      <c r="I7" s="14">
        <f>COUNTIFS(tb_tareas[ID_USER_STORY],tb_userstories[[#This Row],[ID_USER_STORY]],tb_tareas[ESTADO],"COMPLETADO")</f>
        <v>0</v>
      </c>
      <c r="J7" s="14">
        <f>SUMIFS(tb_tareas[COSTO PRESUPUESTADO],tb_tareas[ID_USER_STORY],tb_userstories[[#This Row],[ID_USER_STORY]])</f>
        <v>177.5</v>
      </c>
      <c r="K7" s="14">
        <f>SUMIFS(tb_tareas[COSTO REAL],tb_tareas[ID_USER_STORY],tb_userstories[[#This Row],[ID_USER_STORY]])</f>
        <v>177.5</v>
      </c>
      <c r="L7" s="17">
        <f>IFERROR(tb_userstories[[#This Row],[TAREAS COMPLETADAS]]/tb_userstories[[#This Row],[TAREAS PLANEADAS]], 0)</f>
        <v>0</v>
      </c>
      <c r="M7" s="21">
        <v>44421</v>
      </c>
    </row>
    <row r="8" spans="2:13" x14ac:dyDescent="0.25">
      <c r="B8" s="8">
        <f t="shared" si="0"/>
        <v>6</v>
      </c>
      <c r="C8" s="9" t="s">
        <v>111</v>
      </c>
      <c r="D8" s="12">
        <v>5</v>
      </c>
      <c r="E8" s="3"/>
      <c r="F8" s="14">
        <f>SUMIFS(tb_tareas[PUNTOS],tb_tareas[ID_USER_STORY],tb_userstories[[#This Row],[ID_USER_STORY]])</f>
        <v>57</v>
      </c>
      <c r="G8" s="26">
        <f xml:space="preserve"> tb_userstories[[#This Row],[PUNTOS PLANEADOS]] * tb_userstories[[#This Row],[AVANCE]]</f>
        <v>0</v>
      </c>
      <c r="H8" s="14">
        <f>COUNTIFS(tb_tareas[ID_USER_STORY],tb_userstories[[#This Row],[ID_USER_STORY]])</f>
        <v>13</v>
      </c>
      <c r="I8" s="14">
        <f>COUNTIFS(tb_tareas[ID_USER_STORY],tb_userstories[[#This Row],[ID_USER_STORY]],tb_tareas[ESTADO],"COMPLETADO")</f>
        <v>0</v>
      </c>
      <c r="J8" s="14">
        <f>SUMIFS(tb_tareas[COSTO PRESUPUESTADO],tb_tareas[ID_USER_STORY],tb_userstories[[#This Row],[ID_USER_STORY]])</f>
        <v>0</v>
      </c>
      <c r="K8" s="14">
        <f>SUMIFS(tb_tareas[COSTO REAL],tb_tareas[ID_USER_STORY],tb_userstories[[#This Row],[ID_USER_STORY]])</f>
        <v>0</v>
      </c>
      <c r="L8" s="17">
        <f>IFERROR(tb_userstories[[#This Row],[TAREAS COMPLETADAS]]/tb_userstories[[#This Row],[TAREAS PLANEADAS]], 0)</f>
        <v>0</v>
      </c>
      <c r="M8" s="21">
        <v>44421</v>
      </c>
    </row>
    <row r="9" spans="2:13" x14ac:dyDescent="0.25">
      <c r="B9" s="8">
        <f t="shared" si="0"/>
        <v>7</v>
      </c>
      <c r="C9" s="9" t="s">
        <v>112</v>
      </c>
      <c r="D9" s="12">
        <v>6</v>
      </c>
      <c r="E9" s="3"/>
      <c r="F9" s="14">
        <f>SUMIFS(tb_tareas[PUNTOS],tb_tareas[ID_USER_STORY],tb_userstories[[#This Row],[ID_USER_STORY]])</f>
        <v>37</v>
      </c>
      <c r="G9" s="26">
        <f xml:space="preserve"> tb_userstories[[#This Row],[PUNTOS PLANEADOS]] * tb_userstories[[#This Row],[AVANCE]]</f>
        <v>0</v>
      </c>
      <c r="H9" s="14">
        <f>COUNTIFS(tb_tareas[ID_USER_STORY],tb_userstories[[#This Row],[ID_USER_STORY]])</f>
        <v>9</v>
      </c>
      <c r="I9" s="14">
        <f>COUNTIFS(tb_tareas[ID_USER_STORY],tb_userstories[[#This Row],[ID_USER_STORY]],tb_tareas[ESTADO],"COMPLETADO")</f>
        <v>0</v>
      </c>
      <c r="J9" s="14">
        <f>SUMIFS(tb_tareas[COSTO PRESUPUESTADO],tb_tareas[ID_USER_STORY],tb_userstories[[#This Row],[ID_USER_STORY]])</f>
        <v>60</v>
      </c>
      <c r="K9" s="14">
        <f>SUMIFS(tb_tareas[COSTO REAL],tb_tareas[ID_USER_STORY],tb_userstories[[#This Row],[ID_USER_STORY]])</f>
        <v>60</v>
      </c>
      <c r="L9" s="17">
        <f>IFERROR(tb_userstories[[#This Row],[TAREAS COMPLETADAS]]/tb_userstories[[#This Row],[TAREAS PLANEADAS]], 0)</f>
        <v>0</v>
      </c>
      <c r="M9" s="21">
        <v>44421</v>
      </c>
    </row>
    <row r="10" spans="2:13" x14ac:dyDescent="0.25">
      <c r="B10" s="8">
        <f t="shared" si="0"/>
        <v>8</v>
      </c>
      <c r="C10" s="9" t="s">
        <v>113</v>
      </c>
      <c r="D10" s="12">
        <v>7</v>
      </c>
      <c r="E10" s="3"/>
      <c r="F10" s="14">
        <f>SUMIFS(tb_tareas[PUNTOS],tb_tareas[ID_USER_STORY],tb_userstories[[#This Row],[ID_USER_STORY]])</f>
        <v>57</v>
      </c>
      <c r="G10" s="26">
        <f xml:space="preserve"> tb_userstories[[#This Row],[PUNTOS PLANEADOS]] * tb_userstories[[#This Row],[AVANCE]]</f>
        <v>0</v>
      </c>
      <c r="H10" s="14">
        <f>COUNTIFS(tb_tareas[ID_USER_STORY],tb_userstories[[#This Row],[ID_USER_STORY]])</f>
        <v>13</v>
      </c>
      <c r="I10" s="14">
        <f>COUNTIFS(tb_tareas[ID_USER_STORY],tb_userstories[[#This Row],[ID_USER_STORY]],tb_tareas[ESTADO],"COMPLETADO")</f>
        <v>0</v>
      </c>
      <c r="J10" s="14">
        <f>SUMIFS(tb_tareas[COSTO PRESUPUESTADO],tb_tareas[ID_USER_STORY],tb_userstories[[#This Row],[ID_USER_STORY]])</f>
        <v>0</v>
      </c>
      <c r="K10" s="14">
        <f>SUMIFS(tb_tareas[COSTO REAL],tb_tareas[ID_USER_STORY],tb_userstories[[#This Row],[ID_USER_STORY]])</f>
        <v>0</v>
      </c>
      <c r="L10" s="17">
        <f>IFERROR(tb_userstories[[#This Row],[TAREAS COMPLETADAS]]/tb_userstories[[#This Row],[TAREAS PLANEADAS]], 0)</f>
        <v>0</v>
      </c>
      <c r="M10" s="21">
        <v>44421</v>
      </c>
    </row>
    <row r="11" spans="2:13" x14ac:dyDescent="0.25">
      <c r="B11" s="8">
        <f t="shared" si="0"/>
        <v>9</v>
      </c>
      <c r="C11" s="9" t="s">
        <v>114</v>
      </c>
      <c r="D11" s="12">
        <v>8</v>
      </c>
      <c r="E11" s="3"/>
      <c r="F11" s="14">
        <f>SUMIFS(tb_tareas[PUNTOS],tb_tareas[ID_USER_STORY],tb_userstories[[#This Row],[ID_USER_STORY]])</f>
        <v>57</v>
      </c>
      <c r="G11" s="26">
        <f xml:space="preserve"> tb_userstories[[#This Row],[PUNTOS PLANEADOS]] * tb_userstories[[#This Row],[AVANCE]]</f>
        <v>0</v>
      </c>
      <c r="H11" s="14">
        <f>COUNTIFS(tb_tareas[ID_USER_STORY],tb_userstories[[#This Row],[ID_USER_STORY]])</f>
        <v>13</v>
      </c>
      <c r="I11" s="14">
        <f>COUNTIFS(tb_tareas[ID_USER_STORY],tb_userstories[[#This Row],[ID_USER_STORY]],tb_tareas[ESTADO],"COMPLETADO")</f>
        <v>0</v>
      </c>
      <c r="J11" s="14">
        <f>SUMIFS(tb_tareas[COSTO PRESUPUESTADO],tb_tareas[ID_USER_STORY],tb_userstories[[#This Row],[ID_USER_STORY]])</f>
        <v>0</v>
      </c>
      <c r="K11" s="14">
        <f>SUMIFS(tb_tareas[COSTO REAL],tb_tareas[ID_USER_STORY],tb_userstories[[#This Row],[ID_USER_STORY]])</f>
        <v>0</v>
      </c>
      <c r="L11" s="17">
        <f>IFERROR(tb_userstories[[#This Row],[TAREAS COMPLETADAS]]/tb_userstories[[#This Row],[TAREAS PLANEADAS]], 0)</f>
        <v>0</v>
      </c>
      <c r="M11" s="21">
        <v>44421</v>
      </c>
    </row>
    <row r="12" spans="2:13" x14ac:dyDescent="0.25">
      <c r="B12" s="8">
        <f t="shared" si="0"/>
        <v>10</v>
      </c>
      <c r="C12" s="9" t="s">
        <v>115</v>
      </c>
      <c r="D12" s="12">
        <v>9</v>
      </c>
      <c r="E12" s="3"/>
      <c r="F12" s="14">
        <f>SUMIFS(tb_tareas[PUNTOS],tb_tareas[ID_USER_STORY],tb_userstories[[#This Row],[ID_USER_STORY]])</f>
        <v>57</v>
      </c>
      <c r="G12" s="26">
        <f xml:space="preserve"> tb_userstories[[#This Row],[PUNTOS PLANEADOS]] * tb_userstories[[#This Row],[AVANCE]]</f>
        <v>0</v>
      </c>
      <c r="H12" s="14">
        <f>COUNTIFS(tb_tareas[ID_USER_STORY],tb_userstories[[#This Row],[ID_USER_STORY]])</f>
        <v>13</v>
      </c>
      <c r="I12" s="14">
        <f>COUNTIFS(tb_tareas[ID_USER_STORY],tb_userstories[[#This Row],[ID_USER_STORY]],tb_tareas[ESTADO],"COMPLETADO")</f>
        <v>0</v>
      </c>
      <c r="J12" s="14">
        <f>SUMIFS(tb_tareas[COSTO PRESUPUESTADO],tb_tareas[ID_USER_STORY],tb_userstories[[#This Row],[ID_USER_STORY]])</f>
        <v>0</v>
      </c>
      <c r="K12" s="14">
        <f>SUMIFS(tb_tareas[COSTO REAL],tb_tareas[ID_USER_STORY],tb_userstories[[#This Row],[ID_USER_STORY]])</f>
        <v>0</v>
      </c>
      <c r="L12" s="17">
        <f>IFERROR(tb_userstories[[#This Row],[TAREAS COMPLETADAS]]/tb_userstories[[#This Row],[TAREAS PLANEADAS]], 0)</f>
        <v>0</v>
      </c>
      <c r="M12" s="21">
        <v>44421</v>
      </c>
    </row>
    <row r="13" spans="2:13" x14ac:dyDescent="0.25">
      <c r="B13" s="8">
        <f t="shared" si="0"/>
        <v>11</v>
      </c>
      <c r="C13" s="9" t="s">
        <v>116</v>
      </c>
      <c r="D13" s="12">
        <v>10</v>
      </c>
      <c r="E13" s="3"/>
      <c r="F13" s="14">
        <f>SUMIFS(tb_tareas[PUNTOS],tb_tareas[ID_USER_STORY],tb_userstories[[#This Row],[ID_USER_STORY]])</f>
        <v>57</v>
      </c>
      <c r="G13" s="26">
        <f xml:space="preserve"> tb_userstories[[#This Row],[PUNTOS PLANEADOS]] * tb_userstories[[#This Row],[AVANCE]]</f>
        <v>0</v>
      </c>
      <c r="H13" s="14">
        <f>COUNTIFS(tb_tareas[ID_USER_STORY],tb_userstories[[#This Row],[ID_USER_STORY]])</f>
        <v>13</v>
      </c>
      <c r="I13" s="14">
        <f>COUNTIFS(tb_tareas[ID_USER_STORY],tb_userstories[[#This Row],[ID_USER_STORY]],tb_tareas[ESTADO],"COMPLETADO")</f>
        <v>0</v>
      </c>
      <c r="J13" s="14">
        <f>SUMIFS(tb_tareas[COSTO PRESUPUESTADO],tb_tareas[ID_USER_STORY],tb_userstories[[#This Row],[ID_USER_STORY]])</f>
        <v>0</v>
      </c>
      <c r="K13" s="14">
        <f>SUMIFS(tb_tareas[COSTO REAL],tb_tareas[ID_USER_STORY],tb_userstories[[#This Row],[ID_USER_STORY]])</f>
        <v>0</v>
      </c>
      <c r="L13" s="17">
        <f>IFERROR(tb_userstories[[#This Row],[TAREAS COMPLETADAS]]/tb_userstories[[#This Row],[TAREAS PLANEADAS]], 0)</f>
        <v>0</v>
      </c>
      <c r="M13" s="21">
        <v>44421</v>
      </c>
    </row>
    <row r="14" spans="2:13" x14ac:dyDescent="0.25">
      <c r="B14" s="8">
        <f t="shared" si="0"/>
        <v>12</v>
      </c>
      <c r="C14" s="9" t="s">
        <v>117</v>
      </c>
      <c r="D14" s="12">
        <v>11</v>
      </c>
      <c r="E14" s="3"/>
      <c r="F14" s="14">
        <f>SUMIFS(tb_tareas[PUNTOS],tb_tareas[ID_USER_STORY],tb_userstories[[#This Row],[ID_USER_STORY]])</f>
        <v>57</v>
      </c>
      <c r="G14" s="26">
        <f xml:space="preserve"> tb_userstories[[#This Row],[PUNTOS PLANEADOS]] * tb_userstories[[#This Row],[AVANCE]]</f>
        <v>0</v>
      </c>
      <c r="H14" s="14">
        <f>COUNTIFS(tb_tareas[ID_USER_STORY],tb_userstories[[#This Row],[ID_USER_STORY]])</f>
        <v>13</v>
      </c>
      <c r="I14" s="14">
        <f>COUNTIFS(tb_tareas[ID_USER_STORY],tb_userstories[[#This Row],[ID_USER_STORY]],tb_tareas[ESTADO],"COMPLETADO")</f>
        <v>0</v>
      </c>
      <c r="J14" s="14">
        <f>SUMIFS(tb_tareas[COSTO PRESUPUESTADO],tb_tareas[ID_USER_STORY],tb_userstories[[#This Row],[ID_USER_STORY]])</f>
        <v>0</v>
      </c>
      <c r="K14" s="14">
        <f>SUMIFS(tb_tareas[COSTO REAL],tb_tareas[ID_USER_STORY],tb_userstories[[#This Row],[ID_USER_STORY]])</f>
        <v>0</v>
      </c>
      <c r="L14" s="17">
        <f>IFERROR(tb_userstories[[#This Row],[TAREAS COMPLETADAS]]/tb_userstories[[#This Row],[TAREAS PLANEADAS]], 0)</f>
        <v>0</v>
      </c>
      <c r="M14" s="21">
        <v>44421</v>
      </c>
    </row>
    <row r="15" spans="2:13" x14ac:dyDescent="0.25">
      <c r="B15" s="8">
        <f t="shared" si="0"/>
        <v>13</v>
      </c>
      <c r="C15" s="9" t="s">
        <v>118</v>
      </c>
      <c r="D15" s="12">
        <v>12</v>
      </c>
      <c r="E15" s="3"/>
      <c r="F15" s="14">
        <f>SUMIFS(tb_tareas[PUNTOS],tb_tareas[ID_USER_STORY],tb_userstories[[#This Row],[ID_USER_STORY]])</f>
        <v>57</v>
      </c>
      <c r="G15" s="26">
        <f xml:space="preserve"> tb_userstories[[#This Row],[PUNTOS PLANEADOS]] * tb_userstories[[#This Row],[AVANCE]]</f>
        <v>0</v>
      </c>
      <c r="H15" s="14">
        <f>COUNTIFS(tb_tareas[ID_USER_STORY],tb_userstories[[#This Row],[ID_USER_STORY]])</f>
        <v>13</v>
      </c>
      <c r="I15" s="14">
        <f>COUNTIFS(tb_tareas[ID_USER_STORY],tb_userstories[[#This Row],[ID_USER_STORY]],tb_tareas[ESTADO],"COMPLETADO")</f>
        <v>0</v>
      </c>
      <c r="J15" s="14">
        <f>SUMIFS(tb_tareas[COSTO PRESUPUESTADO],tb_tareas[ID_USER_STORY],tb_userstories[[#This Row],[ID_USER_STORY]])</f>
        <v>0</v>
      </c>
      <c r="K15" s="14">
        <f>SUMIFS(tb_tareas[COSTO REAL],tb_tareas[ID_USER_STORY],tb_userstories[[#This Row],[ID_USER_STORY]])</f>
        <v>0</v>
      </c>
      <c r="L15" s="17">
        <f>IFERROR(tb_userstories[[#This Row],[TAREAS COMPLETADAS]]/tb_userstories[[#This Row],[TAREAS PLANEADAS]], 0)</f>
        <v>0</v>
      </c>
      <c r="M15" s="21">
        <v>44421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AC4"/>
  <sheetViews>
    <sheetView workbookViewId="0">
      <selection activeCell="R4" sqref="R4"/>
    </sheetView>
  </sheetViews>
  <sheetFormatPr baseColWidth="10" defaultRowHeight="15" outlineLevelCol="1" x14ac:dyDescent="0.25"/>
  <cols>
    <col min="1" max="1" width="15.42578125" bestFit="1" customWidth="1"/>
    <col min="2" max="2" width="25" hidden="1" customWidth="1" outlineLevel="1"/>
    <col min="3" max="3" width="19.85546875" hidden="1" customWidth="1" outlineLevel="1"/>
    <col min="4" max="4" width="20.28515625" hidden="1" customWidth="1" outlineLevel="1"/>
    <col min="5" max="6" width="19.140625" hidden="1" customWidth="1" outlineLevel="1"/>
    <col min="7" max="7" width="9.28515625" hidden="1" customWidth="1" outlineLevel="1"/>
    <col min="8" max="8" width="15.7109375" hidden="1" customWidth="1" outlineLevel="1"/>
    <col min="9" max="9" width="30.7109375" hidden="1" customWidth="1" outlineLevel="1"/>
    <col min="10" max="10" width="24" hidden="1" customWidth="1" outlineLevel="1"/>
    <col min="11" max="11" width="14" hidden="1" customWidth="1" outlineLevel="1"/>
    <col min="12" max="12" width="12.140625" hidden="1" customWidth="1" outlineLevel="1"/>
    <col min="13" max="13" width="6.7109375" customWidth="1" collapsed="1"/>
    <col min="15" max="15" width="19.85546875" bestFit="1" customWidth="1"/>
    <col min="16" max="16" width="22" customWidth="1"/>
    <col min="17" max="17" width="6.140625" customWidth="1"/>
    <col min="18" max="18" width="12.140625" bestFit="1" customWidth="1"/>
    <col min="19" max="20" width="19.5703125" bestFit="1" customWidth="1"/>
    <col min="21" max="21" width="15.5703125" bestFit="1" customWidth="1"/>
    <col min="22" max="22" width="6.7109375" customWidth="1"/>
    <col min="23" max="23" width="16.28515625" bestFit="1" customWidth="1"/>
    <col min="24" max="24" width="23.85546875" bestFit="1" customWidth="1"/>
    <col min="25" max="28" width="34.7109375" customWidth="1"/>
    <col min="29" max="29" width="16.140625" customWidth="1"/>
  </cols>
  <sheetData>
    <row r="1" spans="1:29" x14ac:dyDescent="0.25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78</v>
      </c>
      <c r="G1" s="1" t="s">
        <v>16</v>
      </c>
      <c r="H1" s="1" t="s">
        <v>4</v>
      </c>
      <c r="I1" s="1" t="s">
        <v>17</v>
      </c>
      <c r="J1" s="1" t="s">
        <v>18</v>
      </c>
      <c r="K1" s="1" t="s">
        <v>23</v>
      </c>
      <c r="L1" s="1" t="s">
        <v>24</v>
      </c>
      <c r="N1" s="1" t="s">
        <v>23</v>
      </c>
      <c r="O1" s="1" t="s">
        <v>22</v>
      </c>
      <c r="P1" s="1" t="s">
        <v>26</v>
      </c>
      <c r="R1" s="1" t="s">
        <v>24</v>
      </c>
      <c r="S1" s="1" t="s">
        <v>25</v>
      </c>
      <c r="T1" s="1" t="s">
        <v>28</v>
      </c>
      <c r="U1" s="1" t="s">
        <v>26</v>
      </c>
      <c r="W1" s="1" t="s">
        <v>82</v>
      </c>
      <c r="X1" s="1" t="s">
        <v>83</v>
      </c>
      <c r="Y1" s="1" t="s">
        <v>28</v>
      </c>
      <c r="Z1" s="1" t="s">
        <v>86</v>
      </c>
      <c r="AA1" s="1" t="s">
        <v>87</v>
      </c>
      <c r="AB1" s="1" t="s">
        <v>88</v>
      </c>
      <c r="AC1" s="1" t="s">
        <v>26</v>
      </c>
    </row>
    <row r="2" spans="1:29" x14ac:dyDescent="0.25">
      <c r="A2" s="2" t="s">
        <v>69</v>
      </c>
      <c r="B2" s="3" t="s">
        <v>5</v>
      </c>
      <c r="C2" s="3" t="s">
        <v>12</v>
      </c>
      <c r="D2" s="4" t="s">
        <v>13</v>
      </c>
      <c r="E2" s="5"/>
      <c r="F2" s="5" t="s">
        <v>79</v>
      </c>
      <c r="G2" s="4" t="s">
        <v>21</v>
      </c>
      <c r="H2" s="7">
        <v>35815</v>
      </c>
      <c r="I2" t="s">
        <v>19</v>
      </c>
      <c r="J2" s="7"/>
      <c r="K2" s="4">
        <v>1</v>
      </c>
      <c r="L2" s="4">
        <v>1</v>
      </c>
      <c r="N2" s="2">
        <f t="shared" ref="N2" si="0">IFERROR(N1+1, 1)</f>
        <v>1</v>
      </c>
      <c r="O2" s="3" t="s">
        <v>27</v>
      </c>
      <c r="P2" s="7">
        <v>44421</v>
      </c>
      <c r="R2" s="2">
        <f t="shared" ref="R2:R4" si="1">IFERROR(R1+1, 1)</f>
        <v>1</v>
      </c>
      <c r="S2" s="3" t="s">
        <v>29</v>
      </c>
      <c r="T2" s="3"/>
      <c r="U2" s="7">
        <v>44421</v>
      </c>
      <c r="W2" s="2">
        <f t="shared" ref="W2" si="2">IFERROR(W1+1, 1)</f>
        <v>1</v>
      </c>
      <c r="X2" s="3" t="s">
        <v>84</v>
      </c>
      <c r="Y2" s="3" t="s">
        <v>85</v>
      </c>
      <c r="Z2" s="3"/>
      <c r="AA2" s="3"/>
      <c r="AB2" s="3"/>
      <c r="AC2" s="7">
        <v>44421</v>
      </c>
    </row>
    <row r="3" spans="1:29" x14ac:dyDescent="0.25">
      <c r="A3" s="2" t="s">
        <v>70</v>
      </c>
      <c r="B3" s="3" t="s">
        <v>6</v>
      </c>
      <c r="C3" s="3" t="s">
        <v>11</v>
      </c>
      <c r="D3" s="4" t="s">
        <v>14</v>
      </c>
      <c r="E3" s="5" t="s">
        <v>15</v>
      </c>
      <c r="F3" s="5" t="s">
        <v>80</v>
      </c>
      <c r="G3" s="4" t="s">
        <v>21</v>
      </c>
      <c r="H3" s="7"/>
      <c r="I3" t="s">
        <v>20</v>
      </c>
      <c r="J3" s="7"/>
      <c r="K3" s="4">
        <v>1</v>
      </c>
      <c r="L3" s="4">
        <v>2</v>
      </c>
      <c r="R3" s="2">
        <f t="shared" si="1"/>
        <v>2</v>
      </c>
      <c r="S3" s="3" t="s">
        <v>30</v>
      </c>
      <c r="T3" s="3"/>
      <c r="U3" s="7">
        <v>44421</v>
      </c>
    </row>
    <row r="4" spans="1:29" x14ac:dyDescent="0.25">
      <c r="A4" s="2" t="s">
        <v>71</v>
      </c>
      <c r="B4" s="3" t="s">
        <v>7</v>
      </c>
      <c r="C4" s="3" t="s">
        <v>8</v>
      </c>
      <c r="D4" s="4" t="s">
        <v>9</v>
      </c>
      <c r="E4" s="5" t="s">
        <v>10</v>
      </c>
      <c r="F4" s="5" t="s">
        <v>81</v>
      </c>
      <c r="G4" s="4" t="s">
        <v>21</v>
      </c>
      <c r="H4" s="7"/>
      <c r="I4" t="s">
        <v>19</v>
      </c>
      <c r="J4" s="7"/>
      <c r="K4" s="4">
        <v>1</v>
      </c>
      <c r="L4" s="4">
        <v>3</v>
      </c>
      <c r="R4" s="2">
        <f t="shared" si="1"/>
        <v>3</v>
      </c>
      <c r="S4" s="3" t="s">
        <v>31</v>
      </c>
      <c r="T4" s="3"/>
      <c r="U4" s="7">
        <v>44421</v>
      </c>
    </row>
  </sheetData>
  <pageMargins left="0.7" right="0.7" top="0.75" bottom="0.75" header="0.3" footer="0.3"/>
  <ignoredErrors>
    <ignoredError sqref="E3:E4" calculatedColumn="1"/>
  </ignoredErrors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B1:R135"/>
  <sheetViews>
    <sheetView topLeftCell="M1" zoomScale="70" zoomScaleNormal="70" workbookViewId="0">
      <selection activeCell="F135" sqref="F135"/>
    </sheetView>
  </sheetViews>
  <sheetFormatPr baseColWidth="10" defaultRowHeight="15" x14ac:dyDescent="0.25"/>
  <cols>
    <col min="1" max="1" width="5.28515625" customWidth="1"/>
    <col min="2" max="2" width="19.5703125" bestFit="1" customWidth="1"/>
    <col min="3" max="3" width="42.42578125" bestFit="1" customWidth="1"/>
    <col min="4" max="4" width="26.7109375" style="11" bestFit="1" customWidth="1"/>
    <col min="5" max="5" width="20.140625" style="11" bestFit="1" customWidth="1"/>
    <col min="6" max="7" width="20.140625" style="11" customWidth="1"/>
    <col min="8" max="8" width="22.85546875" style="11" bestFit="1" customWidth="1"/>
    <col min="9" max="9" width="20.140625" style="11" bestFit="1" customWidth="1"/>
    <col min="10" max="10" width="42.42578125" style="11" bestFit="1" customWidth="1"/>
    <col min="11" max="11" width="31.42578125" style="11" bestFit="1" customWidth="1"/>
    <col min="12" max="12" width="35.7109375" style="11" bestFit="1" customWidth="1"/>
    <col min="13" max="13" width="34.42578125" style="11" bestFit="1" customWidth="1"/>
    <col min="14" max="14" width="21" style="11" bestFit="1" customWidth="1"/>
    <col min="15" max="15" width="17.42578125" style="11" bestFit="1" customWidth="1"/>
    <col min="16" max="16" width="36.85546875" style="11" bestFit="1" customWidth="1"/>
    <col min="17" max="17" width="22.5703125" style="11" bestFit="1" customWidth="1"/>
    <col min="18" max="18" width="29.28515625" bestFit="1" customWidth="1"/>
  </cols>
  <sheetData>
    <row r="1" spans="2:18" x14ac:dyDescent="0.25">
      <c r="B1" s="1" t="s">
        <v>59</v>
      </c>
      <c r="C1" s="1" t="s">
        <v>22</v>
      </c>
      <c r="D1" s="1" t="s">
        <v>39</v>
      </c>
      <c r="E1" s="1" t="s">
        <v>50</v>
      </c>
      <c r="F1" s="1" t="s">
        <v>89</v>
      </c>
      <c r="G1" s="1" t="s">
        <v>37</v>
      </c>
      <c r="H1" s="1" t="s">
        <v>58</v>
      </c>
      <c r="I1" s="1" t="s">
        <v>26</v>
      </c>
      <c r="J1" s="1" t="s">
        <v>72</v>
      </c>
      <c r="K1" s="1" t="s">
        <v>75</v>
      </c>
      <c r="L1" s="1" t="s">
        <v>73</v>
      </c>
      <c r="M1" s="1" t="s">
        <v>74</v>
      </c>
      <c r="N1" s="1" t="s">
        <v>55</v>
      </c>
      <c r="O1" s="1" t="s">
        <v>56</v>
      </c>
      <c r="P1" s="1" t="s">
        <v>64</v>
      </c>
      <c r="Q1" s="1" t="s">
        <v>63</v>
      </c>
      <c r="R1" s="1" t="s">
        <v>57</v>
      </c>
    </row>
    <row r="2" spans="2:18" ht="15" customHeight="1" x14ac:dyDescent="0.25">
      <c r="B2" s="2">
        <f t="shared" ref="B2:B44" si="0">IFERROR(B1+1, 1)</f>
        <v>1</v>
      </c>
      <c r="C2" s="3" t="s">
        <v>40</v>
      </c>
      <c r="D2" s="11">
        <v>1</v>
      </c>
      <c r="E2" s="11">
        <v>1</v>
      </c>
      <c r="F2" s="11">
        <v>1</v>
      </c>
      <c r="G2" s="11">
        <v>3</v>
      </c>
      <c r="H2" s="11" t="s">
        <v>70</v>
      </c>
      <c r="I2" s="7">
        <v>44425</v>
      </c>
      <c r="J2" s="7">
        <v>44424</v>
      </c>
      <c r="K2" s="23">
        <f t="array" ref="K2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>44424.625</v>
      </c>
      <c r="L2" s="23">
        <f t="array" ref="L2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>44425.75</v>
      </c>
      <c r="M2" s="19">
        <f>IFERROR(IF(tb_tareas[[#This Row],[FECHA_ENTREGA_REAL]]="","",tb_tareas[[#This Row],[FECHA_ENTREGA_REAL]]-tb_tareas[[#This Row],[FECHA_INICIO_REAL]]), "")</f>
        <v>1.125</v>
      </c>
      <c r="N2" s="24">
        <f t="array" ref="N2">IFERROR(MAX( IF(   tb_registros[ID_TAREA] = tb_tareas[[#This Row],[ID_TAREA]], tb_registros[ID_ESTADO],1  ) ),1)</f>
        <v>4</v>
      </c>
      <c r="O2" s="15" t="str">
        <f>IFERROR(VLOOKUP(tb_tareas[[#This Row],[ID_ESTADO]],tb_estado[],2,FALSE),"SIN ESTADO")</f>
        <v>COMPLETADO</v>
      </c>
      <c r="P2" s="4">
        <v>22.5</v>
      </c>
      <c r="Q2" s="4">
        <v>22.5</v>
      </c>
      <c r="R2" s="7">
        <v>44421</v>
      </c>
    </row>
    <row r="3" spans="2:18" ht="15" customHeight="1" x14ac:dyDescent="0.25">
      <c r="B3" s="2">
        <f t="shared" si="0"/>
        <v>2</v>
      </c>
      <c r="C3" s="10" t="s">
        <v>41</v>
      </c>
      <c r="D3" s="12">
        <v>1</v>
      </c>
      <c r="E3" s="12">
        <v>1</v>
      </c>
      <c r="F3" s="12">
        <v>2</v>
      </c>
      <c r="G3" s="12">
        <v>2</v>
      </c>
      <c r="H3" s="12" t="s">
        <v>69</v>
      </c>
      <c r="I3" s="7">
        <v>44425</v>
      </c>
      <c r="J3" s="7">
        <v>44425</v>
      </c>
      <c r="K3" s="23">
        <f t="array" ref="K3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>44425.659722222219</v>
      </c>
      <c r="L3" s="23">
        <f t="array" ref="L3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>44426.791666666664</v>
      </c>
      <c r="M3" s="19">
        <f>IFERROR(IF(tb_tareas[[#This Row],[FECHA_ENTREGA_REAL]]="","",tb_tareas[[#This Row],[FECHA_ENTREGA_REAL]]-tb_tareas[[#This Row],[FECHA_INICIO_REAL]]), "")</f>
        <v>1.1319444444452529</v>
      </c>
      <c r="N3" s="24">
        <f t="array" ref="N3">IFERROR(MAX( IF(   tb_registros[ID_TAREA] = tb_tareas[[#This Row],[ID_TAREA]], tb_registros[ID_ESTADO],1  ) ),1)</f>
        <v>4</v>
      </c>
      <c r="O3" s="15" t="str">
        <f>IFERROR(VLOOKUP(tb_tareas[[#This Row],[ID_ESTADO]],tb_estado[],2,FALSE),"SIN ESTADO")</f>
        <v>COMPLETADO</v>
      </c>
      <c r="P3" s="4">
        <v>25</v>
      </c>
      <c r="Q3" s="4">
        <v>25</v>
      </c>
      <c r="R3" s="7">
        <v>44421</v>
      </c>
    </row>
    <row r="4" spans="2:18" ht="15" customHeight="1" x14ac:dyDescent="0.25">
      <c r="B4" s="2">
        <f t="shared" si="0"/>
        <v>3</v>
      </c>
      <c r="C4" s="9" t="s">
        <v>45</v>
      </c>
      <c r="D4" s="11">
        <v>1</v>
      </c>
      <c r="E4" s="11">
        <v>1</v>
      </c>
      <c r="F4" s="11">
        <v>5</v>
      </c>
      <c r="G4" s="11">
        <v>2</v>
      </c>
      <c r="H4" s="11" t="s">
        <v>69</v>
      </c>
      <c r="I4" s="7">
        <v>44425</v>
      </c>
      <c r="J4" s="7">
        <v>44425</v>
      </c>
      <c r="K4" s="23">
        <f t="array" ref="K4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>44429</v>
      </c>
      <c r="L4" s="23">
        <f t="array" ref="L4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>44429</v>
      </c>
      <c r="M4" s="19">
        <f>IFERROR(IF(tb_tareas[[#This Row],[FECHA_ENTREGA_REAL]]="","",tb_tareas[[#This Row],[FECHA_ENTREGA_REAL]]-tb_tareas[[#This Row],[FECHA_INICIO_REAL]]), "")</f>
        <v>0</v>
      </c>
      <c r="N4" s="24">
        <f t="array" ref="N4">IFERROR(MAX( IF(   tb_registros[ID_TAREA] = tb_tareas[[#This Row],[ID_TAREA]], tb_registros[ID_ESTADO],1  ) ),1)</f>
        <v>4</v>
      </c>
      <c r="O4" s="15" t="str">
        <f>IFERROR(VLOOKUP(tb_tareas[[#This Row],[ID_ESTADO]],tb_estado[],2,FALSE),"SIN ESTADO")</f>
        <v>COMPLETADO</v>
      </c>
      <c r="P4" s="4">
        <v>3.75</v>
      </c>
      <c r="Q4" s="4">
        <v>3.75</v>
      </c>
      <c r="R4" s="7">
        <v>44421</v>
      </c>
    </row>
    <row r="5" spans="2:18" ht="15" customHeight="1" x14ac:dyDescent="0.25">
      <c r="B5" s="2">
        <f t="shared" si="0"/>
        <v>4</v>
      </c>
      <c r="C5" s="10" t="s">
        <v>123</v>
      </c>
      <c r="D5" s="11">
        <v>1</v>
      </c>
      <c r="E5" s="11">
        <v>1</v>
      </c>
      <c r="F5" s="11">
        <v>7</v>
      </c>
      <c r="G5" s="11">
        <v>5</v>
      </c>
      <c r="H5" s="11" t="s">
        <v>69</v>
      </c>
      <c r="I5" s="7">
        <v>44425</v>
      </c>
      <c r="J5" s="7">
        <v>44427</v>
      </c>
      <c r="K5" s="23">
        <f t="array" ref="K5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>44429</v>
      </c>
      <c r="L5" s="23">
        <f t="array" ref="L5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>44429</v>
      </c>
      <c r="M5" s="19">
        <f>IFERROR(IF(tb_tareas[[#This Row],[FECHA_ENTREGA_REAL]]="","",tb_tareas[[#This Row],[FECHA_ENTREGA_REAL]]-tb_tareas[[#This Row],[FECHA_INICIO_REAL]]), "")</f>
        <v>0</v>
      </c>
      <c r="N5" s="24">
        <f t="array" ref="N5">IFERROR(MAX( IF(   tb_registros[ID_TAREA] = tb_tareas[[#This Row],[ID_TAREA]], tb_registros[ID_ESTADO],1  ) ),1)</f>
        <v>4</v>
      </c>
      <c r="O5" s="15" t="str">
        <f>IFERROR(VLOOKUP(tb_tareas[[#This Row],[ID_ESTADO]],tb_estado[],2,FALSE),"SIN ESTADO")</f>
        <v>COMPLETADO</v>
      </c>
      <c r="P5" s="4">
        <v>65</v>
      </c>
      <c r="Q5" s="4">
        <v>65</v>
      </c>
      <c r="R5" s="7">
        <v>44421</v>
      </c>
    </row>
    <row r="6" spans="2:18" ht="15" customHeight="1" x14ac:dyDescent="0.25">
      <c r="B6" s="2">
        <f t="shared" si="0"/>
        <v>5</v>
      </c>
      <c r="C6" s="9" t="s">
        <v>124</v>
      </c>
      <c r="D6" s="11">
        <v>1</v>
      </c>
      <c r="E6" s="11">
        <v>1</v>
      </c>
      <c r="F6" s="11">
        <v>7</v>
      </c>
      <c r="G6" s="11">
        <v>5</v>
      </c>
      <c r="H6" s="11" t="s">
        <v>69</v>
      </c>
      <c r="I6" s="7">
        <v>44425</v>
      </c>
      <c r="J6" s="7">
        <v>44427</v>
      </c>
      <c r="K6" s="23">
        <f t="array" ref="K6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>44429</v>
      </c>
      <c r="L6" s="23">
        <f t="array" ref="L6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>44429</v>
      </c>
      <c r="M6" s="19">
        <f>IFERROR(IF(tb_tareas[[#This Row],[FECHA_ENTREGA_REAL]]="","",tb_tareas[[#This Row],[FECHA_ENTREGA_REAL]]-tb_tareas[[#This Row],[FECHA_INICIO_REAL]]), "")</f>
        <v>0</v>
      </c>
      <c r="N6" s="24">
        <f t="array" ref="N6">IFERROR(MAX( IF(   tb_registros[ID_TAREA] = tb_tareas[[#This Row],[ID_TAREA]], tb_registros[ID_ESTADO],1  ) ),1)</f>
        <v>4</v>
      </c>
      <c r="O6" s="15" t="str">
        <f>IFERROR(VLOOKUP(tb_tareas[[#This Row],[ID_ESTADO]],tb_estado[],2,FALSE),"SIN ESTADO")</f>
        <v>COMPLETADO</v>
      </c>
      <c r="P6" s="4">
        <v>65</v>
      </c>
      <c r="Q6" s="4">
        <v>65</v>
      </c>
      <c r="R6" s="7">
        <v>44421</v>
      </c>
    </row>
    <row r="7" spans="2:18" ht="15" customHeight="1" x14ac:dyDescent="0.25">
      <c r="B7" s="2">
        <f t="shared" si="0"/>
        <v>6</v>
      </c>
      <c r="C7" s="9" t="s">
        <v>125</v>
      </c>
      <c r="D7" s="11">
        <v>1</v>
      </c>
      <c r="E7" s="11">
        <v>1</v>
      </c>
      <c r="F7" s="11">
        <v>7</v>
      </c>
      <c r="G7" s="11">
        <v>5</v>
      </c>
      <c r="H7" s="11" t="s">
        <v>69</v>
      </c>
      <c r="I7" s="7">
        <v>44425</v>
      </c>
      <c r="J7" s="7">
        <v>44428</v>
      </c>
      <c r="K7" s="23">
        <f t="array" ref="K7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>44429</v>
      </c>
      <c r="L7" s="23">
        <f t="array" ref="L7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>44429</v>
      </c>
      <c r="M7" s="19">
        <f>IFERROR(IF(tb_tareas[[#This Row],[FECHA_ENTREGA_REAL]]="","",tb_tareas[[#This Row],[FECHA_ENTREGA_REAL]]-tb_tareas[[#This Row],[FECHA_INICIO_REAL]]), "")</f>
        <v>0</v>
      </c>
      <c r="N7" s="24">
        <f t="array" ref="N7">IFERROR(MAX( IF(   tb_registros[ID_TAREA] = tb_tareas[[#This Row],[ID_TAREA]], tb_registros[ID_ESTADO],1  ) ),1)</f>
        <v>4</v>
      </c>
      <c r="O7" s="15" t="str">
        <f>IFERROR(VLOOKUP(tb_tareas[[#This Row],[ID_ESTADO]],tb_estado[],2,FALSE),"SIN ESTADO")</f>
        <v>COMPLETADO</v>
      </c>
      <c r="P7" s="4">
        <v>15</v>
      </c>
      <c r="Q7" s="4">
        <v>15</v>
      </c>
      <c r="R7" s="7">
        <v>44421</v>
      </c>
    </row>
    <row r="8" spans="2:18" ht="15" customHeight="1" x14ac:dyDescent="0.25">
      <c r="B8" s="2">
        <f t="shared" si="0"/>
        <v>7</v>
      </c>
      <c r="C8" s="9" t="s">
        <v>126</v>
      </c>
      <c r="D8" s="11">
        <v>1</v>
      </c>
      <c r="E8" s="11">
        <v>1</v>
      </c>
      <c r="F8" s="11">
        <v>7</v>
      </c>
      <c r="G8" s="11">
        <v>5</v>
      </c>
      <c r="H8" s="11" t="s">
        <v>69</v>
      </c>
      <c r="I8" s="7">
        <v>44425</v>
      </c>
      <c r="J8" s="7">
        <v>44428</v>
      </c>
      <c r="K8" s="23">
        <f t="array" ref="K8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>44429</v>
      </c>
      <c r="L8" s="23">
        <f t="array" ref="L8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>44429</v>
      </c>
      <c r="M8" s="19">
        <f>IFERROR(IF(tb_tareas[[#This Row],[FECHA_ENTREGA_REAL]]="","",tb_tareas[[#This Row],[FECHA_ENTREGA_REAL]]-tb_tareas[[#This Row],[FECHA_INICIO_REAL]]), "")</f>
        <v>0</v>
      </c>
      <c r="N8" s="24">
        <f t="array" ref="N8">IFERROR(MAX( IF(   tb_registros[ID_TAREA] = tb_tareas[[#This Row],[ID_TAREA]], tb_registros[ID_ESTADO],1  ) ),1)</f>
        <v>4</v>
      </c>
      <c r="O8" s="15" t="str">
        <f>IFERROR(VLOOKUP(tb_tareas[[#This Row],[ID_ESTADO]],tb_estado[],2,FALSE),"SIN ESTADO")</f>
        <v>COMPLETADO</v>
      </c>
      <c r="P8" s="4">
        <v>15</v>
      </c>
      <c r="Q8" s="4">
        <v>15</v>
      </c>
      <c r="R8" s="7">
        <v>44421</v>
      </c>
    </row>
    <row r="9" spans="2:18" ht="15" customHeight="1" x14ac:dyDescent="0.25">
      <c r="B9" s="2">
        <f t="shared" si="0"/>
        <v>8</v>
      </c>
      <c r="C9" s="9" t="s">
        <v>127</v>
      </c>
      <c r="D9" s="11">
        <v>1</v>
      </c>
      <c r="E9" s="11">
        <v>1</v>
      </c>
      <c r="F9" s="11">
        <v>6</v>
      </c>
      <c r="G9" s="11">
        <v>5</v>
      </c>
      <c r="H9" s="11" t="s">
        <v>70</v>
      </c>
      <c r="I9" s="7">
        <v>44425</v>
      </c>
      <c r="J9" s="7">
        <v>44429</v>
      </c>
      <c r="K9" s="23" t="str">
        <f t="array" ref="K9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9" s="23" t="str">
        <f t="array" ref="L9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9" s="19" t="str">
        <f>IFERROR(IF(tb_tareas[[#This Row],[FECHA_ENTREGA_REAL]]="","",tb_tareas[[#This Row],[FECHA_ENTREGA_REAL]]-tb_tareas[[#This Row],[FECHA_INICIO_REAL]]), "")</f>
        <v/>
      </c>
      <c r="N9" s="24">
        <f t="array" ref="N9">IFERROR(MAX( IF(   tb_registros[ID_TAREA] = tb_tareas[[#This Row],[ID_TAREA]], tb_registros[ID_ESTADO],1  ) ),1)</f>
        <v>1</v>
      </c>
      <c r="O9" s="15" t="str">
        <f>IFERROR(VLOOKUP(tb_tareas[[#This Row],[ID_ESTADO]],tb_estado[],2,FALSE),"SIN ESTADO")</f>
        <v>BACKLOG</v>
      </c>
      <c r="P9" s="4">
        <v>22.5</v>
      </c>
      <c r="Q9" s="4">
        <v>22.5</v>
      </c>
      <c r="R9" s="7">
        <v>44421</v>
      </c>
    </row>
    <row r="10" spans="2:18" ht="15" customHeight="1" x14ac:dyDescent="0.25">
      <c r="B10" s="2">
        <f t="shared" si="0"/>
        <v>9</v>
      </c>
      <c r="C10" s="9" t="s">
        <v>128</v>
      </c>
      <c r="D10" s="11">
        <v>1</v>
      </c>
      <c r="E10" s="11">
        <v>1</v>
      </c>
      <c r="F10" s="11">
        <v>6</v>
      </c>
      <c r="G10" s="11">
        <v>5</v>
      </c>
      <c r="H10" s="11" t="s">
        <v>70</v>
      </c>
      <c r="I10" s="7">
        <v>44425</v>
      </c>
      <c r="J10" s="7">
        <v>44424</v>
      </c>
      <c r="K10" s="23" t="str">
        <f t="array" ref="K10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0" s="23" t="str">
        <f t="array" ref="L10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0" s="19" t="str">
        <f>IFERROR(IF(tb_tareas[[#This Row],[FECHA_ENTREGA_REAL]]="","",tb_tareas[[#This Row],[FECHA_ENTREGA_REAL]]-tb_tareas[[#This Row],[FECHA_INICIO_REAL]]), "")</f>
        <v/>
      </c>
      <c r="N10" s="24">
        <f t="array" ref="N10">IFERROR(MAX( IF(   tb_registros[ID_TAREA] = tb_tareas[[#This Row],[ID_TAREA]], tb_registros[ID_ESTADO],1  ) ),1)</f>
        <v>1</v>
      </c>
      <c r="O10" s="15" t="str">
        <f>IFERROR(VLOOKUP(tb_tareas[[#This Row],[ID_ESTADO]],tb_estado[],2,FALSE),"SIN ESTADO")</f>
        <v>BACKLOG</v>
      </c>
      <c r="P10" s="4">
        <v>22.5</v>
      </c>
      <c r="Q10" s="4">
        <v>22.5</v>
      </c>
      <c r="R10" s="7">
        <v>44422</v>
      </c>
    </row>
    <row r="11" spans="2:18" ht="15" customHeight="1" x14ac:dyDescent="0.25">
      <c r="B11" s="2">
        <f t="shared" si="0"/>
        <v>10</v>
      </c>
      <c r="C11" s="9" t="s">
        <v>129</v>
      </c>
      <c r="D11" s="11">
        <v>1</v>
      </c>
      <c r="E11" s="11">
        <v>1</v>
      </c>
      <c r="F11" s="12">
        <v>6</v>
      </c>
      <c r="G11" s="12">
        <v>5</v>
      </c>
      <c r="H11" s="12" t="s">
        <v>70</v>
      </c>
      <c r="I11" s="7">
        <v>44425</v>
      </c>
      <c r="J11" s="7">
        <v>44425</v>
      </c>
      <c r="K11" s="23" t="str">
        <f t="array" ref="K11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1" s="23" t="str">
        <f t="array" ref="L11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1" s="19" t="str">
        <f>IFERROR(IF(tb_tareas[[#This Row],[FECHA_ENTREGA_REAL]]="","",tb_tareas[[#This Row],[FECHA_ENTREGA_REAL]]-tb_tareas[[#This Row],[FECHA_INICIO_REAL]]), "")</f>
        <v/>
      </c>
      <c r="N11" s="24">
        <f t="array" ref="N11">IFERROR(MAX( IF(   tb_registros[ID_TAREA] = tb_tareas[[#This Row],[ID_TAREA]], tb_registros[ID_ESTADO],1  ) ),1)</f>
        <v>1</v>
      </c>
      <c r="O11" s="15" t="str">
        <f>IFERROR(VLOOKUP(tb_tareas[[#This Row],[ID_ESTADO]],tb_estado[],2,FALSE),"SIN ESTADO")</f>
        <v>BACKLOG</v>
      </c>
      <c r="P11" s="4">
        <v>25</v>
      </c>
      <c r="Q11" s="4">
        <v>25</v>
      </c>
      <c r="R11" s="7">
        <v>44422</v>
      </c>
    </row>
    <row r="12" spans="2:18" ht="15" customHeight="1" x14ac:dyDescent="0.25">
      <c r="B12" s="2">
        <f t="shared" si="0"/>
        <v>11</v>
      </c>
      <c r="C12" s="9" t="s">
        <v>130</v>
      </c>
      <c r="D12" s="11">
        <v>1</v>
      </c>
      <c r="E12" s="11">
        <v>1</v>
      </c>
      <c r="F12" s="12">
        <v>6</v>
      </c>
      <c r="G12" s="12">
        <v>5</v>
      </c>
      <c r="H12" s="12" t="s">
        <v>70</v>
      </c>
      <c r="I12" s="7">
        <v>44421</v>
      </c>
      <c r="J12" s="7">
        <v>44425</v>
      </c>
      <c r="K12" s="23" t="str">
        <f t="array" ref="K12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2" s="23" t="str">
        <f t="array" ref="L12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2" s="19" t="str">
        <f>IFERROR(IF(tb_tareas[[#This Row],[FECHA_ENTREGA_REAL]]="","",tb_tareas[[#This Row],[FECHA_ENTREGA_REAL]]-tb_tareas[[#This Row],[FECHA_INICIO_REAL]]), "")</f>
        <v/>
      </c>
      <c r="N12" s="24">
        <f t="array" ref="N12">IFERROR(MAX( IF(   tb_registros[ID_TAREA] = tb_tareas[[#This Row],[ID_TAREA]], tb_registros[ID_ESTADO],1  ) ),1)</f>
        <v>1</v>
      </c>
      <c r="O12" s="15" t="str">
        <f>IFERROR(VLOOKUP(tb_tareas[[#This Row],[ID_ESTADO]],tb_estado[],2,FALSE),"SIN ESTADO")</f>
        <v>BACKLOG</v>
      </c>
      <c r="P12" s="4">
        <v>22.5</v>
      </c>
      <c r="Q12" s="4">
        <v>22.5</v>
      </c>
      <c r="R12" s="7">
        <v>44422</v>
      </c>
    </row>
    <row r="13" spans="2:18" ht="15" customHeight="1" x14ac:dyDescent="0.25">
      <c r="B13" s="2">
        <f t="shared" si="0"/>
        <v>12</v>
      </c>
      <c r="C13" s="9" t="s">
        <v>120</v>
      </c>
      <c r="D13" s="11">
        <v>1</v>
      </c>
      <c r="E13" s="11">
        <v>1</v>
      </c>
      <c r="F13" s="11">
        <v>10</v>
      </c>
      <c r="G13" s="11">
        <v>5</v>
      </c>
      <c r="H13" s="11" t="s">
        <v>69</v>
      </c>
      <c r="I13" s="7">
        <v>44421</v>
      </c>
      <c r="J13" s="7">
        <v>44425</v>
      </c>
      <c r="K13" s="23" t="str">
        <f t="array" ref="K13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3" s="23" t="str">
        <f t="array" ref="L13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3" s="19" t="str">
        <f>IFERROR(IF(tb_tareas[[#This Row],[FECHA_ENTREGA_REAL]]="","",tb_tareas[[#This Row],[FECHA_ENTREGA_REAL]]-tb_tareas[[#This Row],[FECHA_INICIO_REAL]]), "")</f>
        <v/>
      </c>
      <c r="N13" s="24">
        <f t="array" ref="N13">IFERROR(MAX( IF(   tb_registros[ID_TAREA] = tb_tareas[[#This Row],[ID_TAREA]], tb_registros[ID_ESTADO],1  ) ),1)</f>
        <v>1</v>
      </c>
      <c r="O13" s="15" t="str">
        <f>IFERROR(VLOOKUP(tb_tareas[[#This Row],[ID_ESTADO]],tb_estado[],2,FALSE),"SIN ESTADO")</f>
        <v>BACKLOG</v>
      </c>
      <c r="P13" s="4">
        <v>3.75</v>
      </c>
      <c r="Q13" s="4">
        <v>3.75</v>
      </c>
      <c r="R13" s="7">
        <v>44422</v>
      </c>
    </row>
    <row r="14" spans="2:18" ht="15" customHeight="1" x14ac:dyDescent="0.25">
      <c r="B14" s="2">
        <f t="shared" si="0"/>
        <v>13</v>
      </c>
      <c r="C14" s="9" t="s">
        <v>119</v>
      </c>
      <c r="D14" s="11">
        <v>1</v>
      </c>
      <c r="E14" s="11">
        <v>1</v>
      </c>
      <c r="F14" s="11">
        <v>11</v>
      </c>
      <c r="G14" s="11">
        <v>5</v>
      </c>
      <c r="H14" s="11" t="s">
        <v>70</v>
      </c>
      <c r="I14" s="7">
        <v>44421</v>
      </c>
      <c r="J14" s="7">
        <v>44425</v>
      </c>
      <c r="K14" s="23" t="str">
        <f t="array" ref="K14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4" s="23" t="str">
        <f t="array" ref="L14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4" s="19" t="str">
        <f>IFERROR(IF(tb_tareas[[#This Row],[FECHA_ENTREGA_REAL]]="","",tb_tareas[[#This Row],[FECHA_ENTREGA_REAL]]-tb_tareas[[#This Row],[FECHA_INICIO_REAL]]), "")</f>
        <v/>
      </c>
      <c r="N14" s="24">
        <f t="array" ref="N14">IFERROR(MAX( IF(   tb_registros[ID_TAREA] = tb_tareas[[#This Row],[ID_TAREA]], tb_registros[ID_ESTADO],1  ) ),1)</f>
        <v>1</v>
      </c>
      <c r="O14" s="15" t="str">
        <f>IFERROR(VLOOKUP(tb_tareas[[#This Row],[ID_ESTADO]],tb_estado[],2,FALSE),"SIN ESTADO")</f>
        <v>BACKLOG</v>
      </c>
      <c r="P14" s="4">
        <v>3.75</v>
      </c>
      <c r="Q14" s="4">
        <v>3.75</v>
      </c>
      <c r="R14" s="7">
        <v>44422</v>
      </c>
    </row>
    <row r="15" spans="2:18" ht="15" customHeight="1" x14ac:dyDescent="0.25">
      <c r="B15" s="2">
        <f t="shared" si="0"/>
        <v>14</v>
      </c>
      <c r="C15" s="3" t="s">
        <v>40</v>
      </c>
      <c r="D15" s="11">
        <v>2</v>
      </c>
      <c r="E15" s="11">
        <v>2</v>
      </c>
      <c r="F15" s="11">
        <v>1</v>
      </c>
      <c r="G15" s="11">
        <v>3</v>
      </c>
      <c r="H15" s="11" t="s">
        <v>70</v>
      </c>
      <c r="I15" s="7">
        <v>44430</v>
      </c>
      <c r="J15" s="7">
        <v>44438</v>
      </c>
      <c r="K15" s="23" t="str">
        <f t="array" ref="K15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5" s="23" t="str">
        <f t="array" ref="L15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5" s="19" t="str">
        <f>IFERROR(IF(tb_tareas[[#This Row],[FECHA_ENTREGA_REAL]]="","",tb_tareas[[#This Row],[FECHA_ENTREGA_REAL]]-tb_tareas[[#This Row],[FECHA_INICIO_REAL]]), "")</f>
        <v/>
      </c>
      <c r="N15" s="24">
        <f t="array" ref="N15">IFERROR(MAX( IF(   tb_registros[ID_TAREA] = tb_tareas[[#This Row],[ID_TAREA]], tb_registros[ID_ESTADO],1  ) ),1)</f>
        <v>1</v>
      </c>
      <c r="O15" s="15" t="str">
        <f>IFERROR(VLOOKUP(tb_tareas[[#This Row],[ID_ESTADO]],tb_estado[],2,FALSE),"SIN ESTADO")</f>
        <v>BACKLOG</v>
      </c>
      <c r="P15" s="4">
        <v>65</v>
      </c>
      <c r="Q15" s="4">
        <v>65</v>
      </c>
      <c r="R15" s="7">
        <v>44430</v>
      </c>
    </row>
    <row r="16" spans="2:18" ht="15" customHeight="1" x14ac:dyDescent="0.25">
      <c r="B16" s="2">
        <f t="shared" si="0"/>
        <v>15</v>
      </c>
      <c r="C16" s="10" t="s">
        <v>41</v>
      </c>
      <c r="D16" s="11">
        <v>2</v>
      </c>
      <c r="E16" s="11">
        <v>2</v>
      </c>
      <c r="F16" s="11">
        <v>2</v>
      </c>
      <c r="G16" s="11">
        <v>2</v>
      </c>
      <c r="H16" s="11" t="s">
        <v>69</v>
      </c>
      <c r="I16" s="7">
        <v>44430</v>
      </c>
      <c r="J16" s="7">
        <v>44438</v>
      </c>
      <c r="K16" s="23" t="str">
        <f t="array" ref="K16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6" s="23" t="str">
        <f t="array" ref="L16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6" s="19" t="str">
        <f>IFERROR(IF(tb_tareas[[#This Row],[FECHA_ENTREGA_REAL]]="","",tb_tareas[[#This Row],[FECHA_ENTREGA_REAL]]-tb_tareas[[#This Row],[FECHA_INICIO_REAL]]), "")</f>
        <v/>
      </c>
      <c r="N16" s="24">
        <f t="array" ref="N16">IFERROR(MAX( IF(   tb_registros[ID_TAREA] = tb_tareas[[#This Row],[ID_TAREA]], tb_registros[ID_ESTADO],1  ) ),1)</f>
        <v>1</v>
      </c>
      <c r="O16" s="15" t="str">
        <f>IFERROR(VLOOKUP(tb_tareas[[#This Row],[ID_ESTADO]],tb_estado[],2,FALSE),"SIN ESTADO")</f>
        <v>BACKLOG</v>
      </c>
      <c r="P16" s="4">
        <v>65</v>
      </c>
      <c r="Q16" s="4">
        <v>65</v>
      </c>
      <c r="R16" s="7">
        <v>44430</v>
      </c>
    </row>
    <row r="17" spans="2:18" ht="15" customHeight="1" x14ac:dyDescent="0.25">
      <c r="B17" s="2">
        <f t="shared" si="0"/>
        <v>16</v>
      </c>
      <c r="C17" s="9" t="s">
        <v>45</v>
      </c>
      <c r="D17" s="11">
        <v>2</v>
      </c>
      <c r="E17" s="11">
        <v>2</v>
      </c>
      <c r="F17" s="11">
        <v>5</v>
      </c>
      <c r="G17" s="11">
        <v>2</v>
      </c>
      <c r="H17" s="11" t="s">
        <v>69</v>
      </c>
      <c r="I17" s="7">
        <v>44430</v>
      </c>
      <c r="J17" s="7">
        <v>44438</v>
      </c>
      <c r="K17" s="23" t="str">
        <f t="array" ref="K17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7" s="23" t="str">
        <f t="array" ref="L17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7" s="19" t="str">
        <f>IFERROR(IF(tb_tareas[[#This Row],[FECHA_ENTREGA_REAL]]="","",tb_tareas[[#This Row],[FECHA_ENTREGA_REAL]]-tb_tareas[[#This Row],[FECHA_INICIO_REAL]]), "")</f>
        <v/>
      </c>
      <c r="N17" s="24">
        <f t="array" ref="N17">IFERROR(MAX( IF(   tb_registros[ID_TAREA] = tb_tareas[[#This Row],[ID_TAREA]], tb_registros[ID_ESTADO],1  ) ),1)</f>
        <v>1</v>
      </c>
      <c r="O17" s="15" t="str">
        <f>IFERROR(VLOOKUP(tb_tareas[[#This Row],[ID_ESTADO]],tb_estado[],2,FALSE),"SIN ESTADO")</f>
        <v>BACKLOG</v>
      </c>
      <c r="P17" s="4">
        <v>15</v>
      </c>
      <c r="Q17" s="4">
        <v>15</v>
      </c>
      <c r="R17" s="7">
        <v>44430</v>
      </c>
    </row>
    <row r="18" spans="2:18" ht="15" customHeight="1" x14ac:dyDescent="0.25">
      <c r="B18" s="2">
        <f t="shared" si="0"/>
        <v>17</v>
      </c>
      <c r="C18" s="9" t="s">
        <v>121</v>
      </c>
      <c r="D18" s="11">
        <v>2</v>
      </c>
      <c r="E18" s="11">
        <v>2</v>
      </c>
      <c r="F18" s="11">
        <v>7</v>
      </c>
      <c r="G18" s="11">
        <v>5</v>
      </c>
      <c r="H18" s="11" t="s">
        <v>69</v>
      </c>
      <c r="I18" s="21">
        <v>44430</v>
      </c>
      <c r="J18" s="21">
        <v>44438</v>
      </c>
      <c r="K18" s="23" t="str">
        <f t="array" ref="K18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8" s="23" t="str">
        <f t="array" ref="L18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8" s="19" t="str">
        <f>IFERROR(IF(tb_tareas[[#This Row],[FECHA_ENTREGA_REAL]]="","",tb_tareas[[#This Row],[FECHA_ENTREGA_REAL]]-tb_tareas[[#This Row],[FECHA_INICIO_REAL]]), "")</f>
        <v/>
      </c>
      <c r="N18" s="24">
        <f t="array" ref="N18">IFERROR(MAX( IF(   tb_registros[ID_TAREA] = tb_tareas[[#This Row],[ID_TAREA]], tb_registros[ID_ESTADO],1  ) ),1)</f>
        <v>1</v>
      </c>
      <c r="O18" s="25" t="str">
        <f>IFERROR(VLOOKUP(tb_tareas[[#This Row],[ID_ESTADO]],tb_estado[],2,FALSE),"SIN ESTADO")</f>
        <v>BACKLOG</v>
      </c>
      <c r="P18" s="4">
        <v>15</v>
      </c>
      <c r="Q18" s="4">
        <v>15</v>
      </c>
      <c r="R18" s="21">
        <v>44430</v>
      </c>
    </row>
    <row r="19" spans="2:18" ht="15" customHeight="1" x14ac:dyDescent="0.25">
      <c r="B19" s="2">
        <f t="shared" si="0"/>
        <v>18</v>
      </c>
      <c r="C19" s="9" t="s">
        <v>122</v>
      </c>
      <c r="D19" s="11">
        <v>2</v>
      </c>
      <c r="E19" s="11">
        <v>2</v>
      </c>
      <c r="F19" s="11">
        <v>7</v>
      </c>
      <c r="G19" s="11">
        <v>5</v>
      </c>
      <c r="H19" s="11" t="s">
        <v>69</v>
      </c>
      <c r="I19" s="21">
        <v>44430</v>
      </c>
      <c r="J19" s="21">
        <v>44438</v>
      </c>
      <c r="K19" s="23" t="str">
        <f t="array" ref="K19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9" s="23" t="str">
        <f t="array" ref="L19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9" s="19" t="str">
        <f>IFERROR(IF(tb_tareas[[#This Row],[FECHA_ENTREGA_REAL]]="","",tb_tareas[[#This Row],[FECHA_ENTREGA_REAL]]-tb_tareas[[#This Row],[FECHA_INICIO_REAL]]), "")</f>
        <v/>
      </c>
      <c r="N19" s="24">
        <f t="array" ref="N19">IFERROR(MAX( IF(   tb_registros[ID_TAREA] = tb_tareas[[#This Row],[ID_TAREA]], tb_registros[ID_ESTADO],1  ) ),1)</f>
        <v>1</v>
      </c>
      <c r="O19" s="25" t="str">
        <f>IFERROR(VLOOKUP(tb_tareas[[#This Row],[ID_ESTADO]],tb_estado[],2,FALSE),"SIN ESTADO")</f>
        <v>BACKLOG</v>
      </c>
      <c r="P19" s="4">
        <v>22.5</v>
      </c>
      <c r="Q19" s="4">
        <v>22.5</v>
      </c>
      <c r="R19" s="21">
        <v>44430</v>
      </c>
    </row>
    <row r="20" spans="2:18" ht="15" customHeight="1" x14ac:dyDescent="0.25">
      <c r="B20" s="2">
        <f t="shared" si="0"/>
        <v>19</v>
      </c>
      <c r="C20" s="9" t="s">
        <v>131</v>
      </c>
      <c r="D20" s="11">
        <v>2</v>
      </c>
      <c r="E20" s="11">
        <v>2</v>
      </c>
      <c r="F20" s="11">
        <v>6</v>
      </c>
      <c r="G20" s="11">
        <v>5</v>
      </c>
      <c r="H20" s="11" t="s">
        <v>70</v>
      </c>
      <c r="I20" s="21">
        <v>44430</v>
      </c>
      <c r="J20" s="21">
        <v>44438</v>
      </c>
      <c r="K20" s="23" t="str">
        <f t="array" ref="K20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20" s="23" t="str">
        <f t="array" ref="L20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20" s="19" t="str">
        <f>IFERROR(IF(tb_tareas[[#This Row],[FECHA_ENTREGA_REAL]]="","",tb_tareas[[#This Row],[FECHA_ENTREGA_REAL]]-tb_tareas[[#This Row],[FECHA_INICIO_REAL]]), "")</f>
        <v/>
      </c>
      <c r="N20" s="24">
        <f t="array" ref="N20">IFERROR(MAX( IF(   tb_registros[ID_TAREA] = tb_tareas[[#This Row],[ID_TAREA]], tb_registros[ID_ESTADO],1  ) ),1)</f>
        <v>1</v>
      </c>
      <c r="O20" s="25" t="str">
        <f>IFERROR(VLOOKUP(tb_tareas[[#This Row],[ID_ESTADO]],tb_estado[],2,FALSE),"SIN ESTADO")</f>
        <v>BACKLOG</v>
      </c>
      <c r="P20" s="4">
        <v>22.5</v>
      </c>
      <c r="Q20" s="4">
        <v>22.5</v>
      </c>
      <c r="R20" s="21">
        <v>44430</v>
      </c>
    </row>
    <row r="21" spans="2:18" ht="15" customHeight="1" x14ac:dyDescent="0.25">
      <c r="B21" s="2">
        <f t="shared" si="0"/>
        <v>20</v>
      </c>
      <c r="C21" s="9" t="s">
        <v>132</v>
      </c>
      <c r="D21" s="11">
        <v>2</v>
      </c>
      <c r="E21" s="11">
        <v>2</v>
      </c>
      <c r="F21" s="11">
        <v>6</v>
      </c>
      <c r="G21" s="11">
        <v>5</v>
      </c>
      <c r="H21" s="11" t="s">
        <v>70</v>
      </c>
      <c r="I21" s="21">
        <v>44430</v>
      </c>
      <c r="J21" s="21">
        <v>44438</v>
      </c>
      <c r="K21" s="23" t="str">
        <f t="array" ref="K21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21" s="23" t="str">
        <f t="array" ref="L21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21" s="19" t="str">
        <f>IFERROR(IF(tb_tareas[[#This Row],[FECHA_ENTREGA_REAL]]="","",tb_tareas[[#This Row],[FECHA_ENTREGA_REAL]]-tb_tareas[[#This Row],[FECHA_INICIO_REAL]]), "")</f>
        <v/>
      </c>
      <c r="N21" s="24">
        <f t="array" ref="N21">IFERROR(MAX( IF(   tb_registros[ID_TAREA] = tb_tareas[[#This Row],[ID_TAREA]], tb_registros[ID_ESTADO],1  ) ),1)</f>
        <v>1</v>
      </c>
      <c r="O21" s="25" t="str">
        <f>IFERROR(VLOOKUP(tb_tareas[[#This Row],[ID_ESTADO]],tb_estado[],2,FALSE),"SIN ESTADO")</f>
        <v>BACKLOG</v>
      </c>
      <c r="P21" s="4">
        <v>25</v>
      </c>
      <c r="Q21" s="4">
        <v>25</v>
      </c>
      <c r="R21" s="21">
        <v>44430</v>
      </c>
    </row>
    <row r="22" spans="2:18" ht="15" customHeight="1" x14ac:dyDescent="0.25">
      <c r="B22" s="2">
        <f t="shared" si="0"/>
        <v>21</v>
      </c>
      <c r="C22" s="9" t="s">
        <v>120</v>
      </c>
      <c r="D22" s="11">
        <v>2</v>
      </c>
      <c r="E22" s="11">
        <v>2</v>
      </c>
      <c r="F22" s="11">
        <v>10</v>
      </c>
      <c r="G22" s="11">
        <v>5</v>
      </c>
      <c r="H22" s="11" t="s">
        <v>69</v>
      </c>
      <c r="I22" s="21">
        <v>44430</v>
      </c>
      <c r="J22" s="21">
        <v>44438</v>
      </c>
      <c r="K22" s="23" t="str">
        <f t="array" ref="K22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22" s="23" t="str">
        <f t="array" ref="L22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22" s="19" t="str">
        <f>IFERROR(IF(tb_tareas[[#This Row],[FECHA_ENTREGA_REAL]]="","",tb_tareas[[#This Row],[FECHA_ENTREGA_REAL]]-tb_tareas[[#This Row],[FECHA_INICIO_REAL]]), "")</f>
        <v/>
      </c>
      <c r="N22" s="24">
        <f t="array" ref="N22">IFERROR(MAX( IF(   tb_registros[ID_TAREA] = tb_tareas[[#This Row],[ID_TAREA]], tb_registros[ID_ESTADO],1  ) ),1)</f>
        <v>1</v>
      </c>
      <c r="O22" s="25" t="str">
        <f>IFERROR(VLOOKUP(tb_tareas[[#This Row],[ID_ESTADO]],tb_estado[],2,FALSE),"SIN ESTADO")</f>
        <v>BACKLOG</v>
      </c>
      <c r="P22" s="4">
        <v>22.5</v>
      </c>
      <c r="Q22" s="4">
        <v>22.5</v>
      </c>
      <c r="R22" s="21">
        <v>44430</v>
      </c>
    </row>
    <row r="23" spans="2:18" ht="15" customHeight="1" x14ac:dyDescent="0.25">
      <c r="B23" s="2">
        <f t="shared" si="0"/>
        <v>22</v>
      </c>
      <c r="C23" s="9" t="s">
        <v>119</v>
      </c>
      <c r="D23" s="11">
        <v>2</v>
      </c>
      <c r="E23" s="11">
        <v>2</v>
      </c>
      <c r="F23" s="11">
        <v>11</v>
      </c>
      <c r="G23" s="11">
        <v>5</v>
      </c>
      <c r="H23" s="11" t="s">
        <v>70</v>
      </c>
      <c r="I23" s="21">
        <v>44430</v>
      </c>
      <c r="J23" s="21">
        <v>44438</v>
      </c>
      <c r="K23" s="23" t="str">
        <f t="array" ref="K23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23" s="23" t="str">
        <f t="array" ref="L23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23" s="19" t="str">
        <f>IFERROR(IF(tb_tareas[[#This Row],[FECHA_ENTREGA_REAL]]="","",tb_tareas[[#This Row],[FECHA_ENTREGA_REAL]]-tb_tareas[[#This Row],[FECHA_INICIO_REAL]]), "")</f>
        <v/>
      </c>
      <c r="N23" s="24">
        <f t="array" ref="N23">IFERROR(MAX( IF(   tb_registros[ID_TAREA] = tb_tareas[[#This Row],[ID_TAREA]], tb_registros[ID_ESTADO],1  ) ),1)</f>
        <v>1</v>
      </c>
      <c r="O23" s="25" t="str">
        <f>IFERROR(VLOOKUP(tb_tareas[[#This Row],[ID_ESTADO]],tb_estado[],2,FALSE),"SIN ESTADO")</f>
        <v>BACKLOG</v>
      </c>
      <c r="P23" s="4">
        <v>3.75</v>
      </c>
      <c r="Q23" s="4">
        <v>3.75</v>
      </c>
      <c r="R23" s="21">
        <v>44430</v>
      </c>
    </row>
    <row r="24" spans="2:18" ht="15" customHeight="1" x14ac:dyDescent="0.25">
      <c r="B24" s="2">
        <f t="shared" si="0"/>
        <v>23</v>
      </c>
      <c r="C24" s="9" t="s">
        <v>134</v>
      </c>
      <c r="D24" s="11">
        <v>3</v>
      </c>
      <c r="E24" s="11">
        <v>10</v>
      </c>
      <c r="F24" s="11">
        <v>7</v>
      </c>
      <c r="G24" s="11">
        <v>2</v>
      </c>
      <c r="H24" s="11" t="s">
        <v>69</v>
      </c>
      <c r="I24" s="21">
        <v>44536</v>
      </c>
      <c r="J24" s="21">
        <v>44550</v>
      </c>
      <c r="K24" s="23" t="str">
        <f t="array" ref="K24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24" s="23" t="str">
        <f t="array" ref="L24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24" s="19" t="str">
        <f>IFERROR(IF(tb_tareas[[#This Row],[FECHA_ENTREGA_REAL]]="","",tb_tareas[[#This Row],[FECHA_ENTREGA_REAL]]-tb_tareas[[#This Row],[FECHA_INICIO_REAL]]), "")</f>
        <v/>
      </c>
      <c r="N24" s="24">
        <f t="array" ref="N24">IFERROR(MAX( IF(   tb_registros[ID_TAREA] = tb_tareas[[#This Row],[ID_TAREA]], tb_registros[ID_ESTADO],1  ) ),1)</f>
        <v>1</v>
      </c>
      <c r="O24" s="25" t="str">
        <f>IFERROR(VLOOKUP(tb_tareas[[#This Row],[ID_ESTADO]],tb_estado[],2,FALSE),"SIN ESTADO")</f>
        <v>BACKLOG</v>
      </c>
      <c r="P24" s="4">
        <v>3.75</v>
      </c>
      <c r="Q24" s="4">
        <v>3.75</v>
      </c>
      <c r="R24" s="21">
        <v>44536</v>
      </c>
    </row>
    <row r="25" spans="2:18" ht="15" customHeight="1" x14ac:dyDescent="0.25">
      <c r="B25" s="2">
        <f t="shared" si="0"/>
        <v>24</v>
      </c>
      <c r="C25" s="9" t="s">
        <v>135</v>
      </c>
      <c r="D25" s="11">
        <v>3</v>
      </c>
      <c r="E25" s="11">
        <v>10</v>
      </c>
      <c r="F25" s="11">
        <v>6</v>
      </c>
      <c r="G25" s="11">
        <v>2</v>
      </c>
      <c r="H25" s="11" t="s">
        <v>70</v>
      </c>
      <c r="I25" s="21">
        <v>44536</v>
      </c>
      <c r="J25" s="21">
        <v>44550</v>
      </c>
      <c r="K25" s="23" t="str">
        <f t="array" ref="K25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25" s="23" t="str">
        <f t="array" ref="L25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25" s="19" t="str">
        <f>IFERROR(IF(tb_tareas[[#This Row],[FECHA_ENTREGA_REAL]]="","",tb_tareas[[#This Row],[FECHA_ENTREGA_REAL]]-tb_tareas[[#This Row],[FECHA_INICIO_REAL]]), "")</f>
        <v/>
      </c>
      <c r="N25" s="24">
        <f t="array" ref="N25">IFERROR(MAX( IF(   tb_registros[ID_TAREA] = tb_tareas[[#This Row],[ID_TAREA]], tb_registros[ID_ESTADO],1  ) ),1)</f>
        <v>1</v>
      </c>
      <c r="O25" s="25" t="str">
        <f>IFERROR(VLOOKUP(tb_tareas[[#This Row],[ID_ESTADO]],tb_estado[],2,FALSE),"SIN ESTADO")</f>
        <v>BACKLOG</v>
      </c>
      <c r="P25" s="4">
        <v>77.5</v>
      </c>
      <c r="Q25" s="4">
        <v>77.5</v>
      </c>
      <c r="R25" s="21">
        <v>44536</v>
      </c>
    </row>
    <row r="26" spans="2:18" ht="15" customHeight="1" x14ac:dyDescent="0.25">
      <c r="B26" s="2">
        <f t="shared" si="0"/>
        <v>25</v>
      </c>
      <c r="C26" s="9" t="s">
        <v>136</v>
      </c>
      <c r="D26" s="11">
        <v>3</v>
      </c>
      <c r="E26" s="11">
        <v>10</v>
      </c>
      <c r="F26" s="11">
        <v>7</v>
      </c>
      <c r="G26" s="11">
        <v>2</v>
      </c>
      <c r="H26" s="11" t="s">
        <v>69</v>
      </c>
      <c r="I26" s="21">
        <v>44536</v>
      </c>
      <c r="J26" s="21">
        <v>44550</v>
      </c>
      <c r="K26" s="23" t="str">
        <f t="array" ref="K26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26" s="23" t="str">
        <f t="array" ref="L26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26" s="19" t="str">
        <f>IFERROR(IF(tb_tareas[[#This Row],[FECHA_ENTREGA_REAL]]="","",tb_tareas[[#This Row],[FECHA_ENTREGA_REAL]]-tb_tareas[[#This Row],[FECHA_INICIO_REAL]]), "")</f>
        <v/>
      </c>
      <c r="N26" s="24">
        <f t="array" ref="N26">IFERROR(MAX( IF(   tb_registros[ID_TAREA] = tb_tareas[[#This Row],[ID_TAREA]], tb_registros[ID_ESTADO],1  ) ),1)</f>
        <v>1</v>
      </c>
      <c r="O26" s="25" t="str">
        <f>IFERROR(VLOOKUP(tb_tareas[[#This Row],[ID_ESTADO]],tb_estado[],2,FALSE),"SIN ESTADO")</f>
        <v>BACKLOG</v>
      </c>
      <c r="P26" s="4">
        <v>77.5</v>
      </c>
      <c r="Q26" s="4">
        <v>77.5</v>
      </c>
      <c r="R26" s="21">
        <v>44536</v>
      </c>
    </row>
    <row r="27" spans="2:18" ht="15" customHeight="1" x14ac:dyDescent="0.25">
      <c r="B27" s="2">
        <f t="shared" si="0"/>
        <v>26</v>
      </c>
      <c r="C27" s="9" t="s">
        <v>137</v>
      </c>
      <c r="D27" s="11">
        <v>3</v>
      </c>
      <c r="E27" s="11">
        <v>10</v>
      </c>
      <c r="F27" s="11">
        <v>6</v>
      </c>
      <c r="G27" s="11">
        <v>2</v>
      </c>
      <c r="H27" s="11" t="s">
        <v>70</v>
      </c>
      <c r="I27" s="21">
        <v>44536</v>
      </c>
      <c r="J27" s="21">
        <v>44550</v>
      </c>
      <c r="K27" s="23" t="str">
        <f t="array" ref="K27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27" s="23" t="str">
        <f t="array" ref="L27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27" s="19" t="str">
        <f>IFERROR(IF(tb_tareas[[#This Row],[FECHA_ENTREGA_REAL]]="","",tb_tareas[[#This Row],[FECHA_ENTREGA_REAL]]-tb_tareas[[#This Row],[FECHA_INICIO_REAL]]), "")</f>
        <v/>
      </c>
      <c r="N27" s="24">
        <f t="array" ref="N27">IFERROR(MAX( IF(   tb_registros[ID_TAREA] = tb_tareas[[#This Row],[ID_TAREA]], tb_registros[ID_ESTADO],1  ) ),1)</f>
        <v>1</v>
      </c>
      <c r="O27" s="25" t="str">
        <f>IFERROR(VLOOKUP(tb_tareas[[#This Row],[ID_ESTADO]],tb_estado[],2,FALSE),"SIN ESTADO")</f>
        <v>BACKLOG</v>
      </c>
      <c r="P27" s="4">
        <v>15</v>
      </c>
      <c r="Q27" s="4">
        <v>15</v>
      </c>
      <c r="R27" s="21">
        <v>44536</v>
      </c>
    </row>
    <row r="28" spans="2:18" ht="15" customHeight="1" x14ac:dyDescent="0.25">
      <c r="B28" s="2">
        <f t="shared" si="0"/>
        <v>27</v>
      </c>
      <c r="C28" s="9" t="s">
        <v>139</v>
      </c>
      <c r="D28" s="11">
        <v>4</v>
      </c>
      <c r="E28" s="11">
        <v>7</v>
      </c>
      <c r="F28" s="11">
        <v>7</v>
      </c>
      <c r="G28" s="11">
        <v>5</v>
      </c>
      <c r="H28" s="11" t="s">
        <v>69</v>
      </c>
      <c r="I28" s="21">
        <v>44531</v>
      </c>
      <c r="J28" s="21">
        <v>44533</v>
      </c>
      <c r="K28" s="23">
        <f t="array" ref="K28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>44532.498611111114</v>
      </c>
      <c r="L28" s="23">
        <f t="array" ref="L28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>44532.998611111114</v>
      </c>
      <c r="M28" s="19">
        <f>IFERROR(IF(tb_tareas[[#This Row],[FECHA_ENTREGA_REAL]]="","",tb_tareas[[#This Row],[FECHA_ENTREGA_REAL]]-tb_tareas[[#This Row],[FECHA_INICIO_REAL]]), "")</f>
        <v>0.5</v>
      </c>
      <c r="N28" s="24">
        <f t="array" ref="N28">IFERROR(MAX( IF(   tb_registros[ID_TAREA] = tb_tareas[[#This Row],[ID_TAREA]], tb_registros[ID_ESTADO],1  ) ),1)</f>
        <v>4</v>
      </c>
      <c r="O28" s="25" t="str">
        <f>IFERROR(VLOOKUP(tb_tareas[[#This Row],[ID_ESTADO]],tb_estado[],2,FALSE),"SIN ESTADO")</f>
        <v>COMPLETADO</v>
      </c>
      <c r="P28" s="4">
        <v>15</v>
      </c>
      <c r="Q28" s="4">
        <v>15</v>
      </c>
      <c r="R28" s="21">
        <v>44531</v>
      </c>
    </row>
    <row r="29" spans="2:18" ht="15" customHeight="1" x14ac:dyDescent="0.25">
      <c r="B29" s="2">
        <f t="shared" si="0"/>
        <v>28</v>
      </c>
      <c r="C29" s="9" t="s">
        <v>140</v>
      </c>
      <c r="D29" s="11">
        <v>4</v>
      </c>
      <c r="E29" s="11">
        <v>7</v>
      </c>
      <c r="F29" s="11">
        <v>7</v>
      </c>
      <c r="G29" s="11">
        <v>5</v>
      </c>
      <c r="H29" s="11" t="s">
        <v>69</v>
      </c>
      <c r="I29" s="21">
        <v>44531</v>
      </c>
      <c r="J29" s="21">
        <v>44533</v>
      </c>
      <c r="K29" s="23">
        <f t="array" ref="K29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>44532.581944444442</v>
      </c>
      <c r="L29" s="23">
        <f t="array" ref="L29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>44532.998611111114</v>
      </c>
      <c r="M29" s="19">
        <f>IFERROR(IF(tb_tareas[[#This Row],[FECHA_ENTREGA_REAL]]="","",tb_tareas[[#This Row],[FECHA_ENTREGA_REAL]]-tb_tareas[[#This Row],[FECHA_INICIO_REAL]]), "")</f>
        <v>0.41666666667151731</v>
      </c>
      <c r="N29" s="24">
        <f t="array" ref="N29">IFERROR(MAX( IF(   tb_registros[ID_TAREA] = tb_tareas[[#This Row],[ID_TAREA]], tb_registros[ID_ESTADO],1  ) ),1)</f>
        <v>4</v>
      </c>
      <c r="O29" s="25" t="str">
        <f>IFERROR(VLOOKUP(tb_tareas[[#This Row],[ID_ESTADO]],tb_estado[],2,FALSE),"SIN ESTADO")</f>
        <v>COMPLETADO</v>
      </c>
      <c r="P29" s="4">
        <v>22.5</v>
      </c>
      <c r="Q29" s="4">
        <v>22.5</v>
      </c>
      <c r="R29" s="21">
        <v>44531</v>
      </c>
    </row>
    <row r="30" spans="2:18" ht="15" customHeight="1" x14ac:dyDescent="0.25">
      <c r="B30" s="2">
        <f t="shared" si="0"/>
        <v>29</v>
      </c>
      <c r="C30" s="9" t="s">
        <v>141</v>
      </c>
      <c r="D30" s="11">
        <v>4</v>
      </c>
      <c r="E30" s="11">
        <v>7</v>
      </c>
      <c r="F30" s="11">
        <v>6</v>
      </c>
      <c r="G30" s="11">
        <v>5</v>
      </c>
      <c r="H30" s="11" t="s">
        <v>70</v>
      </c>
      <c r="I30" s="21">
        <v>44531</v>
      </c>
      <c r="J30" s="21">
        <v>44533</v>
      </c>
      <c r="K30" s="23" t="str">
        <f t="array" ref="K30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30" s="23" t="str">
        <f t="array" ref="L30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30" s="19" t="str">
        <f>IFERROR(IF(tb_tareas[[#This Row],[FECHA_ENTREGA_REAL]]="","",tb_tareas[[#This Row],[FECHA_ENTREGA_REAL]]-tb_tareas[[#This Row],[FECHA_INICIO_REAL]]), "")</f>
        <v/>
      </c>
      <c r="N30" s="24">
        <f t="array" ref="N30">IFERROR(MAX( IF(   tb_registros[ID_TAREA] = tb_tareas[[#This Row],[ID_TAREA]], tb_registros[ID_ESTADO],1  ) ),1)</f>
        <v>1</v>
      </c>
      <c r="O30" s="25" t="str">
        <f>IFERROR(VLOOKUP(tb_tareas[[#This Row],[ID_ESTADO]],tb_estado[],2,FALSE),"SIN ESTADO")</f>
        <v>BACKLOG</v>
      </c>
      <c r="P30" s="4">
        <v>22.5</v>
      </c>
      <c r="Q30" s="4">
        <v>22.5</v>
      </c>
      <c r="R30" s="21">
        <v>44531</v>
      </c>
    </row>
    <row r="31" spans="2:18" ht="15" customHeight="1" x14ac:dyDescent="0.25">
      <c r="B31" s="2">
        <f t="shared" si="0"/>
        <v>30</v>
      </c>
      <c r="C31" s="9" t="s">
        <v>138</v>
      </c>
      <c r="D31" s="11">
        <v>4</v>
      </c>
      <c r="E31" s="11">
        <v>7</v>
      </c>
      <c r="F31" s="11">
        <v>6</v>
      </c>
      <c r="G31" s="11">
        <v>5</v>
      </c>
      <c r="H31" s="11" t="s">
        <v>70</v>
      </c>
      <c r="I31" s="21">
        <v>44531</v>
      </c>
      <c r="J31" s="21">
        <v>44533</v>
      </c>
      <c r="K31" s="23" t="str">
        <f t="array" ref="K31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31" s="23" t="str">
        <f t="array" ref="L31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31" s="19" t="str">
        <f>IFERROR(IF(tb_tareas[[#This Row],[FECHA_ENTREGA_REAL]]="","",tb_tareas[[#This Row],[FECHA_ENTREGA_REAL]]-tb_tareas[[#This Row],[FECHA_INICIO_REAL]]), "")</f>
        <v/>
      </c>
      <c r="N31" s="24">
        <f t="array" ref="N31">IFERROR(MAX( IF(   tb_registros[ID_TAREA] = tb_tareas[[#This Row],[ID_TAREA]], tb_registros[ID_ESTADO],1  ) ),1)</f>
        <v>1</v>
      </c>
      <c r="O31" s="25" t="str">
        <f>IFERROR(VLOOKUP(tb_tareas[[#This Row],[ID_ESTADO]],tb_estado[],2,FALSE),"SIN ESTADO")</f>
        <v>BACKLOG</v>
      </c>
      <c r="P31" s="4">
        <v>25</v>
      </c>
      <c r="Q31" s="4">
        <v>25</v>
      </c>
      <c r="R31" s="21">
        <v>44531</v>
      </c>
    </row>
    <row r="32" spans="2:18" ht="15" customHeight="1" x14ac:dyDescent="0.25">
      <c r="B32" s="2">
        <f t="shared" si="0"/>
        <v>31</v>
      </c>
      <c r="C32" s="9" t="s">
        <v>40</v>
      </c>
      <c r="D32" s="11">
        <v>7</v>
      </c>
      <c r="E32" s="11">
        <v>6</v>
      </c>
      <c r="F32" s="11">
        <v>1</v>
      </c>
      <c r="G32" s="11">
        <v>3</v>
      </c>
      <c r="H32" s="11" t="s">
        <v>70</v>
      </c>
      <c r="I32" s="21">
        <v>44536</v>
      </c>
      <c r="J32" s="21">
        <v>44538</v>
      </c>
      <c r="K32" s="23" t="str">
        <f t="array" ref="K32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32" s="23" t="str">
        <f t="array" ref="L32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32" s="19" t="str">
        <f>IFERROR(IF(tb_tareas[[#This Row],[FECHA_ENTREGA_REAL]]="","",tb_tareas[[#This Row],[FECHA_ENTREGA_REAL]]-tb_tareas[[#This Row],[FECHA_INICIO_REAL]]), "")</f>
        <v/>
      </c>
      <c r="N32" s="24">
        <f t="array" ref="N32">IFERROR(MAX( IF(   tb_registros[ID_TAREA] = tb_tareas[[#This Row],[ID_TAREA]], tb_registros[ID_ESTADO],1  ) ),1)</f>
        <v>1</v>
      </c>
      <c r="O32" s="25" t="str">
        <f>IFERROR(VLOOKUP(tb_tareas[[#This Row],[ID_ESTADO]],tb_estado[],2,FALSE),"SIN ESTADO")</f>
        <v>BACKLOG</v>
      </c>
      <c r="P32" s="4">
        <v>22.5</v>
      </c>
      <c r="Q32" s="4">
        <v>22.5</v>
      </c>
      <c r="R32" s="21">
        <v>44536</v>
      </c>
    </row>
    <row r="33" spans="2:18" ht="15" customHeight="1" x14ac:dyDescent="0.25">
      <c r="B33" s="2">
        <f t="shared" si="0"/>
        <v>32</v>
      </c>
      <c r="C33" s="9" t="s">
        <v>41</v>
      </c>
      <c r="D33" s="11">
        <v>7</v>
      </c>
      <c r="E33" s="11">
        <v>6</v>
      </c>
      <c r="F33" s="11">
        <v>2</v>
      </c>
      <c r="G33" s="11">
        <v>2</v>
      </c>
      <c r="H33" s="11" t="s">
        <v>69</v>
      </c>
      <c r="I33" s="21">
        <v>44536</v>
      </c>
      <c r="J33" s="21">
        <v>44538</v>
      </c>
      <c r="K33" s="23" t="str">
        <f t="array" ref="K33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33" s="23" t="str">
        <f t="array" ref="L33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33" s="19" t="str">
        <f>IFERROR(IF(tb_tareas[[#This Row],[FECHA_ENTREGA_REAL]]="","",tb_tareas[[#This Row],[FECHA_ENTREGA_REAL]]-tb_tareas[[#This Row],[FECHA_INICIO_REAL]]), "")</f>
        <v/>
      </c>
      <c r="N33" s="24">
        <f t="array" ref="N33">IFERROR(MAX( IF(   tb_registros[ID_TAREA] = tb_tareas[[#This Row],[ID_TAREA]], tb_registros[ID_ESTADO],1  ) ),1)</f>
        <v>1</v>
      </c>
      <c r="O33" s="25" t="str">
        <f>IFERROR(VLOOKUP(tb_tareas[[#This Row],[ID_ESTADO]],tb_estado[],2,FALSE),"SIN ESTADO")</f>
        <v>BACKLOG</v>
      </c>
      <c r="P33" s="4">
        <v>3.75</v>
      </c>
      <c r="Q33" s="4">
        <v>3.75</v>
      </c>
      <c r="R33" s="21">
        <v>44536</v>
      </c>
    </row>
    <row r="34" spans="2:18" ht="15" customHeight="1" x14ac:dyDescent="0.25">
      <c r="B34" s="2">
        <f t="shared" si="0"/>
        <v>33</v>
      </c>
      <c r="C34" s="9" t="s">
        <v>45</v>
      </c>
      <c r="D34" s="11">
        <v>7</v>
      </c>
      <c r="E34" s="11">
        <v>6</v>
      </c>
      <c r="F34" s="11">
        <v>5</v>
      </c>
      <c r="G34" s="11">
        <v>2</v>
      </c>
      <c r="H34" s="11" t="s">
        <v>69</v>
      </c>
      <c r="I34" s="21">
        <v>44536</v>
      </c>
      <c r="J34" s="21">
        <v>44538</v>
      </c>
      <c r="K34" s="23" t="str">
        <f t="array" ref="K34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34" s="23" t="str">
        <f t="array" ref="L34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34" s="19" t="str">
        <f>IFERROR(IF(tb_tareas[[#This Row],[FECHA_ENTREGA_REAL]]="","",tb_tareas[[#This Row],[FECHA_ENTREGA_REAL]]-tb_tareas[[#This Row],[FECHA_INICIO_REAL]]), "")</f>
        <v/>
      </c>
      <c r="N34" s="24">
        <f t="array" ref="N34">IFERROR(MAX( IF(   tb_registros[ID_TAREA] = tb_tareas[[#This Row],[ID_TAREA]], tb_registros[ID_ESTADO],1  ) ),1)</f>
        <v>1</v>
      </c>
      <c r="O34" s="25" t="str">
        <f>IFERROR(VLOOKUP(tb_tareas[[#This Row],[ID_ESTADO]],tb_estado[],2,FALSE),"SIN ESTADO")</f>
        <v>BACKLOG</v>
      </c>
      <c r="P34" s="4">
        <v>3.75</v>
      </c>
      <c r="Q34" s="4">
        <v>3.75</v>
      </c>
      <c r="R34" s="21">
        <v>44536</v>
      </c>
    </row>
    <row r="35" spans="2:18" ht="15" customHeight="1" x14ac:dyDescent="0.25">
      <c r="B35" s="2">
        <f t="shared" si="0"/>
        <v>34</v>
      </c>
      <c r="C35" s="9" t="s">
        <v>142</v>
      </c>
      <c r="D35" s="11">
        <v>5</v>
      </c>
      <c r="E35" s="11">
        <v>6</v>
      </c>
      <c r="F35" s="11">
        <v>7</v>
      </c>
      <c r="G35" s="11">
        <v>5</v>
      </c>
      <c r="H35" s="11" t="s">
        <v>69</v>
      </c>
      <c r="I35" s="21">
        <v>44536</v>
      </c>
      <c r="J35" s="21">
        <v>44538</v>
      </c>
      <c r="K35" s="23" t="str">
        <f t="array" ref="K35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35" s="23" t="str">
        <f t="array" ref="L35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35" s="19" t="str">
        <f>IFERROR(IF(tb_tareas[[#This Row],[FECHA_ENTREGA_REAL]]="","",tb_tareas[[#This Row],[FECHA_ENTREGA_REAL]]-tb_tareas[[#This Row],[FECHA_INICIO_REAL]]), "")</f>
        <v/>
      </c>
      <c r="N35" s="24">
        <f t="array" ref="N35">IFERROR(MAX( IF(   tb_registros[ID_TAREA] = tb_tareas[[#This Row],[ID_TAREA]], tb_registros[ID_ESTADO],1  ) ),1)</f>
        <v>1</v>
      </c>
      <c r="O35" s="25" t="str">
        <f>IFERROR(VLOOKUP(tb_tareas[[#This Row],[ID_ESTADO]],tb_estado[],2,FALSE),"SIN ESTADO")</f>
        <v>BACKLOG</v>
      </c>
      <c r="P35" s="4">
        <v>77.5</v>
      </c>
      <c r="Q35" s="4">
        <v>77.5</v>
      </c>
      <c r="R35" s="21">
        <v>44536</v>
      </c>
    </row>
    <row r="36" spans="2:18" ht="15" customHeight="1" x14ac:dyDescent="0.25">
      <c r="B36" s="2">
        <f t="shared" si="0"/>
        <v>35</v>
      </c>
      <c r="C36" s="9" t="s">
        <v>143</v>
      </c>
      <c r="D36" s="11">
        <v>5</v>
      </c>
      <c r="E36" s="11">
        <v>6</v>
      </c>
      <c r="F36" s="11">
        <v>7</v>
      </c>
      <c r="G36" s="11">
        <v>5</v>
      </c>
      <c r="H36" s="11" t="s">
        <v>69</v>
      </c>
      <c r="I36" s="21">
        <v>44536</v>
      </c>
      <c r="J36" s="21">
        <v>44538</v>
      </c>
      <c r="K36" s="23" t="str">
        <f t="array" ref="K36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36" s="23" t="str">
        <f t="array" ref="L36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36" s="19" t="str">
        <f>IFERROR(IF(tb_tareas[[#This Row],[FECHA_ENTREGA_REAL]]="","",tb_tareas[[#This Row],[FECHA_ENTREGA_REAL]]-tb_tareas[[#This Row],[FECHA_INICIO_REAL]]), "")</f>
        <v/>
      </c>
      <c r="N36" s="24">
        <f t="array" ref="N36">IFERROR(MAX( IF(   tb_registros[ID_TAREA] = tb_tareas[[#This Row],[ID_TAREA]], tb_registros[ID_ESTADO],1  ) ),1)</f>
        <v>1</v>
      </c>
      <c r="O36" s="25" t="str">
        <f>IFERROR(VLOOKUP(tb_tareas[[#This Row],[ID_ESTADO]],tb_estado[],2,FALSE),"SIN ESTADO")</f>
        <v>BACKLOG</v>
      </c>
      <c r="P36" s="4">
        <v>77.5</v>
      </c>
      <c r="Q36" s="4">
        <v>77.5</v>
      </c>
      <c r="R36" s="21">
        <v>44536</v>
      </c>
    </row>
    <row r="37" spans="2:18" ht="15" customHeight="1" x14ac:dyDescent="0.25">
      <c r="B37" s="2">
        <f t="shared" si="0"/>
        <v>36</v>
      </c>
      <c r="C37" s="9" t="s">
        <v>144</v>
      </c>
      <c r="D37" s="11">
        <v>7</v>
      </c>
      <c r="E37" s="11">
        <v>6</v>
      </c>
      <c r="F37" s="11">
        <v>7</v>
      </c>
      <c r="G37" s="11">
        <v>5</v>
      </c>
      <c r="H37" s="11" t="s">
        <v>69</v>
      </c>
      <c r="I37" s="21">
        <v>44536</v>
      </c>
      <c r="J37" s="21">
        <v>44538</v>
      </c>
      <c r="K37" s="23" t="str">
        <f t="array" ref="K37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37" s="23" t="str">
        <f t="array" ref="L37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37" s="19" t="str">
        <f>IFERROR(IF(tb_tareas[[#This Row],[FECHA_ENTREGA_REAL]]="","",tb_tareas[[#This Row],[FECHA_ENTREGA_REAL]]-tb_tareas[[#This Row],[FECHA_INICIO_REAL]]), "")</f>
        <v/>
      </c>
      <c r="N37" s="24">
        <f t="array" ref="N37">IFERROR(MAX( IF(   tb_registros[ID_TAREA] = tb_tareas[[#This Row],[ID_TAREA]], tb_registros[ID_ESTADO],1  ) ),1)</f>
        <v>1</v>
      </c>
      <c r="O37" s="25" t="str">
        <f>IFERROR(VLOOKUP(tb_tareas[[#This Row],[ID_ESTADO]],tb_estado[],2,FALSE),"SIN ESTADO")</f>
        <v>BACKLOG</v>
      </c>
      <c r="P37" s="4">
        <v>15</v>
      </c>
      <c r="Q37" s="4">
        <v>15</v>
      </c>
      <c r="R37" s="21">
        <v>44536</v>
      </c>
    </row>
    <row r="38" spans="2:18" ht="15" customHeight="1" x14ac:dyDescent="0.25">
      <c r="B38" s="2">
        <f t="shared" si="0"/>
        <v>37</v>
      </c>
      <c r="C38" s="9" t="s">
        <v>145</v>
      </c>
      <c r="D38" s="11">
        <v>7</v>
      </c>
      <c r="E38" s="11">
        <v>6</v>
      </c>
      <c r="F38" s="11">
        <v>7</v>
      </c>
      <c r="G38" s="11">
        <v>5</v>
      </c>
      <c r="H38" s="11" t="s">
        <v>69</v>
      </c>
      <c r="I38" s="21">
        <v>44536</v>
      </c>
      <c r="J38" s="21">
        <v>44538</v>
      </c>
      <c r="K38" s="23" t="str">
        <f t="array" ref="K38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38" s="23" t="str">
        <f t="array" ref="L38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38" s="19" t="str">
        <f>IFERROR(IF(tb_tareas[[#This Row],[FECHA_ENTREGA_REAL]]="","",tb_tareas[[#This Row],[FECHA_ENTREGA_REAL]]-tb_tareas[[#This Row],[FECHA_INICIO_REAL]]), "")</f>
        <v/>
      </c>
      <c r="N38" s="24">
        <f t="array" ref="N38">IFERROR(MAX( IF(   tb_registros[ID_TAREA] = tb_tareas[[#This Row],[ID_TAREA]], tb_registros[ID_ESTADO],1  ) ),1)</f>
        <v>1</v>
      </c>
      <c r="O38" s="25" t="str">
        <f>IFERROR(VLOOKUP(tb_tareas[[#This Row],[ID_ESTADO]],tb_estado[],2,FALSE),"SIN ESTADO")</f>
        <v>BACKLOG</v>
      </c>
      <c r="P38" s="4">
        <v>15</v>
      </c>
      <c r="Q38" s="4">
        <v>15</v>
      </c>
      <c r="R38" s="21">
        <v>44536</v>
      </c>
    </row>
    <row r="39" spans="2:18" ht="15" customHeight="1" x14ac:dyDescent="0.25">
      <c r="B39" s="2">
        <f t="shared" si="0"/>
        <v>38</v>
      </c>
      <c r="C39" s="9" t="s">
        <v>146</v>
      </c>
      <c r="D39" s="11">
        <v>5</v>
      </c>
      <c r="E39" s="11">
        <v>6</v>
      </c>
      <c r="F39" s="11">
        <v>6</v>
      </c>
      <c r="G39" s="11">
        <v>5</v>
      </c>
      <c r="H39" s="11" t="s">
        <v>70</v>
      </c>
      <c r="I39" s="21">
        <v>44536</v>
      </c>
      <c r="J39" s="21">
        <v>44538</v>
      </c>
      <c r="K39" s="23" t="str">
        <f t="array" ref="K39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39" s="23" t="str">
        <f t="array" ref="L39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39" s="19" t="str">
        <f>IFERROR(IF(tb_tareas[[#This Row],[FECHA_ENTREGA_REAL]]="","",tb_tareas[[#This Row],[FECHA_ENTREGA_REAL]]-tb_tareas[[#This Row],[FECHA_INICIO_REAL]]), "")</f>
        <v/>
      </c>
      <c r="N39" s="24">
        <f t="array" ref="N39">IFERROR(MAX( IF(   tb_registros[ID_TAREA] = tb_tareas[[#This Row],[ID_TAREA]], tb_registros[ID_ESTADO],1  ) ),1)</f>
        <v>1</v>
      </c>
      <c r="O39" s="25" t="str">
        <f>IFERROR(VLOOKUP(tb_tareas[[#This Row],[ID_ESTADO]],tb_estado[],2,FALSE),"SIN ESTADO")</f>
        <v>BACKLOG</v>
      </c>
      <c r="P39" s="4">
        <v>22.5</v>
      </c>
      <c r="Q39" s="4">
        <v>22.5</v>
      </c>
      <c r="R39" s="21">
        <v>44536</v>
      </c>
    </row>
    <row r="40" spans="2:18" ht="15" customHeight="1" x14ac:dyDescent="0.25">
      <c r="B40" s="2">
        <f t="shared" si="0"/>
        <v>39</v>
      </c>
      <c r="C40" s="9" t="s">
        <v>147</v>
      </c>
      <c r="D40" s="11">
        <v>5</v>
      </c>
      <c r="E40" s="11">
        <v>6</v>
      </c>
      <c r="F40" s="11">
        <v>6</v>
      </c>
      <c r="G40" s="11">
        <v>5</v>
      </c>
      <c r="H40" s="11" t="s">
        <v>70</v>
      </c>
      <c r="I40" s="21">
        <v>44536</v>
      </c>
      <c r="J40" s="21">
        <v>44538</v>
      </c>
      <c r="K40" s="23" t="str">
        <f t="array" ref="K40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40" s="23" t="str">
        <f t="array" ref="L40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40" s="19" t="str">
        <f>IFERROR(IF(tb_tareas[[#This Row],[FECHA_ENTREGA_REAL]]="","",tb_tareas[[#This Row],[FECHA_ENTREGA_REAL]]-tb_tareas[[#This Row],[FECHA_INICIO_REAL]]), "")</f>
        <v/>
      </c>
      <c r="N40" s="24">
        <f t="array" ref="N40">IFERROR(MAX( IF(   tb_registros[ID_TAREA] = tb_tareas[[#This Row],[ID_TAREA]], tb_registros[ID_ESTADO],1  ) ),1)</f>
        <v>1</v>
      </c>
      <c r="O40" s="25" t="str">
        <f>IFERROR(VLOOKUP(tb_tareas[[#This Row],[ID_ESTADO]],tb_estado[],2,FALSE),"SIN ESTADO")</f>
        <v>BACKLOG</v>
      </c>
      <c r="P40" s="4"/>
      <c r="Q40" s="4"/>
      <c r="R40" s="21">
        <v>44536</v>
      </c>
    </row>
    <row r="41" spans="2:18" ht="15" customHeight="1" x14ac:dyDescent="0.25">
      <c r="B41" s="2">
        <f t="shared" si="0"/>
        <v>40</v>
      </c>
      <c r="C41" s="9" t="s">
        <v>148</v>
      </c>
      <c r="D41" s="11">
        <v>7</v>
      </c>
      <c r="E41" s="11">
        <v>6</v>
      </c>
      <c r="F41" s="11">
        <v>6</v>
      </c>
      <c r="G41" s="11">
        <v>5</v>
      </c>
      <c r="H41" s="11" t="s">
        <v>70</v>
      </c>
      <c r="I41" s="21">
        <v>44536</v>
      </c>
      <c r="J41" s="21">
        <v>44538</v>
      </c>
      <c r="K41" s="23" t="str">
        <f t="array" ref="K41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41" s="23" t="str">
        <f t="array" ref="L41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41" s="19" t="str">
        <f>IFERROR(IF(tb_tareas[[#This Row],[FECHA_ENTREGA_REAL]]="","",tb_tareas[[#This Row],[FECHA_ENTREGA_REAL]]-tb_tareas[[#This Row],[FECHA_INICIO_REAL]]), "")</f>
        <v/>
      </c>
      <c r="N41" s="24">
        <f t="array" ref="N41">IFERROR(MAX( IF(   tb_registros[ID_TAREA] = tb_tareas[[#This Row],[ID_TAREA]], tb_registros[ID_ESTADO],1  ) ),1)</f>
        <v>1</v>
      </c>
      <c r="O41" s="25" t="str">
        <f>IFERROR(VLOOKUP(tb_tareas[[#This Row],[ID_ESTADO]],tb_estado[],2,FALSE),"SIN ESTADO")</f>
        <v>BACKLOG</v>
      </c>
      <c r="P41" s="4"/>
      <c r="Q41" s="4"/>
      <c r="R41" s="21">
        <v>44536</v>
      </c>
    </row>
    <row r="42" spans="2:18" x14ac:dyDescent="0.25">
      <c r="B42" s="2">
        <f t="shared" si="0"/>
        <v>41</v>
      </c>
      <c r="C42" s="9" t="s">
        <v>149</v>
      </c>
      <c r="D42" s="11">
        <v>7</v>
      </c>
      <c r="E42" s="11">
        <v>6</v>
      </c>
      <c r="F42" s="11">
        <v>6</v>
      </c>
      <c r="G42" s="11">
        <v>5</v>
      </c>
      <c r="H42" s="11" t="s">
        <v>70</v>
      </c>
      <c r="I42" s="21">
        <v>44536</v>
      </c>
      <c r="J42" s="21">
        <v>44538</v>
      </c>
      <c r="K42" s="23" t="str">
        <f t="array" ref="K42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42" s="23" t="str">
        <f t="array" ref="L42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42" s="19" t="str">
        <f>IFERROR(IF(tb_tareas[[#This Row],[FECHA_ENTREGA_REAL]]="","",tb_tareas[[#This Row],[FECHA_ENTREGA_REAL]]-tb_tareas[[#This Row],[FECHA_INICIO_REAL]]), "")</f>
        <v/>
      </c>
      <c r="N42" s="24">
        <f t="array" ref="N42">IFERROR(MAX( IF(   tb_registros[ID_TAREA] = tb_tareas[[#This Row],[ID_TAREA]], tb_registros[ID_ESTADO],1  ) ),1)</f>
        <v>1</v>
      </c>
      <c r="O42" s="25" t="str">
        <f>IFERROR(VLOOKUP(tb_tareas[[#This Row],[ID_ESTADO]],tb_estado[],2,FALSE),"SIN ESTADO")</f>
        <v>BACKLOG</v>
      </c>
      <c r="P42" s="4"/>
      <c r="Q42" s="4"/>
      <c r="R42" s="21">
        <v>44536</v>
      </c>
    </row>
    <row r="43" spans="2:18" x14ac:dyDescent="0.25">
      <c r="B43" s="2">
        <f t="shared" si="0"/>
        <v>42</v>
      </c>
      <c r="C43" s="9" t="s">
        <v>120</v>
      </c>
      <c r="D43" s="11">
        <v>7</v>
      </c>
      <c r="E43" s="11">
        <v>6</v>
      </c>
      <c r="F43" s="11">
        <v>10</v>
      </c>
      <c r="G43" s="11">
        <v>5</v>
      </c>
      <c r="H43" s="11" t="s">
        <v>69</v>
      </c>
      <c r="I43" s="21">
        <v>44536</v>
      </c>
      <c r="J43" s="21">
        <v>44538</v>
      </c>
      <c r="K43" s="23" t="str">
        <f t="array" ref="K43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43" s="23" t="str">
        <f t="array" ref="L43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43" s="19" t="str">
        <f>IFERROR(IF(tb_tareas[[#This Row],[FECHA_ENTREGA_REAL]]="","",tb_tareas[[#This Row],[FECHA_ENTREGA_REAL]]-tb_tareas[[#This Row],[FECHA_INICIO_REAL]]), "")</f>
        <v/>
      </c>
      <c r="N43" s="24">
        <f t="array" ref="N43">IFERROR(MAX( IF(   tb_registros[ID_TAREA] = tb_tareas[[#This Row],[ID_TAREA]], tb_registros[ID_ESTADO],1  ) ),1)</f>
        <v>1</v>
      </c>
      <c r="O43" s="25" t="str">
        <f>IFERROR(VLOOKUP(tb_tareas[[#This Row],[ID_ESTADO]],tb_estado[],2,FALSE),"SIN ESTADO")</f>
        <v>BACKLOG</v>
      </c>
      <c r="P43" s="4"/>
      <c r="Q43" s="4"/>
      <c r="R43" s="21">
        <v>44536</v>
      </c>
    </row>
    <row r="44" spans="2:18" x14ac:dyDescent="0.25">
      <c r="B44" s="2">
        <f t="shared" si="0"/>
        <v>43</v>
      </c>
      <c r="C44" s="9" t="s">
        <v>119</v>
      </c>
      <c r="D44" s="11">
        <v>7</v>
      </c>
      <c r="E44" s="11">
        <v>6</v>
      </c>
      <c r="F44" s="11">
        <v>11</v>
      </c>
      <c r="G44" s="11">
        <v>5</v>
      </c>
      <c r="H44" s="11" t="s">
        <v>70</v>
      </c>
      <c r="I44" s="21">
        <v>44536</v>
      </c>
      <c r="J44" s="21">
        <v>44538</v>
      </c>
      <c r="K44" s="23" t="str">
        <f t="array" ref="K44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44" s="23" t="str">
        <f t="array" ref="L44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44" s="19" t="str">
        <f>IFERROR(IF(tb_tareas[[#This Row],[FECHA_ENTREGA_REAL]]="","",tb_tareas[[#This Row],[FECHA_ENTREGA_REAL]]-tb_tareas[[#This Row],[FECHA_INICIO_REAL]]), "")</f>
        <v/>
      </c>
      <c r="N44" s="24">
        <f t="array" ref="N44">IFERROR(MAX( IF(   tb_registros[ID_TAREA] = tb_tareas[[#This Row],[ID_TAREA]], tb_registros[ID_ESTADO],1  ) ),1)</f>
        <v>1</v>
      </c>
      <c r="O44" s="25" t="str">
        <f>IFERROR(VLOOKUP(tb_tareas[[#This Row],[ID_ESTADO]],tb_estado[],2,FALSE),"SIN ESTADO")</f>
        <v>BACKLOG</v>
      </c>
      <c r="P44" s="4"/>
      <c r="Q44" s="4"/>
      <c r="R44" s="21">
        <v>44536</v>
      </c>
    </row>
    <row r="45" spans="2:18" x14ac:dyDescent="0.25">
      <c r="B45" s="2">
        <f t="shared" ref="B45:B57" si="1">IFERROR(B44+1, 1)</f>
        <v>44</v>
      </c>
      <c r="C45" s="9" t="s">
        <v>40</v>
      </c>
      <c r="D45" s="11">
        <v>6</v>
      </c>
      <c r="E45" s="11">
        <v>8</v>
      </c>
      <c r="F45" s="11">
        <v>1</v>
      </c>
      <c r="G45" s="11">
        <v>3</v>
      </c>
      <c r="H45" s="11" t="s">
        <v>70</v>
      </c>
      <c r="I45" s="21">
        <v>44536</v>
      </c>
      <c r="J45" s="21">
        <v>44538</v>
      </c>
      <c r="K45" s="23" t="str">
        <f t="array" ref="K45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45" s="23" t="str">
        <f t="array" ref="L45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45" s="19" t="str">
        <f>IFERROR(IF(tb_tareas[[#This Row],[FECHA_ENTREGA_REAL]]="","",tb_tareas[[#This Row],[FECHA_ENTREGA_REAL]]-tb_tareas[[#This Row],[FECHA_INICIO_REAL]]), "")</f>
        <v/>
      </c>
      <c r="N45" s="24">
        <f t="array" ref="N45">IFERROR(MAX( IF(   tb_registros[ID_TAREA] = tb_tareas[[#This Row],[ID_TAREA]], tb_registros[ID_ESTADO],1  ) ),1)</f>
        <v>1</v>
      </c>
      <c r="O45" s="25" t="str">
        <f>IFERROR(VLOOKUP(tb_tareas[[#This Row],[ID_ESTADO]],tb_estado[],2,FALSE),"SIN ESTADO")</f>
        <v>BACKLOG</v>
      </c>
      <c r="P45" s="4"/>
      <c r="Q45" s="4"/>
      <c r="R45" s="21">
        <v>44536</v>
      </c>
    </row>
    <row r="46" spans="2:18" x14ac:dyDescent="0.25">
      <c r="B46" s="2">
        <f t="shared" si="1"/>
        <v>45</v>
      </c>
      <c r="C46" s="9" t="s">
        <v>41</v>
      </c>
      <c r="D46" s="11">
        <v>6</v>
      </c>
      <c r="E46" s="11">
        <v>8</v>
      </c>
      <c r="F46" s="11">
        <v>2</v>
      </c>
      <c r="G46" s="11">
        <v>2</v>
      </c>
      <c r="H46" s="11" t="s">
        <v>69</v>
      </c>
      <c r="I46" s="21">
        <v>44536</v>
      </c>
      <c r="J46" s="21">
        <v>44538</v>
      </c>
      <c r="K46" s="23" t="str">
        <f t="array" ref="K46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46" s="23" t="str">
        <f t="array" ref="L46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46" s="19" t="str">
        <f>IFERROR(IF(tb_tareas[[#This Row],[FECHA_ENTREGA_REAL]]="","",tb_tareas[[#This Row],[FECHA_ENTREGA_REAL]]-tb_tareas[[#This Row],[FECHA_INICIO_REAL]]), "")</f>
        <v/>
      </c>
      <c r="N46" s="24">
        <f t="array" ref="N46">IFERROR(MAX( IF(   tb_registros[ID_TAREA] = tb_tareas[[#This Row],[ID_TAREA]], tb_registros[ID_ESTADO],1  ) ),1)</f>
        <v>1</v>
      </c>
      <c r="O46" s="25" t="str">
        <f>IFERROR(VLOOKUP(tb_tareas[[#This Row],[ID_ESTADO]],tb_estado[],2,FALSE),"SIN ESTADO")</f>
        <v>BACKLOG</v>
      </c>
      <c r="P46" s="4"/>
      <c r="Q46" s="4"/>
      <c r="R46" s="21">
        <v>44536</v>
      </c>
    </row>
    <row r="47" spans="2:18" x14ac:dyDescent="0.25">
      <c r="B47" s="2">
        <f t="shared" si="1"/>
        <v>46</v>
      </c>
      <c r="C47" s="9" t="s">
        <v>45</v>
      </c>
      <c r="D47" s="11">
        <v>6</v>
      </c>
      <c r="E47" s="11">
        <v>8</v>
      </c>
      <c r="F47" s="11">
        <v>5</v>
      </c>
      <c r="G47" s="11">
        <v>2</v>
      </c>
      <c r="H47" s="11" t="s">
        <v>69</v>
      </c>
      <c r="I47" s="21">
        <v>44536</v>
      </c>
      <c r="J47" s="21">
        <v>44538</v>
      </c>
      <c r="K47" s="23" t="str">
        <f t="array" ref="K47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47" s="23" t="str">
        <f t="array" ref="L47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47" s="19" t="str">
        <f>IFERROR(IF(tb_tareas[[#This Row],[FECHA_ENTREGA_REAL]]="","",tb_tareas[[#This Row],[FECHA_ENTREGA_REAL]]-tb_tareas[[#This Row],[FECHA_INICIO_REAL]]), "")</f>
        <v/>
      </c>
      <c r="N47" s="24">
        <f t="array" ref="N47">IFERROR(MAX( IF(   tb_registros[ID_TAREA] = tb_tareas[[#This Row],[ID_TAREA]], tb_registros[ID_ESTADO],1  ) ),1)</f>
        <v>1</v>
      </c>
      <c r="O47" s="25" t="str">
        <f>IFERROR(VLOOKUP(tb_tareas[[#This Row],[ID_ESTADO]],tb_estado[],2,FALSE),"SIN ESTADO")</f>
        <v>BACKLOG</v>
      </c>
      <c r="P47" s="4"/>
      <c r="Q47" s="4"/>
      <c r="R47" s="21">
        <v>44536</v>
      </c>
    </row>
    <row r="48" spans="2:18" x14ac:dyDescent="0.25">
      <c r="B48" s="2">
        <f t="shared" si="1"/>
        <v>47</v>
      </c>
      <c r="C48" s="9" t="s">
        <v>150</v>
      </c>
      <c r="D48" s="11">
        <v>6</v>
      </c>
      <c r="E48" s="11">
        <v>8</v>
      </c>
      <c r="F48" s="11">
        <v>7</v>
      </c>
      <c r="G48" s="11">
        <v>5</v>
      </c>
      <c r="H48" s="11" t="s">
        <v>69</v>
      </c>
      <c r="I48" s="21">
        <v>44536</v>
      </c>
      <c r="J48" s="21">
        <v>44538</v>
      </c>
      <c r="K48" s="23" t="str">
        <f t="array" ref="K48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48" s="23" t="str">
        <f t="array" ref="L48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48" s="19" t="str">
        <f>IFERROR(IF(tb_tareas[[#This Row],[FECHA_ENTREGA_REAL]]="","",tb_tareas[[#This Row],[FECHA_ENTREGA_REAL]]-tb_tareas[[#This Row],[FECHA_INICIO_REAL]]), "")</f>
        <v/>
      </c>
      <c r="N48" s="24">
        <f t="array" ref="N48">IFERROR(MAX( IF(   tb_registros[ID_TAREA] = tb_tareas[[#This Row],[ID_TAREA]], tb_registros[ID_ESTADO],1  ) ),1)</f>
        <v>1</v>
      </c>
      <c r="O48" s="25" t="str">
        <f>IFERROR(VLOOKUP(tb_tareas[[#This Row],[ID_ESTADO]],tb_estado[],2,FALSE),"SIN ESTADO")</f>
        <v>BACKLOG</v>
      </c>
      <c r="P48" s="4"/>
      <c r="Q48" s="4"/>
      <c r="R48" s="21">
        <v>44536</v>
      </c>
    </row>
    <row r="49" spans="2:18" x14ac:dyDescent="0.25">
      <c r="B49" s="2">
        <f t="shared" si="1"/>
        <v>48</v>
      </c>
      <c r="C49" s="9" t="s">
        <v>151</v>
      </c>
      <c r="D49" s="11">
        <v>6</v>
      </c>
      <c r="E49" s="11">
        <v>8</v>
      </c>
      <c r="F49" s="11">
        <v>7</v>
      </c>
      <c r="G49" s="11">
        <v>5</v>
      </c>
      <c r="H49" s="11" t="s">
        <v>69</v>
      </c>
      <c r="I49" s="21">
        <v>44536</v>
      </c>
      <c r="J49" s="21">
        <v>44538</v>
      </c>
      <c r="K49" s="23" t="str">
        <f t="array" ref="K49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49" s="23" t="str">
        <f t="array" ref="L49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49" s="19" t="str">
        <f>IFERROR(IF(tb_tareas[[#This Row],[FECHA_ENTREGA_REAL]]="","",tb_tareas[[#This Row],[FECHA_ENTREGA_REAL]]-tb_tareas[[#This Row],[FECHA_INICIO_REAL]]), "")</f>
        <v/>
      </c>
      <c r="N49" s="24">
        <f t="array" ref="N49">IFERROR(MAX( IF(   tb_registros[ID_TAREA] = tb_tareas[[#This Row],[ID_TAREA]], tb_registros[ID_ESTADO],1  ) ),1)</f>
        <v>1</v>
      </c>
      <c r="O49" s="25" t="str">
        <f>IFERROR(VLOOKUP(tb_tareas[[#This Row],[ID_ESTADO]],tb_estado[],2,FALSE),"SIN ESTADO")</f>
        <v>BACKLOG</v>
      </c>
      <c r="P49" s="4"/>
      <c r="Q49" s="4"/>
      <c r="R49" s="21">
        <v>44536</v>
      </c>
    </row>
    <row r="50" spans="2:18" x14ac:dyDescent="0.25">
      <c r="B50" s="2">
        <f t="shared" si="1"/>
        <v>49</v>
      </c>
      <c r="C50" s="9" t="s">
        <v>152</v>
      </c>
      <c r="D50" s="11">
        <v>6</v>
      </c>
      <c r="E50" s="11">
        <v>8</v>
      </c>
      <c r="F50" s="11">
        <v>7</v>
      </c>
      <c r="G50" s="11">
        <v>5</v>
      </c>
      <c r="H50" s="11" t="s">
        <v>69</v>
      </c>
      <c r="I50" s="21">
        <v>44536</v>
      </c>
      <c r="J50" s="21">
        <v>44538</v>
      </c>
      <c r="K50" s="23" t="str">
        <f t="array" ref="K50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50" s="23" t="str">
        <f t="array" ref="L50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50" s="19" t="str">
        <f>IFERROR(IF(tb_tareas[[#This Row],[FECHA_ENTREGA_REAL]]="","",tb_tareas[[#This Row],[FECHA_ENTREGA_REAL]]-tb_tareas[[#This Row],[FECHA_INICIO_REAL]]), "")</f>
        <v/>
      </c>
      <c r="N50" s="24">
        <f t="array" ref="N50">IFERROR(MAX( IF(   tb_registros[ID_TAREA] = tb_tareas[[#This Row],[ID_TAREA]], tb_registros[ID_ESTADO],1  ) ),1)</f>
        <v>1</v>
      </c>
      <c r="O50" s="25" t="str">
        <f>IFERROR(VLOOKUP(tb_tareas[[#This Row],[ID_ESTADO]],tb_estado[],2,FALSE),"SIN ESTADO")</f>
        <v>BACKLOG</v>
      </c>
      <c r="P50" s="4"/>
      <c r="Q50" s="4"/>
      <c r="R50" s="21">
        <v>44536</v>
      </c>
    </row>
    <row r="51" spans="2:18" x14ac:dyDescent="0.25">
      <c r="B51" s="2">
        <f t="shared" si="1"/>
        <v>50</v>
      </c>
      <c r="C51" s="9" t="s">
        <v>153</v>
      </c>
      <c r="D51" s="11">
        <v>6</v>
      </c>
      <c r="E51" s="11">
        <v>8</v>
      </c>
      <c r="F51" s="11">
        <v>7</v>
      </c>
      <c r="G51" s="11">
        <v>5</v>
      </c>
      <c r="H51" s="11" t="s">
        <v>69</v>
      </c>
      <c r="I51" s="21">
        <v>44536</v>
      </c>
      <c r="J51" s="21">
        <v>44538</v>
      </c>
      <c r="K51" s="23" t="str">
        <f t="array" ref="K51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51" s="23" t="str">
        <f t="array" ref="L51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51" s="19" t="str">
        <f>IFERROR(IF(tb_tareas[[#This Row],[FECHA_ENTREGA_REAL]]="","",tb_tareas[[#This Row],[FECHA_ENTREGA_REAL]]-tb_tareas[[#This Row],[FECHA_INICIO_REAL]]), "")</f>
        <v/>
      </c>
      <c r="N51" s="24">
        <f t="array" ref="N51">IFERROR(MAX( IF(   tb_registros[ID_TAREA] = tb_tareas[[#This Row],[ID_TAREA]], tb_registros[ID_ESTADO],1  ) ),1)</f>
        <v>1</v>
      </c>
      <c r="O51" s="25" t="str">
        <f>IFERROR(VLOOKUP(tb_tareas[[#This Row],[ID_ESTADO]],tb_estado[],2,FALSE),"SIN ESTADO")</f>
        <v>BACKLOG</v>
      </c>
      <c r="P51" s="4"/>
      <c r="Q51" s="4"/>
      <c r="R51" s="21">
        <v>44536</v>
      </c>
    </row>
    <row r="52" spans="2:18" x14ac:dyDescent="0.25">
      <c r="B52" s="2">
        <f t="shared" si="1"/>
        <v>51</v>
      </c>
      <c r="C52" s="9" t="s">
        <v>154</v>
      </c>
      <c r="D52" s="11">
        <v>6</v>
      </c>
      <c r="E52" s="11">
        <v>8</v>
      </c>
      <c r="F52" s="11">
        <v>6</v>
      </c>
      <c r="G52" s="11">
        <v>5</v>
      </c>
      <c r="H52" s="11" t="s">
        <v>70</v>
      </c>
      <c r="I52" s="21">
        <v>44536</v>
      </c>
      <c r="J52" s="21">
        <v>44538</v>
      </c>
      <c r="K52" s="23" t="str">
        <f t="array" ref="K52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52" s="23" t="str">
        <f t="array" ref="L52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52" s="19" t="str">
        <f>IFERROR(IF(tb_tareas[[#This Row],[FECHA_ENTREGA_REAL]]="","",tb_tareas[[#This Row],[FECHA_ENTREGA_REAL]]-tb_tareas[[#This Row],[FECHA_INICIO_REAL]]), "")</f>
        <v/>
      </c>
      <c r="N52" s="24">
        <f t="array" ref="N52">IFERROR(MAX( IF(   tb_registros[ID_TAREA] = tb_tareas[[#This Row],[ID_TAREA]], tb_registros[ID_ESTADO],1  ) ),1)</f>
        <v>1</v>
      </c>
      <c r="O52" s="25" t="str">
        <f>IFERROR(VLOOKUP(tb_tareas[[#This Row],[ID_ESTADO]],tb_estado[],2,FALSE),"SIN ESTADO")</f>
        <v>BACKLOG</v>
      </c>
      <c r="P52" s="4"/>
      <c r="Q52" s="4"/>
      <c r="R52" s="21">
        <v>44536</v>
      </c>
    </row>
    <row r="53" spans="2:18" x14ac:dyDescent="0.25">
      <c r="B53" s="2">
        <f t="shared" si="1"/>
        <v>52</v>
      </c>
      <c r="C53" s="9" t="s">
        <v>155</v>
      </c>
      <c r="D53" s="11">
        <v>6</v>
      </c>
      <c r="E53" s="11">
        <v>8</v>
      </c>
      <c r="F53" s="11">
        <v>6</v>
      </c>
      <c r="G53" s="11">
        <v>5</v>
      </c>
      <c r="H53" s="11" t="s">
        <v>70</v>
      </c>
      <c r="I53" s="21">
        <v>44536</v>
      </c>
      <c r="J53" s="21">
        <v>44538</v>
      </c>
      <c r="K53" s="23" t="str">
        <f t="array" ref="K53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53" s="23" t="str">
        <f t="array" ref="L53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53" s="19" t="str">
        <f>IFERROR(IF(tb_tareas[[#This Row],[FECHA_ENTREGA_REAL]]="","",tb_tareas[[#This Row],[FECHA_ENTREGA_REAL]]-tb_tareas[[#This Row],[FECHA_INICIO_REAL]]), "")</f>
        <v/>
      </c>
      <c r="N53" s="24">
        <f t="array" ref="N53">IFERROR(MAX( IF(   tb_registros[ID_TAREA] = tb_tareas[[#This Row],[ID_TAREA]], tb_registros[ID_ESTADO],1  ) ),1)</f>
        <v>1</v>
      </c>
      <c r="O53" s="25" t="str">
        <f>IFERROR(VLOOKUP(tb_tareas[[#This Row],[ID_ESTADO]],tb_estado[],2,FALSE),"SIN ESTADO")</f>
        <v>BACKLOG</v>
      </c>
      <c r="P53" s="4"/>
      <c r="Q53" s="4"/>
      <c r="R53" s="21">
        <v>44536</v>
      </c>
    </row>
    <row r="54" spans="2:18" x14ac:dyDescent="0.25">
      <c r="B54" s="2">
        <f t="shared" si="1"/>
        <v>53</v>
      </c>
      <c r="C54" s="9" t="s">
        <v>156</v>
      </c>
      <c r="D54" s="11">
        <v>6</v>
      </c>
      <c r="E54" s="11">
        <v>8</v>
      </c>
      <c r="F54" s="11">
        <v>6</v>
      </c>
      <c r="G54" s="11">
        <v>5</v>
      </c>
      <c r="H54" s="11" t="s">
        <v>70</v>
      </c>
      <c r="I54" s="21">
        <v>44536</v>
      </c>
      <c r="J54" s="21">
        <v>44538</v>
      </c>
      <c r="K54" s="23" t="str">
        <f t="array" ref="K54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54" s="23" t="str">
        <f t="array" ref="L54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54" s="19" t="str">
        <f>IFERROR(IF(tb_tareas[[#This Row],[FECHA_ENTREGA_REAL]]="","",tb_tareas[[#This Row],[FECHA_ENTREGA_REAL]]-tb_tareas[[#This Row],[FECHA_INICIO_REAL]]), "")</f>
        <v/>
      </c>
      <c r="N54" s="24">
        <f t="array" ref="N54">IFERROR(MAX( IF(   tb_registros[ID_TAREA] = tb_tareas[[#This Row],[ID_TAREA]], tb_registros[ID_ESTADO],1  ) ),1)</f>
        <v>1</v>
      </c>
      <c r="O54" s="25" t="str">
        <f>IFERROR(VLOOKUP(tb_tareas[[#This Row],[ID_ESTADO]],tb_estado[],2,FALSE),"SIN ESTADO")</f>
        <v>BACKLOG</v>
      </c>
      <c r="P54" s="4"/>
      <c r="Q54" s="4"/>
      <c r="R54" s="21">
        <v>44536</v>
      </c>
    </row>
    <row r="55" spans="2:18" x14ac:dyDescent="0.25">
      <c r="B55" s="2">
        <f t="shared" si="1"/>
        <v>54</v>
      </c>
      <c r="C55" s="9" t="s">
        <v>157</v>
      </c>
      <c r="D55" s="11">
        <v>6</v>
      </c>
      <c r="E55" s="11">
        <v>8</v>
      </c>
      <c r="F55" s="11">
        <v>6</v>
      </c>
      <c r="G55" s="11">
        <v>5</v>
      </c>
      <c r="H55" s="11" t="s">
        <v>70</v>
      </c>
      <c r="I55" s="21">
        <v>44536</v>
      </c>
      <c r="J55" s="21">
        <v>44538</v>
      </c>
      <c r="K55" s="23" t="str">
        <f t="array" ref="K55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55" s="23" t="str">
        <f t="array" ref="L55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55" s="19" t="str">
        <f>IFERROR(IF(tb_tareas[[#This Row],[FECHA_ENTREGA_REAL]]="","",tb_tareas[[#This Row],[FECHA_ENTREGA_REAL]]-tb_tareas[[#This Row],[FECHA_INICIO_REAL]]), "")</f>
        <v/>
      </c>
      <c r="N55" s="24">
        <f t="array" ref="N55">IFERROR(MAX( IF(   tb_registros[ID_TAREA] = tb_tareas[[#This Row],[ID_TAREA]], tb_registros[ID_ESTADO],1  ) ),1)</f>
        <v>1</v>
      </c>
      <c r="O55" s="25" t="str">
        <f>IFERROR(VLOOKUP(tb_tareas[[#This Row],[ID_ESTADO]],tb_estado[],2,FALSE),"SIN ESTADO")</f>
        <v>BACKLOG</v>
      </c>
      <c r="P55" s="4"/>
      <c r="Q55" s="4"/>
      <c r="R55" s="21">
        <v>44536</v>
      </c>
    </row>
    <row r="56" spans="2:18" x14ac:dyDescent="0.25">
      <c r="B56" s="2">
        <f t="shared" si="1"/>
        <v>55</v>
      </c>
      <c r="C56" s="9" t="s">
        <v>120</v>
      </c>
      <c r="D56" s="11">
        <v>6</v>
      </c>
      <c r="E56" s="11">
        <v>8</v>
      </c>
      <c r="F56" s="11">
        <v>10</v>
      </c>
      <c r="G56" s="11">
        <v>5</v>
      </c>
      <c r="H56" s="11" t="s">
        <v>69</v>
      </c>
      <c r="I56" s="21">
        <v>44536</v>
      </c>
      <c r="J56" s="21">
        <v>44538</v>
      </c>
      <c r="K56" s="23" t="str">
        <f t="array" ref="K56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56" s="23" t="str">
        <f t="array" ref="L56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56" s="19" t="str">
        <f>IFERROR(IF(tb_tareas[[#This Row],[FECHA_ENTREGA_REAL]]="","",tb_tareas[[#This Row],[FECHA_ENTREGA_REAL]]-tb_tareas[[#This Row],[FECHA_INICIO_REAL]]), "")</f>
        <v/>
      </c>
      <c r="N56" s="24">
        <f t="array" ref="N56">IFERROR(MAX( IF(   tb_registros[ID_TAREA] = tb_tareas[[#This Row],[ID_TAREA]], tb_registros[ID_ESTADO],1  ) ),1)</f>
        <v>1</v>
      </c>
      <c r="O56" s="25" t="str">
        <f>IFERROR(VLOOKUP(tb_tareas[[#This Row],[ID_ESTADO]],tb_estado[],2,FALSE),"SIN ESTADO")</f>
        <v>BACKLOG</v>
      </c>
      <c r="P56" s="4"/>
      <c r="Q56" s="4"/>
      <c r="R56" s="21">
        <v>44536</v>
      </c>
    </row>
    <row r="57" spans="2:18" x14ac:dyDescent="0.25">
      <c r="B57" s="2">
        <f t="shared" si="1"/>
        <v>56</v>
      </c>
      <c r="C57" s="9" t="s">
        <v>119</v>
      </c>
      <c r="D57" s="11">
        <v>6</v>
      </c>
      <c r="E57" s="11">
        <v>8</v>
      </c>
      <c r="F57" s="11">
        <v>11</v>
      </c>
      <c r="G57" s="11">
        <v>5</v>
      </c>
      <c r="H57" s="11" t="s">
        <v>70</v>
      </c>
      <c r="I57" s="21">
        <v>44536</v>
      </c>
      <c r="J57" s="21">
        <v>44538</v>
      </c>
      <c r="K57" s="23" t="str">
        <f t="array" ref="K57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57" s="23" t="str">
        <f t="array" ref="L57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57" s="19" t="str">
        <f>IFERROR(IF(tb_tareas[[#This Row],[FECHA_ENTREGA_REAL]]="","",tb_tareas[[#This Row],[FECHA_ENTREGA_REAL]]-tb_tareas[[#This Row],[FECHA_INICIO_REAL]]), "")</f>
        <v/>
      </c>
      <c r="N57" s="24">
        <f t="array" ref="N57">IFERROR(MAX( IF(   tb_registros[ID_TAREA] = tb_tareas[[#This Row],[ID_TAREA]], tb_registros[ID_ESTADO],1  ) ),1)</f>
        <v>1</v>
      </c>
      <c r="O57" s="25" t="str">
        <f>IFERROR(VLOOKUP(tb_tareas[[#This Row],[ID_ESTADO]],tb_estado[],2,FALSE),"SIN ESTADO")</f>
        <v>BACKLOG</v>
      </c>
      <c r="P57" s="4"/>
      <c r="Q57" s="4"/>
      <c r="R57" s="21">
        <v>44536</v>
      </c>
    </row>
    <row r="58" spans="2:18" x14ac:dyDescent="0.25">
      <c r="B58" s="2">
        <f t="shared" ref="B58:B70" si="2">IFERROR(B57+1, 1)</f>
        <v>57</v>
      </c>
      <c r="C58" s="9" t="s">
        <v>40</v>
      </c>
      <c r="D58" s="11">
        <v>8</v>
      </c>
      <c r="E58" s="11">
        <v>8</v>
      </c>
      <c r="F58" s="11">
        <v>1</v>
      </c>
      <c r="G58" s="11">
        <v>3</v>
      </c>
      <c r="H58" s="11" t="s">
        <v>70</v>
      </c>
      <c r="I58" s="21">
        <v>44536</v>
      </c>
      <c r="J58" s="21">
        <v>44538</v>
      </c>
      <c r="K58" s="23" t="str">
        <f t="array" ref="K58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58" s="23" t="str">
        <f t="array" ref="L58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58" s="19" t="str">
        <f>IFERROR(IF(tb_tareas[[#This Row],[FECHA_ENTREGA_REAL]]="","",tb_tareas[[#This Row],[FECHA_ENTREGA_REAL]]-tb_tareas[[#This Row],[FECHA_INICIO_REAL]]), "")</f>
        <v/>
      </c>
      <c r="N58" s="24">
        <f t="array" ref="N58">IFERROR(MAX( IF(   tb_registros[ID_TAREA] = tb_tareas[[#This Row],[ID_TAREA]], tb_registros[ID_ESTADO],1  ) ),1)</f>
        <v>1</v>
      </c>
      <c r="O58" s="25" t="str">
        <f>IFERROR(VLOOKUP(tb_tareas[[#This Row],[ID_ESTADO]],tb_estado[],2,FALSE),"SIN ESTADO")</f>
        <v>BACKLOG</v>
      </c>
      <c r="P58" s="4"/>
      <c r="Q58" s="4"/>
      <c r="R58" s="21">
        <v>44536</v>
      </c>
    </row>
    <row r="59" spans="2:18" x14ac:dyDescent="0.25">
      <c r="B59" s="2">
        <f t="shared" si="2"/>
        <v>58</v>
      </c>
      <c r="C59" s="9" t="s">
        <v>41</v>
      </c>
      <c r="D59" s="11">
        <v>8</v>
      </c>
      <c r="E59" s="11">
        <v>8</v>
      </c>
      <c r="F59" s="11">
        <v>2</v>
      </c>
      <c r="G59" s="11">
        <v>2</v>
      </c>
      <c r="H59" s="11" t="s">
        <v>69</v>
      </c>
      <c r="I59" s="21">
        <v>44536</v>
      </c>
      <c r="J59" s="21">
        <v>44538</v>
      </c>
      <c r="K59" s="23" t="str">
        <f t="array" ref="K59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59" s="23" t="str">
        <f t="array" ref="L59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59" s="19" t="str">
        <f>IFERROR(IF(tb_tareas[[#This Row],[FECHA_ENTREGA_REAL]]="","",tb_tareas[[#This Row],[FECHA_ENTREGA_REAL]]-tb_tareas[[#This Row],[FECHA_INICIO_REAL]]), "")</f>
        <v/>
      </c>
      <c r="N59" s="24">
        <f t="array" ref="N59">IFERROR(MAX( IF(   tb_registros[ID_TAREA] = tb_tareas[[#This Row],[ID_TAREA]], tb_registros[ID_ESTADO],1  ) ),1)</f>
        <v>1</v>
      </c>
      <c r="O59" s="25" t="str">
        <f>IFERROR(VLOOKUP(tb_tareas[[#This Row],[ID_ESTADO]],tb_estado[],2,FALSE),"SIN ESTADO")</f>
        <v>BACKLOG</v>
      </c>
      <c r="P59" s="4"/>
      <c r="Q59" s="4"/>
      <c r="R59" s="21">
        <v>44536</v>
      </c>
    </row>
    <row r="60" spans="2:18" x14ac:dyDescent="0.25">
      <c r="B60" s="2">
        <f t="shared" si="2"/>
        <v>59</v>
      </c>
      <c r="C60" s="9" t="s">
        <v>45</v>
      </c>
      <c r="D60" s="11">
        <v>8</v>
      </c>
      <c r="E60" s="11">
        <v>8</v>
      </c>
      <c r="F60" s="11">
        <v>5</v>
      </c>
      <c r="G60" s="11">
        <v>2</v>
      </c>
      <c r="H60" s="11" t="s">
        <v>69</v>
      </c>
      <c r="I60" s="21">
        <v>44536</v>
      </c>
      <c r="J60" s="21">
        <v>44538</v>
      </c>
      <c r="K60" s="23" t="str">
        <f t="array" ref="K60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60" s="23" t="str">
        <f t="array" ref="L60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60" s="19" t="str">
        <f>IFERROR(IF(tb_tareas[[#This Row],[FECHA_ENTREGA_REAL]]="","",tb_tareas[[#This Row],[FECHA_ENTREGA_REAL]]-tb_tareas[[#This Row],[FECHA_INICIO_REAL]]), "")</f>
        <v/>
      </c>
      <c r="N60" s="24">
        <f t="array" ref="N60">IFERROR(MAX( IF(   tb_registros[ID_TAREA] = tb_tareas[[#This Row],[ID_TAREA]], tb_registros[ID_ESTADO],1  ) ),1)</f>
        <v>1</v>
      </c>
      <c r="O60" s="25" t="str">
        <f>IFERROR(VLOOKUP(tb_tareas[[#This Row],[ID_ESTADO]],tb_estado[],2,FALSE),"SIN ESTADO")</f>
        <v>BACKLOG</v>
      </c>
      <c r="P60" s="4"/>
      <c r="Q60" s="4"/>
      <c r="R60" s="21">
        <v>44536</v>
      </c>
    </row>
    <row r="61" spans="2:18" x14ac:dyDescent="0.25">
      <c r="B61" s="2">
        <f t="shared" si="2"/>
        <v>60</v>
      </c>
      <c r="C61" s="9" t="s">
        <v>158</v>
      </c>
      <c r="D61" s="11">
        <v>8</v>
      </c>
      <c r="E61" s="11">
        <v>8</v>
      </c>
      <c r="F61" s="11">
        <v>7</v>
      </c>
      <c r="G61" s="11">
        <v>5</v>
      </c>
      <c r="H61" s="11" t="s">
        <v>69</v>
      </c>
      <c r="I61" s="21">
        <v>44536</v>
      </c>
      <c r="J61" s="21">
        <v>44538</v>
      </c>
      <c r="K61" s="23" t="str">
        <f t="array" ref="K61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61" s="23" t="str">
        <f t="array" ref="L61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61" s="19" t="str">
        <f>IFERROR(IF(tb_tareas[[#This Row],[FECHA_ENTREGA_REAL]]="","",tb_tareas[[#This Row],[FECHA_ENTREGA_REAL]]-tb_tareas[[#This Row],[FECHA_INICIO_REAL]]), "")</f>
        <v/>
      </c>
      <c r="N61" s="24">
        <f t="array" ref="N61">IFERROR(MAX( IF(   tb_registros[ID_TAREA] = tb_tareas[[#This Row],[ID_TAREA]], tb_registros[ID_ESTADO],1  ) ),1)</f>
        <v>1</v>
      </c>
      <c r="O61" s="25" t="str">
        <f>IFERROR(VLOOKUP(tb_tareas[[#This Row],[ID_ESTADO]],tb_estado[],2,FALSE),"SIN ESTADO")</f>
        <v>BACKLOG</v>
      </c>
      <c r="P61" s="4"/>
      <c r="Q61" s="4"/>
      <c r="R61" s="21">
        <v>44536</v>
      </c>
    </row>
    <row r="62" spans="2:18" x14ac:dyDescent="0.25">
      <c r="B62" s="2">
        <f t="shared" si="2"/>
        <v>61</v>
      </c>
      <c r="C62" s="9" t="s">
        <v>159</v>
      </c>
      <c r="D62" s="11">
        <v>8</v>
      </c>
      <c r="E62" s="11">
        <v>8</v>
      </c>
      <c r="F62" s="11">
        <v>7</v>
      </c>
      <c r="G62" s="11">
        <v>5</v>
      </c>
      <c r="H62" s="11" t="s">
        <v>69</v>
      </c>
      <c r="I62" s="21">
        <v>44536</v>
      </c>
      <c r="J62" s="21">
        <v>44538</v>
      </c>
      <c r="K62" s="23" t="str">
        <f t="array" ref="K62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62" s="23" t="str">
        <f t="array" ref="L62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62" s="19" t="str">
        <f>IFERROR(IF(tb_tareas[[#This Row],[FECHA_ENTREGA_REAL]]="","",tb_tareas[[#This Row],[FECHA_ENTREGA_REAL]]-tb_tareas[[#This Row],[FECHA_INICIO_REAL]]), "")</f>
        <v/>
      </c>
      <c r="N62" s="24">
        <f t="array" ref="N62">IFERROR(MAX( IF(   tb_registros[ID_TAREA] = tb_tareas[[#This Row],[ID_TAREA]], tb_registros[ID_ESTADO],1  ) ),1)</f>
        <v>1</v>
      </c>
      <c r="O62" s="25" t="str">
        <f>IFERROR(VLOOKUP(tb_tareas[[#This Row],[ID_ESTADO]],tb_estado[],2,FALSE),"SIN ESTADO")</f>
        <v>BACKLOG</v>
      </c>
      <c r="P62" s="4"/>
      <c r="Q62" s="4"/>
      <c r="R62" s="21">
        <v>44536</v>
      </c>
    </row>
    <row r="63" spans="2:18" x14ac:dyDescent="0.25">
      <c r="B63" s="2">
        <f t="shared" si="2"/>
        <v>62</v>
      </c>
      <c r="C63" s="9" t="s">
        <v>160</v>
      </c>
      <c r="D63" s="11">
        <v>8</v>
      </c>
      <c r="E63" s="11">
        <v>8</v>
      </c>
      <c r="F63" s="11">
        <v>7</v>
      </c>
      <c r="G63" s="11">
        <v>5</v>
      </c>
      <c r="H63" s="11" t="s">
        <v>69</v>
      </c>
      <c r="I63" s="21">
        <v>44536</v>
      </c>
      <c r="J63" s="21">
        <v>44538</v>
      </c>
      <c r="K63" s="23" t="str">
        <f t="array" ref="K63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63" s="23" t="str">
        <f t="array" ref="L63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63" s="19" t="str">
        <f>IFERROR(IF(tb_tareas[[#This Row],[FECHA_ENTREGA_REAL]]="","",tb_tareas[[#This Row],[FECHA_ENTREGA_REAL]]-tb_tareas[[#This Row],[FECHA_INICIO_REAL]]), "")</f>
        <v/>
      </c>
      <c r="N63" s="24">
        <f t="array" ref="N63">IFERROR(MAX( IF(   tb_registros[ID_TAREA] = tb_tareas[[#This Row],[ID_TAREA]], tb_registros[ID_ESTADO],1  ) ),1)</f>
        <v>1</v>
      </c>
      <c r="O63" s="25" t="str">
        <f>IFERROR(VLOOKUP(tb_tareas[[#This Row],[ID_ESTADO]],tb_estado[],2,FALSE),"SIN ESTADO")</f>
        <v>BACKLOG</v>
      </c>
      <c r="P63" s="4"/>
      <c r="Q63" s="4"/>
      <c r="R63" s="21">
        <v>44536</v>
      </c>
    </row>
    <row r="64" spans="2:18" x14ac:dyDescent="0.25">
      <c r="B64" s="2">
        <f t="shared" si="2"/>
        <v>63</v>
      </c>
      <c r="C64" s="9" t="s">
        <v>161</v>
      </c>
      <c r="D64" s="11">
        <v>8</v>
      </c>
      <c r="E64" s="11">
        <v>8</v>
      </c>
      <c r="F64" s="11">
        <v>7</v>
      </c>
      <c r="G64" s="11">
        <v>5</v>
      </c>
      <c r="H64" s="11" t="s">
        <v>69</v>
      </c>
      <c r="I64" s="21">
        <v>44536</v>
      </c>
      <c r="J64" s="21">
        <v>44538</v>
      </c>
      <c r="K64" s="23" t="str">
        <f t="array" ref="K64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64" s="23" t="str">
        <f t="array" ref="L64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64" s="19" t="str">
        <f>IFERROR(IF(tb_tareas[[#This Row],[FECHA_ENTREGA_REAL]]="","",tb_tareas[[#This Row],[FECHA_ENTREGA_REAL]]-tb_tareas[[#This Row],[FECHA_INICIO_REAL]]), "")</f>
        <v/>
      </c>
      <c r="N64" s="24">
        <f t="array" ref="N64">IFERROR(MAX( IF(   tb_registros[ID_TAREA] = tb_tareas[[#This Row],[ID_TAREA]], tb_registros[ID_ESTADO],1  ) ),1)</f>
        <v>1</v>
      </c>
      <c r="O64" s="25" t="str">
        <f>IFERROR(VLOOKUP(tb_tareas[[#This Row],[ID_ESTADO]],tb_estado[],2,FALSE),"SIN ESTADO")</f>
        <v>BACKLOG</v>
      </c>
      <c r="P64" s="4"/>
      <c r="Q64" s="4"/>
      <c r="R64" s="21">
        <v>44536</v>
      </c>
    </row>
    <row r="65" spans="2:18" x14ac:dyDescent="0.25">
      <c r="B65" s="2">
        <f t="shared" si="2"/>
        <v>64</v>
      </c>
      <c r="C65" s="9" t="s">
        <v>162</v>
      </c>
      <c r="D65" s="11">
        <v>8</v>
      </c>
      <c r="E65" s="11">
        <v>8</v>
      </c>
      <c r="F65" s="11">
        <v>6</v>
      </c>
      <c r="G65" s="11">
        <v>5</v>
      </c>
      <c r="H65" s="11" t="s">
        <v>70</v>
      </c>
      <c r="I65" s="21">
        <v>44536</v>
      </c>
      <c r="J65" s="21">
        <v>44538</v>
      </c>
      <c r="K65" s="23" t="str">
        <f t="array" ref="K65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65" s="23" t="str">
        <f t="array" ref="L65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65" s="19" t="str">
        <f>IFERROR(IF(tb_tareas[[#This Row],[FECHA_ENTREGA_REAL]]="","",tb_tareas[[#This Row],[FECHA_ENTREGA_REAL]]-tb_tareas[[#This Row],[FECHA_INICIO_REAL]]), "")</f>
        <v/>
      </c>
      <c r="N65" s="24">
        <f t="array" ref="N65">IFERROR(MAX( IF(   tb_registros[ID_TAREA] = tb_tareas[[#This Row],[ID_TAREA]], tb_registros[ID_ESTADO],1  ) ),1)</f>
        <v>1</v>
      </c>
      <c r="O65" s="25" t="str">
        <f>IFERROR(VLOOKUP(tb_tareas[[#This Row],[ID_ESTADO]],tb_estado[],2,FALSE),"SIN ESTADO")</f>
        <v>BACKLOG</v>
      </c>
      <c r="P65" s="4"/>
      <c r="Q65" s="4"/>
      <c r="R65" s="21">
        <v>44536</v>
      </c>
    </row>
    <row r="66" spans="2:18" x14ac:dyDescent="0.25">
      <c r="B66" s="2">
        <f t="shared" si="2"/>
        <v>65</v>
      </c>
      <c r="C66" s="9" t="s">
        <v>163</v>
      </c>
      <c r="D66" s="11">
        <v>8</v>
      </c>
      <c r="E66" s="11">
        <v>8</v>
      </c>
      <c r="F66" s="11">
        <v>6</v>
      </c>
      <c r="G66" s="11">
        <v>5</v>
      </c>
      <c r="H66" s="11" t="s">
        <v>70</v>
      </c>
      <c r="I66" s="21">
        <v>44536</v>
      </c>
      <c r="J66" s="21">
        <v>44538</v>
      </c>
      <c r="K66" s="23" t="str">
        <f t="array" ref="K66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66" s="23" t="str">
        <f t="array" ref="L66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66" s="19" t="str">
        <f>IFERROR(IF(tb_tareas[[#This Row],[FECHA_ENTREGA_REAL]]="","",tb_tareas[[#This Row],[FECHA_ENTREGA_REAL]]-tb_tareas[[#This Row],[FECHA_INICIO_REAL]]), "")</f>
        <v/>
      </c>
      <c r="N66" s="24">
        <f t="array" ref="N66">IFERROR(MAX( IF(   tb_registros[ID_TAREA] = tb_tareas[[#This Row],[ID_TAREA]], tb_registros[ID_ESTADO],1  ) ),1)</f>
        <v>1</v>
      </c>
      <c r="O66" s="25" t="str">
        <f>IFERROR(VLOOKUP(tb_tareas[[#This Row],[ID_ESTADO]],tb_estado[],2,FALSE),"SIN ESTADO")</f>
        <v>BACKLOG</v>
      </c>
      <c r="P66" s="4"/>
      <c r="Q66" s="4"/>
      <c r="R66" s="21">
        <v>44536</v>
      </c>
    </row>
    <row r="67" spans="2:18" x14ac:dyDescent="0.25">
      <c r="B67" s="2">
        <f t="shared" si="2"/>
        <v>66</v>
      </c>
      <c r="C67" s="9" t="s">
        <v>164</v>
      </c>
      <c r="D67" s="11">
        <v>8</v>
      </c>
      <c r="E67" s="11">
        <v>8</v>
      </c>
      <c r="F67" s="11">
        <v>6</v>
      </c>
      <c r="G67" s="11">
        <v>5</v>
      </c>
      <c r="H67" s="11" t="s">
        <v>70</v>
      </c>
      <c r="I67" s="21">
        <v>44536</v>
      </c>
      <c r="J67" s="21">
        <v>44538</v>
      </c>
      <c r="K67" s="23" t="str">
        <f t="array" ref="K67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67" s="23" t="str">
        <f t="array" ref="L67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67" s="19" t="str">
        <f>IFERROR(IF(tb_tareas[[#This Row],[FECHA_ENTREGA_REAL]]="","",tb_tareas[[#This Row],[FECHA_ENTREGA_REAL]]-tb_tareas[[#This Row],[FECHA_INICIO_REAL]]), "")</f>
        <v/>
      </c>
      <c r="N67" s="24">
        <f t="array" ref="N67">IFERROR(MAX( IF(   tb_registros[ID_TAREA] = tb_tareas[[#This Row],[ID_TAREA]], tb_registros[ID_ESTADO],1  ) ),1)</f>
        <v>1</v>
      </c>
      <c r="O67" s="25" t="str">
        <f>IFERROR(VLOOKUP(tb_tareas[[#This Row],[ID_ESTADO]],tb_estado[],2,FALSE),"SIN ESTADO")</f>
        <v>BACKLOG</v>
      </c>
      <c r="P67" s="4"/>
      <c r="Q67" s="4"/>
      <c r="R67" s="21">
        <v>44536</v>
      </c>
    </row>
    <row r="68" spans="2:18" x14ac:dyDescent="0.25">
      <c r="B68" s="2">
        <f t="shared" si="2"/>
        <v>67</v>
      </c>
      <c r="C68" s="9" t="s">
        <v>165</v>
      </c>
      <c r="D68" s="11">
        <v>8</v>
      </c>
      <c r="E68" s="11">
        <v>8</v>
      </c>
      <c r="F68" s="11">
        <v>6</v>
      </c>
      <c r="G68" s="11">
        <v>5</v>
      </c>
      <c r="H68" s="11" t="s">
        <v>70</v>
      </c>
      <c r="I68" s="21">
        <v>44536</v>
      </c>
      <c r="J68" s="21">
        <v>44538</v>
      </c>
      <c r="K68" s="23" t="str">
        <f t="array" ref="K68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68" s="23" t="str">
        <f t="array" ref="L68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68" s="19" t="str">
        <f>IFERROR(IF(tb_tareas[[#This Row],[FECHA_ENTREGA_REAL]]="","",tb_tareas[[#This Row],[FECHA_ENTREGA_REAL]]-tb_tareas[[#This Row],[FECHA_INICIO_REAL]]), "")</f>
        <v/>
      </c>
      <c r="N68" s="24">
        <f t="array" ref="N68">IFERROR(MAX( IF(   tb_registros[ID_TAREA] = tb_tareas[[#This Row],[ID_TAREA]], tb_registros[ID_ESTADO],1  ) ),1)</f>
        <v>1</v>
      </c>
      <c r="O68" s="25" t="str">
        <f>IFERROR(VLOOKUP(tb_tareas[[#This Row],[ID_ESTADO]],tb_estado[],2,FALSE),"SIN ESTADO")</f>
        <v>BACKLOG</v>
      </c>
      <c r="P68" s="4"/>
      <c r="Q68" s="4"/>
      <c r="R68" s="21">
        <v>44536</v>
      </c>
    </row>
    <row r="69" spans="2:18" x14ac:dyDescent="0.25">
      <c r="B69" s="2">
        <f t="shared" si="2"/>
        <v>68</v>
      </c>
      <c r="C69" s="9" t="s">
        <v>120</v>
      </c>
      <c r="D69" s="11">
        <v>8</v>
      </c>
      <c r="E69" s="11">
        <v>8</v>
      </c>
      <c r="F69" s="11">
        <v>10</v>
      </c>
      <c r="G69" s="11">
        <v>5</v>
      </c>
      <c r="H69" s="11" t="s">
        <v>69</v>
      </c>
      <c r="I69" s="21">
        <v>44536</v>
      </c>
      <c r="J69" s="21">
        <v>44538</v>
      </c>
      <c r="K69" s="23" t="str">
        <f t="array" ref="K69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69" s="23" t="str">
        <f t="array" ref="L69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69" s="19" t="str">
        <f>IFERROR(IF(tb_tareas[[#This Row],[FECHA_ENTREGA_REAL]]="","",tb_tareas[[#This Row],[FECHA_ENTREGA_REAL]]-tb_tareas[[#This Row],[FECHA_INICIO_REAL]]), "")</f>
        <v/>
      </c>
      <c r="N69" s="24">
        <f t="array" ref="N69">IFERROR(MAX( IF(   tb_registros[ID_TAREA] = tb_tareas[[#This Row],[ID_TAREA]], tb_registros[ID_ESTADO],1  ) ),1)</f>
        <v>1</v>
      </c>
      <c r="O69" s="25" t="str">
        <f>IFERROR(VLOOKUP(tb_tareas[[#This Row],[ID_ESTADO]],tb_estado[],2,FALSE),"SIN ESTADO")</f>
        <v>BACKLOG</v>
      </c>
      <c r="P69" s="4"/>
      <c r="Q69" s="4"/>
      <c r="R69" s="21">
        <v>44536</v>
      </c>
    </row>
    <row r="70" spans="2:18" x14ac:dyDescent="0.25">
      <c r="B70" s="2">
        <f t="shared" si="2"/>
        <v>69</v>
      </c>
      <c r="C70" s="9" t="s">
        <v>119</v>
      </c>
      <c r="D70" s="11">
        <v>8</v>
      </c>
      <c r="E70" s="11">
        <v>8</v>
      </c>
      <c r="F70" s="11">
        <v>11</v>
      </c>
      <c r="G70" s="11">
        <v>5</v>
      </c>
      <c r="H70" s="11" t="s">
        <v>70</v>
      </c>
      <c r="I70" s="21">
        <v>44536</v>
      </c>
      <c r="J70" s="21">
        <v>44538</v>
      </c>
      <c r="K70" s="23" t="str">
        <f t="array" ref="K70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70" s="23" t="str">
        <f t="array" ref="L70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70" s="19" t="str">
        <f>IFERROR(IF(tb_tareas[[#This Row],[FECHA_ENTREGA_REAL]]="","",tb_tareas[[#This Row],[FECHA_ENTREGA_REAL]]-tb_tareas[[#This Row],[FECHA_INICIO_REAL]]), "")</f>
        <v/>
      </c>
      <c r="N70" s="24">
        <f t="array" ref="N70">IFERROR(MAX( IF(   tb_registros[ID_TAREA] = tb_tareas[[#This Row],[ID_TAREA]], tb_registros[ID_ESTADO],1  ) ),1)</f>
        <v>1</v>
      </c>
      <c r="O70" s="25" t="str">
        <f>IFERROR(VLOOKUP(tb_tareas[[#This Row],[ID_ESTADO]],tb_estado[],2,FALSE),"SIN ESTADO")</f>
        <v>BACKLOG</v>
      </c>
      <c r="P70" s="4"/>
      <c r="Q70" s="4"/>
      <c r="R70" s="21">
        <v>44536</v>
      </c>
    </row>
    <row r="71" spans="2:18" x14ac:dyDescent="0.25">
      <c r="B71" s="2">
        <f t="shared" ref="B71:B83" si="3">IFERROR(B70+1, 1)</f>
        <v>70</v>
      </c>
      <c r="C71" s="9" t="s">
        <v>40</v>
      </c>
      <c r="D71" s="11">
        <v>9</v>
      </c>
      <c r="E71" s="11">
        <v>8</v>
      </c>
      <c r="F71" s="11">
        <v>1</v>
      </c>
      <c r="G71" s="11">
        <v>3</v>
      </c>
      <c r="H71" s="11" t="s">
        <v>70</v>
      </c>
      <c r="I71" s="21">
        <v>44536</v>
      </c>
      <c r="J71" s="21">
        <v>44538</v>
      </c>
      <c r="K71" s="23" t="str">
        <f t="array" ref="K71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71" s="23" t="str">
        <f t="array" ref="L71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71" s="19" t="str">
        <f>IFERROR(IF(tb_tareas[[#This Row],[FECHA_ENTREGA_REAL]]="","",tb_tareas[[#This Row],[FECHA_ENTREGA_REAL]]-tb_tareas[[#This Row],[FECHA_INICIO_REAL]]), "")</f>
        <v/>
      </c>
      <c r="N71" s="24">
        <f t="array" ref="N71">IFERROR(MAX( IF(   tb_registros[ID_TAREA] = tb_tareas[[#This Row],[ID_TAREA]], tb_registros[ID_ESTADO],1  ) ),1)</f>
        <v>1</v>
      </c>
      <c r="O71" s="25" t="str">
        <f>IFERROR(VLOOKUP(tb_tareas[[#This Row],[ID_ESTADO]],tb_estado[],2,FALSE),"SIN ESTADO")</f>
        <v>BACKLOG</v>
      </c>
      <c r="P71" s="4"/>
      <c r="Q71" s="4"/>
      <c r="R71" s="21">
        <v>44536</v>
      </c>
    </row>
    <row r="72" spans="2:18" x14ac:dyDescent="0.25">
      <c r="B72" s="2">
        <f t="shared" si="3"/>
        <v>71</v>
      </c>
      <c r="C72" s="9" t="s">
        <v>41</v>
      </c>
      <c r="D72" s="11">
        <v>9</v>
      </c>
      <c r="E72" s="11">
        <v>8</v>
      </c>
      <c r="F72" s="11">
        <v>2</v>
      </c>
      <c r="G72" s="11">
        <v>2</v>
      </c>
      <c r="H72" s="11" t="s">
        <v>69</v>
      </c>
      <c r="I72" s="21">
        <v>44536</v>
      </c>
      <c r="J72" s="21">
        <v>44538</v>
      </c>
      <c r="K72" s="23" t="str">
        <f t="array" ref="K72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72" s="23" t="str">
        <f t="array" ref="L72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72" s="19" t="str">
        <f>IFERROR(IF(tb_tareas[[#This Row],[FECHA_ENTREGA_REAL]]="","",tb_tareas[[#This Row],[FECHA_ENTREGA_REAL]]-tb_tareas[[#This Row],[FECHA_INICIO_REAL]]), "")</f>
        <v/>
      </c>
      <c r="N72" s="24">
        <f t="array" ref="N72">IFERROR(MAX( IF(   tb_registros[ID_TAREA] = tb_tareas[[#This Row],[ID_TAREA]], tb_registros[ID_ESTADO],1  ) ),1)</f>
        <v>1</v>
      </c>
      <c r="O72" s="25" t="str">
        <f>IFERROR(VLOOKUP(tb_tareas[[#This Row],[ID_ESTADO]],tb_estado[],2,FALSE),"SIN ESTADO")</f>
        <v>BACKLOG</v>
      </c>
      <c r="P72" s="4"/>
      <c r="Q72" s="4"/>
      <c r="R72" s="21">
        <v>44536</v>
      </c>
    </row>
    <row r="73" spans="2:18" x14ac:dyDescent="0.25">
      <c r="B73" s="2">
        <f t="shared" si="3"/>
        <v>72</v>
      </c>
      <c r="C73" s="9" t="s">
        <v>45</v>
      </c>
      <c r="D73" s="11">
        <v>9</v>
      </c>
      <c r="E73" s="11">
        <v>8</v>
      </c>
      <c r="F73" s="11">
        <v>5</v>
      </c>
      <c r="G73" s="11">
        <v>2</v>
      </c>
      <c r="H73" s="11" t="s">
        <v>69</v>
      </c>
      <c r="I73" s="21">
        <v>44536</v>
      </c>
      <c r="J73" s="21">
        <v>44538</v>
      </c>
      <c r="K73" s="23" t="str">
        <f t="array" ref="K73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73" s="23" t="str">
        <f t="array" ref="L73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73" s="19" t="str">
        <f>IFERROR(IF(tb_tareas[[#This Row],[FECHA_ENTREGA_REAL]]="","",tb_tareas[[#This Row],[FECHA_ENTREGA_REAL]]-tb_tareas[[#This Row],[FECHA_INICIO_REAL]]), "")</f>
        <v/>
      </c>
      <c r="N73" s="24">
        <f t="array" ref="N73">IFERROR(MAX( IF(   tb_registros[ID_TAREA] = tb_tareas[[#This Row],[ID_TAREA]], tb_registros[ID_ESTADO],1  ) ),1)</f>
        <v>1</v>
      </c>
      <c r="O73" s="25" t="str">
        <f>IFERROR(VLOOKUP(tb_tareas[[#This Row],[ID_ESTADO]],tb_estado[],2,FALSE),"SIN ESTADO")</f>
        <v>BACKLOG</v>
      </c>
      <c r="P73" s="4"/>
      <c r="Q73" s="4"/>
      <c r="R73" s="21">
        <v>44536</v>
      </c>
    </row>
    <row r="74" spans="2:18" x14ac:dyDescent="0.25">
      <c r="B74" s="2">
        <f t="shared" si="3"/>
        <v>73</v>
      </c>
      <c r="C74" s="9" t="s">
        <v>166</v>
      </c>
      <c r="D74" s="11">
        <v>9</v>
      </c>
      <c r="E74" s="11">
        <v>8</v>
      </c>
      <c r="F74" s="11">
        <v>7</v>
      </c>
      <c r="G74" s="11">
        <v>5</v>
      </c>
      <c r="H74" s="11" t="s">
        <v>69</v>
      </c>
      <c r="I74" s="21">
        <v>44536</v>
      </c>
      <c r="J74" s="21">
        <v>44538</v>
      </c>
      <c r="K74" s="23" t="str">
        <f t="array" ref="K74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74" s="23" t="str">
        <f t="array" ref="L74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74" s="19" t="str">
        <f>IFERROR(IF(tb_tareas[[#This Row],[FECHA_ENTREGA_REAL]]="","",tb_tareas[[#This Row],[FECHA_ENTREGA_REAL]]-tb_tareas[[#This Row],[FECHA_INICIO_REAL]]), "")</f>
        <v/>
      </c>
      <c r="N74" s="24">
        <f t="array" ref="N74">IFERROR(MAX( IF(   tb_registros[ID_TAREA] = tb_tareas[[#This Row],[ID_TAREA]], tb_registros[ID_ESTADO],1  ) ),1)</f>
        <v>1</v>
      </c>
      <c r="O74" s="25" t="str">
        <f>IFERROR(VLOOKUP(tb_tareas[[#This Row],[ID_ESTADO]],tb_estado[],2,FALSE),"SIN ESTADO")</f>
        <v>BACKLOG</v>
      </c>
      <c r="P74" s="4"/>
      <c r="Q74" s="4"/>
      <c r="R74" s="21">
        <v>44536</v>
      </c>
    </row>
    <row r="75" spans="2:18" x14ac:dyDescent="0.25">
      <c r="B75" s="2">
        <f t="shared" si="3"/>
        <v>74</v>
      </c>
      <c r="C75" s="9" t="s">
        <v>167</v>
      </c>
      <c r="D75" s="11">
        <v>9</v>
      </c>
      <c r="E75" s="11">
        <v>8</v>
      </c>
      <c r="F75" s="11">
        <v>7</v>
      </c>
      <c r="G75" s="11">
        <v>5</v>
      </c>
      <c r="H75" s="11" t="s">
        <v>69</v>
      </c>
      <c r="I75" s="21">
        <v>44536</v>
      </c>
      <c r="J75" s="21">
        <v>44538</v>
      </c>
      <c r="K75" s="23" t="str">
        <f t="array" ref="K75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75" s="23" t="str">
        <f t="array" ref="L75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75" s="19" t="str">
        <f>IFERROR(IF(tb_tareas[[#This Row],[FECHA_ENTREGA_REAL]]="","",tb_tareas[[#This Row],[FECHA_ENTREGA_REAL]]-tb_tareas[[#This Row],[FECHA_INICIO_REAL]]), "")</f>
        <v/>
      </c>
      <c r="N75" s="24">
        <f t="array" ref="N75">IFERROR(MAX( IF(   tb_registros[ID_TAREA] = tb_tareas[[#This Row],[ID_TAREA]], tb_registros[ID_ESTADO],1  ) ),1)</f>
        <v>1</v>
      </c>
      <c r="O75" s="25" t="str">
        <f>IFERROR(VLOOKUP(tb_tareas[[#This Row],[ID_ESTADO]],tb_estado[],2,FALSE),"SIN ESTADO")</f>
        <v>BACKLOG</v>
      </c>
      <c r="P75" s="4"/>
      <c r="Q75" s="4"/>
      <c r="R75" s="21">
        <v>44536</v>
      </c>
    </row>
    <row r="76" spans="2:18" x14ac:dyDescent="0.25">
      <c r="B76" s="2">
        <f t="shared" si="3"/>
        <v>75</v>
      </c>
      <c r="C76" s="9" t="s">
        <v>168</v>
      </c>
      <c r="D76" s="11">
        <v>9</v>
      </c>
      <c r="E76" s="11">
        <v>8</v>
      </c>
      <c r="F76" s="11">
        <v>7</v>
      </c>
      <c r="G76" s="11">
        <v>5</v>
      </c>
      <c r="H76" s="11" t="s">
        <v>69</v>
      </c>
      <c r="I76" s="21">
        <v>44536</v>
      </c>
      <c r="J76" s="21">
        <v>44538</v>
      </c>
      <c r="K76" s="23" t="str">
        <f t="array" ref="K76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76" s="23" t="str">
        <f t="array" ref="L76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76" s="19" t="str">
        <f>IFERROR(IF(tb_tareas[[#This Row],[FECHA_ENTREGA_REAL]]="","",tb_tareas[[#This Row],[FECHA_ENTREGA_REAL]]-tb_tareas[[#This Row],[FECHA_INICIO_REAL]]), "")</f>
        <v/>
      </c>
      <c r="N76" s="24">
        <f t="array" ref="N76">IFERROR(MAX( IF(   tb_registros[ID_TAREA] = tb_tareas[[#This Row],[ID_TAREA]], tb_registros[ID_ESTADO],1  ) ),1)</f>
        <v>1</v>
      </c>
      <c r="O76" s="25" t="str">
        <f>IFERROR(VLOOKUP(tb_tareas[[#This Row],[ID_ESTADO]],tb_estado[],2,FALSE),"SIN ESTADO")</f>
        <v>BACKLOG</v>
      </c>
      <c r="P76" s="4"/>
      <c r="Q76" s="4"/>
      <c r="R76" s="21">
        <v>44536</v>
      </c>
    </row>
    <row r="77" spans="2:18" x14ac:dyDescent="0.25">
      <c r="B77" s="2">
        <f t="shared" si="3"/>
        <v>76</v>
      </c>
      <c r="C77" s="9" t="s">
        <v>169</v>
      </c>
      <c r="D77" s="11">
        <v>9</v>
      </c>
      <c r="E77" s="11">
        <v>8</v>
      </c>
      <c r="F77" s="11">
        <v>7</v>
      </c>
      <c r="G77" s="11">
        <v>5</v>
      </c>
      <c r="H77" s="11" t="s">
        <v>69</v>
      </c>
      <c r="I77" s="21">
        <v>44536</v>
      </c>
      <c r="J77" s="21">
        <v>44538</v>
      </c>
      <c r="K77" s="23" t="str">
        <f t="array" ref="K77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77" s="23" t="str">
        <f t="array" ref="L77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77" s="19" t="str">
        <f>IFERROR(IF(tb_tareas[[#This Row],[FECHA_ENTREGA_REAL]]="","",tb_tareas[[#This Row],[FECHA_ENTREGA_REAL]]-tb_tareas[[#This Row],[FECHA_INICIO_REAL]]), "")</f>
        <v/>
      </c>
      <c r="N77" s="24">
        <f t="array" ref="N77">IFERROR(MAX( IF(   tb_registros[ID_TAREA] = tb_tareas[[#This Row],[ID_TAREA]], tb_registros[ID_ESTADO],1  ) ),1)</f>
        <v>1</v>
      </c>
      <c r="O77" s="25" t="str">
        <f>IFERROR(VLOOKUP(tb_tareas[[#This Row],[ID_ESTADO]],tb_estado[],2,FALSE),"SIN ESTADO")</f>
        <v>BACKLOG</v>
      </c>
      <c r="P77" s="4"/>
      <c r="Q77" s="4"/>
      <c r="R77" s="21">
        <v>44536</v>
      </c>
    </row>
    <row r="78" spans="2:18" x14ac:dyDescent="0.25">
      <c r="B78" s="2">
        <f t="shared" si="3"/>
        <v>77</v>
      </c>
      <c r="C78" s="9" t="s">
        <v>170</v>
      </c>
      <c r="D78" s="11">
        <v>9</v>
      </c>
      <c r="E78" s="11">
        <v>8</v>
      </c>
      <c r="F78" s="11">
        <v>6</v>
      </c>
      <c r="G78" s="11">
        <v>5</v>
      </c>
      <c r="H78" s="11" t="s">
        <v>70</v>
      </c>
      <c r="I78" s="21">
        <v>44536</v>
      </c>
      <c r="J78" s="21">
        <v>44538</v>
      </c>
      <c r="K78" s="23" t="str">
        <f t="array" ref="K78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78" s="23" t="str">
        <f t="array" ref="L78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78" s="19" t="str">
        <f>IFERROR(IF(tb_tareas[[#This Row],[FECHA_ENTREGA_REAL]]="","",tb_tareas[[#This Row],[FECHA_ENTREGA_REAL]]-tb_tareas[[#This Row],[FECHA_INICIO_REAL]]), "")</f>
        <v/>
      </c>
      <c r="N78" s="24">
        <f t="array" ref="N78">IFERROR(MAX( IF(   tb_registros[ID_TAREA] = tb_tareas[[#This Row],[ID_TAREA]], tb_registros[ID_ESTADO],1  ) ),1)</f>
        <v>1</v>
      </c>
      <c r="O78" s="25" t="str">
        <f>IFERROR(VLOOKUP(tb_tareas[[#This Row],[ID_ESTADO]],tb_estado[],2,FALSE),"SIN ESTADO")</f>
        <v>BACKLOG</v>
      </c>
      <c r="P78" s="4"/>
      <c r="Q78" s="4"/>
      <c r="R78" s="21">
        <v>44536</v>
      </c>
    </row>
    <row r="79" spans="2:18" x14ac:dyDescent="0.25">
      <c r="B79" s="2">
        <f t="shared" si="3"/>
        <v>78</v>
      </c>
      <c r="C79" s="9" t="s">
        <v>171</v>
      </c>
      <c r="D79" s="11">
        <v>9</v>
      </c>
      <c r="E79" s="11">
        <v>8</v>
      </c>
      <c r="F79" s="11">
        <v>6</v>
      </c>
      <c r="G79" s="11">
        <v>5</v>
      </c>
      <c r="H79" s="11" t="s">
        <v>70</v>
      </c>
      <c r="I79" s="21">
        <v>44536</v>
      </c>
      <c r="J79" s="21">
        <v>44538</v>
      </c>
      <c r="K79" s="23" t="str">
        <f t="array" ref="K79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79" s="23" t="str">
        <f t="array" ref="L79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79" s="19" t="str">
        <f>IFERROR(IF(tb_tareas[[#This Row],[FECHA_ENTREGA_REAL]]="","",tb_tareas[[#This Row],[FECHA_ENTREGA_REAL]]-tb_tareas[[#This Row],[FECHA_INICIO_REAL]]), "")</f>
        <v/>
      </c>
      <c r="N79" s="24">
        <f t="array" ref="N79">IFERROR(MAX( IF(   tb_registros[ID_TAREA] = tb_tareas[[#This Row],[ID_TAREA]], tb_registros[ID_ESTADO],1  ) ),1)</f>
        <v>1</v>
      </c>
      <c r="O79" s="25" t="str">
        <f>IFERROR(VLOOKUP(tb_tareas[[#This Row],[ID_ESTADO]],tb_estado[],2,FALSE),"SIN ESTADO")</f>
        <v>BACKLOG</v>
      </c>
      <c r="P79" s="4"/>
      <c r="Q79" s="4"/>
      <c r="R79" s="21">
        <v>44536</v>
      </c>
    </row>
    <row r="80" spans="2:18" x14ac:dyDescent="0.25">
      <c r="B80" s="2">
        <f t="shared" si="3"/>
        <v>79</v>
      </c>
      <c r="C80" s="9" t="s">
        <v>172</v>
      </c>
      <c r="D80" s="11">
        <v>9</v>
      </c>
      <c r="E80" s="11">
        <v>8</v>
      </c>
      <c r="F80" s="11">
        <v>6</v>
      </c>
      <c r="G80" s="11">
        <v>5</v>
      </c>
      <c r="H80" s="11" t="s">
        <v>70</v>
      </c>
      <c r="I80" s="21">
        <v>44536</v>
      </c>
      <c r="J80" s="21">
        <v>44538</v>
      </c>
      <c r="K80" s="23" t="str">
        <f t="array" ref="K80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80" s="23" t="str">
        <f t="array" ref="L80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80" s="19" t="str">
        <f>IFERROR(IF(tb_tareas[[#This Row],[FECHA_ENTREGA_REAL]]="","",tb_tareas[[#This Row],[FECHA_ENTREGA_REAL]]-tb_tareas[[#This Row],[FECHA_INICIO_REAL]]), "")</f>
        <v/>
      </c>
      <c r="N80" s="24">
        <f t="array" ref="N80">IFERROR(MAX( IF(   tb_registros[ID_TAREA] = tb_tareas[[#This Row],[ID_TAREA]], tb_registros[ID_ESTADO],1  ) ),1)</f>
        <v>1</v>
      </c>
      <c r="O80" s="25" t="str">
        <f>IFERROR(VLOOKUP(tb_tareas[[#This Row],[ID_ESTADO]],tb_estado[],2,FALSE),"SIN ESTADO")</f>
        <v>BACKLOG</v>
      </c>
      <c r="P80" s="4"/>
      <c r="Q80" s="4"/>
      <c r="R80" s="21">
        <v>44536</v>
      </c>
    </row>
    <row r="81" spans="2:18" x14ac:dyDescent="0.25">
      <c r="B81" s="2">
        <f t="shared" si="3"/>
        <v>80</v>
      </c>
      <c r="C81" s="9" t="s">
        <v>173</v>
      </c>
      <c r="D81" s="11">
        <v>9</v>
      </c>
      <c r="E81" s="11">
        <v>8</v>
      </c>
      <c r="F81" s="11">
        <v>6</v>
      </c>
      <c r="G81" s="11">
        <v>5</v>
      </c>
      <c r="H81" s="11" t="s">
        <v>70</v>
      </c>
      <c r="I81" s="21">
        <v>44536</v>
      </c>
      <c r="J81" s="21">
        <v>44538</v>
      </c>
      <c r="K81" s="23" t="str">
        <f t="array" ref="K81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81" s="23" t="str">
        <f t="array" ref="L81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81" s="19" t="str">
        <f>IFERROR(IF(tb_tareas[[#This Row],[FECHA_ENTREGA_REAL]]="","",tb_tareas[[#This Row],[FECHA_ENTREGA_REAL]]-tb_tareas[[#This Row],[FECHA_INICIO_REAL]]), "")</f>
        <v/>
      </c>
      <c r="N81" s="24">
        <f t="array" ref="N81">IFERROR(MAX( IF(   tb_registros[ID_TAREA] = tb_tareas[[#This Row],[ID_TAREA]], tb_registros[ID_ESTADO],1  ) ),1)</f>
        <v>1</v>
      </c>
      <c r="O81" s="25" t="str">
        <f>IFERROR(VLOOKUP(tb_tareas[[#This Row],[ID_ESTADO]],tb_estado[],2,FALSE),"SIN ESTADO")</f>
        <v>BACKLOG</v>
      </c>
      <c r="P81" s="4"/>
      <c r="Q81" s="4"/>
      <c r="R81" s="21">
        <v>44536</v>
      </c>
    </row>
    <row r="82" spans="2:18" x14ac:dyDescent="0.25">
      <c r="B82" s="2">
        <f t="shared" si="3"/>
        <v>81</v>
      </c>
      <c r="C82" s="9" t="s">
        <v>120</v>
      </c>
      <c r="D82" s="11">
        <v>9</v>
      </c>
      <c r="E82" s="11">
        <v>8</v>
      </c>
      <c r="F82" s="11">
        <v>10</v>
      </c>
      <c r="G82" s="11">
        <v>5</v>
      </c>
      <c r="H82" s="11" t="s">
        <v>69</v>
      </c>
      <c r="I82" s="21">
        <v>44536</v>
      </c>
      <c r="J82" s="21">
        <v>44538</v>
      </c>
      <c r="K82" s="23" t="str">
        <f t="array" ref="K82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82" s="23" t="str">
        <f t="array" ref="L82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82" s="19" t="str">
        <f>IFERROR(IF(tb_tareas[[#This Row],[FECHA_ENTREGA_REAL]]="","",tb_tareas[[#This Row],[FECHA_ENTREGA_REAL]]-tb_tareas[[#This Row],[FECHA_INICIO_REAL]]), "")</f>
        <v/>
      </c>
      <c r="N82" s="24">
        <f t="array" ref="N82">IFERROR(MAX( IF(   tb_registros[ID_TAREA] = tb_tareas[[#This Row],[ID_TAREA]], tb_registros[ID_ESTADO],1  ) ),1)</f>
        <v>1</v>
      </c>
      <c r="O82" s="25" t="str">
        <f>IFERROR(VLOOKUP(tb_tareas[[#This Row],[ID_ESTADO]],tb_estado[],2,FALSE),"SIN ESTADO")</f>
        <v>BACKLOG</v>
      </c>
      <c r="P82" s="4"/>
      <c r="Q82" s="4"/>
      <c r="R82" s="21">
        <v>44536</v>
      </c>
    </row>
    <row r="83" spans="2:18" x14ac:dyDescent="0.25">
      <c r="B83" s="2">
        <f t="shared" si="3"/>
        <v>82</v>
      </c>
      <c r="C83" s="9" t="s">
        <v>119</v>
      </c>
      <c r="D83" s="11">
        <v>9</v>
      </c>
      <c r="E83" s="11">
        <v>8</v>
      </c>
      <c r="F83" s="11">
        <v>11</v>
      </c>
      <c r="G83" s="11">
        <v>5</v>
      </c>
      <c r="H83" s="11" t="s">
        <v>70</v>
      </c>
      <c r="I83" s="21">
        <v>44536</v>
      </c>
      <c r="J83" s="21">
        <v>44538</v>
      </c>
      <c r="K83" s="23" t="str">
        <f t="array" ref="K83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83" s="23" t="str">
        <f t="array" ref="L83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83" s="19" t="str">
        <f>IFERROR(IF(tb_tareas[[#This Row],[FECHA_ENTREGA_REAL]]="","",tb_tareas[[#This Row],[FECHA_ENTREGA_REAL]]-tb_tareas[[#This Row],[FECHA_INICIO_REAL]]), "")</f>
        <v/>
      </c>
      <c r="N83" s="24">
        <f t="array" ref="N83">IFERROR(MAX( IF(   tb_registros[ID_TAREA] = tb_tareas[[#This Row],[ID_TAREA]], tb_registros[ID_ESTADO],1  ) ),1)</f>
        <v>1</v>
      </c>
      <c r="O83" s="25" t="str">
        <f>IFERROR(VLOOKUP(tb_tareas[[#This Row],[ID_ESTADO]],tb_estado[],2,FALSE),"SIN ESTADO")</f>
        <v>BACKLOG</v>
      </c>
      <c r="P83" s="4"/>
      <c r="Q83" s="4"/>
      <c r="R83" s="21">
        <v>44536</v>
      </c>
    </row>
    <row r="84" spans="2:18" x14ac:dyDescent="0.25">
      <c r="B84" s="2">
        <f t="shared" ref="B84:B96" si="4">IFERROR(B83+1, 1)</f>
        <v>83</v>
      </c>
      <c r="C84" s="9" t="s">
        <v>40</v>
      </c>
      <c r="D84" s="11">
        <v>10</v>
      </c>
      <c r="E84" s="11">
        <v>8</v>
      </c>
      <c r="F84" s="11">
        <v>1</v>
      </c>
      <c r="G84" s="11">
        <v>3</v>
      </c>
      <c r="H84" s="11" t="s">
        <v>70</v>
      </c>
      <c r="I84" s="21">
        <v>44536</v>
      </c>
      <c r="J84" s="21">
        <v>44538</v>
      </c>
      <c r="K84" s="23" t="str">
        <f t="array" ref="K84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84" s="23" t="str">
        <f t="array" ref="L84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84" s="19" t="str">
        <f>IFERROR(IF(tb_tareas[[#This Row],[FECHA_ENTREGA_REAL]]="","",tb_tareas[[#This Row],[FECHA_ENTREGA_REAL]]-tb_tareas[[#This Row],[FECHA_INICIO_REAL]]), "")</f>
        <v/>
      </c>
      <c r="N84" s="24">
        <f t="array" ref="N84">IFERROR(MAX( IF(   tb_registros[ID_TAREA] = tb_tareas[[#This Row],[ID_TAREA]], tb_registros[ID_ESTADO],1  ) ),1)</f>
        <v>1</v>
      </c>
      <c r="O84" s="25" t="str">
        <f>IFERROR(VLOOKUP(tb_tareas[[#This Row],[ID_ESTADO]],tb_estado[],2,FALSE),"SIN ESTADO")</f>
        <v>BACKLOG</v>
      </c>
      <c r="P84" s="4"/>
      <c r="Q84" s="4"/>
      <c r="R84" s="21">
        <v>44536</v>
      </c>
    </row>
    <row r="85" spans="2:18" x14ac:dyDescent="0.25">
      <c r="B85" s="2">
        <f t="shared" si="4"/>
        <v>84</v>
      </c>
      <c r="C85" s="9" t="s">
        <v>41</v>
      </c>
      <c r="D85" s="11">
        <v>10</v>
      </c>
      <c r="E85" s="11">
        <v>8</v>
      </c>
      <c r="F85" s="11">
        <v>2</v>
      </c>
      <c r="G85" s="11">
        <v>2</v>
      </c>
      <c r="H85" s="11" t="s">
        <v>69</v>
      </c>
      <c r="I85" s="21">
        <v>44536</v>
      </c>
      <c r="J85" s="21">
        <v>44538</v>
      </c>
      <c r="K85" s="23" t="str">
        <f t="array" ref="K85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85" s="23" t="str">
        <f t="array" ref="L85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85" s="19" t="str">
        <f>IFERROR(IF(tb_tareas[[#This Row],[FECHA_ENTREGA_REAL]]="","",tb_tareas[[#This Row],[FECHA_ENTREGA_REAL]]-tb_tareas[[#This Row],[FECHA_INICIO_REAL]]), "")</f>
        <v/>
      </c>
      <c r="N85" s="24">
        <f t="array" ref="N85">IFERROR(MAX( IF(   tb_registros[ID_TAREA] = tb_tareas[[#This Row],[ID_TAREA]], tb_registros[ID_ESTADO],1  ) ),1)</f>
        <v>1</v>
      </c>
      <c r="O85" s="25" t="str">
        <f>IFERROR(VLOOKUP(tb_tareas[[#This Row],[ID_ESTADO]],tb_estado[],2,FALSE),"SIN ESTADO")</f>
        <v>BACKLOG</v>
      </c>
      <c r="P85" s="4"/>
      <c r="Q85" s="4"/>
      <c r="R85" s="21">
        <v>44536</v>
      </c>
    </row>
    <row r="86" spans="2:18" x14ac:dyDescent="0.25">
      <c r="B86" s="2">
        <f t="shared" si="4"/>
        <v>85</v>
      </c>
      <c r="C86" s="9" t="s">
        <v>45</v>
      </c>
      <c r="D86" s="11">
        <v>10</v>
      </c>
      <c r="E86" s="11">
        <v>8</v>
      </c>
      <c r="F86" s="11">
        <v>5</v>
      </c>
      <c r="G86" s="11">
        <v>2</v>
      </c>
      <c r="H86" s="11" t="s">
        <v>69</v>
      </c>
      <c r="I86" s="21">
        <v>44536</v>
      </c>
      <c r="J86" s="21">
        <v>44538</v>
      </c>
      <c r="K86" s="23" t="str">
        <f t="array" ref="K86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86" s="23" t="str">
        <f t="array" ref="L86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86" s="19" t="str">
        <f>IFERROR(IF(tb_tareas[[#This Row],[FECHA_ENTREGA_REAL]]="","",tb_tareas[[#This Row],[FECHA_ENTREGA_REAL]]-tb_tareas[[#This Row],[FECHA_INICIO_REAL]]), "")</f>
        <v/>
      </c>
      <c r="N86" s="24">
        <f t="array" ref="N86">IFERROR(MAX( IF(   tb_registros[ID_TAREA] = tb_tareas[[#This Row],[ID_TAREA]], tb_registros[ID_ESTADO],1  ) ),1)</f>
        <v>1</v>
      </c>
      <c r="O86" s="25" t="str">
        <f>IFERROR(VLOOKUP(tb_tareas[[#This Row],[ID_ESTADO]],tb_estado[],2,FALSE),"SIN ESTADO")</f>
        <v>BACKLOG</v>
      </c>
      <c r="P86" s="4"/>
      <c r="Q86" s="4"/>
      <c r="R86" s="21">
        <v>44536</v>
      </c>
    </row>
    <row r="87" spans="2:18" x14ac:dyDescent="0.25">
      <c r="B87" s="2">
        <f t="shared" si="4"/>
        <v>86</v>
      </c>
      <c r="C87" s="9" t="s">
        <v>174</v>
      </c>
      <c r="D87" s="11">
        <v>10</v>
      </c>
      <c r="E87" s="11">
        <v>8</v>
      </c>
      <c r="F87" s="11">
        <v>7</v>
      </c>
      <c r="G87" s="11">
        <v>5</v>
      </c>
      <c r="H87" s="11" t="s">
        <v>69</v>
      </c>
      <c r="I87" s="21">
        <v>44536</v>
      </c>
      <c r="J87" s="21">
        <v>44538</v>
      </c>
      <c r="K87" s="23" t="str">
        <f t="array" ref="K87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87" s="23" t="str">
        <f t="array" ref="L87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87" s="19" t="str">
        <f>IFERROR(IF(tb_tareas[[#This Row],[FECHA_ENTREGA_REAL]]="","",tb_tareas[[#This Row],[FECHA_ENTREGA_REAL]]-tb_tareas[[#This Row],[FECHA_INICIO_REAL]]), "")</f>
        <v/>
      </c>
      <c r="N87" s="24">
        <f t="array" ref="N87">IFERROR(MAX( IF(   tb_registros[ID_TAREA] = tb_tareas[[#This Row],[ID_TAREA]], tb_registros[ID_ESTADO],1  ) ),1)</f>
        <v>1</v>
      </c>
      <c r="O87" s="25" t="str">
        <f>IFERROR(VLOOKUP(tb_tareas[[#This Row],[ID_ESTADO]],tb_estado[],2,FALSE),"SIN ESTADO")</f>
        <v>BACKLOG</v>
      </c>
      <c r="P87" s="4"/>
      <c r="Q87" s="4"/>
      <c r="R87" s="21">
        <v>44536</v>
      </c>
    </row>
    <row r="88" spans="2:18" x14ac:dyDescent="0.25">
      <c r="B88" s="2">
        <f t="shared" si="4"/>
        <v>87</v>
      </c>
      <c r="C88" s="9" t="s">
        <v>175</v>
      </c>
      <c r="D88" s="11">
        <v>10</v>
      </c>
      <c r="E88" s="11">
        <v>8</v>
      </c>
      <c r="F88" s="11">
        <v>7</v>
      </c>
      <c r="G88" s="11">
        <v>5</v>
      </c>
      <c r="H88" s="11" t="s">
        <v>69</v>
      </c>
      <c r="I88" s="21">
        <v>44536</v>
      </c>
      <c r="J88" s="21">
        <v>44538</v>
      </c>
      <c r="K88" s="23" t="str">
        <f t="array" ref="K88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88" s="23" t="str">
        <f t="array" ref="L88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88" s="19" t="str">
        <f>IFERROR(IF(tb_tareas[[#This Row],[FECHA_ENTREGA_REAL]]="","",tb_tareas[[#This Row],[FECHA_ENTREGA_REAL]]-tb_tareas[[#This Row],[FECHA_INICIO_REAL]]), "")</f>
        <v/>
      </c>
      <c r="N88" s="24">
        <f t="array" ref="N88">IFERROR(MAX( IF(   tb_registros[ID_TAREA] = tb_tareas[[#This Row],[ID_TAREA]], tb_registros[ID_ESTADO],1  ) ),1)</f>
        <v>1</v>
      </c>
      <c r="O88" s="25" t="str">
        <f>IFERROR(VLOOKUP(tb_tareas[[#This Row],[ID_ESTADO]],tb_estado[],2,FALSE),"SIN ESTADO")</f>
        <v>BACKLOG</v>
      </c>
      <c r="P88" s="4"/>
      <c r="Q88" s="4"/>
      <c r="R88" s="21">
        <v>44536</v>
      </c>
    </row>
    <row r="89" spans="2:18" x14ac:dyDescent="0.25">
      <c r="B89" s="2">
        <f t="shared" si="4"/>
        <v>88</v>
      </c>
      <c r="C89" s="9" t="s">
        <v>176</v>
      </c>
      <c r="D89" s="11">
        <v>10</v>
      </c>
      <c r="E89" s="11">
        <v>8</v>
      </c>
      <c r="F89" s="11">
        <v>7</v>
      </c>
      <c r="G89" s="11">
        <v>5</v>
      </c>
      <c r="H89" s="11" t="s">
        <v>69</v>
      </c>
      <c r="I89" s="21">
        <v>44536</v>
      </c>
      <c r="J89" s="21">
        <v>44538</v>
      </c>
      <c r="K89" s="23" t="str">
        <f t="array" ref="K89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89" s="23" t="str">
        <f t="array" ref="L89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89" s="19" t="str">
        <f>IFERROR(IF(tb_tareas[[#This Row],[FECHA_ENTREGA_REAL]]="","",tb_tareas[[#This Row],[FECHA_ENTREGA_REAL]]-tb_tareas[[#This Row],[FECHA_INICIO_REAL]]), "")</f>
        <v/>
      </c>
      <c r="N89" s="24">
        <f t="array" ref="N89">IFERROR(MAX( IF(   tb_registros[ID_TAREA] = tb_tareas[[#This Row],[ID_TAREA]], tb_registros[ID_ESTADO],1  ) ),1)</f>
        <v>1</v>
      </c>
      <c r="O89" s="25" t="str">
        <f>IFERROR(VLOOKUP(tb_tareas[[#This Row],[ID_ESTADO]],tb_estado[],2,FALSE),"SIN ESTADO")</f>
        <v>BACKLOG</v>
      </c>
      <c r="P89" s="4"/>
      <c r="Q89" s="4"/>
      <c r="R89" s="21">
        <v>44536</v>
      </c>
    </row>
    <row r="90" spans="2:18" x14ac:dyDescent="0.25">
      <c r="B90" s="2">
        <f t="shared" si="4"/>
        <v>89</v>
      </c>
      <c r="C90" s="9" t="s">
        <v>177</v>
      </c>
      <c r="D90" s="11">
        <v>10</v>
      </c>
      <c r="E90" s="11">
        <v>8</v>
      </c>
      <c r="F90" s="11">
        <v>7</v>
      </c>
      <c r="G90" s="11">
        <v>5</v>
      </c>
      <c r="H90" s="11" t="s">
        <v>69</v>
      </c>
      <c r="I90" s="21">
        <v>44536</v>
      </c>
      <c r="J90" s="21">
        <v>44538</v>
      </c>
      <c r="K90" s="23" t="str">
        <f t="array" ref="K90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90" s="23" t="str">
        <f t="array" ref="L90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90" s="19" t="str">
        <f>IFERROR(IF(tb_tareas[[#This Row],[FECHA_ENTREGA_REAL]]="","",tb_tareas[[#This Row],[FECHA_ENTREGA_REAL]]-tb_tareas[[#This Row],[FECHA_INICIO_REAL]]), "")</f>
        <v/>
      </c>
      <c r="N90" s="24">
        <f t="array" ref="N90">IFERROR(MAX( IF(   tb_registros[ID_TAREA] = tb_tareas[[#This Row],[ID_TAREA]], tb_registros[ID_ESTADO],1  ) ),1)</f>
        <v>1</v>
      </c>
      <c r="O90" s="25" t="str">
        <f>IFERROR(VLOOKUP(tb_tareas[[#This Row],[ID_ESTADO]],tb_estado[],2,FALSE),"SIN ESTADO")</f>
        <v>BACKLOG</v>
      </c>
      <c r="P90" s="4"/>
      <c r="Q90" s="4"/>
      <c r="R90" s="21">
        <v>44536</v>
      </c>
    </row>
    <row r="91" spans="2:18" x14ac:dyDescent="0.25">
      <c r="B91" s="2">
        <f t="shared" si="4"/>
        <v>90</v>
      </c>
      <c r="C91" s="9" t="s">
        <v>178</v>
      </c>
      <c r="D91" s="11">
        <v>10</v>
      </c>
      <c r="E91" s="11">
        <v>8</v>
      </c>
      <c r="F91" s="11">
        <v>6</v>
      </c>
      <c r="G91" s="11">
        <v>5</v>
      </c>
      <c r="H91" s="11" t="s">
        <v>70</v>
      </c>
      <c r="I91" s="21">
        <v>44536</v>
      </c>
      <c r="J91" s="21">
        <v>44538</v>
      </c>
      <c r="K91" s="23" t="str">
        <f t="array" ref="K91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91" s="23" t="str">
        <f t="array" ref="L91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91" s="19" t="str">
        <f>IFERROR(IF(tb_tareas[[#This Row],[FECHA_ENTREGA_REAL]]="","",tb_tareas[[#This Row],[FECHA_ENTREGA_REAL]]-tb_tareas[[#This Row],[FECHA_INICIO_REAL]]), "")</f>
        <v/>
      </c>
      <c r="N91" s="24">
        <f t="array" ref="N91">IFERROR(MAX( IF(   tb_registros[ID_TAREA] = tb_tareas[[#This Row],[ID_TAREA]], tb_registros[ID_ESTADO],1  ) ),1)</f>
        <v>1</v>
      </c>
      <c r="O91" s="25" t="str">
        <f>IFERROR(VLOOKUP(tb_tareas[[#This Row],[ID_ESTADO]],tb_estado[],2,FALSE),"SIN ESTADO")</f>
        <v>BACKLOG</v>
      </c>
      <c r="P91" s="4"/>
      <c r="Q91" s="4"/>
      <c r="R91" s="21">
        <v>44536</v>
      </c>
    </row>
    <row r="92" spans="2:18" x14ac:dyDescent="0.25">
      <c r="B92" s="2">
        <f t="shared" si="4"/>
        <v>91</v>
      </c>
      <c r="C92" s="9" t="s">
        <v>179</v>
      </c>
      <c r="D92" s="11">
        <v>10</v>
      </c>
      <c r="E92" s="11">
        <v>8</v>
      </c>
      <c r="F92" s="11">
        <v>6</v>
      </c>
      <c r="G92" s="11">
        <v>5</v>
      </c>
      <c r="H92" s="11" t="s">
        <v>70</v>
      </c>
      <c r="I92" s="21">
        <v>44536</v>
      </c>
      <c r="J92" s="21">
        <v>44538</v>
      </c>
      <c r="K92" s="23" t="str">
        <f t="array" ref="K92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92" s="23" t="str">
        <f t="array" ref="L92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92" s="19" t="str">
        <f>IFERROR(IF(tb_tareas[[#This Row],[FECHA_ENTREGA_REAL]]="","",tb_tareas[[#This Row],[FECHA_ENTREGA_REAL]]-tb_tareas[[#This Row],[FECHA_INICIO_REAL]]), "")</f>
        <v/>
      </c>
      <c r="N92" s="24">
        <f t="array" ref="N92">IFERROR(MAX( IF(   tb_registros[ID_TAREA] = tb_tareas[[#This Row],[ID_TAREA]], tb_registros[ID_ESTADO],1  ) ),1)</f>
        <v>1</v>
      </c>
      <c r="O92" s="25" t="str">
        <f>IFERROR(VLOOKUP(tb_tareas[[#This Row],[ID_ESTADO]],tb_estado[],2,FALSE),"SIN ESTADO")</f>
        <v>BACKLOG</v>
      </c>
      <c r="P92" s="4"/>
      <c r="Q92" s="4"/>
      <c r="R92" s="21">
        <v>44536</v>
      </c>
    </row>
    <row r="93" spans="2:18" x14ac:dyDescent="0.25">
      <c r="B93" s="2">
        <f t="shared" si="4"/>
        <v>92</v>
      </c>
      <c r="C93" s="9" t="s">
        <v>180</v>
      </c>
      <c r="D93" s="11">
        <v>10</v>
      </c>
      <c r="E93" s="11">
        <v>8</v>
      </c>
      <c r="F93" s="11">
        <v>6</v>
      </c>
      <c r="G93" s="11">
        <v>5</v>
      </c>
      <c r="H93" s="11" t="s">
        <v>70</v>
      </c>
      <c r="I93" s="21">
        <v>44536</v>
      </c>
      <c r="J93" s="21">
        <v>44538</v>
      </c>
      <c r="K93" s="23" t="str">
        <f t="array" ref="K93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93" s="23" t="str">
        <f t="array" ref="L93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93" s="19" t="str">
        <f>IFERROR(IF(tb_tareas[[#This Row],[FECHA_ENTREGA_REAL]]="","",tb_tareas[[#This Row],[FECHA_ENTREGA_REAL]]-tb_tareas[[#This Row],[FECHA_INICIO_REAL]]), "")</f>
        <v/>
      </c>
      <c r="N93" s="24">
        <f t="array" ref="N93">IFERROR(MAX( IF(   tb_registros[ID_TAREA] = tb_tareas[[#This Row],[ID_TAREA]], tb_registros[ID_ESTADO],1  ) ),1)</f>
        <v>1</v>
      </c>
      <c r="O93" s="25" t="str">
        <f>IFERROR(VLOOKUP(tb_tareas[[#This Row],[ID_ESTADO]],tb_estado[],2,FALSE),"SIN ESTADO")</f>
        <v>BACKLOG</v>
      </c>
      <c r="P93" s="4"/>
      <c r="Q93" s="4"/>
      <c r="R93" s="21">
        <v>44536</v>
      </c>
    </row>
    <row r="94" spans="2:18" x14ac:dyDescent="0.25">
      <c r="B94" s="2">
        <f t="shared" si="4"/>
        <v>93</v>
      </c>
      <c r="C94" s="9" t="s">
        <v>181</v>
      </c>
      <c r="D94" s="11">
        <v>10</v>
      </c>
      <c r="E94" s="11">
        <v>8</v>
      </c>
      <c r="F94" s="11">
        <v>6</v>
      </c>
      <c r="G94" s="11">
        <v>5</v>
      </c>
      <c r="H94" s="11" t="s">
        <v>70</v>
      </c>
      <c r="I94" s="21">
        <v>44536</v>
      </c>
      <c r="J94" s="21">
        <v>44538</v>
      </c>
      <c r="K94" s="23" t="str">
        <f t="array" ref="K94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94" s="23" t="str">
        <f t="array" ref="L94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94" s="19" t="str">
        <f>IFERROR(IF(tb_tareas[[#This Row],[FECHA_ENTREGA_REAL]]="","",tb_tareas[[#This Row],[FECHA_ENTREGA_REAL]]-tb_tareas[[#This Row],[FECHA_INICIO_REAL]]), "")</f>
        <v/>
      </c>
      <c r="N94" s="24">
        <f t="array" ref="N94">IFERROR(MAX( IF(   tb_registros[ID_TAREA] = tb_tareas[[#This Row],[ID_TAREA]], tb_registros[ID_ESTADO],1  ) ),1)</f>
        <v>1</v>
      </c>
      <c r="O94" s="25" t="str">
        <f>IFERROR(VLOOKUP(tb_tareas[[#This Row],[ID_ESTADO]],tb_estado[],2,FALSE),"SIN ESTADO")</f>
        <v>BACKLOG</v>
      </c>
      <c r="P94" s="4"/>
      <c r="Q94" s="4"/>
      <c r="R94" s="21">
        <v>44536</v>
      </c>
    </row>
    <row r="95" spans="2:18" x14ac:dyDescent="0.25">
      <c r="B95" s="2">
        <f t="shared" si="4"/>
        <v>94</v>
      </c>
      <c r="C95" s="9" t="s">
        <v>120</v>
      </c>
      <c r="D95" s="11">
        <v>10</v>
      </c>
      <c r="E95" s="11">
        <v>8</v>
      </c>
      <c r="F95" s="11">
        <v>10</v>
      </c>
      <c r="G95" s="11">
        <v>5</v>
      </c>
      <c r="H95" s="11" t="s">
        <v>69</v>
      </c>
      <c r="I95" s="21">
        <v>44536</v>
      </c>
      <c r="J95" s="21">
        <v>44538</v>
      </c>
      <c r="K95" s="23" t="str">
        <f t="array" ref="K95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95" s="23" t="str">
        <f t="array" ref="L95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95" s="19" t="str">
        <f>IFERROR(IF(tb_tareas[[#This Row],[FECHA_ENTREGA_REAL]]="","",tb_tareas[[#This Row],[FECHA_ENTREGA_REAL]]-tb_tareas[[#This Row],[FECHA_INICIO_REAL]]), "")</f>
        <v/>
      </c>
      <c r="N95" s="24">
        <f t="array" ref="N95">IFERROR(MAX( IF(   tb_registros[ID_TAREA] = tb_tareas[[#This Row],[ID_TAREA]], tb_registros[ID_ESTADO],1  ) ),1)</f>
        <v>1</v>
      </c>
      <c r="O95" s="25" t="str">
        <f>IFERROR(VLOOKUP(tb_tareas[[#This Row],[ID_ESTADO]],tb_estado[],2,FALSE),"SIN ESTADO")</f>
        <v>BACKLOG</v>
      </c>
      <c r="P95" s="4"/>
      <c r="Q95" s="4"/>
      <c r="R95" s="21">
        <v>44536</v>
      </c>
    </row>
    <row r="96" spans="2:18" x14ac:dyDescent="0.25">
      <c r="B96" s="2">
        <f t="shared" si="4"/>
        <v>95</v>
      </c>
      <c r="C96" s="9" t="s">
        <v>119</v>
      </c>
      <c r="D96" s="11">
        <v>10</v>
      </c>
      <c r="E96" s="11">
        <v>8</v>
      </c>
      <c r="F96" s="11">
        <v>11</v>
      </c>
      <c r="G96" s="11">
        <v>5</v>
      </c>
      <c r="H96" s="11" t="s">
        <v>70</v>
      </c>
      <c r="I96" s="21">
        <v>44536</v>
      </c>
      <c r="J96" s="21">
        <v>44538</v>
      </c>
      <c r="K96" s="23" t="str">
        <f t="array" ref="K96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96" s="23" t="str">
        <f t="array" ref="L96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96" s="19" t="str">
        <f>IFERROR(IF(tb_tareas[[#This Row],[FECHA_ENTREGA_REAL]]="","",tb_tareas[[#This Row],[FECHA_ENTREGA_REAL]]-tb_tareas[[#This Row],[FECHA_INICIO_REAL]]), "")</f>
        <v/>
      </c>
      <c r="N96" s="24">
        <f t="array" ref="N96">IFERROR(MAX( IF(   tb_registros[ID_TAREA] = tb_tareas[[#This Row],[ID_TAREA]], tb_registros[ID_ESTADO],1  ) ),1)</f>
        <v>1</v>
      </c>
      <c r="O96" s="25" t="str">
        <f>IFERROR(VLOOKUP(tb_tareas[[#This Row],[ID_ESTADO]],tb_estado[],2,FALSE),"SIN ESTADO")</f>
        <v>BACKLOG</v>
      </c>
      <c r="P96" s="4"/>
      <c r="Q96" s="4"/>
      <c r="R96" s="21">
        <v>44536</v>
      </c>
    </row>
    <row r="97" spans="2:18" x14ac:dyDescent="0.25">
      <c r="B97" s="2">
        <f t="shared" ref="B97:B109" si="5">IFERROR(B96+1, 1)</f>
        <v>96</v>
      </c>
      <c r="C97" s="9" t="s">
        <v>40</v>
      </c>
      <c r="D97" s="11">
        <v>11</v>
      </c>
      <c r="E97" s="11">
        <v>8</v>
      </c>
      <c r="F97" s="11">
        <v>1</v>
      </c>
      <c r="G97" s="11">
        <v>3</v>
      </c>
      <c r="H97" s="11" t="s">
        <v>70</v>
      </c>
      <c r="I97" s="21">
        <v>44536</v>
      </c>
      <c r="J97" s="21">
        <v>44538</v>
      </c>
      <c r="K97" s="23" t="str">
        <f t="array" ref="K97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97" s="23" t="str">
        <f t="array" ref="L97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97" s="19" t="str">
        <f>IFERROR(IF(tb_tareas[[#This Row],[FECHA_ENTREGA_REAL]]="","",tb_tareas[[#This Row],[FECHA_ENTREGA_REAL]]-tb_tareas[[#This Row],[FECHA_INICIO_REAL]]), "")</f>
        <v/>
      </c>
      <c r="N97" s="24">
        <f t="array" ref="N97">IFERROR(MAX( IF(   tb_registros[ID_TAREA] = tb_tareas[[#This Row],[ID_TAREA]], tb_registros[ID_ESTADO],1  ) ),1)</f>
        <v>1</v>
      </c>
      <c r="O97" s="25" t="str">
        <f>IFERROR(VLOOKUP(tb_tareas[[#This Row],[ID_ESTADO]],tb_estado[],2,FALSE),"SIN ESTADO")</f>
        <v>BACKLOG</v>
      </c>
      <c r="P97" s="4"/>
      <c r="Q97" s="4"/>
      <c r="R97" s="21">
        <v>44536</v>
      </c>
    </row>
    <row r="98" spans="2:18" x14ac:dyDescent="0.25">
      <c r="B98" s="2">
        <f t="shared" si="5"/>
        <v>97</v>
      </c>
      <c r="C98" s="9" t="s">
        <v>41</v>
      </c>
      <c r="D98" s="11">
        <v>11</v>
      </c>
      <c r="E98" s="11">
        <v>8</v>
      </c>
      <c r="F98" s="11">
        <v>2</v>
      </c>
      <c r="G98" s="11">
        <v>2</v>
      </c>
      <c r="H98" s="11" t="s">
        <v>69</v>
      </c>
      <c r="I98" s="21">
        <v>44536</v>
      </c>
      <c r="J98" s="21">
        <v>44538</v>
      </c>
      <c r="K98" s="23" t="str">
        <f t="array" ref="K98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98" s="23" t="str">
        <f t="array" ref="L98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98" s="19" t="str">
        <f>IFERROR(IF(tb_tareas[[#This Row],[FECHA_ENTREGA_REAL]]="","",tb_tareas[[#This Row],[FECHA_ENTREGA_REAL]]-tb_tareas[[#This Row],[FECHA_INICIO_REAL]]), "")</f>
        <v/>
      </c>
      <c r="N98" s="24">
        <f t="array" ref="N98">IFERROR(MAX( IF(   tb_registros[ID_TAREA] = tb_tareas[[#This Row],[ID_TAREA]], tb_registros[ID_ESTADO],1  ) ),1)</f>
        <v>1</v>
      </c>
      <c r="O98" s="25" t="str">
        <f>IFERROR(VLOOKUP(tb_tareas[[#This Row],[ID_ESTADO]],tb_estado[],2,FALSE),"SIN ESTADO")</f>
        <v>BACKLOG</v>
      </c>
      <c r="P98" s="4"/>
      <c r="Q98" s="4"/>
      <c r="R98" s="21">
        <v>44536</v>
      </c>
    </row>
    <row r="99" spans="2:18" x14ac:dyDescent="0.25">
      <c r="B99" s="2">
        <f t="shared" si="5"/>
        <v>98</v>
      </c>
      <c r="C99" s="9" t="s">
        <v>45</v>
      </c>
      <c r="D99" s="11">
        <v>11</v>
      </c>
      <c r="E99" s="11">
        <v>8</v>
      </c>
      <c r="F99" s="11">
        <v>5</v>
      </c>
      <c r="G99" s="11">
        <v>2</v>
      </c>
      <c r="H99" s="11" t="s">
        <v>69</v>
      </c>
      <c r="I99" s="21">
        <v>44536</v>
      </c>
      <c r="J99" s="21">
        <v>44538</v>
      </c>
      <c r="K99" s="23" t="str">
        <f t="array" ref="K99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99" s="23" t="str">
        <f t="array" ref="L99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99" s="19" t="str">
        <f>IFERROR(IF(tb_tareas[[#This Row],[FECHA_ENTREGA_REAL]]="","",tb_tareas[[#This Row],[FECHA_ENTREGA_REAL]]-tb_tareas[[#This Row],[FECHA_INICIO_REAL]]), "")</f>
        <v/>
      </c>
      <c r="N99" s="24">
        <f t="array" ref="N99">IFERROR(MAX( IF(   tb_registros[ID_TAREA] = tb_tareas[[#This Row],[ID_TAREA]], tb_registros[ID_ESTADO],1  ) ),1)</f>
        <v>1</v>
      </c>
      <c r="O99" s="25" t="str">
        <f>IFERROR(VLOOKUP(tb_tareas[[#This Row],[ID_ESTADO]],tb_estado[],2,FALSE),"SIN ESTADO")</f>
        <v>BACKLOG</v>
      </c>
      <c r="P99" s="4"/>
      <c r="Q99" s="4"/>
      <c r="R99" s="21">
        <v>44536</v>
      </c>
    </row>
    <row r="100" spans="2:18" x14ac:dyDescent="0.25">
      <c r="B100" s="2">
        <f t="shared" si="5"/>
        <v>99</v>
      </c>
      <c r="C100" s="9" t="s">
        <v>182</v>
      </c>
      <c r="D100" s="11">
        <v>11</v>
      </c>
      <c r="E100" s="11">
        <v>8</v>
      </c>
      <c r="F100" s="11">
        <v>7</v>
      </c>
      <c r="G100" s="11">
        <v>5</v>
      </c>
      <c r="H100" s="11" t="s">
        <v>69</v>
      </c>
      <c r="I100" s="21">
        <v>44536</v>
      </c>
      <c r="J100" s="21">
        <v>44538</v>
      </c>
      <c r="K100" s="23" t="str">
        <f t="array" ref="K100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00" s="23" t="str">
        <f t="array" ref="L100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00" s="19" t="str">
        <f>IFERROR(IF(tb_tareas[[#This Row],[FECHA_ENTREGA_REAL]]="","",tb_tareas[[#This Row],[FECHA_ENTREGA_REAL]]-tb_tareas[[#This Row],[FECHA_INICIO_REAL]]), "")</f>
        <v/>
      </c>
      <c r="N100" s="24">
        <f t="array" ref="N100">IFERROR(MAX( IF(   tb_registros[ID_TAREA] = tb_tareas[[#This Row],[ID_TAREA]], tb_registros[ID_ESTADO],1  ) ),1)</f>
        <v>1</v>
      </c>
      <c r="O100" s="25" t="str">
        <f>IFERROR(VLOOKUP(tb_tareas[[#This Row],[ID_ESTADO]],tb_estado[],2,FALSE),"SIN ESTADO")</f>
        <v>BACKLOG</v>
      </c>
      <c r="P100" s="4"/>
      <c r="Q100" s="4"/>
      <c r="R100" s="21">
        <v>44536</v>
      </c>
    </row>
    <row r="101" spans="2:18" x14ac:dyDescent="0.25">
      <c r="B101" s="2">
        <f t="shared" si="5"/>
        <v>100</v>
      </c>
      <c r="C101" s="9" t="s">
        <v>183</v>
      </c>
      <c r="D101" s="11">
        <v>11</v>
      </c>
      <c r="E101" s="11">
        <v>8</v>
      </c>
      <c r="F101" s="11">
        <v>7</v>
      </c>
      <c r="G101" s="11">
        <v>5</v>
      </c>
      <c r="H101" s="11" t="s">
        <v>69</v>
      </c>
      <c r="I101" s="21">
        <v>44536</v>
      </c>
      <c r="J101" s="21">
        <v>44538</v>
      </c>
      <c r="K101" s="23" t="str">
        <f t="array" ref="K101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01" s="23" t="str">
        <f t="array" ref="L101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01" s="19" t="str">
        <f>IFERROR(IF(tb_tareas[[#This Row],[FECHA_ENTREGA_REAL]]="","",tb_tareas[[#This Row],[FECHA_ENTREGA_REAL]]-tb_tareas[[#This Row],[FECHA_INICIO_REAL]]), "")</f>
        <v/>
      </c>
      <c r="N101" s="24">
        <f t="array" ref="N101">IFERROR(MAX( IF(   tb_registros[ID_TAREA] = tb_tareas[[#This Row],[ID_TAREA]], tb_registros[ID_ESTADO],1  ) ),1)</f>
        <v>1</v>
      </c>
      <c r="O101" s="25" t="str">
        <f>IFERROR(VLOOKUP(tb_tareas[[#This Row],[ID_ESTADO]],tb_estado[],2,FALSE),"SIN ESTADO")</f>
        <v>BACKLOG</v>
      </c>
      <c r="P101" s="4"/>
      <c r="Q101" s="4"/>
      <c r="R101" s="21">
        <v>44536</v>
      </c>
    </row>
    <row r="102" spans="2:18" x14ac:dyDescent="0.25">
      <c r="B102" s="2">
        <f t="shared" si="5"/>
        <v>101</v>
      </c>
      <c r="C102" s="9" t="s">
        <v>184</v>
      </c>
      <c r="D102" s="11">
        <v>11</v>
      </c>
      <c r="E102" s="11">
        <v>8</v>
      </c>
      <c r="F102" s="11">
        <v>7</v>
      </c>
      <c r="G102" s="11">
        <v>5</v>
      </c>
      <c r="H102" s="11" t="s">
        <v>69</v>
      </c>
      <c r="I102" s="21">
        <v>44536</v>
      </c>
      <c r="J102" s="21">
        <v>44538</v>
      </c>
      <c r="K102" s="23" t="str">
        <f t="array" ref="K102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02" s="23" t="str">
        <f t="array" ref="L102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02" s="19" t="str">
        <f>IFERROR(IF(tb_tareas[[#This Row],[FECHA_ENTREGA_REAL]]="","",tb_tareas[[#This Row],[FECHA_ENTREGA_REAL]]-tb_tareas[[#This Row],[FECHA_INICIO_REAL]]), "")</f>
        <v/>
      </c>
      <c r="N102" s="24">
        <f t="array" ref="N102">IFERROR(MAX( IF(   tb_registros[ID_TAREA] = tb_tareas[[#This Row],[ID_TAREA]], tb_registros[ID_ESTADO],1  ) ),1)</f>
        <v>1</v>
      </c>
      <c r="O102" s="25" t="str">
        <f>IFERROR(VLOOKUP(tb_tareas[[#This Row],[ID_ESTADO]],tb_estado[],2,FALSE),"SIN ESTADO")</f>
        <v>BACKLOG</v>
      </c>
      <c r="P102" s="4"/>
      <c r="Q102" s="4"/>
      <c r="R102" s="21">
        <v>44536</v>
      </c>
    </row>
    <row r="103" spans="2:18" x14ac:dyDescent="0.25">
      <c r="B103" s="2">
        <f t="shared" si="5"/>
        <v>102</v>
      </c>
      <c r="C103" s="9" t="s">
        <v>185</v>
      </c>
      <c r="D103" s="11">
        <v>11</v>
      </c>
      <c r="E103" s="11">
        <v>8</v>
      </c>
      <c r="F103" s="11">
        <v>7</v>
      </c>
      <c r="G103" s="11">
        <v>5</v>
      </c>
      <c r="H103" s="11" t="s">
        <v>69</v>
      </c>
      <c r="I103" s="21">
        <v>44536</v>
      </c>
      <c r="J103" s="21">
        <v>44538</v>
      </c>
      <c r="K103" s="23" t="str">
        <f t="array" ref="K103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03" s="23" t="str">
        <f t="array" ref="L103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03" s="19" t="str">
        <f>IFERROR(IF(tb_tareas[[#This Row],[FECHA_ENTREGA_REAL]]="","",tb_tareas[[#This Row],[FECHA_ENTREGA_REAL]]-tb_tareas[[#This Row],[FECHA_INICIO_REAL]]), "")</f>
        <v/>
      </c>
      <c r="N103" s="24">
        <f t="array" ref="N103">IFERROR(MAX( IF(   tb_registros[ID_TAREA] = tb_tareas[[#This Row],[ID_TAREA]], tb_registros[ID_ESTADO],1  ) ),1)</f>
        <v>1</v>
      </c>
      <c r="O103" s="25" t="str">
        <f>IFERROR(VLOOKUP(tb_tareas[[#This Row],[ID_ESTADO]],tb_estado[],2,FALSE),"SIN ESTADO")</f>
        <v>BACKLOG</v>
      </c>
      <c r="P103" s="4"/>
      <c r="Q103" s="4"/>
      <c r="R103" s="21">
        <v>44536</v>
      </c>
    </row>
    <row r="104" spans="2:18" x14ac:dyDescent="0.25">
      <c r="B104" s="2">
        <f t="shared" si="5"/>
        <v>103</v>
      </c>
      <c r="C104" s="9" t="s">
        <v>187</v>
      </c>
      <c r="D104" s="11">
        <v>11</v>
      </c>
      <c r="E104" s="11">
        <v>8</v>
      </c>
      <c r="F104" s="11">
        <v>6</v>
      </c>
      <c r="G104" s="11">
        <v>5</v>
      </c>
      <c r="H104" s="11" t="s">
        <v>70</v>
      </c>
      <c r="I104" s="21">
        <v>44536</v>
      </c>
      <c r="J104" s="21">
        <v>44538</v>
      </c>
      <c r="K104" s="23" t="str">
        <f t="array" ref="K104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04" s="23" t="str">
        <f t="array" ref="L104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04" s="19" t="str">
        <f>IFERROR(IF(tb_tareas[[#This Row],[FECHA_ENTREGA_REAL]]="","",tb_tareas[[#This Row],[FECHA_ENTREGA_REAL]]-tb_tareas[[#This Row],[FECHA_INICIO_REAL]]), "")</f>
        <v/>
      </c>
      <c r="N104" s="24">
        <f t="array" ref="N104">IFERROR(MAX( IF(   tb_registros[ID_TAREA] = tb_tareas[[#This Row],[ID_TAREA]], tb_registros[ID_ESTADO],1  ) ),1)</f>
        <v>1</v>
      </c>
      <c r="O104" s="25" t="str">
        <f>IFERROR(VLOOKUP(tb_tareas[[#This Row],[ID_ESTADO]],tb_estado[],2,FALSE),"SIN ESTADO")</f>
        <v>BACKLOG</v>
      </c>
      <c r="P104" s="4"/>
      <c r="Q104" s="4"/>
      <c r="R104" s="21">
        <v>44536</v>
      </c>
    </row>
    <row r="105" spans="2:18" x14ac:dyDescent="0.25">
      <c r="B105" s="2">
        <f t="shared" si="5"/>
        <v>104</v>
      </c>
      <c r="C105" s="9" t="s">
        <v>186</v>
      </c>
      <c r="D105" s="11">
        <v>11</v>
      </c>
      <c r="E105" s="11">
        <v>8</v>
      </c>
      <c r="F105" s="11">
        <v>6</v>
      </c>
      <c r="G105" s="11">
        <v>5</v>
      </c>
      <c r="H105" s="11" t="s">
        <v>70</v>
      </c>
      <c r="I105" s="21">
        <v>44536</v>
      </c>
      <c r="J105" s="21">
        <v>44538</v>
      </c>
      <c r="K105" s="23" t="str">
        <f t="array" ref="K105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05" s="23" t="str">
        <f t="array" ref="L105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05" s="19" t="str">
        <f>IFERROR(IF(tb_tareas[[#This Row],[FECHA_ENTREGA_REAL]]="","",tb_tareas[[#This Row],[FECHA_ENTREGA_REAL]]-tb_tareas[[#This Row],[FECHA_INICIO_REAL]]), "")</f>
        <v/>
      </c>
      <c r="N105" s="24">
        <f t="array" ref="N105">IFERROR(MAX( IF(   tb_registros[ID_TAREA] = tb_tareas[[#This Row],[ID_TAREA]], tb_registros[ID_ESTADO],1  ) ),1)</f>
        <v>1</v>
      </c>
      <c r="O105" s="25" t="str">
        <f>IFERROR(VLOOKUP(tb_tareas[[#This Row],[ID_ESTADO]],tb_estado[],2,FALSE),"SIN ESTADO")</f>
        <v>BACKLOG</v>
      </c>
      <c r="P105" s="4"/>
      <c r="Q105" s="4"/>
      <c r="R105" s="21">
        <v>44536</v>
      </c>
    </row>
    <row r="106" spans="2:18" x14ac:dyDescent="0.25">
      <c r="B106" s="2">
        <f t="shared" si="5"/>
        <v>105</v>
      </c>
      <c r="C106" s="9" t="s">
        <v>188</v>
      </c>
      <c r="D106" s="11">
        <v>11</v>
      </c>
      <c r="E106" s="11">
        <v>8</v>
      </c>
      <c r="F106" s="11">
        <v>6</v>
      </c>
      <c r="G106" s="11">
        <v>5</v>
      </c>
      <c r="H106" s="11" t="s">
        <v>70</v>
      </c>
      <c r="I106" s="21">
        <v>44536</v>
      </c>
      <c r="J106" s="21">
        <v>44538</v>
      </c>
      <c r="K106" s="23" t="str">
        <f t="array" ref="K106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06" s="23" t="str">
        <f t="array" ref="L106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06" s="19" t="str">
        <f>IFERROR(IF(tb_tareas[[#This Row],[FECHA_ENTREGA_REAL]]="","",tb_tareas[[#This Row],[FECHA_ENTREGA_REAL]]-tb_tareas[[#This Row],[FECHA_INICIO_REAL]]), "")</f>
        <v/>
      </c>
      <c r="N106" s="24">
        <f t="array" ref="N106">IFERROR(MAX( IF(   tb_registros[ID_TAREA] = tb_tareas[[#This Row],[ID_TAREA]], tb_registros[ID_ESTADO],1  ) ),1)</f>
        <v>1</v>
      </c>
      <c r="O106" s="25" t="str">
        <f>IFERROR(VLOOKUP(tb_tareas[[#This Row],[ID_ESTADO]],tb_estado[],2,FALSE),"SIN ESTADO")</f>
        <v>BACKLOG</v>
      </c>
      <c r="P106" s="4"/>
      <c r="Q106" s="4"/>
      <c r="R106" s="21">
        <v>44536</v>
      </c>
    </row>
    <row r="107" spans="2:18" x14ac:dyDescent="0.25">
      <c r="B107" s="2">
        <f t="shared" si="5"/>
        <v>106</v>
      </c>
      <c r="C107" s="9" t="s">
        <v>189</v>
      </c>
      <c r="D107" s="11">
        <v>11</v>
      </c>
      <c r="E107" s="11">
        <v>8</v>
      </c>
      <c r="F107" s="11">
        <v>6</v>
      </c>
      <c r="G107" s="11">
        <v>5</v>
      </c>
      <c r="H107" s="11" t="s">
        <v>70</v>
      </c>
      <c r="I107" s="21">
        <v>44536</v>
      </c>
      <c r="J107" s="21">
        <v>44538</v>
      </c>
      <c r="K107" s="23" t="str">
        <f t="array" ref="K107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07" s="23" t="str">
        <f t="array" ref="L107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07" s="19" t="str">
        <f>IFERROR(IF(tb_tareas[[#This Row],[FECHA_ENTREGA_REAL]]="","",tb_tareas[[#This Row],[FECHA_ENTREGA_REAL]]-tb_tareas[[#This Row],[FECHA_INICIO_REAL]]), "")</f>
        <v/>
      </c>
      <c r="N107" s="24">
        <f t="array" ref="N107">IFERROR(MAX( IF(   tb_registros[ID_TAREA] = tb_tareas[[#This Row],[ID_TAREA]], tb_registros[ID_ESTADO],1  ) ),1)</f>
        <v>1</v>
      </c>
      <c r="O107" s="25" t="str">
        <f>IFERROR(VLOOKUP(tb_tareas[[#This Row],[ID_ESTADO]],tb_estado[],2,FALSE),"SIN ESTADO")</f>
        <v>BACKLOG</v>
      </c>
      <c r="P107" s="4"/>
      <c r="Q107" s="4"/>
      <c r="R107" s="21">
        <v>44536</v>
      </c>
    </row>
    <row r="108" spans="2:18" x14ac:dyDescent="0.25">
      <c r="B108" s="2">
        <f t="shared" si="5"/>
        <v>107</v>
      </c>
      <c r="C108" s="9" t="s">
        <v>120</v>
      </c>
      <c r="D108" s="11">
        <v>11</v>
      </c>
      <c r="E108" s="11">
        <v>8</v>
      </c>
      <c r="F108" s="11">
        <v>10</v>
      </c>
      <c r="G108" s="11">
        <v>5</v>
      </c>
      <c r="H108" s="11" t="s">
        <v>69</v>
      </c>
      <c r="I108" s="21">
        <v>44536</v>
      </c>
      <c r="J108" s="21">
        <v>44538</v>
      </c>
      <c r="K108" s="23" t="str">
        <f t="array" ref="K108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08" s="23" t="str">
        <f t="array" ref="L108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08" s="19" t="str">
        <f>IFERROR(IF(tb_tareas[[#This Row],[FECHA_ENTREGA_REAL]]="","",tb_tareas[[#This Row],[FECHA_ENTREGA_REAL]]-tb_tareas[[#This Row],[FECHA_INICIO_REAL]]), "")</f>
        <v/>
      </c>
      <c r="N108" s="24">
        <f t="array" ref="N108">IFERROR(MAX( IF(   tb_registros[ID_TAREA] = tb_tareas[[#This Row],[ID_TAREA]], tb_registros[ID_ESTADO],1  ) ),1)</f>
        <v>1</v>
      </c>
      <c r="O108" s="25" t="str">
        <f>IFERROR(VLOOKUP(tb_tareas[[#This Row],[ID_ESTADO]],tb_estado[],2,FALSE),"SIN ESTADO")</f>
        <v>BACKLOG</v>
      </c>
      <c r="P108" s="4"/>
      <c r="Q108" s="4"/>
      <c r="R108" s="21">
        <v>44536</v>
      </c>
    </row>
    <row r="109" spans="2:18" x14ac:dyDescent="0.25">
      <c r="B109" s="2">
        <f t="shared" si="5"/>
        <v>108</v>
      </c>
      <c r="C109" s="9" t="s">
        <v>119</v>
      </c>
      <c r="D109" s="11">
        <v>11</v>
      </c>
      <c r="E109" s="11">
        <v>8</v>
      </c>
      <c r="F109" s="11">
        <v>11</v>
      </c>
      <c r="G109" s="11">
        <v>5</v>
      </c>
      <c r="H109" s="11" t="s">
        <v>70</v>
      </c>
      <c r="I109" s="21">
        <v>44536</v>
      </c>
      <c r="J109" s="21">
        <v>44538</v>
      </c>
      <c r="K109" s="23" t="str">
        <f t="array" ref="K109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09" s="23" t="str">
        <f t="array" ref="L109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09" s="19" t="str">
        <f>IFERROR(IF(tb_tareas[[#This Row],[FECHA_ENTREGA_REAL]]="","",tb_tareas[[#This Row],[FECHA_ENTREGA_REAL]]-tb_tareas[[#This Row],[FECHA_INICIO_REAL]]), "")</f>
        <v/>
      </c>
      <c r="N109" s="24">
        <f t="array" ref="N109">IFERROR(MAX( IF(   tb_registros[ID_TAREA] = tb_tareas[[#This Row],[ID_TAREA]], tb_registros[ID_ESTADO],1  ) ),1)</f>
        <v>1</v>
      </c>
      <c r="O109" s="25" t="str">
        <f>IFERROR(VLOOKUP(tb_tareas[[#This Row],[ID_ESTADO]],tb_estado[],2,FALSE),"SIN ESTADO")</f>
        <v>BACKLOG</v>
      </c>
      <c r="P109" s="4"/>
      <c r="Q109" s="4"/>
      <c r="R109" s="21">
        <v>44536</v>
      </c>
    </row>
    <row r="110" spans="2:18" x14ac:dyDescent="0.25">
      <c r="B110" s="2">
        <f t="shared" ref="B110:B122" si="6">IFERROR(B109+1, 1)</f>
        <v>109</v>
      </c>
      <c r="C110" s="9" t="s">
        <v>40</v>
      </c>
      <c r="D110" s="11">
        <v>12</v>
      </c>
      <c r="E110" s="11">
        <v>8</v>
      </c>
      <c r="F110" s="11">
        <v>1</v>
      </c>
      <c r="G110" s="11">
        <v>3</v>
      </c>
      <c r="H110" s="11" t="s">
        <v>70</v>
      </c>
      <c r="I110" s="21">
        <v>44536</v>
      </c>
      <c r="J110" s="21">
        <v>44538</v>
      </c>
      <c r="K110" s="23" t="str">
        <f t="array" ref="K110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10" s="23" t="str">
        <f t="array" ref="L110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10" s="19" t="str">
        <f>IFERROR(IF(tb_tareas[[#This Row],[FECHA_ENTREGA_REAL]]="","",tb_tareas[[#This Row],[FECHA_ENTREGA_REAL]]-tb_tareas[[#This Row],[FECHA_INICIO_REAL]]), "")</f>
        <v/>
      </c>
      <c r="N110" s="24">
        <f t="array" ref="N110">IFERROR(MAX( IF(   tb_registros[ID_TAREA] = tb_tareas[[#This Row],[ID_TAREA]], tb_registros[ID_ESTADO],1  ) ),1)</f>
        <v>1</v>
      </c>
      <c r="O110" s="25" t="str">
        <f>IFERROR(VLOOKUP(tb_tareas[[#This Row],[ID_ESTADO]],tb_estado[],2,FALSE),"SIN ESTADO")</f>
        <v>BACKLOG</v>
      </c>
      <c r="P110" s="4"/>
      <c r="Q110" s="4"/>
      <c r="R110" s="21">
        <v>44536</v>
      </c>
    </row>
    <row r="111" spans="2:18" x14ac:dyDescent="0.25">
      <c r="B111" s="2">
        <f t="shared" si="6"/>
        <v>110</v>
      </c>
      <c r="C111" s="9" t="s">
        <v>41</v>
      </c>
      <c r="D111" s="11">
        <v>12</v>
      </c>
      <c r="E111" s="11">
        <v>8</v>
      </c>
      <c r="F111" s="11">
        <v>2</v>
      </c>
      <c r="G111" s="11">
        <v>2</v>
      </c>
      <c r="H111" s="11" t="s">
        <v>69</v>
      </c>
      <c r="I111" s="21">
        <v>44536</v>
      </c>
      <c r="J111" s="21">
        <v>44538</v>
      </c>
      <c r="K111" s="23" t="str">
        <f t="array" ref="K111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11" s="23" t="str">
        <f t="array" ref="L111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11" s="19" t="str">
        <f>IFERROR(IF(tb_tareas[[#This Row],[FECHA_ENTREGA_REAL]]="","",tb_tareas[[#This Row],[FECHA_ENTREGA_REAL]]-tb_tareas[[#This Row],[FECHA_INICIO_REAL]]), "")</f>
        <v/>
      </c>
      <c r="N111" s="24">
        <f t="array" ref="N111">IFERROR(MAX( IF(   tb_registros[ID_TAREA] = tb_tareas[[#This Row],[ID_TAREA]], tb_registros[ID_ESTADO],1  ) ),1)</f>
        <v>1</v>
      </c>
      <c r="O111" s="25" t="str">
        <f>IFERROR(VLOOKUP(tb_tareas[[#This Row],[ID_ESTADO]],tb_estado[],2,FALSE),"SIN ESTADO")</f>
        <v>BACKLOG</v>
      </c>
      <c r="P111" s="4"/>
      <c r="Q111" s="4"/>
      <c r="R111" s="21">
        <v>44536</v>
      </c>
    </row>
    <row r="112" spans="2:18" x14ac:dyDescent="0.25">
      <c r="B112" s="2">
        <f t="shared" si="6"/>
        <v>111</v>
      </c>
      <c r="C112" s="9" t="s">
        <v>45</v>
      </c>
      <c r="D112" s="11">
        <v>12</v>
      </c>
      <c r="E112" s="11">
        <v>8</v>
      </c>
      <c r="F112" s="11">
        <v>5</v>
      </c>
      <c r="G112" s="11">
        <v>2</v>
      </c>
      <c r="H112" s="11" t="s">
        <v>69</v>
      </c>
      <c r="I112" s="21">
        <v>44536</v>
      </c>
      <c r="J112" s="21">
        <v>44538</v>
      </c>
      <c r="K112" s="23" t="str">
        <f t="array" ref="K112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12" s="23" t="str">
        <f t="array" ref="L112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12" s="19" t="str">
        <f>IFERROR(IF(tb_tareas[[#This Row],[FECHA_ENTREGA_REAL]]="","",tb_tareas[[#This Row],[FECHA_ENTREGA_REAL]]-tb_tareas[[#This Row],[FECHA_INICIO_REAL]]), "")</f>
        <v/>
      </c>
      <c r="N112" s="24">
        <f t="array" ref="N112">IFERROR(MAX( IF(   tb_registros[ID_TAREA] = tb_tareas[[#This Row],[ID_TAREA]], tb_registros[ID_ESTADO],1  ) ),1)</f>
        <v>1</v>
      </c>
      <c r="O112" s="25" t="str">
        <f>IFERROR(VLOOKUP(tb_tareas[[#This Row],[ID_ESTADO]],tb_estado[],2,FALSE),"SIN ESTADO")</f>
        <v>BACKLOG</v>
      </c>
      <c r="P112" s="4"/>
      <c r="Q112" s="4"/>
      <c r="R112" s="21">
        <v>44536</v>
      </c>
    </row>
    <row r="113" spans="2:18" x14ac:dyDescent="0.25">
      <c r="B113" s="2">
        <f t="shared" si="6"/>
        <v>112</v>
      </c>
      <c r="C113" s="9" t="s">
        <v>190</v>
      </c>
      <c r="D113" s="11">
        <v>12</v>
      </c>
      <c r="E113" s="11">
        <v>8</v>
      </c>
      <c r="F113" s="11">
        <v>7</v>
      </c>
      <c r="G113" s="11">
        <v>5</v>
      </c>
      <c r="H113" s="11" t="s">
        <v>69</v>
      </c>
      <c r="I113" s="21">
        <v>44536</v>
      </c>
      <c r="J113" s="21">
        <v>44538</v>
      </c>
      <c r="K113" s="23" t="str">
        <f t="array" ref="K113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13" s="23" t="str">
        <f t="array" ref="L113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13" s="19" t="str">
        <f>IFERROR(IF(tb_tareas[[#This Row],[FECHA_ENTREGA_REAL]]="","",tb_tareas[[#This Row],[FECHA_ENTREGA_REAL]]-tb_tareas[[#This Row],[FECHA_INICIO_REAL]]), "")</f>
        <v/>
      </c>
      <c r="N113" s="24">
        <f t="array" ref="N113">IFERROR(MAX( IF(   tb_registros[ID_TAREA] = tb_tareas[[#This Row],[ID_TAREA]], tb_registros[ID_ESTADO],1  ) ),1)</f>
        <v>1</v>
      </c>
      <c r="O113" s="25" t="str">
        <f>IFERROR(VLOOKUP(tb_tareas[[#This Row],[ID_ESTADO]],tb_estado[],2,FALSE),"SIN ESTADO")</f>
        <v>BACKLOG</v>
      </c>
      <c r="P113" s="4"/>
      <c r="Q113" s="4"/>
      <c r="R113" s="21">
        <v>44536</v>
      </c>
    </row>
    <row r="114" spans="2:18" x14ac:dyDescent="0.25">
      <c r="B114" s="2">
        <f t="shared" si="6"/>
        <v>113</v>
      </c>
      <c r="C114" s="9" t="s">
        <v>191</v>
      </c>
      <c r="D114" s="11">
        <v>12</v>
      </c>
      <c r="E114" s="11">
        <v>8</v>
      </c>
      <c r="F114" s="11">
        <v>7</v>
      </c>
      <c r="G114" s="11">
        <v>5</v>
      </c>
      <c r="H114" s="11" t="s">
        <v>69</v>
      </c>
      <c r="I114" s="21">
        <v>44536</v>
      </c>
      <c r="J114" s="21">
        <v>44538</v>
      </c>
      <c r="K114" s="23" t="str">
        <f t="array" ref="K114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14" s="23" t="str">
        <f t="array" ref="L114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14" s="19" t="str">
        <f>IFERROR(IF(tb_tareas[[#This Row],[FECHA_ENTREGA_REAL]]="","",tb_tareas[[#This Row],[FECHA_ENTREGA_REAL]]-tb_tareas[[#This Row],[FECHA_INICIO_REAL]]), "")</f>
        <v/>
      </c>
      <c r="N114" s="24">
        <f t="array" ref="N114">IFERROR(MAX( IF(   tb_registros[ID_TAREA] = tb_tareas[[#This Row],[ID_TAREA]], tb_registros[ID_ESTADO],1  ) ),1)</f>
        <v>1</v>
      </c>
      <c r="O114" s="25" t="str">
        <f>IFERROR(VLOOKUP(tb_tareas[[#This Row],[ID_ESTADO]],tb_estado[],2,FALSE),"SIN ESTADO")</f>
        <v>BACKLOG</v>
      </c>
      <c r="P114" s="4"/>
      <c r="Q114" s="4"/>
      <c r="R114" s="21">
        <v>44536</v>
      </c>
    </row>
    <row r="115" spans="2:18" x14ac:dyDescent="0.25">
      <c r="B115" s="2">
        <f t="shared" si="6"/>
        <v>114</v>
      </c>
      <c r="C115" s="9" t="s">
        <v>192</v>
      </c>
      <c r="D115" s="11">
        <v>12</v>
      </c>
      <c r="E115" s="11">
        <v>8</v>
      </c>
      <c r="F115" s="11">
        <v>7</v>
      </c>
      <c r="G115" s="11">
        <v>5</v>
      </c>
      <c r="H115" s="11" t="s">
        <v>69</v>
      </c>
      <c r="I115" s="21">
        <v>44536</v>
      </c>
      <c r="J115" s="21">
        <v>44538</v>
      </c>
      <c r="K115" s="23" t="str">
        <f t="array" ref="K115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15" s="23" t="str">
        <f t="array" ref="L115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15" s="19" t="str">
        <f>IFERROR(IF(tb_tareas[[#This Row],[FECHA_ENTREGA_REAL]]="","",tb_tareas[[#This Row],[FECHA_ENTREGA_REAL]]-tb_tareas[[#This Row],[FECHA_INICIO_REAL]]), "")</f>
        <v/>
      </c>
      <c r="N115" s="24">
        <f t="array" ref="N115">IFERROR(MAX( IF(   tb_registros[ID_TAREA] = tb_tareas[[#This Row],[ID_TAREA]], tb_registros[ID_ESTADO],1  ) ),1)</f>
        <v>1</v>
      </c>
      <c r="O115" s="25" t="str">
        <f>IFERROR(VLOOKUP(tb_tareas[[#This Row],[ID_ESTADO]],tb_estado[],2,FALSE),"SIN ESTADO")</f>
        <v>BACKLOG</v>
      </c>
      <c r="P115" s="4"/>
      <c r="Q115" s="4"/>
      <c r="R115" s="21">
        <v>44536</v>
      </c>
    </row>
    <row r="116" spans="2:18" x14ac:dyDescent="0.25">
      <c r="B116" s="2">
        <f t="shared" si="6"/>
        <v>115</v>
      </c>
      <c r="C116" s="9" t="s">
        <v>193</v>
      </c>
      <c r="D116" s="11">
        <v>12</v>
      </c>
      <c r="E116" s="11">
        <v>8</v>
      </c>
      <c r="F116" s="11">
        <v>7</v>
      </c>
      <c r="G116" s="11">
        <v>5</v>
      </c>
      <c r="H116" s="11" t="s">
        <v>69</v>
      </c>
      <c r="I116" s="21">
        <v>44536</v>
      </c>
      <c r="J116" s="21">
        <v>44538</v>
      </c>
      <c r="K116" s="23" t="str">
        <f t="array" ref="K116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16" s="23" t="str">
        <f t="array" ref="L116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16" s="19" t="str">
        <f>IFERROR(IF(tb_tareas[[#This Row],[FECHA_ENTREGA_REAL]]="","",tb_tareas[[#This Row],[FECHA_ENTREGA_REAL]]-tb_tareas[[#This Row],[FECHA_INICIO_REAL]]), "")</f>
        <v/>
      </c>
      <c r="N116" s="24">
        <f t="array" ref="N116">IFERROR(MAX( IF(   tb_registros[ID_TAREA] = tb_tareas[[#This Row],[ID_TAREA]], tb_registros[ID_ESTADO],1  ) ),1)</f>
        <v>1</v>
      </c>
      <c r="O116" s="25" t="str">
        <f>IFERROR(VLOOKUP(tb_tareas[[#This Row],[ID_ESTADO]],tb_estado[],2,FALSE),"SIN ESTADO")</f>
        <v>BACKLOG</v>
      </c>
      <c r="P116" s="4"/>
      <c r="Q116" s="4"/>
      <c r="R116" s="21">
        <v>44536</v>
      </c>
    </row>
    <row r="117" spans="2:18" x14ac:dyDescent="0.25">
      <c r="B117" s="2">
        <f t="shared" si="6"/>
        <v>116</v>
      </c>
      <c r="C117" s="9" t="s">
        <v>194</v>
      </c>
      <c r="D117" s="11">
        <v>12</v>
      </c>
      <c r="E117" s="11">
        <v>8</v>
      </c>
      <c r="F117" s="11">
        <v>6</v>
      </c>
      <c r="G117" s="11">
        <v>5</v>
      </c>
      <c r="H117" s="11" t="s">
        <v>70</v>
      </c>
      <c r="I117" s="21">
        <v>44536</v>
      </c>
      <c r="J117" s="21">
        <v>44538</v>
      </c>
      <c r="K117" s="23" t="str">
        <f t="array" ref="K117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17" s="23" t="str">
        <f t="array" ref="L117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17" s="19" t="str">
        <f>IFERROR(IF(tb_tareas[[#This Row],[FECHA_ENTREGA_REAL]]="","",tb_tareas[[#This Row],[FECHA_ENTREGA_REAL]]-tb_tareas[[#This Row],[FECHA_INICIO_REAL]]), "")</f>
        <v/>
      </c>
      <c r="N117" s="24">
        <f t="array" ref="N117">IFERROR(MAX( IF(   tb_registros[ID_TAREA] = tb_tareas[[#This Row],[ID_TAREA]], tb_registros[ID_ESTADO],1  ) ),1)</f>
        <v>1</v>
      </c>
      <c r="O117" s="25" t="str">
        <f>IFERROR(VLOOKUP(tb_tareas[[#This Row],[ID_ESTADO]],tb_estado[],2,FALSE),"SIN ESTADO")</f>
        <v>BACKLOG</v>
      </c>
      <c r="P117" s="4"/>
      <c r="Q117" s="4"/>
      <c r="R117" s="21">
        <v>44536</v>
      </c>
    </row>
    <row r="118" spans="2:18" x14ac:dyDescent="0.25">
      <c r="B118" s="2">
        <f t="shared" si="6"/>
        <v>117</v>
      </c>
      <c r="C118" s="9" t="s">
        <v>195</v>
      </c>
      <c r="D118" s="11">
        <v>12</v>
      </c>
      <c r="E118" s="11">
        <v>8</v>
      </c>
      <c r="F118" s="11">
        <v>6</v>
      </c>
      <c r="G118" s="11">
        <v>5</v>
      </c>
      <c r="H118" s="11" t="s">
        <v>70</v>
      </c>
      <c r="I118" s="21">
        <v>44536</v>
      </c>
      <c r="J118" s="21">
        <v>44538</v>
      </c>
      <c r="K118" s="23" t="str">
        <f t="array" ref="K118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18" s="23" t="str">
        <f t="array" ref="L118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18" s="19" t="str">
        <f>IFERROR(IF(tb_tareas[[#This Row],[FECHA_ENTREGA_REAL]]="","",tb_tareas[[#This Row],[FECHA_ENTREGA_REAL]]-tb_tareas[[#This Row],[FECHA_INICIO_REAL]]), "")</f>
        <v/>
      </c>
      <c r="N118" s="24">
        <f t="array" ref="N118">IFERROR(MAX( IF(   tb_registros[ID_TAREA] = tb_tareas[[#This Row],[ID_TAREA]], tb_registros[ID_ESTADO],1  ) ),1)</f>
        <v>1</v>
      </c>
      <c r="O118" s="25" t="str">
        <f>IFERROR(VLOOKUP(tb_tareas[[#This Row],[ID_ESTADO]],tb_estado[],2,FALSE),"SIN ESTADO")</f>
        <v>BACKLOG</v>
      </c>
      <c r="P118" s="4"/>
      <c r="Q118" s="4"/>
      <c r="R118" s="21">
        <v>44536</v>
      </c>
    </row>
    <row r="119" spans="2:18" x14ac:dyDescent="0.25">
      <c r="B119" s="2">
        <f t="shared" si="6"/>
        <v>118</v>
      </c>
      <c r="C119" s="9" t="s">
        <v>196</v>
      </c>
      <c r="D119" s="11">
        <v>12</v>
      </c>
      <c r="E119" s="11">
        <v>8</v>
      </c>
      <c r="F119" s="11">
        <v>6</v>
      </c>
      <c r="G119" s="11">
        <v>5</v>
      </c>
      <c r="H119" s="11" t="s">
        <v>70</v>
      </c>
      <c r="I119" s="21">
        <v>44536</v>
      </c>
      <c r="J119" s="21">
        <v>44538</v>
      </c>
      <c r="K119" s="23" t="str">
        <f t="array" ref="K119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19" s="23" t="str">
        <f t="array" ref="L119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19" s="19" t="str">
        <f>IFERROR(IF(tb_tareas[[#This Row],[FECHA_ENTREGA_REAL]]="","",tb_tareas[[#This Row],[FECHA_ENTREGA_REAL]]-tb_tareas[[#This Row],[FECHA_INICIO_REAL]]), "")</f>
        <v/>
      </c>
      <c r="N119" s="24">
        <f t="array" ref="N119">IFERROR(MAX( IF(   tb_registros[ID_TAREA] = tb_tareas[[#This Row],[ID_TAREA]], tb_registros[ID_ESTADO],1  ) ),1)</f>
        <v>1</v>
      </c>
      <c r="O119" s="25" t="str">
        <f>IFERROR(VLOOKUP(tb_tareas[[#This Row],[ID_ESTADO]],tb_estado[],2,FALSE),"SIN ESTADO")</f>
        <v>BACKLOG</v>
      </c>
      <c r="P119" s="4"/>
      <c r="Q119" s="4"/>
      <c r="R119" s="21">
        <v>44536</v>
      </c>
    </row>
    <row r="120" spans="2:18" x14ac:dyDescent="0.25">
      <c r="B120" s="2">
        <f t="shared" si="6"/>
        <v>119</v>
      </c>
      <c r="C120" s="9" t="s">
        <v>197</v>
      </c>
      <c r="D120" s="11">
        <v>12</v>
      </c>
      <c r="E120" s="11">
        <v>8</v>
      </c>
      <c r="F120" s="11">
        <v>6</v>
      </c>
      <c r="G120" s="11">
        <v>5</v>
      </c>
      <c r="H120" s="11" t="s">
        <v>70</v>
      </c>
      <c r="I120" s="21">
        <v>44536</v>
      </c>
      <c r="J120" s="21">
        <v>44538</v>
      </c>
      <c r="K120" s="23" t="str">
        <f t="array" ref="K120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20" s="23" t="str">
        <f t="array" ref="L120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20" s="19" t="str">
        <f>IFERROR(IF(tb_tareas[[#This Row],[FECHA_ENTREGA_REAL]]="","",tb_tareas[[#This Row],[FECHA_ENTREGA_REAL]]-tb_tareas[[#This Row],[FECHA_INICIO_REAL]]), "")</f>
        <v/>
      </c>
      <c r="N120" s="24">
        <f t="array" ref="N120">IFERROR(MAX( IF(   tb_registros[ID_TAREA] = tb_tareas[[#This Row],[ID_TAREA]], tb_registros[ID_ESTADO],1  ) ),1)</f>
        <v>1</v>
      </c>
      <c r="O120" s="25" t="str">
        <f>IFERROR(VLOOKUP(tb_tareas[[#This Row],[ID_ESTADO]],tb_estado[],2,FALSE),"SIN ESTADO")</f>
        <v>BACKLOG</v>
      </c>
      <c r="P120" s="4"/>
      <c r="Q120" s="4"/>
      <c r="R120" s="21">
        <v>44536</v>
      </c>
    </row>
    <row r="121" spans="2:18" x14ac:dyDescent="0.25">
      <c r="B121" s="2">
        <f t="shared" si="6"/>
        <v>120</v>
      </c>
      <c r="C121" s="9" t="s">
        <v>120</v>
      </c>
      <c r="D121" s="11">
        <v>12</v>
      </c>
      <c r="E121" s="11">
        <v>8</v>
      </c>
      <c r="F121" s="11">
        <v>10</v>
      </c>
      <c r="G121" s="11">
        <v>5</v>
      </c>
      <c r="H121" s="11" t="s">
        <v>69</v>
      </c>
      <c r="I121" s="21">
        <v>44536</v>
      </c>
      <c r="J121" s="21">
        <v>44538</v>
      </c>
      <c r="K121" s="23" t="str">
        <f t="array" ref="K121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21" s="23" t="str">
        <f t="array" ref="L121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21" s="19" t="str">
        <f>IFERROR(IF(tb_tareas[[#This Row],[FECHA_ENTREGA_REAL]]="","",tb_tareas[[#This Row],[FECHA_ENTREGA_REAL]]-tb_tareas[[#This Row],[FECHA_INICIO_REAL]]), "")</f>
        <v/>
      </c>
      <c r="N121" s="24">
        <f t="array" ref="N121">IFERROR(MAX( IF(   tb_registros[ID_TAREA] = tb_tareas[[#This Row],[ID_TAREA]], tb_registros[ID_ESTADO],1  ) ),1)</f>
        <v>1</v>
      </c>
      <c r="O121" s="25" t="str">
        <f>IFERROR(VLOOKUP(tb_tareas[[#This Row],[ID_ESTADO]],tb_estado[],2,FALSE),"SIN ESTADO")</f>
        <v>BACKLOG</v>
      </c>
      <c r="P121" s="4"/>
      <c r="Q121" s="4"/>
      <c r="R121" s="21">
        <v>44536</v>
      </c>
    </row>
    <row r="122" spans="2:18" x14ac:dyDescent="0.25">
      <c r="B122" s="2">
        <f t="shared" si="6"/>
        <v>121</v>
      </c>
      <c r="C122" s="9" t="s">
        <v>119</v>
      </c>
      <c r="D122" s="11">
        <v>12</v>
      </c>
      <c r="E122" s="11">
        <v>8</v>
      </c>
      <c r="F122" s="11">
        <v>11</v>
      </c>
      <c r="G122" s="11">
        <v>5</v>
      </c>
      <c r="H122" s="11" t="s">
        <v>70</v>
      </c>
      <c r="I122" s="21">
        <v>44536</v>
      </c>
      <c r="J122" s="21">
        <v>44538</v>
      </c>
      <c r="K122" s="23" t="str">
        <f t="array" ref="K122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22" s="23" t="str">
        <f t="array" ref="L122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22" s="19" t="str">
        <f>IFERROR(IF(tb_tareas[[#This Row],[FECHA_ENTREGA_REAL]]="","",tb_tareas[[#This Row],[FECHA_ENTREGA_REAL]]-tb_tareas[[#This Row],[FECHA_INICIO_REAL]]), "")</f>
        <v/>
      </c>
      <c r="N122" s="24">
        <f t="array" ref="N122">IFERROR(MAX( IF(   tb_registros[ID_TAREA] = tb_tareas[[#This Row],[ID_TAREA]], tb_registros[ID_ESTADO],1  ) ),1)</f>
        <v>1</v>
      </c>
      <c r="O122" s="25" t="str">
        <f>IFERROR(VLOOKUP(tb_tareas[[#This Row],[ID_ESTADO]],tb_estado[],2,FALSE),"SIN ESTADO")</f>
        <v>BACKLOG</v>
      </c>
      <c r="P122" s="4"/>
      <c r="Q122" s="4"/>
      <c r="R122" s="21">
        <v>44536</v>
      </c>
    </row>
    <row r="123" spans="2:18" x14ac:dyDescent="0.25">
      <c r="B123" s="2">
        <f t="shared" ref="B123:B135" si="7">IFERROR(B122+1, 1)</f>
        <v>122</v>
      </c>
      <c r="C123" s="9" t="s">
        <v>40</v>
      </c>
      <c r="D123" s="11">
        <v>13</v>
      </c>
      <c r="E123" s="11">
        <v>8</v>
      </c>
      <c r="F123" s="11">
        <v>1</v>
      </c>
      <c r="G123" s="11">
        <v>3</v>
      </c>
      <c r="H123" s="11" t="s">
        <v>70</v>
      </c>
      <c r="I123" s="21">
        <v>44536</v>
      </c>
      <c r="J123" s="21">
        <v>44538</v>
      </c>
      <c r="K123" s="23" t="str">
        <f t="array" ref="K123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23" s="23" t="str">
        <f t="array" ref="L123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23" s="19" t="str">
        <f>IFERROR(IF(tb_tareas[[#This Row],[FECHA_ENTREGA_REAL]]="","",tb_tareas[[#This Row],[FECHA_ENTREGA_REAL]]-tb_tareas[[#This Row],[FECHA_INICIO_REAL]]), "")</f>
        <v/>
      </c>
      <c r="N123" s="24">
        <f t="array" ref="N123">IFERROR(MAX( IF(   tb_registros[ID_TAREA] = tb_tareas[[#This Row],[ID_TAREA]], tb_registros[ID_ESTADO],1  ) ),1)</f>
        <v>1</v>
      </c>
      <c r="O123" s="25" t="str">
        <f>IFERROR(VLOOKUP(tb_tareas[[#This Row],[ID_ESTADO]],tb_estado[],2,FALSE),"SIN ESTADO")</f>
        <v>BACKLOG</v>
      </c>
      <c r="P123" s="4"/>
      <c r="Q123" s="4"/>
      <c r="R123" s="21">
        <v>44536</v>
      </c>
    </row>
    <row r="124" spans="2:18" x14ac:dyDescent="0.25">
      <c r="B124" s="2">
        <f t="shared" si="7"/>
        <v>123</v>
      </c>
      <c r="C124" s="9" t="s">
        <v>41</v>
      </c>
      <c r="D124" s="11">
        <v>13</v>
      </c>
      <c r="E124" s="11">
        <v>8</v>
      </c>
      <c r="F124" s="11">
        <v>2</v>
      </c>
      <c r="G124" s="11">
        <v>2</v>
      </c>
      <c r="H124" s="11" t="s">
        <v>69</v>
      </c>
      <c r="I124" s="21">
        <v>44536</v>
      </c>
      <c r="J124" s="21">
        <v>44538</v>
      </c>
      <c r="K124" s="23" t="str">
        <f t="array" ref="K124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24" s="23" t="str">
        <f t="array" ref="L124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24" s="19" t="str">
        <f>IFERROR(IF(tb_tareas[[#This Row],[FECHA_ENTREGA_REAL]]="","",tb_tareas[[#This Row],[FECHA_ENTREGA_REAL]]-tb_tareas[[#This Row],[FECHA_INICIO_REAL]]), "")</f>
        <v/>
      </c>
      <c r="N124" s="24">
        <f t="array" ref="N124">IFERROR(MAX( IF(   tb_registros[ID_TAREA] = tb_tareas[[#This Row],[ID_TAREA]], tb_registros[ID_ESTADO],1  ) ),1)</f>
        <v>1</v>
      </c>
      <c r="O124" s="25" t="str">
        <f>IFERROR(VLOOKUP(tb_tareas[[#This Row],[ID_ESTADO]],tb_estado[],2,FALSE),"SIN ESTADO")</f>
        <v>BACKLOG</v>
      </c>
      <c r="P124" s="4"/>
      <c r="Q124" s="4"/>
      <c r="R124" s="21">
        <v>44536</v>
      </c>
    </row>
    <row r="125" spans="2:18" x14ac:dyDescent="0.25">
      <c r="B125" s="2">
        <f t="shared" si="7"/>
        <v>124</v>
      </c>
      <c r="C125" s="9" t="s">
        <v>45</v>
      </c>
      <c r="D125" s="11">
        <v>13</v>
      </c>
      <c r="E125" s="11">
        <v>8</v>
      </c>
      <c r="F125" s="11">
        <v>5</v>
      </c>
      <c r="G125" s="11">
        <v>2</v>
      </c>
      <c r="H125" s="11" t="s">
        <v>69</v>
      </c>
      <c r="I125" s="21">
        <v>44536</v>
      </c>
      <c r="J125" s="21">
        <v>44538</v>
      </c>
      <c r="K125" s="23" t="str">
        <f t="array" ref="K125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25" s="23" t="str">
        <f t="array" ref="L125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25" s="19" t="str">
        <f>IFERROR(IF(tb_tareas[[#This Row],[FECHA_ENTREGA_REAL]]="","",tb_tareas[[#This Row],[FECHA_ENTREGA_REAL]]-tb_tareas[[#This Row],[FECHA_INICIO_REAL]]), "")</f>
        <v/>
      </c>
      <c r="N125" s="24">
        <f t="array" ref="N125">IFERROR(MAX( IF(   tb_registros[ID_TAREA] = tb_tareas[[#This Row],[ID_TAREA]], tb_registros[ID_ESTADO],1  ) ),1)</f>
        <v>1</v>
      </c>
      <c r="O125" s="25" t="str">
        <f>IFERROR(VLOOKUP(tb_tareas[[#This Row],[ID_ESTADO]],tb_estado[],2,FALSE),"SIN ESTADO")</f>
        <v>BACKLOG</v>
      </c>
      <c r="P125" s="4"/>
      <c r="Q125" s="4"/>
      <c r="R125" s="21">
        <v>44536</v>
      </c>
    </row>
    <row r="126" spans="2:18" x14ac:dyDescent="0.25">
      <c r="B126" s="2">
        <f t="shared" si="7"/>
        <v>125</v>
      </c>
      <c r="C126" s="9" t="s">
        <v>198</v>
      </c>
      <c r="D126" s="11">
        <v>13</v>
      </c>
      <c r="E126" s="11">
        <v>8</v>
      </c>
      <c r="F126" s="11">
        <v>7</v>
      </c>
      <c r="G126" s="11">
        <v>5</v>
      </c>
      <c r="H126" s="11" t="s">
        <v>69</v>
      </c>
      <c r="I126" s="21">
        <v>44536</v>
      </c>
      <c r="J126" s="21">
        <v>44538</v>
      </c>
      <c r="K126" s="23" t="str">
        <f t="array" ref="K126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26" s="23" t="str">
        <f t="array" ref="L126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26" s="19" t="str">
        <f>IFERROR(IF(tb_tareas[[#This Row],[FECHA_ENTREGA_REAL]]="","",tb_tareas[[#This Row],[FECHA_ENTREGA_REAL]]-tb_tareas[[#This Row],[FECHA_INICIO_REAL]]), "")</f>
        <v/>
      </c>
      <c r="N126" s="24">
        <f t="array" ref="N126">IFERROR(MAX( IF(   tb_registros[ID_TAREA] = tb_tareas[[#This Row],[ID_TAREA]], tb_registros[ID_ESTADO],1  ) ),1)</f>
        <v>1</v>
      </c>
      <c r="O126" s="25" t="str">
        <f>IFERROR(VLOOKUP(tb_tareas[[#This Row],[ID_ESTADO]],tb_estado[],2,FALSE),"SIN ESTADO")</f>
        <v>BACKLOG</v>
      </c>
      <c r="P126" s="4"/>
      <c r="Q126" s="4"/>
      <c r="R126" s="21">
        <v>44536</v>
      </c>
    </row>
    <row r="127" spans="2:18" x14ac:dyDescent="0.25">
      <c r="B127" s="2">
        <f t="shared" si="7"/>
        <v>126</v>
      </c>
      <c r="C127" s="9" t="s">
        <v>199</v>
      </c>
      <c r="D127" s="11">
        <v>13</v>
      </c>
      <c r="E127" s="11">
        <v>8</v>
      </c>
      <c r="F127" s="11">
        <v>7</v>
      </c>
      <c r="G127" s="11">
        <v>5</v>
      </c>
      <c r="H127" s="11" t="s">
        <v>69</v>
      </c>
      <c r="I127" s="21">
        <v>44536</v>
      </c>
      <c r="J127" s="21">
        <v>44538</v>
      </c>
      <c r="K127" s="23" t="str">
        <f t="array" ref="K127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27" s="23" t="str">
        <f t="array" ref="L127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27" s="19" t="str">
        <f>IFERROR(IF(tb_tareas[[#This Row],[FECHA_ENTREGA_REAL]]="","",tb_tareas[[#This Row],[FECHA_ENTREGA_REAL]]-tb_tareas[[#This Row],[FECHA_INICIO_REAL]]), "")</f>
        <v/>
      </c>
      <c r="N127" s="24">
        <f t="array" ref="N127">IFERROR(MAX( IF(   tb_registros[ID_TAREA] = tb_tareas[[#This Row],[ID_TAREA]], tb_registros[ID_ESTADO],1  ) ),1)</f>
        <v>1</v>
      </c>
      <c r="O127" s="25" t="str">
        <f>IFERROR(VLOOKUP(tb_tareas[[#This Row],[ID_ESTADO]],tb_estado[],2,FALSE),"SIN ESTADO")</f>
        <v>BACKLOG</v>
      </c>
      <c r="P127" s="4"/>
      <c r="Q127" s="4"/>
      <c r="R127" s="21">
        <v>44536</v>
      </c>
    </row>
    <row r="128" spans="2:18" x14ac:dyDescent="0.25">
      <c r="B128" s="2">
        <f t="shared" si="7"/>
        <v>127</v>
      </c>
      <c r="C128" s="9" t="s">
        <v>200</v>
      </c>
      <c r="D128" s="11">
        <v>13</v>
      </c>
      <c r="E128" s="11">
        <v>8</v>
      </c>
      <c r="F128" s="11">
        <v>7</v>
      </c>
      <c r="G128" s="11">
        <v>5</v>
      </c>
      <c r="H128" s="11" t="s">
        <v>69</v>
      </c>
      <c r="I128" s="21">
        <v>44536</v>
      </c>
      <c r="J128" s="21">
        <v>44538</v>
      </c>
      <c r="K128" s="23" t="str">
        <f t="array" ref="K128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28" s="23" t="str">
        <f t="array" ref="L128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28" s="19" t="str">
        <f>IFERROR(IF(tb_tareas[[#This Row],[FECHA_ENTREGA_REAL]]="","",tb_tareas[[#This Row],[FECHA_ENTREGA_REAL]]-tb_tareas[[#This Row],[FECHA_INICIO_REAL]]), "")</f>
        <v/>
      </c>
      <c r="N128" s="24">
        <f t="array" ref="N128">IFERROR(MAX( IF(   tb_registros[ID_TAREA] = tb_tareas[[#This Row],[ID_TAREA]], tb_registros[ID_ESTADO],1  ) ),1)</f>
        <v>1</v>
      </c>
      <c r="O128" s="25" t="str">
        <f>IFERROR(VLOOKUP(tb_tareas[[#This Row],[ID_ESTADO]],tb_estado[],2,FALSE),"SIN ESTADO")</f>
        <v>BACKLOG</v>
      </c>
      <c r="P128" s="4"/>
      <c r="Q128" s="4"/>
      <c r="R128" s="21">
        <v>44536</v>
      </c>
    </row>
    <row r="129" spans="2:18" x14ac:dyDescent="0.25">
      <c r="B129" s="2">
        <f t="shared" si="7"/>
        <v>128</v>
      </c>
      <c r="C129" s="9" t="s">
        <v>201</v>
      </c>
      <c r="D129" s="11">
        <v>13</v>
      </c>
      <c r="E129" s="11">
        <v>8</v>
      </c>
      <c r="F129" s="11">
        <v>7</v>
      </c>
      <c r="G129" s="11">
        <v>5</v>
      </c>
      <c r="H129" s="11" t="s">
        <v>69</v>
      </c>
      <c r="I129" s="21">
        <v>44536</v>
      </c>
      <c r="J129" s="21">
        <v>44538</v>
      </c>
      <c r="K129" s="23" t="str">
        <f t="array" ref="K129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29" s="23" t="str">
        <f t="array" ref="L129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29" s="19" t="str">
        <f>IFERROR(IF(tb_tareas[[#This Row],[FECHA_ENTREGA_REAL]]="","",tb_tareas[[#This Row],[FECHA_ENTREGA_REAL]]-tb_tareas[[#This Row],[FECHA_INICIO_REAL]]), "")</f>
        <v/>
      </c>
      <c r="N129" s="24">
        <f t="array" ref="N129">IFERROR(MAX( IF(   tb_registros[ID_TAREA] = tb_tareas[[#This Row],[ID_TAREA]], tb_registros[ID_ESTADO],1  ) ),1)</f>
        <v>1</v>
      </c>
      <c r="O129" s="25" t="str">
        <f>IFERROR(VLOOKUP(tb_tareas[[#This Row],[ID_ESTADO]],tb_estado[],2,FALSE),"SIN ESTADO")</f>
        <v>BACKLOG</v>
      </c>
      <c r="P129" s="4"/>
      <c r="Q129" s="4"/>
      <c r="R129" s="21">
        <v>44536</v>
      </c>
    </row>
    <row r="130" spans="2:18" x14ac:dyDescent="0.25">
      <c r="B130" s="2">
        <f t="shared" si="7"/>
        <v>129</v>
      </c>
      <c r="C130" s="9" t="s">
        <v>202</v>
      </c>
      <c r="D130" s="11">
        <v>13</v>
      </c>
      <c r="E130" s="11">
        <v>8</v>
      </c>
      <c r="F130" s="11">
        <v>6</v>
      </c>
      <c r="G130" s="11">
        <v>5</v>
      </c>
      <c r="H130" s="11" t="s">
        <v>70</v>
      </c>
      <c r="I130" s="21">
        <v>44536</v>
      </c>
      <c r="J130" s="21">
        <v>44538</v>
      </c>
      <c r="K130" s="23" t="str">
        <f t="array" ref="K130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30" s="23" t="str">
        <f t="array" ref="L130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30" s="19" t="str">
        <f>IFERROR(IF(tb_tareas[[#This Row],[FECHA_ENTREGA_REAL]]="","",tb_tareas[[#This Row],[FECHA_ENTREGA_REAL]]-tb_tareas[[#This Row],[FECHA_INICIO_REAL]]), "")</f>
        <v/>
      </c>
      <c r="N130" s="24">
        <f t="array" ref="N130">IFERROR(MAX( IF(   tb_registros[ID_TAREA] = tb_tareas[[#This Row],[ID_TAREA]], tb_registros[ID_ESTADO],1  ) ),1)</f>
        <v>1</v>
      </c>
      <c r="O130" s="25" t="str">
        <f>IFERROR(VLOOKUP(tb_tareas[[#This Row],[ID_ESTADO]],tb_estado[],2,FALSE),"SIN ESTADO")</f>
        <v>BACKLOG</v>
      </c>
      <c r="P130" s="4"/>
      <c r="Q130" s="4"/>
      <c r="R130" s="21">
        <v>44536</v>
      </c>
    </row>
    <row r="131" spans="2:18" x14ac:dyDescent="0.25">
      <c r="B131" s="2">
        <f t="shared" si="7"/>
        <v>130</v>
      </c>
      <c r="C131" s="9" t="s">
        <v>203</v>
      </c>
      <c r="D131" s="11">
        <v>13</v>
      </c>
      <c r="E131" s="11">
        <v>8</v>
      </c>
      <c r="F131" s="11">
        <v>6</v>
      </c>
      <c r="G131" s="11">
        <v>5</v>
      </c>
      <c r="H131" s="11" t="s">
        <v>70</v>
      </c>
      <c r="I131" s="21">
        <v>44536</v>
      </c>
      <c r="J131" s="21">
        <v>44538</v>
      </c>
      <c r="K131" s="23" t="str">
        <f t="array" ref="K131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31" s="23" t="str">
        <f t="array" ref="L131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31" s="19" t="str">
        <f>IFERROR(IF(tb_tareas[[#This Row],[FECHA_ENTREGA_REAL]]="","",tb_tareas[[#This Row],[FECHA_ENTREGA_REAL]]-tb_tareas[[#This Row],[FECHA_INICIO_REAL]]), "")</f>
        <v/>
      </c>
      <c r="N131" s="24">
        <f t="array" ref="N131">IFERROR(MAX( IF(   tb_registros[ID_TAREA] = tb_tareas[[#This Row],[ID_TAREA]], tb_registros[ID_ESTADO],1  ) ),1)</f>
        <v>1</v>
      </c>
      <c r="O131" s="25" t="str">
        <f>IFERROR(VLOOKUP(tb_tareas[[#This Row],[ID_ESTADO]],tb_estado[],2,FALSE),"SIN ESTADO")</f>
        <v>BACKLOG</v>
      </c>
      <c r="P131" s="4"/>
      <c r="Q131" s="4"/>
      <c r="R131" s="21">
        <v>44536</v>
      </c>
    </row>
    <row r="132" spans="2:18" x14ac:dyDescent="0.25">
      <c r="B132" s="2">
        <f t="shared" si="7"/>
        <v>131</v>
      </c>
      <c r="C132" s="9" t="s">
        <v>204</v>
      </c>
      <c r="D132" s="11">
        <v>13</v>
      </c>
      <c r="E132" s="11">
        <v>8</v>
      </c>
      <c r="F132" s="11">
        <v>6</v>
      </c>
      <c r="G132" s="11">
        <v>5</v>
      </c>
      <c r="H132" s="11" t="s">
        <v>70</v>
      </c>
      <c r="I132" s="21">
        <v>44536</v>
      </c>
      <c r="J132" s="21">
        <v>44538</v>
      </c>
      <c r="K132" s="23" t="str">
        <f t="array" ref="K132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32" s="23" t="str">
        <f t="array" ref="L132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32" s="19" t="str">
        <f>IFERROR(IF(tb_tareas[[#This Row],[FECHA_ENTREGA_REAL]]="","",tb_tareas[[#This Row],[FECHA_ENTREGA_REAL]]-tb_tareas[[#This Row],[FECHA_INICIO_REAL]]), "")</f>
        <v/>
      </c>
      <c r="N132" s="24">
        <f t="array" ref="N132">IFERROR(MAX( IF(   tb_registros[ID_TAREA] = tb_tareas[[#This Row],[ID_TAREA]], tb_registros[ID_ESTADO],1  ) ),1)</f>
        <v>1</v>
      </c>
      <c r="O132" s="25" t="str">
        <f>IFERROR(VLOOKUP(tb_tareas[[#This Row],[ID_ESTADO]],tb_estado[],2,FALSE),"SIN ESTADO")</f>
        <v>BACKLOG</v>
      </c>
      <c r="P132" s="4"/>
      <c r="Q132" s="4"/>
      <c r="R132" s="21">
        <v>44536</v>
      </c>
    </row>
    <row r="133" spans="2:18" x14ac:dyDescent="0.25">
      <c r="B133" s="2">
        <f t="shared" si="7"/>
        <v>132</v>
      </c>
      <c r="C133" s="9" t="s">
        <v>205</v>
      </c>
      <c r="D133" s="11">
        <v>13</v>
      </c>
      <c r="E133" s="11">
        <v>8</v>
      </c>
      <c r="F133" s="11">
        <v>6</v>
      </c>
      <c r="G133" s="11">
        <v>5</v>
      </c>
      <c r="H133" s="11" t="s">
        <v>70</v>
      </c>
      <c r="I133" s="21">
        <v>44536</v>
      </c>
      <c r="J133" s="21">
        <v>44538</v>
      </c>
      <c r="K133" s="23" t="str">
        <f t="array" ref="K133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33" s="23" t="str">
        <f t="array" ref="L133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33" s="19" t="str">
        <f>IFERROR(IF(tb_tareas[[#This Row],[FECHA_ENTREGA_REAL]]="","",tb_tareas[[#This Row],[FECHA_ENTREGA_REAL]]-tb_tareas[[#This Row],[FECHA_INICIO_REAL]]), "")</f>
        <v/>
      </c>
      <c r="N133" s="24">
        <f t="array" ref="N133">IFERROR(MAX( IF(   tb_registros[ID_TAREA] = tb_tareas[[#This Row],[ID_TAREA]], tb_registros[ID_ESTADO],1  ) ),1)</f>
        <v>1</v>
      </c>
      <c r="O133" s="25" t="str">
        <f>IFERROR(VLOOKUP(tb_tareas[[#This Row],[ID_ESTADO]],tb_estado[],2,FALSE),"SIN ESTADO")</f>
        <v>BACKLOG</v>
      </c>
      <c r="P133" s="4"/>
      <c r="Q133" s="4"/>
      <c r="R133" s="21">
        <v>44536</v>
      </c>
    </row>
    <row r="134" spans="2:18" x14ac:dyDescent="0.25">
      <c r="B134" s="2">
        <f t="shared" si="7"/>
        <v>133</v>
      </c>
      <c r="C134" s="9" t="s">
        <v>120</v>
      </c>
      <c r="D134" s="11">
        <v>13</v>
      </c>
      <c r="E134" s="11">
        <v>8</v>
      </c>
      <c r="F134" s="11">
        <v>10</v>
      </c>
      <c r="G134" s="11">
        <v>5</v>
      </c>
      <c r="H134" s="11" t="s">
        <v>69</v>
      </c>
      <c r="I134" s="21">
        <v>44536</v>
      </c>
      <c r="J134" s="21">
        <v>44538</v>
      </c>
      <c r="K134" s="23" t="str">
        <f t="array" ref="K134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34" s="23" t="str">
        <f t="array" ref="L134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34" s="19" t="str">
        <f>IFERROR(IF(tb_tareas[[#This Row],[FECHA_ENTREGA_REAL]]="","",tb_tareas[[#This Row],[FECHA_ENTREGA_REAL]]-tb_tareas[[#This Row],[FECHA_INICIO_REAL]]), "")</f>
        <v/>
      </c>
      <c r="N134" s="24">
        <f t="array" ref="N134">IFERROR(MAX( IF(   tb_registros[ID_TAREA] = tb_tareas[[#This Row],[ID_TAREA]], tb_registros[ID_ESTADO],1  ) ),1)</f>
        <v>1</v>
      </c>
      <c r="O134" s="25" t="str">
        <f>IFERROR(VLOOKUP(tb_tareas[[#This Row],[ID_ESTADO]],tb_estado[],2,FALSE),"SIN ESTADO")</f>
        <v>BACKLOG</v>
      </c>
      <c r="P134" s="4"/>
      <c r="Q134" s="4"/>
      <c r="R134" s="21">
        <v>44536</v>
      </c>
    </row>
    <row r="135" spans="2:18" x14ac:dyDescent="0.25">
      <c r="B135" s="2">
        <f t="shared" si="7"/>
        <v>134</v>
      </c>
      <c r="C135" s="9" t="s">
        <v>119</v>
      </c>
      <c r="D135" s="11">
        <v>13</v>
      </c>
      <c r="E135" s="11">
        <v>8</v>
      </c>
      <c r="F135" s="11">
        <v>11</v>
      </c>
      <c r="G135" s="11">
        <v>5</v>
      </c>
      <c r="H135" s="11" t="s">
        <v>70</v>
      </c>
      <c r="I135" s="21">
        <v>44536</v>
      </c>
      <c r="J135" s="21">
        <v>44538</v>
      </c>
      <c r="K135" s="23" t="str">
        <f t="array" ref="K135">IFERROR(
                IF(       MAX( IF(   tb_registros[CONCAT] = tb_tareas[[#This Row],[ID_TAREA]]&amp;"-EN PROGRESO", tb_registros[F_REGISTRO],""  ) )    = 0, "",
                            MAX( IF(   tb_registros[CONCAT] = tb_tareas[[#This Row],[ID_TAREA]]&amp;"-EN PROGRESO", tb_registros[F_REGISTRO],""  ) )),"")</f>
        <v/>
      </c>
      <c r="L135" s="23" t="str">
        <f t="array" ref="L135">IFERROR(
                IF(       MAX( IF(   tb_registros[CONCAT] = tb_tareas[[#This Row],[ID_TAREA]]&amp;"-COMPLETADO", tb_registros[F_REGISTRO],""  ) )    = 0, "",
                            MAX( IF(   tb_registros[CONCAT] = tb_tareas[[#This Row],[ID_TAREA]]&amp;"-COMPLETADO", tb_registros[F_REGISTRO],""  ) )),"")</f>
        <v/>
      </c>
      <c r="M135" s="19" t="str">
        <f>IFERROR(IF(tb_tareas[[#This Row],[FECHA_ENTREGA_REAL]]="","",tb_tareas[[#This Row],[FECHA_ENTREGA_REAL]]-tb_tareas[[#This Row],[FECHA_INICIO_REAL]]), "")</f>
        <v/>
      </c>
      <c r="N135" s="24">
        <f t="array" ref="N135">IFERROR(MAX( IF(   tb_registros[ID_TAREA] = tb_tareas[[#This Row],[ID_TAREA]], tb_registros[ID_ESTADO],1  ) ),1)</f>
        <v>1</v>
      </c>
      <c r="O135" s="25" t="str">
        <f>IFERROR(VLOOKUP(tb_tareas[[#This Row],[ID_ESTADO]],tb_estado[],2,FALSE),"SIN ESTADO")</f>
        <v>BACKLOG</v>
      </c>
      <c r="P135" s="4"/>
      <c r="Q135" s="4"/>
      <c r="R135" s="21">
        <v>44536</v>
      </c>
    </row>
  </sheetData>
  <phoneticPr fontId="5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B2:F22"/>
  <sheetViews>
    <sheetView workbookViewId="0">
      <selection activeCell="C5" sqref="C5"/>
    </sheetView>
  </sheetViews>
  <sheetFormatPr baseColWidth="10" defaultRowHeight="15" x14ac:dyDescent="0.25"/>
  <cols>
    <col min="1" max="1" width="4.7109375" customWidth="1"/>
    <col min="2" max="2" width="19.5703125" bestFit="1" customWidth="1"/>
    <col min="3" max="3" width="21" bestFit="1" customWidth="1"/>
    <col min="4" max="4" width="22.42578125" bestFit="1" customWidth="1"/>
    <col min="5" max="5" width="17.42578125" bestFit="1" customWidth="1"/>
    <col min="6" max="6" width="18.5703125" bestFit="1" customWidth="1"/>
    <col min="7" max="7" width="5.140625" customWidth="1"/>
  </cols>
  <sheetData>
    <row r="2" spans="2:6" x14ac:dyDescent="0.25">
      <c r="B2" s="1" t="s">
        <v>59</v>
      </c>
      <c r="C2" s="1" t="s">
        <v>55</v>
      </c>
      <c r="D2" s="1" t="s">
        <v>76</v>
      </c>
      <c r="E2" s="1" t="s">
        <v>56</v>
      </c>
      <c r="F2" s="1" t="s">
        <v>77</v>
      </c>
    </row>
    <row r="3" spans="2:6" x14ac:dyDescent="0.25">
      <c r="B3" s="4">
        <v>1</v>
      </c>
      <c r="C3" s="4">
        <v>2</v>
      </c>
      <c r="D3" s="20">
        <v>44422.520833333336</v>
      </c>
      <c r="E3" s="25" t="str">
        <f>IFERROR(VLOOKUP(tb_registros[[#This Row],[ID_ESTADO]],tb_estado[],2,FALSE),"SIN ESTADO")</f>
        <v>POR HACER</v>
      </c>
      <c r="F3" s="25" t="str">
        <f>tb_registros[[#This Row],[ID_TAREA]]&amp;"-"&amp;tb_registros[[#This Row],[ESTADO]]</f>
        <v>1-POR HACER</v>
      </c>
    </row>
    <row r="4" spans="2:6" x14ac:dyDescent="0.25">
      <c r="B4" s="4">
        <v>1</v>
      </c>
      <c r="C4" s="4">
        <v>3</v>
      </c>
      <c r="D4" s="20">
        <v>44424.625</v>
      </c>
      <c r="E4" s="25" t="str">
        <f>IFERROR(VLOOKUP(tb_registros[[#This Row],[ID_ESTADO]],tb_estado[],2,FALSE),"SIN ESTADO")</f>
        <v>EN PROGRESO</v>
      </c>
      <c r="F4" s="25" t="str">
        <f>tb_registros[[#This Row],[ID_TAREA]]&amp;"-"&amp;tb_registros[[#This Row],[ESTADO]]</f>
        <v>1-EN PROGRESO</v>
      </c>
    </row>
    <row r="5" spans="2:6" x14ac:dyDescent="0.25">
      <c r="B5" s="4">
        <v>1</v>
      </c>
      <c r="C5" s="4">
        <v>4</v>
      </c>
      <c r="D5" s="20">
        <v>44425.75</v>
      </c>
      <c r="E5" s="25" t="str">
        <f>IFERROR(VLOOKUP(tb_registros[[#This Row],[ID_ESTADO]],tb_estado[],2,FALSE),"SIN ESTADO")</f>
        <v>COMPLETADO</v>
      </c>
      <c r="F5" s="25" t="str">
        <f>tb_registros[[#This Row],[ID_TAREA]]&amp;"-"&amp;tb_registros[[#This Row],[ESTADO]]</f>
        <v>1-COMPLETADO</v>
      </c>
    </row>
    <row r="6" spans="2:6" x14ac:dyDescent="0.25">
      <c r="B6" s="4">
        <v>2</v>
      </c>
      <c r="C6" s="4">
        <v>2</v>
      </c>
      <c r="D6" s="20">
        <v>44424.791666666664</v>
      </c>
      <c r="E6" s="25" t="str">
        <f>IFERROR(VLOOKUP(tb_registros[[#This Row],[ID_ESTADO]],tb_estado[],2,FALSE),"SIN ESTADO")</f>
        <v>POR HACER</v>
      </c>
      <c r="F6" s="25" t="str">
        <f>tb_registros[[#This Row],[ID_TAREA]]&amp;"-"&amp;tb_registros[[#This Row],[ESTADO]]</f>
        <v>2-POR HACER</v>
      </c>
    </row>
    <row r="7" spans="2:6" x14ac:dyDescent="0.25">
      <c r="B7" s="4">
        <v>2</v>
      </c>
      <c r="C7" s="4">
        <v>3</v>
      </c>
      <c r="D7" s="20">
        <v>44425.659722222219</v>
      </c>
      <c r="E7" s="25" t="str">
        <f>IFERROR(VLOOKUP(tb_registros[[#This Row],[ID_ESTADO]],tb_estado[],2,FALSE),"SIN ESTADO")</f>
        <v>EN PROGRESO</v>
      </c>
      <c r="F7" s="25" t="str">
        <f>tb_registros[[#This Row],[ID_TAREA]]&amp;"-"&amp;tb_registros[[#This Row],[ESTADO]]</f>
        <v>2-EN PROGRESO</v>
      </c>
    </row>
    <row r="8" spans="2:6" x14ac:dyDescent="0.25">
      <c r="B8" s="4">
        <v>2</v>
      </c>
      <c r="C8" s="4">
        <v>4</v>
      </c>
      <c r="D8" s="20">
        <v>44426.791666666664</v>
      </c>
      <c r="E8" s="25" t="str">
        <f>IFERROR(VLOOKUP(tb_registros[[#This Row],[ID_ESTADO]],tb_estado[],2,FALSE),"SIN ESTADO")</f>
        <v>COMPLETADO</v>
      </c>
      <c r="F8" s="25" t="str">
        <f>tb_registros[[#This Row],[ID_TAREA]]&amp;"-"&amp;tb_registros[[#This Row],[ESTADO]]</f>
        <v>2-COMPLETADO</v>
      </c>
    </row>
    <row r="9" spans="2:6" x14ac:dyDescent="0.25">
      <c r="B9" s="4">
        <v>3</v>
      </c>
      <c r="C9" s="4">
        <v>3</v>
      </c>
      <c r="D9" s="20">
        <v>44429</v>
      </c>
      <c r="E9" s="25" t="str">
        <f>IFERROR(VLOOKUP(tb_registros[[#This Row],[ID_ESTADO]],tb_estado[],2,FALSE),"SIN ESTADO")</f>
        <v>EN PROGRESO</v>
      </c>
      <c r="F9" s="25" t="str">
        <f>tb_registros[[#This Row],[ID_TAREA]]&amp;"-"&amp;tb_registros[[#This Row],[ESTADO]]</f>
        <v>3-EN PROGRESO</v>
      </c>
    </row>
    <row r="10" spans="2:6" x14ac:dyDescent="0.25">
      <c r="B10" s="4">
        <v>3</v>
      </c>
      <c r="C10" s="4">
        <v>4</v>
      </c>
      <c r="D10" s="20">
        <v>44429</v>
      </c>
      <c r="E10" s="25" t="str">
        <f>IFERROR(VLOOKUP(tb_registros[[#This Row],[ID_ESTADO]],tb_estado[],2,FALSE),"SIN ESTADO")</f>
        <v>COMPLETADO</v>
      </c>
      <c r="F10" s="25" t="str">
        <f>tb_registros[[#This Row],[ID_TAREA]]&amp;"-"&amp;tb_registros[[#This Row],[ESTADO]]</f>
        <v>3-COMPLETADO</v>
      </c>
    </row>
    <row r="11" spans="2:6" x14ac:dyDescent="0.25">
      <c r="B11" s="4">
        <v>4</v>
      </c>
      <c r="C11" s="4">
        <v>3</v>
      </c>
      <c r="D11" s="20">
        <v>44429</v>
      </c>
      <c r="E11" s="25" t="str">
        <f>IFERROR(VLOOKUP(tb_registros[[#This Row],[ID_ESTADO]],tb_estado[],2,FALSE),"SIN ESTADO")</f>
        <v>EN PROGRESO</v>
      </c>
      <c r="F11" s="25" t="str">
        <f>tb_registros[[#This Row],[ID_TAREA]]&amp;"-"&amp;tb_registros[[#This Row],[ESTADO]]</f>
        <v>4-EN PROGRESO</v>
      </c>
    </row>
    <row r="12" spans="2:6" x14ac:dyDescent="0.25">
      <c r="B12" s="4">
        <v>4</v>
      </c>
      <c r="C12" s="4">
        <v>4</v>
      </c>
      <c r="D12" s="20">
        <v>44429</v>
      </c>
      <c r="E12" s="25" t="str">
        <f>IFERROR(VLOOKUP(tb_registros[[#This Row],[ID_ESTADO]],tb_estado[],2,FALSE),"SIN ESTADO")</f>
        <v>COMPLETADO</v>
      </c>
      <c r="F12" s="25" t="str">
        <f>tb_registros[[#This Row],[ID_TAREA]]&amp;"-"&amp;tb_registros[[#This Row],[ESTADO]]</f>
        <v>4-COMPLETADO</v>
      </c>
    </row>
    <row r="13" spans="2:6" x14ac:dyDescent="0.25">
      <c r="B13" s="4">
        <v>5</v>
      </c>
      <c r="C13" s="4">
        <v>3</v>
      </c>
      <c r="D13" s="20">
        <v>44429</v>
      </c>
      <c r="E13" s="25" t="str">
        <f>IFERROR(VLOOKUP(tb_registros[[#This Row],[ID_ESTADO]],tb_estado[],2,FALSE),"SIN ESTADO")</f>
        <v>EN PROGRESO</v>
      </c>
      <c r="F13" s="25" t="str">
        <f>tb_registros[[#This Row],[ID_TAREA]]&amp;"-"&amp;tb_registros[[#This Row],[ESTADO]]</f>
        <v>5-EN PROGRESO</v>
      </c>
    </row>
    <row r="14" spans="2:6" x14ac:dyDescent="0.25">
      <c r="B14" s="4">
        <v>5</v>
      </c>
      <c r="C14" s="4">
        <v>4</v>
      </c>
      <c r="D14" s="20">
        <v>44429</v>
      </c>
      <c r="E14" s="25" t="str">
        <f>IFERROR(VLOOKUP(tb_registros[[#This Row],[ID_ESTADO]],tb_estado[],2,FALSE),"SIN ESTADO")</f>
        <v>COMPLETADO</v>
      </c>
      <c r="F14" s="25" t="str">
        <f>tb_registros[[#This Row],[ID_TAREA]]&amp;"-"&amp;tb_registros[[#This Row],[ESTADO]]</f>
        <v>5-COMPLETADO</v>
      </c>
    </row>
    <row r="15" spans="2:6" x14ac:dyDescent="0.25">
      <c r="B15" s="4">
        <v>6</v>
      </c>
      <c r="C15" s="4">
        <v>3</v>
      </c>
      <c r="D15" s="20">
        <v>44429</v>
      </c>
      <c r="E15" s="25" t="str">
        <f>IFERROR(VLOOKUP(tb_registros[[#This Row],[ID_ESTADO]],tb_estado[],2,FALSE),"SIN ESTADO")</f>
        <v>EN PROGRESO</v>
      </c>
      <c r="F15" s="25" t="str">
        <f>tb_registros[[#This Row],[ID_TAREA]]&amp;"-"&amp;tb_registros[[#This Row],[ESTADO]]</f>
        <v>6-EN PROGRESO</v>
      </c>
    </row>
    <row r="16" spans="2:6" x14ac:dyDescent="0.25">
      <c r="B16" s="4">
        <v>6</v>
      </c>
      <c r="C16" s="4">
        <v>4</v>
      </c>
      <c r="D16" s="20">
        <v>44429</v>
      </c>
      <c r="E16" s="25" t="str">
        <f>IFERROR(VLOOKUP(tb_registros[[#This Row],[ID_ESTADO]],tb_estado[],2,FALSE),"SIN ESTADO")</f>
        <v>COMPLETADO</v>
      </c>
      <c r="F16" s="25" t="str">
        <f>tb_registros[[#This Row],[ID_TAREA]]&amp;"-"&amp;tb_registros[[#This Row],[ESTADO]]</f>
        <v>6-COMPLETADO</v>
      </c>
    </row>
    <row r="17" spans="2:6" x14ac:dyDescent="0.25">
      <c r="B17" s="4">
        <v>7</v>
      </c>
      <c r="C17" s="4">
        <v>3</v>
      </c>
      <c r="D17" s="20">
        <v>44429</v>
      </c>
      <c r="E17" s="25" t="str">
        <f>IFERROR(VLOOKUP(tb_registros[[#This Row],[ID_ESTADO]],tb_estado[],2,FALSE),"SIN ESTADO")</f>
        <v>EN PROGRESO</v>
      </c>
      <c r="F17" s="25" t="str">
        <f>tb_registros[[#This Row],[ID_TAREA]]&amp;"-"&amp;tb_registros[[#This Row],[ESTADO]]</f>
        <v>7-EN PROGRESO</v>
      </c>
    </row>
    <row r="18" spans="2:6" x14ac:dyDescent="0.25">
      <c r="B18" s="4">
        <v>7</v>
      </c>
      <c r="C18" s="4">
        <v>4</v>
      </c>
      <c r="D18" s="20">
        <v>44429</v>
      </c>
      <c r="E18" s="25" t="str">
        <f>IFERROR(VLOOKUP(tb_registros[[#This Row],[ID_ESTADO]],tb_estado[],2,FALSE),"SIN ESTADO")</f>
        <v>COMPLETADO</v>
      </c>
      <c r="F18" s="25" t="str">
        <f>tb_registros[[#This Row],[ID_TAREA]]&amp;"-"&amp;tb_registros[[#This Row],[ESTADO]]</f>
        <v>7-COMPLETADO</v>
      </c>
    </row>
    <row r="19" spans="2:6" x14ac:dyDescent="0.25">
      <c r="B19" s="4">
        <v>27</v>
      </c>
      <c r="C19" s="4">
        <v>3</v>
      </c>
      <c r="D19" s="20">
        <v>44532.498611111114</v>
      </c>
      <c r="E19" s="25" t="str">
        <f>IFERROR(VLOOKUP(tb_registros[[#This Row],[ID_ESTADO]],tb_estado[],2,FALSE),"SIN ESTADO")</f>
        <v>EN PROGRESO</v>
      </c>
      <c r="F19" s="25" t="str">
        <f>tb_registros[[#This Row],[ID_TAREA]]&amp;"-"&amp;tb_registros[[#This Row],[ESTADO]]</f>
        <v>27-EN PROGRESO</v>
      </c>
    </row>
    <row r="20" spans="2:6" x14ac:dyDescent="0.25">
      <c r="B20" s="4">
        <v>27</v>
      </c>
      <c r="C20" s="4">
        <v>4</v>
      </c>
      <c r="D20" s="20">
        <v>44532.998611111114</v>
      </c>
      <c r="E20" s="25" t="str">
        <f>IFERROR(VLOOKUP(tb_registros[[#This Row],[ID_ESTADO]],tb_estado[],2,FALSE),"SIN ESTADO")</f>
        <v>COMPLETADO</v>
      </c>
      <c r="F20" s="25" t="str">
        <f>tb_registros[[#This Row],[ID_TAREA]]&amp;"-"&amp;tb_registros[[#This Row],[ESTADO]]</f>
        <v>27-COMPLETADO</v>
      </c>
    </row>
    <row r="21" spans="2:6" x14ac:dyDescent="0.25">
      <c r="B21" s="4">
        <v>28</v>
      </c>
      <c r="C21" s="4">
        <v>3</v>
      </c>
      <c r="D21" s="20">
        <v>44532.581944444442</v>
      </c>
      <c r="E21" s="25" t="str">
        <f>IFERROR(VLOOKUP(tb_registros[[#This Row],[ID_ESTADO]],tb_estado[],2,FALSE),"SIN ESTADO")</f>
        <v>EN PROGRESO</v>
      </c>
      <c r="F21" s="25" t="str">
        <f>tb_registros[[#This Row],[ID_TAREA]]&amp;"-"&amp;tb_registros[[#This Row],[ESTADO]]</f>
        <v>28-EN PROGRESO</v>
      </c>
    </row>
    <row r="22" spans="2:6" x14ac:dyDescent="0.25">
      <c r="B22" s="4">
        <v>28</v>
      </c>
      <c r="C22" s="4">
        <v>4</v>
      </c>
      <c r="D22" s="20">
        <v>44532.998611111114</v>
      </c>
      <c r="E22" s="25" t="str">
        <f>IFERROR(VLOOKUP(tb_registros[[#This Row],[ID_ESTADO]],tb_estado[],2,FALSE),"SIN ESTADO")</f>
        <v>COMPLETADO</v>
      </c>
      <c r="F22" s="25" t="str">
        <f>tb_registros[[#This Row],[ID_TAREA]]&amp;"-"&amp;tb_registros[[#This Row],[ESTADO]]</f>
        <v>28-COMPLETADO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B2:D6"/>
  <sheetViews>
    <sheetView workbookViewId="0">
      <selection activeCell="C3" sqref="C3"/>
    </sheetView>
  </sheetViews>
  <sheetFormatPr baseColWidth="10" defaultRowHeight="15" x14ac:dyDescent="0.25"/>
  <cols>
    <col min="1" max="1" width="4.42578125" customWidth="1"/>
    <col min="2" max="2" width="21" customWidth="1"/>
    <col min="3" max="3" width="18.28515625" customWidth="1"/>
    <col min="4" max="4" width="20.140625" customWidth="1"/>
    <col min="5" max="5" width="4.42578125" customWidth="1"/>
  </cols>
  <sheetData>
    <row r="2" spans="2:4" x14ac:dyDescent="0.25">
      <c r="B2" s="1" t="s">
        <v>55</v>
      </c>
      <c r="C2" s="1" t="s">
        <v>22</v>
      </c>
      <c r="D2" s="1" t="s">
        <v>26</v>
      </c>
    </row>
    <row r="3" spans="2:4" x14ac:dyDescent="0.25">
      <c r="B3" s="2">
        <f t="shared" ref="B3" si="0">IFERROR(B2+1, 1)</f>
        <v>1</v>
      </c>
      <c r="C3" s="3" t="s">
        <v>51</v>
      </c>
      <c r="D3" s="21">
        <v>44421</v>
      </c>
    </row>
    <row r="4" spans="2:4" x14ac:dyDescent="0.25">
      <c r="B4" s="6">
        <f>IFERROR(B3+1, 1)</f>
        <v>2</v>
      </c>
      <c r="C4" s="10" t="s">
        <v>52</v>
      </c>
      <c r="D4" s="22">
        <v>44421</v>
      </c>
    </row>
    <row r="5" spans="2:4" x14ac:dyDescent="0.25">
      <c r="B5" s="6">
        <f>IFERROR(B4+1, 1)</f>
        <v>3</v>
      </c>
      <c r="C5" s="10" t="s">
        <v>53</v>
      </c>
      <c r="D5" s="22">
        <v>44421</v>
      </c>
    </row>
    <row r="6" spans="2:4" x14ac:dyDescent="0.25">
      <c r="B6" s="6">
        <f>IFERROR(B5+1, 1)</f>
        <v>4</v>
      </c>
      <c r="C6" s="10" t="s">
        <v>54</v>
      </c>
      <c r="D6" s="22">
        <v>44421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B2:D13"/>
  <sheetViews>
    <sheetView workbookViewId="0">
      <selection activeCell="C8" sqref="C8"/>
    </sheetView>
  </sheetViews>
  <sheetFormatPr baseColWidth="10" defaultRowHeight="15" x14ac:dyDescent="0.25"/>
  <cols>
    <col min="1" max="1" width="3.7109375" customWidth="1"/>
    <col min="2" max="2" width="21" bestFit="1" customWidth="1"/>
    <col min="3" max="3" width="35.42578125" bestFit="1" customWidth="1"/>
    <col min="4" max="4" width="20.140625" bestFit="1" customWidth="1"/>
    <col min="5" max="5" width="5" customWidth="1"/>
  </cols>
  <sheetData>
    <row r="2" spans="2:4" x14ac:dyDescent="0.25">
      <c r="B2" s="1" t="s">
        <v>89</v>
      </c>
      <c r="C2" s="1" t="s">
        <v>22</v>
      </c>
      <c r="D2" s="1" t="s">
        <v>26</v>
      </c>
    </row>
    <row r="3" spans="2:4" x14ac:dyDescent="0.25">
      <c r="B3" s="2">
        <f t="shared" ref="B3" si="0">IFERROR(B2+1, 1)</f>
        <v>1</v>
      </c>
      <c r="C3" s="3" t="s">
        <v>40</v>
      </c>
      <c r="D3" s="21">
        <v>44421</v>
      </c>
    </row>
    <row r="4" spans="2:4" x14ac:dyDescent="0.25">
      <c r="B4" s="6">
        <f>IFERROR(B3+1, 1)</f>
        <v>2</v>
      </c>
      <c r="C4" s="10" t="s">
        <v>41</v>
      </c>
      <c r="D4" s="22">
        <v>44421</v>
      </c>
    </row>
    <row r="5" spans="2:4" x14ac:dyDescent="0.25">
      <c r="B5" s="6">
        <f>IFERROR(B4+1, 1)</f>
        <v>3</v>
      </c>
      <c r="C5" s="10" t="s">
        <v>47</v>
      </c>
      <c r="D5" s="22">
        <v>44421</v>
      </c>
    </row>
    <row r="6" spans="2:4" x14ac:dyDescent="0.25">
      <c r="B6" s="6">
        <f>IFERROR(B5+1, 1)</f>
        <v>4</v>
      </c>
      <c r="C6" s="10" t="s">
        <v>46</v>
      </c>
      <c r="D6" s="22">
        <v>44421</v>
      </c>
    </row>
    <row r="7" spans="2:4" x14ac:dyDescent="0.25">
      <c r="B7" s="8">
        <f t="shared" ref="B7:B12" si="1">IFERROR(B6+1, 1)</f>
        <v>5</v>
      </c>
      <c r="C7" s="9" t="s">
        <v>45</v>
      </c>
      <c r="D7" s="22">
        <v>44421</v>
      </c>
    </row>
    <row r="8" spans="2:4" x14ac:dyDescent="0.25">
      <c r="B8" s="8">
        <f t="shared" si="1"/>
        <v>6</v>
      </c>
      <c r="C8" s="9" t="s">
        <v>48</v>
      </c>
      <c r="D8" s="22">
        <v>44421</v>
      </c>
    </row>
    <row r="9" spans="2:4" x14ac:dyDescent="0.25">
      <c r="B9" s="8">
        <f t="shared" si="1"/>
        <v>7</v>
      </c>
      <c r="C9" s="9" t="s">
        <v>49</v>
      </c>
      <c r="D9" s="22">
        <v>44421</v>
      </c>
    </row>
    <row r="10" spans="2:4" x14ac:dyDescent="0.25">
      <c r="B10" s="8">
        <f t="shared" si="1"/>
        <v>8</v>
      </c>
      <c r="C10" s="9" t="s">
        <v>42</v>
      </c>
      <c r="D10" s="22">
        <v>44421</v>
      </c>
    </row>
    <row r="11" spans="2:4" x14ac:dyDescent="0.25">
      <c r="B11" s="8">
        <f t="shared" si="1"/>
        <v>9</v>
      </c>
      <c r="C11" s="9" t="s">
        <v>43</v>
      </c>
      <c r="D11" s="22">
        <v>44421</v>
      </c>
    </row>
    <row r="12" spans="2:4" x14ac:dyDescent="0.25">
      <c r="B12" s="8">
        <f t="shared" si="1"/>
        <v>10</v>
      </c>
      <c r="C12" s="9" t="s">
        <v>44</v>
      </c>
      <c r="D12" s="22">
        <v>44421</v>
      </c>
    </row>
    <row r="13" spans="2:4" x14ac:dyDescent="0.25">
      <c r="B13" s="6">
        <f>IFERROR(B12+1, 1)</f>
        <v>11</v>
      </c>
      <c r="C13" s="10" t="s">
        <v>133</v>
      </c>
      <c r="D13" s="22">
        <v>44536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A91F1E15F57C4F9F662A8126D06E1A" ma:contentTypeVersion="12" ma:contentTypeDescription="Crear nuevo documento." ma:contentTypeScope="" ma:versionID="0dfbf9432884f2264ba1804f9d349016">
  <xsd:schema xmlns:xsd="http://www.w3.org/2001/XMLSchema" xmlns:xs="http://www.w3.org/2001/XMLSchema" xmlns:p="http://schemas.microsoft.com/office/2006/metadata/properties" xmlns:ns2="cf1b8168-ae0d-4cb0-b2ad-39ff92958a4e" xmlns:ns3="f01f1947-08b6-4021-bfb3-0eae13f10f26" targetNamespace="http://schemas.microsoft.com/office/2006/metadata/properties" ma:root="true" ma:fieldsID="dfb3cade704bc5ff16c265f3097bf94d" ns2:_="" ns3:_="">
    <xsd:import namespace="cf1b8168-ae0d-4cb0-b2ad-39ff92958a4e"/>
    <xsd:import namespace="f01f1947-08b6-4021-bfb3-0eae13f10f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b8168-ae0d-4cb0-b2ad-39ff92958a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f1947-08b6-4021-bfb3-0eae13f10f2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EECAF3-71A0-48FE-8D61-B334270D35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D08F12-6866-4092-B84D-681477633D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b8168-ae0d-4cb0-b2ad-39ff92958a4e"/>
    <ds:schemaRef ds:uri="f01f1947-08b6-4021-bfb3-0eae13f10f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1E3271-F141-4E51-B94F-764134BBA3B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SPRINT</vt:lpstr>
      <vt:lpstr>EPICAS</vt:lpstr>
      <vt:lpstr>FEATURES</vt:lpstr>
      <vt:lpstr>USER_STORIES</vt:lpstr>
      <vt:lpstr>GENERAL</vt:lpstr>
      <vt:lpstr>TAREAS</vt:lpstr>
      <vt:lpstr>REGISTRO_TAREA</vt:lpstr>
      <vt:lpstr>ESTADO_TAREA</vt:lpstr>
      <vt:lpstr>CATEGORIA_TAREA</vt:lpstr>
      <vt:lpstr>tb_equipo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Daysi Huanca</dc:creator>
  <cp:lastModifiedBy>Sam</cp:lastModifiedBy>
  <dcterms:created xsi:type="dcterms:W3CDTF">2021-08-13T23:58:42Z</dcterms:created>
  <dcterms:modified xsi:type="dcterms:W3CDTF">2022-02-21T22:21:53Z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0x01010061A91F1E15F57C4F9F662A8126D06E1A</vt:lpwstr>
  </property>
  <property fmtid="{D5CDD505-2E9C-101B-9397-08002B2CF9AE}" pid="3" name="Order">
    <vt:r8>598800</vt:r8>
  </property>
</Properties>
</file>