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MD\Refineria CJM\"/>
    </mc:Choice>
  </mc:AlternateContent>
  <bookViews>
    <workbookView xWindow="0" yWindow="0" windowWidth="20490" windowHeight="7755" tabRatio="800" activeTab="1"/>
  </bookViews>
  <sheets>
    <sheet name="LMR" sheetId="1" r:id="rId1"/>
    <sheet name="Estimación" sheetId="3" r:id="rId2"/>
    <sheet name="Estrategia" sheetId="4" r:id="rId3"/>
  </sheets>
  <definedNames>
    <definedName name="_xlnm._FilterDatabase" localSheetId="0" hidden="1">LMR!$A$3:$O$40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4" i="3" l="1"/>
  <c r="M33" i="3"/>
  <c r="M32" i="3"/>
  <c r="M31" i="3"/>
  <c r="M30" i="3"/>
  <c r="M29" i="3"/>
  <c r="M28" i="3"/>
  <c r="M35" i="3" s="1"/>
  <c r="L35" i="3"/>
  <c r="K35" i="3"/>
  <c r="J35" i="3"/>
  <c r="I35" i="3"/>
  <c r="H35" i="3"/>
  <c r="G35" i="3"/>
  <c r="L28" i="3"/>
  <c r="L30" i="3"/>
  <c r="H30" i="3"/>
  <c r="L29" i="3"/>
  <c r="H29" i="3"/>
  <c r="G29" i="3"/>
  <c r="K28" i="3"/>
  <c r="I28" i="3"/>
  <c r="H16" i="3"/>
  <c r="H12" i="3"/>
  <c r="K9" i="3"/>
  <c r="K22" i="3" s="1"/>
  <c r="I9" i="3"/>
  <c r="I18" i="3" s="1"/>
  <c r="H9" i="3"/>
  <c r="H20" i="3" s="1"/>
  <c r="M40" i="1"/>
  <c r="M18" i="1"/>
  <c r="M16" i="1"/>
  <c r="H14" i="3" l="1"/>
  <c r="K18" i="3"/>
  <c r="L32" i="3" s="1"/>
  <c r="K16" i="3"/>
  <c r="L31" i="3" s="1"/>
  <c r="K14" i="3"/>
  <c r="I10" i="3"/>
  <c r="H28" i="3" s="1"/>
  <c r="I20" i="3"/>
  <c r="L20" i="3" s="1"/>
  <c r="I12" i="3"/>
  <c r="K10" i="3"/>
  <c r="I14" i="3"/>
  <c r="H10" i="3"/>
  <c r="G28" i="3" s="1"/>
  <c r="B28" i="3" s="1"/>
  <c r="B29" i="3" s="1"/>
  <c r="K12" i="3"/>
  <c r="I16" i="3"/>
  <c r="M20" i="1"/>
  <c r="H24" i="3" l="1"/>
  <c r="I24" i="3"/>
  <c r="K24" i="3"/>
  <c r="M37" i="1" l="1"/>
  <c r="M39" i="1"/>
  <c r="M38" i="1"/>
  <c r="M36" i="1"/>
  <c r="M35" i="1"/>
  <c r="M34" i="1"/>
  <c r="M33" i="1"/>
  <c r="M32" i="1"/>
  <c r="M31" i="1"/>
  <c r="M30" i="1"/>
  <c r="M29" i="1"/>
  <c r="M28" i="1"/>
  <c r="M27" i="1"/>
  <c r="M26" i="1"/>
  <c r="M25" i="1"/>
  <c r="M24" i="1"/>
  <c r="M23" i="1"/>
  <c r="M22" i="1"/>
  <c r="M21" i="1"/>
  <c r="M19" i="1"/>
  <c r="M17" i="1"/>
  <c r="M15" i="1"/>
  <c r="M5" i="1"/>
  <c r="M6" i="1"/>
  <c r="M7" i="1"/>
  <c r="M8" i="1"/>
  <c r="M9" i="1"/>
  <c r="M10" i="1"/>
  <c r="M11" i="1"/>
  <c r="M12" i="1"/>
  <c r="M13" i="1"/>
  <c r="M14" i="1"/>
  <c r="M4" i="1"/>
  <c r="C1" i="3" l="1"/>
  <c r="C2" i="3" s="1"/>
  <c r="C3" i="3" s="1"/>
  <c r="C4" i="3" s="1"/>
  <c r="J8" i="3" s="1"/>
  <c r="J9" i="3" l="1"/>
  <c r="K6" i="3"/>
  <c r="I6" i="3"/>
  <c r="H6" i="3"/>
  <c r="J10" i="3" l="1"/>
  <c r="J14" i="3"/>
  <c r="L14" i="3" s="1"/>
  <c r="J18" i="3"/>
  <c r="L18" i="3" s="1"/>
  <c r="J22" i="3"/>
  <c r="L22" i="3" s="1"/>
  <c r="J16" i="3"/>
  <c r="L16" i="3" s="1"/>
  <c r="J12" i="3"/>
  <c r="L12" i="3" s="1"/>
  <c r="L10" i="3" l="1"/>
  <c r="L24" i="3" s="1"/>
  <c r="J24" i="3"/>
</calcChain>
</file>

<file path=xl/sharedStrings.xml><?xml version="1.0" encoding="utf-8"?>
<sst xmlns="http://schemas.openxmlformats.org/spreadsheetml/2006/main" count="406" uniqueCount="238">
  <si>
    <t>Código CUN</t>
  </si>
  <si>
    <t>CUN01</t>
  </si>
  <si>
    <t>Caso de Uso de Negocio</t>
  </si>
  <si>
    <t>Requerimiento de Usuario</t>
  </si>
  <si>
    <t>Código RUSU</t>
  </si>
  <si>
    <t>RUSU001</t>
  </si>
  <si>
    <t>RUSU002</t>
  </si>
  <si>
    <t>RUSU003</t>
  </si>
  <si>
    <t>RUSU004</t>
  </si>
  <si>
    <t>RUSU005</t>
  </si>
  <si>
    <t>RUSU006</t>
  </si>
  <si>
    <t>Código
RSIS</t>
  </si>
  <si>
    <t>LISTA MAESTRA DE REQUERIMIENTOS</t>
  </si>
  <si>
    <t>Gestión y Control de Acceso</t>
  </si>
  <si>
    <t>Se requiere contar con un mecanismo que permita administrar la acreditación de empleados, contratistas así como visitantes</t>
  </si>
  <si>
    <t>Se requiere contar con un mecanismo que permita administrar la identificación de empleados, contratistas así como visitantes</t>
  </si>
  <si>
    <t>Se requiere contar con un mecanismo que permita administrar y controlar el acceso de empleados, contratistas y visitantes a las instalaciones de VM</t>
  </si>
  <si>
    <t>Se requiere contar con un mecanismo para permitir registrar los parametros y configuraciones que daran soporte a las funcionalidades del sistema</t>
  </si>
  <si>
    <t>Implementar un mantenimiento de Empresa</t>
  </si>
  <si>
    <t>Implementar un mantenimiento de Áreas</t>
  </si>
  <si>
    <t>Implementar un mantenimiento de colaboradores (EMP, CONTR, VIST)</t>
  </si>
  <si>
    <t>Implementar un mantenimiento de Requisitos</t>
  </si>
  <si>
    <t>Implementar un mantenimiento asociador entre área y requisitos</t>
  </si>
  <si>
    <t>Implementar un mecanimos de alerta diaria para determinar caducidad vigencia de fotocheck</t>
  </si>
  <si>
    <t>Implementar un mantenimiento de Ubicaciones</t>
  </si>
  <si>
    <t>Implementar una funcionalidad para asignar accesos a los colaboradores</t>
  </si>
  <si>
    <t>Implementar una funcionalidad que permita crear grupos de acceso</t>
  </si>
  <si>
    <t>Se requiere contar con un mecanismo que permita controlar el acceso y la seguridad al nuevo Sistema de Control de Acceso</t>
  </si>
  <si>
    <t>Implementar el Mantenimiento de Perfiles.</t>
  </si>
  <si>
    <t>Implementar el Mantenimiento de Módulos.</t>
  </si>
  <si>
    <t>Implementar el Mantenimiento de Usuarios.</t>
  </si>
  <si>
    <t>Se requiere contar con un conjunto de reportes que permitan el control y seguimiento de la información consignada en el sistema</t>
  </si>
  <si>
    <t>Nombre
Opción</t>
  </si>
  <si>
    <t>Impresión de Fotocheck</t>
  </si>
  <si>
    <t>Gestor de Notificaciones</t>
  </si>
  <si>
    <t>Registro de Grupos</t>
  </si>
  <si>
    <t>Registro de Puertas de acceso</t>
  </si>
  <si>
    <t>Asignar accesos</t>
  </si>
  <si>
    <t>Registro de Vacaciones y Descanso Médico</t>
  </si>
  <si>
    <t>Nombre
Módulo</t>
  </si>
  <si>
    <t>Seguridad</t>
  </si>
  <si>
    <t>Perfiles</t>
  </si>
  <si>
    <t>Módulos</t>
  </si>
  <si>
    <t>Usuarios</t>
  </si>
  <si>
    <t>Gestión de Permisos</t>
  </si>
  <si>
    <t>Control de Acceso</t>
  </si>
  <si>
    <t>Identificación</t>
  </si>
  <si>
    <t>Acreditación</t>
  </si>
  <si>
    <t>Políticas</t>
  </si>
  <si>
    <t>Empresas</t>
  </si>
  <si>
    <t>Áreas</t>
  </si>
  <si>
    <t>Colaboradores</t>
  </si>
  <si>
    <t>Requisitos</t>
  </si>
  <si>
    <t>Requisitos por Área</t>
  </si>
  <si>
    <t>Ubicaciones</t>
  </si>
  <si>
    <t>Implementar un funcionalidad para consultar el registro de accesos realizados por los colaboradores</t>
  </si>
  <si>
    <t>Seguimiento de Accesos</t>
  </si>
  <si>
    <t>Implementar un mecanismo para validar los accesos</t>
  </si>
  <si>
    <t>Implementar un mantenimiento para el detalle de los Requisitos</t>
  </si>
  <si>
    <t>Detalle de Requisitos</t>
  </si>
  <si>
    <t>Validar Solicitudes</t>
  </si>
  <si>
    <t>Implementar una funcionalidad que permita el  registro de solicitudes de acreditación (Registro Interno y externo)</t>
  </si>
  <si>
    <t>Implementar una funcionalidad que permita al  validación de solicitudes de acreditación (Internas y Externas)</t>
  </si>
  <si>
    <t>Registro de Solicitudes</t>
  </si>
  <si>
    <t>Se requiere contar con un mecanismo para permitir registrar los parámetros y configuraciones que darán soporte a las funcionalidades del sistema</t>
  </si>
  <si>
    <t>Permitirá el registro de:
- Nombre de la Empresa, Tipo de Empresa (Proveedor, Contratista, VM), RUC, Dirección y Persona de Contacto (Nombres, apellidos, DNI, Teléfono, Correo).
- Así mismo, permitirá la carga de archivos que se asocian producto de la información general que se solicita.
- Se contará con una bandeja de búsqueda donde se podrán realizar las operaciones básicas como editar, anular y crear nuevos registros</t>
  </si>
  <si>
    <t>Permitirá el registro de:
Nombre de Área
Persona encargada del Área (Nombres, Apellidos, Teléfono, Correo)
- Se contará con una bandeja de búsqueda donde se podrán realizar las operaciones básicas como editar, anular y crear nuevos registros</t>
  </si>
  <si>
    <t>Implementar un mantenimiento asociador entre empresa y áreas</t>
  </si>
  <si>
    <t>Áreas VM</t>
  </si>
  <si>
    <t>Permitirá el registro por parte del empleador:
Identificador de tipo de colaborador (EMP, CONTR, VIST)
Nombres y Apellidos
DNI
Seleccionar la Empresa (*)
Teléfono, correo
Dirección.
- Esta información podrá ser complementada desde el registro de solicitudes ya sea interna como externa según sea el caso
- Se contará con una bandeja de búsqueda donde se podrán realizar las operaciones básicas como editar, anular y crear nuevos registros
- No se anularán registros que formen parte de solicitudes ya registradas</t>
  </si>
  <si>
    <t>Permitirá el registro de:
Nombre del Requisito
- Identificar si para el requisito se adjuntará un documento
- Se contará con una bandeja de búsqueda donde se podrán realizar las operaciones básicas como editar, anular y crear nuevos registros</t>
  </si>
  <si>
    <t>Implementar un mantenimiento asociador de Usuarios por Perfil</t>
  </si>
  <si>
    <t>Implementar un mantenimiento asociador de Módulos por Perfil (Permisos)</t>
  </si>
  <si>
    <t>Usuarios por Perfil</t>
  </si>
  <si>
    <t>Implementar un mantenimiento asociador entre áreas y tipos de solicitudes</t>
  </si>
  <si>
    <t>Permitirá:
Seleccionar la Empresa (tipo VM)
Seleccionar el Área (Automáticamente se obtendrá los datos del encargado del área)
Consignar la Ubicación
- Se contará con una bandeja de búsqueda donde se podrán realizar las operaciones básicas como editar, anular y crear nuevos registros</t>
  </si>
  <si>
    <t>Tiene como objetivo final que al momento de ingresar una solicitud de algún determinado tipo, se filtren las áreas con sus requisitos a cargar.
Permitirá:
Seleccionar área
Seleccionar tipo de solicitud (Para empleados, Visitas o Empresas/Contratistas)
- Se contará con una bandeja de búsqueda donde se podrán realizar las operaciones básicas como editar, anular y crear nuevos registros</t>
  </si>
  <si>
    <t>Implementar un mantenimiento asociador de Áreas y Perfiles</t>
  </si>
  <si>
    <t>Tiene como objetivo final que al momento de ingresar a una solicitud para validar los requisitos por áreas de las colaboradores, la visualización de dicha información sea según los perfiles configurados.
Permitirá:
Seleccionar área
Seleccionar el perfil</t>
  </si>
  <si>
    <t>Áreas por Perfil</t>
  </si>
  <si>
    <t>Áreas por tipo de Solicitud</t>
  </si>
  <si>
    <t>Implementar un mantenimiento para determinar flujo de aprobación por tipo de solicitud</t>
  </si>
  <si>
    <t>Flujo de Aprobación</t>
  </si>
  <si>
    <t>Tiene com objetivo final definir por cada tipo de solicitud, cuales son las areas competentes que deben proporcionar su VB durante la validación de requisitos. Para ello:
- Seleccionar el tipo de solicitud
- Añadir una a una las áreas competentes que deben tener el respectivo VB para la aprobación de la solicitud de acreditación, así mismo se indicará que área finalmente podrá dar por aprobada la solicitud.
- Se contará con una bandeja de búsqueda donde se podrán realizar las operaciones básicas como editar, anular y crear nuevos registros</t>
  </si>
  <si>
    <t>- Se toma en cuenta las fechas de vigencia de contrato del colaborador y las dechas de vigencia del contrato del servicio.
- Se contará con un Gestor de Notificaciones en la pantalla principal del Sistema donde aparecerá un ícono llamativo cada vez que existan alertars.
- Al seleccionar dicho ícono se mostrará una pantalla con los colaboradores a vencer en los proximos "n" días</t>
  </si>
  <si>
    <t>Implementar un mecanimos de actualización de fotocheck caducados</t>
  </si>
  <si>
    <t>El objetivo fina es que, una vez que la fecha de vencimiento de contrato del empleado o del servicio concluya, automáticamente el estado de dichos fotocheck serán "Caducado"
- Esto estado será tomado en cuenta para el control de acceso a las instalaciones VM</t>
  </si>
  <si>
    <t>Implementar un funcionalidad para el registro de vacaciones, descanso médico, ausencia, suspenciones y renuncias</t>
  </si>
  <si>
    <t xml:space="preserve">Esta opción permitirá:
- Elegir la ubicación
- Registrar la puerta/molinete y el código del dispositivo a instalarse en dicha puerta
- Se contará con una bandeja de búsqueda para la información previamente registrada
- La información podrá ser editar y anulada (En la medida que no este siendo utilizada en la asignación de permisos)
</t>
  </si>
  <si>
    <t>Esta opción permitirá:
- Consignar un nombre de grupo
- Mediante una búsqueda de colaboradores acreditados, permitirá añadir a este grupo uno o mas colaboradores.
- Colaboradores con contrato vigente y/o su empresa mantenga el contrato vigente
- Se contará con una bandeja de búsqueda para la información previamente registrada
- La información podrá ser editar y anulada (En la medida que no este siendo utilizada en la asignación de permisos)</t>
  </si>
  <si>
    <t>Esta opción permitirá:
- Mediante una búsqueda de colaboradores acreditados y/o grupos, permitirá seleccionar uno o varios de estos. (Colaboradores con contrato vigente y/o su empresa mantenga el contrato vigente)
- Mediante una búsqueda de puertas de acceso/molinete por Ubicación, permitirá seleccionar una o varias de ellas
- Opcionalmente registrar un horario de acceso (Ejm: L-V, 8.00-18:00) para cada una o para todas las puertas de acceso consignadas.
- Se contará con una bandeja de búsqueda para la información previamente registrada
- La información podrá ser editar y anulada (Al anular una asignación, implica dar de baja a la autorización previamente existente)
Al consignar esta información por defecto el estado de acceso es autorizado, pudiendo cambiar dicho estado a "No Autorizado" mediante la selección del referido estado en el modo edición.</t>
  </si>
  <si>
    <t>Esta opción permitirá:
- Listar la información registrada, producto de los accesos de los colaboradores a las instalaciones de VM
- Se contará con filtros de búsqueda como colaborador, grupo, empresa, ubicación, puerta/molinete, fechas de acceso.</t>
  </si>
  <si>
    <t>Implementar un mecanismo de trazabilidad de acceso</t>
  </si>
  <si>
    <t>Este mecanismo de trazabildiad consiste en registrar los accesos aceptados y rechazados en los puntos de acceso habilitados</t>
  </si>
  <si>
    <t>Implementar una funcionalidad para registrar excepciones al ingreso</t>
  </si>
  <si>
    <t>Este mecanismo consiste:
- Recibir el código de colaborador y código de la puerta/molinete que se intenta acceder, esto a traves del fotocheck y el dispositivo lector respectivamente.
- Con dicha información se procedera a consultar las asignaciones previamente configuradas.
- Asi mismo, se tendrá en cuenta la vigencia del contrato del colaborador, la vigencia del contrato del servicio. Así mismo, considerará los registros que pueda presentar el colaborador (vacaciones, descanso, etc)
- Se validará si la fecha de acceso se exc</t>
  </si>
  <si>
    <t>Esta opción permitirá:
- Listar la información previamente ingresada. Se contará con filtros de búsqueda como Nombre/Apellidos del colaborador, Fec. Registro, Motivos.
- Mediante una busqueda de colaboradores acreditados y/o grupos, permitirá seleccionar uno o varios de estos.
- Se elegirá el motivo (Vacaciones, Descanso Med., Ausencia, Suspención, Renuncia) e ingresar fechas de inicio - fin, observaciones y adjuntar uno o varios documentos de ser necesario
- La información podrá ser editar y anulada.
- Se podrá adicionar excepciones, para los casos en que se requiera que el colaborador acceda a las instalaciones de VM durante un periodo de tiempo no habilitado (Vacaciones y ausencia), consignando una o varias fechas de inicio-fin y su respectivo motivo</t>
  </si>
  <si>
    <t>Implementar un reporte para visualizar los accesos</t>
  </si>
  <si>
    <t>Reportes</t>
  </si>
  <si>
    <t>Trazabilidad de accesos</t>
  </si>
  <si>
    <t>Implementar un reporte para visualizar accesos sin retorno</t>
  </si>
  <si>
    <t>Trazabilidad de acceso sin salidas</t>
  </si>
  <si>
    <t>Implementar una funcionalidad para el registro de visitas.</t>
  </si>
  <si>
    <t>Registro de Visitas</t>
  </si>
  <si>
    <t>Implementar un reporte para visualizar accesos que han excedido el horario/tiempo</t>
  </si>
  <si>
    <t>Reporte que permite mostrar la trazabilidad de accesos de colabadores que no registrado su salida fuera del horario establecido (VM, Empresas) o del tiempo asignado (Visitas)
Criterios: Fec. Ingreso, Grupo/Colaborador (Nombre, Apellidos), Tipo de Acceso: Autorizado/No autorizado
Campos: Puerta/Molinete, Fec. Ingreso/Salida, Tipo Colaborador, Colaborador (Nombre, Apellidos, DNI, código Fotocheck), Tipo de Acceso</t>
  </si>
  <si>
    <t>Reporte que permite mostrar la trazabilidad de accesos de colabadores que no han registrado salida (en un mismo día)
Criterios: Fec. Ingreso, Grupo/Colaborador (Nombre, Apellidos), Tipo de Acceso: Autorizado/No autorizado
Campos: Puerta/Molinete, Fec. Ingreso/Salida, Tipo Colaborador, Colaborador (Nombre, Apellidos, DNI, código Fotocheck), Tipo de Acceso</t>
  </si>
  <si>
    <t>Reporte que permita mostrar la trazabilidad de accesos de los colaboradores por grupo.
Criterios: Fec. Ingreso, Grupo/Colaborador (Nombre, Apellidos), Tipo de Acceso: Autorizado/No autorizado
Campos: Puerta/Molinete, Fec. Ingreso/Salida, Tipo Colaborador, Colaborador (Nombre, Apellidos, DNI, código Fotocheck), Tipo de Acceso</t>
  </si>
  <si>
    <t>Capa Negocio</t>
  </si>
  <si>
    <t>Capa Acc. Datos</t>
  </si>
  <si>
    <t>Capa Presentación</t>
  </si>
  <si>
    <t>Int. Arquit</t>
  </si>
  <si>
    <t>BD</t>
  </si>
  <si>
    <t>Esfuerzo</t>
  </si>
  <si>
    <t>Excepciones al ingreso</t>
  </si>
  <si>
    <t>Esta opción consiste en registrar fechas y motivos (Descripción) por los cuales no estará permitido el acceso a las instalaciones de VM. Así mismo, contará con la opción de consignar "colaboradores" y/o "Grupos" que si podrán ingresar en dichas fechas.
- Se contará con una bandeja de búsqueda para la información previamente registrada</t>
  </si>
  <si>
    <t>Permitirá el registro de:
Atributos con sus respectivos tipos de datos, de tal forma que permita a un registro ingresar tanta información como atributos se haya definido, respecto el tipo de dato consignado.
- Se contará con una bandeja de búsqueda donde se podrán realizar las operaciones básicas como editar, anular y crear nuevos registros</t>
  </si>
  <si>
    <t>Permitirá:
Seleccionar el área
Registrar uno o mas requisitos. 
- Identificar si la información a suministrar sera realizada por el empleador o por el empleado/Contratista.
- Se contará con una bandeja de búsqueda donde se podrán realizar las operaciones básicas como editar, anular y crear nuevos registros</t>
  </si>
  <si>
    <t>Permitirá:
- Consignar el nombre de la ubicación física (Ejm: Recursos Humanos, Contabilidad, Almacen, etc)
- Se contará con una bandeja de búsqueda donde se podrán realizar las operaciones básicas como editar, anular y crear nuevos registros</t>
  </si>
  <si>
    <t>RSIS001</t>
  </si>
  <si>
    <t>RSIS002</t>
  </si>
  <si>
    <t>RSIS003</t>
  </si>
  <si>
    <t>RSIS004</t>
  </si>
  <si>
    <t>RSIS005</t>
  </si>
  <si>
    <t>RSIS006</t>
  </si>
  <si>
    <t>RSIS007</t>
  </si>
  <si>
    <t>RSIS008</t>
  </si>
  <si>
    <t>RSIS009</t>
  </si>
  <si>
    <t>RSIS010</t>
  </si>
  <si>
    <t>RSIS011</t>
  </si>
  <si>
    <t>RSIS012</t>
  </si>
  <si>
    <t>RSIS013</t>
  </si>
  <si>
    <t>RSIS014</t>
  </si>
  <si>
    <t>RSIS015</t>
  </si>
  <si>
    <t>RSIS016</t>
  </si>
  <si>
    <t>RSIS017</t>
  </si>
  <si>
    <t>RSIS018</t>
  </si>
  <si>
    <t>RSIS019</t>
  </si>
  <si>
    <t>RSIS020</t>
  </si>
  <si>
    <t>RSIS021</t>
  </si>
  <si>
    <t>RSIS022</t>
  </si>
  <si>
    <t>RSIS023</t>
  </si>
  <si>
    <t>RSIS024</t>
  </si>
  <si>
    <t>RSIS025</t>
  </si>
  <si>
    <t>RSIS026</t>
  </si>
  <si>
    <t>RSIS027</t>
  </si>
  <si>
    <t>RSIS028</t>
  </si>
  <si>
    <t>RSIS029</t>
  </si>
  <si>
    <t>RSIS030</t>
  </si>
  <si>
    <t>RSIS031</t>
  </si>
  <si>
    <t>RSIS032</t>
  </si>
  <si>
    <t>RSIS033</t>
  </si>
  <si>
    <t>Estimación IMPL</t>
  </si>
  <si>
    <t>Total Esfuerzo de Implementación</t>
  </si>
  <si>
    <t xml:space="preserve">Total Duración de Implementación </t>
  </si>
  <si>
    <t>hr</t>
  </si>
  <si>
    <t>Meses</t>
  </si>
  <si>
    <t>Total Duración de Implementación según recursos</t>
  </si>
  <si>
    <t>Implementar una funcionalidad que permita registrar las puertas de acceso por ubicación</t>
  </si>
  <si>
    <t>Fases</t>
  </si>
  <si>
    <t>Horas</t>
  </si>
  <si>
    <t>Analista Funcional</t>
  </si>
  <si>
    <t>Arquitecto</t>
  </si>
  <si>
    <t>Documentador</t>
  </si>
  <si>
    <t>Analista de Calidad</t>
  </si>
  <si>
    <t>Esfuerzo Total por Fases</t>
  </si>
  <si>
    <t>Cantidad Recursos</t>
  </si>
  <si>
    <t>Esfuerzo Total por Rol</t>
  </si>
  <si>
    <t>Analista Técnico</t>
  </si>
  <si>
    <t>Analista Programador</t>
  </si>
  <si>
    <t>Diseñador</t>
  </si>
  <si>
    <t>Total Duración Implementación con 4 Aps</t>
  </si>
  <si>
    <t>Construcción</t>
  </si>
  <si>
    <t>Elaboración</t>
  </si>
  <si>
    <t>Incepción</t>
  </si>
  <si>
    <t>Transición</t>
  </si>
  <si>
    <t>- Bandeja de búsqueda que listará todas las solicitudes "Aprobadas". Se contará con los siguientes filtros:  Documento de Identidad, Apellidos, Empresa, Nro. Solicitud, Fec. Registro., Fec. Aprobación
- En ella se procederá a ingresar el código de la tarjeta de proximidad para cada uno de los colaboradores.
- Luego se procedera a seleccionar uno o varios de los registros actualizados con el código de la tarjeta, para luego indicarle al sistema la "Impresión" de los fotocheck (Nombre completo, DNI, Empresa, Tipo colaborador, Fecha Inicio y Fin de contrato)
- Se contará con un opción para "Pre-visualizar" lo que sería la impresión del Fotocheck
- La impresión de un fotocheck generará un registro interno asociado al colaborador.
- Una vez que impriman todos los fotocheck de los colaboradores consignados en una solicitud, esta pasará a un estado "Cerrada"
- Se tendrá la posibilidad de visualizar a manera de consulta el registro de información y carga de requisitos.
- Se contará con la opción de "Trazabilidad" para apreciar por los diversos estados, fechas y comentarios por los que ha pasado la solicitud</t>
  </si>
  <si>
    <t>Gestión de Fotocheck</t>
  </si>
  <si>
    <t>- Bandeja de búsqueda que listará las visitas previamente registradas. Se contará con los siguientes filtros:  Documento de Identidad, Apellidos, Empresa, Nro. Solicitud, Fec. Registro., Fec. Aprobación
- Se contará con la opción de "Añadir", "Editar", "Consultar", "Anular"
- Al "Añadir", se consignará el documento de identidad con lo cual el sistema buscará si la persona se encuentra dentro de una solicitud de acreditación "Aprobada", si es así automaticamente aparecerá su nombre, apellidos. Se podrá consignar directamente a un grupo para su acceso (se deberia tener previamente configurado accesos para un grupo Visitantes), el código de la tarjeta y el tiempo de visita (en minutos). En caso no se encuentre a la persona dentro de una solicitud acreditada, se podrá marcar complementar los datos indicados previamente. Seguidamente se consignará el código de la tarjeta y la fecha de válidez.
- Las opciones de "Editar" y "Consultar" mostrarán la información en la misma pantalla que se utiliza para añadir una visita.
- La opción "Anular" eliminará logicamente el registro, anulando el acceso.</t>
  </si>
  <si>
    <t>Implementar una funcionalidad que permita listar los registro de solicitudes de acreditación (Registro Interno y externo)</t>
  </si>
  <si>
    <t>- Se contará con una serie de estados que permitiran manejar la correcta administración de las solicituds (En Proceso, Por Validar, Observado, Aprobado).  
- Esta opción permitirá el registro de solicitudes por parte de un operador ya sea este de VM (interno) o de un Contratista en particular (externo)
- Se contará con una bandeja de búsqueda de solicitudes, con los siguientes filtros:  Documento de Identidad, Apellidos, Empresa, Estado, Nro. Solicitud, Fec. Registro.
- Esta bandeja contará con opciones de "Añadir", "Editar", "Anular", "Consultar", "Promover"
- "Añadir", permitirá registrar una nueva solicitud.
- "Editar" mostrará en pantalla los datos contenidos en la solicitud (colaboradores, requisitos y su detalles), los mismos que podrán ser modificados según el estado en que se encuentra la solicitud. Esta opción permitirá modificar las solicitudes en estado "En Proceso" y "Observada"
- "Anular" permitirá eliminar lógicamente el registro, el cual no podrá ser visualizado ni trabajado en adelante. Quedando dicha información como parte del histórico registrado.
- "Consultar" mostrará en pantalla los datos contenidos en la solicitud (colaboradores, requisitos y su detalle), los mismos que serán unicamente de lectura.
- "Promover" será la opción que realiza el operador (VM o contratista) para dar por finalizada el registro de la solicitud, permitiendo el cambio de estado "Por Validar" e impidiendo la manipulación de dicho registro por parte del operador del sistema (VM o contratista)</t>
  </si>
  <si>
    <t>A traves de una pantalla permitirá se consignará los datos de la solicitud (estado "En Proceso"): 
- Elegir tipo de solicitud (EMPL, CONTRAT, VISIT), elegir la empresa (se muestran los datos del contacto), consignar los datos del servicio (Nombre, Descripción, Nro Contrato/OC, Fec. Inicio, Fec. Fin). Seguidamente se contará con las opciones para "Añadir", "Editar", "Anular" y "Comentarios" para la gestión del registro de los colaboradores. Estos se verán listados y por cada uno se contará con la opción "Requisitos", la cual abre una nueva pantalla con todos los requisitos agrupados por área y filtrados según el tipo de solicitud que se esta registrando. Adicionalmente por cada requisito visualizar los "Comentarios" productos de las validaciones, se podrá anexar un adjunto según la configuración especificada para dicho requisito, así como acceder a través de la opción "Detalle" a una pantalla donde se consignará los datos necesarios que previamente se hallan configurado a fin de que se pueda almacenar como información asociada al requisito.
- "Editar" mostrará en pantalla los datos contenidos en la solicitud (colaboradores, requisitos y su detalles), los mismos que podrán ser modificados según el estado en que se encuentra la solicitud. Esta opción permitirá modificar las solicitudes en estado "En Proceso" y "Observada"
- "Anular" permitirá eliminar lógicamente el registro, el cual no podrá ser visualizado ni trabajado en adelante. Quedando dicha información como parte del histórico registrado.
- "Consultar" mostrará en pantalla los datos contenidos en la solicitud (colaboradores, requisitos y su detalle), los mismos que serán unicamente de lectura.
- "Promover" será la opción que realiza el operador (VM o contratista) para dar por finalizada el registro de la solicitud, permitiendo el cambio de estado "Por Validar" e impidiendo la manipulación de dicho registro por parte del operador del sistema (VM o contratista)</t>
  </si>
  <si>
    <t>RSIS034</t>
  </si>
  <si>
    <t>RSIS035</t>
  </si>
  <si>
    <t>Implementar una funcionalidad para generar el fotocheck del colaborador</t>
  </si>
  <si>
    <t xml:space="preserve">- Se Validarán las solicitudes que se encuentren en estado "Por Validar", pudiendo pasar una solicitud a los estados "Observado" o "Aprobado".
- Esta opción permitirá la validación de solicitudes por parte de un operador de VM de las solicitudes internas(VM) y externas (Contratistas).
- Se contará con una bandeja de búsqueda de solicitudes, con los siguientes filtros:  Documento de Identidad, Apellidos, Empresa, Estado, Nro. Solicitud, Fec. Registro.
- Esta bandeja contará con opciones de "Validar", "Consultar", "Aprobar", "Observar"
- "Validar", a traves de una pantalla permitirá mostrará los datos de la solicitud elegida (los datos de la solicitud como de la empresa y del servicio no podrán ser editados en esta etapa). Se mostrará listado con todos los colaboradoes inscritos en dicha solicitud, en dicho listado ademas de ver los nombres, apellidos, rol, se apreciará unos iconos que permitirán al operador visualizar rapidamente si ha cumplido o no con el requisito y contará con la opción "Requisito" Esta opción mostrará una pantalla con los requisitos agrupados por área, se podrá descargar el adjunto (en caso se haya cargado), determinar si cumple o no cumple, ingresar alguna observación y la opción "Detalle", en la cual en una pantalla mostrará los atributos que se hallan consignado en la etapa previa (Registro). Será necesario que en cada área que se valide, de estar todo conforme será necesario marcar el chek de "VB". Este check se cruzará contra la política respectiva para determinar si al validar todos los requisitos según las areas competentes, podrá darse por aprobado y que área finalmente da la aprobación.
- "Consultar" mostrará en pantalla los datos contenidos en la solicitud (colaboradores, requisitos y su detalle), tal cual se consigno en la etapa previa (Registro) y serán unicamente de lectura.
- "Aprobar" mediante esta opción, el operador (VM) determina que la información contenida en la solicitud esta conforme y cambia el estado de la solicitud a "Aprobado", permitiendo que en una siguiente etapa se pueda gestionar la generación de fotocheck.
- "Observar" mediante esta opción, el operador (VM) determina que la información contenida en la solicitud, al menos un colaborador no cumple con los requisitos, por lo que la solicitud pasa a estado "Observado" para que pueda ser modificada a través de la opción "Registro de Solicitudes"
</t>
  </si>
  <si>
    <t>- Cuando se procede a Validar una solicitud, automática el sistema hará una pre-validación de todos los requisitos, de forma tal que aquellos en los que se solicitaba algún tipo de información o documento que no haya sido provisto se considerará como No Conforme. (Esto permitirá agilizar la labor operativa), posteriormente y de manera operativa, el usuario procederá a continuar con la validación de cada uno de los requisitos.</t>
  </si>
  <si>
    <t>Implementar un mecanismo automático para pre-validar los requisitos</t>
  </si>
  <si>
    <t>RSIS036</t>
  </si>
  <si>
    <t>Requerimiento de Sistema</t>
  </si>
  <si>
    <t>Definiciones del requerimiento</t>
  </si>
  <si>
    <t>Implementar un mantenimiento de parametros generales</t>
  </si>
  <si>
    <t>Permitirá:
- Consignar los parámetros base del sistema así como información configurable como listas para las pantallas dentro de los módulo del sistema
- Se contará con una bandeja de búsqueda donde se podrán realizar las operaciones básicas como editar, anular y crear nuevos registros</t>
  </si>
  <si>
    <t>Mantenimiento Generales</t>
  </si>
  <si>
    <t>CUN02</t>
  </si>
  <si>
    <t>Gestión de Políticas y configuraciones</t>
  </si>
  <si>
    <t>Gestión de Acreditación</t>
  </si>
  <si>
    <t>Gestión de Identificación</t>
  </si>
  <si>
    <t>CUN03</t>
  </si>
  <si>
    <t>CUN04</t>
  </si>
  <si>
    <t>CUN05</t>
  </si>
  <si>
    <t>Gestión y Control de la Seguridad del Sistema</t>
  </si>
  <si>
    <t>RSIS037</t>
  </si>
  <si>
    <t>Implementar una funcionalidad para administrar los fotochecks</t>
  </si>
  <si>
    <t>- Bandeja de búsqueda que listará los registros creados producto de la generación de fotochecks. Se contará con los siguientes filtros:  Documento de Identidad, Apellidos, Empresa, Código Fotocheck, Fec. Registro.
- Se contará con las operaciones de "Consultar", "Actualizar Estado"
- LA opción "Consultar" mostrar los datos personales del colaborador, asi como el código del fotocheck y los datos de la solicitud que dieron origen a la creación del mismo.
. La opción "Actualizar Estado" permitirá cambiar el estado del Fotocheck a "Entregado","Devuelto", "Extraviado", "Caducado" mediante la selección de dicho estado y el ingreso de una glosa u observación.
- Los estado inicial del Fotocheck es "Generado", siendo el estado "Entregado" el que permitirá acceder a las instalaciones de VM</t>
  </si>
  <si>
    <t>Mes1</t>
  </si>
  <si>
    <t>Mes2</t>
  </si>
  <si>
    <t>Mes3</t>
  </si>
  <si>
    <t>Mes4</t>
  </si>
  <si>
    <t>Mes5</t>
  </si>
  <si>
    <t>Mes6</t>
  </si>
  <si>
    <t>Sem1</t>
  </si>
  <si>
    <t>Sem2</t>
  </si>
  <si>
    <t>Sem3</t>
  </si>
  <si>
    <t>Sem4</t>
  </si>
  <si>
    <t>Sem5</t>
  </si>
  <si>
    <t>Sem6</t>
  </si>
  <si>
    <t>Sem7</t>
  </si>
  <si>
    <t>Sem8</t>
  </si>
  <si>
    <t>Sem9</t>
  </si>
  <si>
    <t>Sem10</t>
  </si>
  <si>
    <t>Sem11</t>
  </si>
  <si>
    <t>Sem12</t>
  </si>
  <si>
    <t>Sem13</t>
  </si>
  <si>
    <t>Sem14</t>
  </si>
  <si>
    <t>Sem15</t>
  </si>
  <si>
    <t>Sem16</t>
  </si>
  <si>
    <t>Sem17</t>
  </si>
  <si>
    <t>Sem18</t>
  </si>
  <si>
    <t>Sem19</t>
  </si>
  <si>
    <t>Sem20</t>
  </si>
  <si>
    <t>Sem21</t>
  </si>
  <si>
    <t>Sem22</t>
  </si>
  <si>
    <t>Sem23</t>
  </si>
  <si>
    <t>Sem24</t>
  </si>
  <si>
    <t>Roles</t>
  </si>
  <si>
    <t>Total por Meses</t>
  </si>
  <si>
    <t>Total por Rol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</si>
</sst>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b/>
      <sz val="9"/>
      <color theme="0"/>
      <name val="Calibri"/>
      <family val="2"/>
      <scheme val="minor"/>
    </font>
    <font>
      <b/>
      <sz val="12"/>
      <color theme="1"/>
      <name val="Calibri"/>
      <family val="2"/>
      <scheme val="minor"/>
    </font>
    <font>
      <b/>
      <sz val="9"/>
      <color theme="1"/>
      <name val="Calibri"/>
      <family val="2"/>
      <scheme val="minor"/>
    </font>
    <font>
      <sz val="9"/>
      <color theme="4" tint="-0.499984740745262"/>
      <name val="Calibri"/>
      <family val="2"/>
      <scheme val="minor"/>
    </font>
    <font>
      <sz val="9"/>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4" tint="-0.249977111117893"/>
        <bgColor indexed="64"/>
      </patternFill>
    </fill>
  </fills>
  <borders count="15">
    <border>
      <left/>
      <right/>
      <top/>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rgb="FF0070C0"/>
      </left>
      <right style="thin">
        <color rgb="FF0070C0"/>
      </right>
      <top style="thin">
        <color rgb="FF0070C0"/>
      </top>
      <bottom/>
      <diagonal/>
    </border>
    <border>
      <left style="thin">
        <color rgb="FF0070C0"/>
      </left>
      <right style="thin">
        <color rgb="FF0070C0"/>
      </right>
      <top/>
      <bottom style="thin">
        <color rgb="FF0070C0"/>
      </bottom>
      <diagonal/>
    </border>
    <border>
      <left style="thin">
        <color rgb="FF0070C0"/>
      </left>
      <right style="thin">
        <color rgb="FF0070C0"/>
      </right>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vertical="top" wrapText="1"/>
    </xf>
    <xf numFmtId="0" fontId="2" fillId="2" borderId="1" xfId="0" applyFont="1" applyFill="1" applyBorder="1" applyAlignment="1">
      <alignment horizontal="center" vertical="center" wrapText="1"/>
    </xf>
    <xf numFmtId="0" fontId="1" fillId="0" borderId="1" xfId="0" applyFont="1" applyBorder="1" applyAlignment="1">
      <alignment vertical="top" wrapText="1"/>
    </xf>
    <xf numFmtId="0" fontId="1" fillId="0" borderId="1" xfId="0" quotePrefix="1" applyFont="1" applyBorder="1" applyAlignment="1">
      <alignment vertical="top" wrapText="1"/>
    </xf>
    <xf numFmtId="0" fontId="1" fillId="0" borderId="1" xfId="0" applyFont="1" applyFill="1" applyBorder="1" applyAlignment="1">
      <alignment vertical="top" wrapText="1"/>
    </xf>
    <xf numFmtId="0" fontId="3" fillId="0" borderId="0" xfId="0" applyFont="1" applyAlignment="1">
      <alignment horizontal="center" vertical="top" wrapText="1"/>
    </xf>
    <xf numFmtId="0" fontId="3" fillId="0" borderId="0" xfId="0" applyFont="1" applyAlignment="1">
      <alignment horizontal="center" vertical="top" wrapText="1"/>
    </xf>
    <xf numFmtId="0" fontId="1" fillId="0" borderId="1" xfId="0" quotePrefix="1" applyFont="1" applyFill="1" applyBorder="1" applyAlignment="1">
      <alignment vertical="top" wrapText="1"/>
    </xf>
    <xf numFmtId="2" fontId="1" fillId="0" borderId="0" xfId="0" applyNumberFormat="1" applyFont="1" applyAlignment="1">
      <alignment vertical="top" wrapText="1"/>
    </xf>
    <xf numFmtId="0" fontId="1" fillId="0" borderId="0" xfId="0" applyFont="1"/>
    <xf numFmtId="9" fontId="1" fillId="0" borderId="0" xfId="0" applyNumberFormat="1" applyFont="1"/>
    <xf numFmtId="2" fontId="1" fillId="0" borderId="0" xfId="0" applyNumberFormat="1" applyFont="1"/>
    <xf numFmtId="0" fontId="1" fillId="0" borderId="6" xfId="0" applyFont="1" applyBorder="1" applyAlignment="1">
      <alignment horizontal="center"/>
    </xf>
    <xf numFmtId="0" fontId="1" fillId="0" borderId="0" xfId="0" applyFont="1" applyBorder="1" applyAlignment="1">
      <alignment vertical="center"/>
    </xf>
    <xf numFmtId="0" fontId="1" fillId="0" borderId="6" xfId="0" applyFont="1" applyBorder="1"/>
    <xf numFmtId="9" fontId="5" fillId="0" borderId="6" xfId="0" applyNumberFormat="1" applyFont="1" applyBorder="1"/>
    <xf numFmtId="0" fontId="2" fillId="2" borderId="6" xfId="0" applyFont="1" applyFill="1" applyBorder="1" applyAlignment="1">
      <alignment horizontal="right"/>
    </xf>
    <xf numFmtId="0" fontId="2" fillId="2" borderId="6" xfId="0" applyFont="1" applyFill="1" applyBorder="1" applyAlignment="1">
      <alignment horizontal="center"/>
    </xf>
    <xf numFmtId="0" fontId="6" fillId="0" borderId="6" xfId="0" applyFont="1" applyBorder="1"/>
    <xf numFmtId="1" fontId="1" fillId="0" borderId="0" xfId="0" applyNumberFormat="1" applyFont="1"/>
    <xf numFmtId="1" fontId="1" fillId="0" borderId="6" xfId="0" applyNumberFormat="1" applyFont="1" applyBorder="1" applyAlignment="1">
      <alignment horizontal="center"/>
    </xf>
    <xf numFmtId="2" fontId="4" fillId="3" borderId="6" xfId="0" applyNumberFormat="1" applyFont="1" applyFill="1" applyBorder="1" applyAlignment="1">
      <alignment vertical="center"/>
    </xf>
    <xf numFmtId="0" fontId="3" fillId="0" borderId="0" xfId="0" applyFont="1" applyAlignment="1">
      <alignment horizontal="center"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6" xfId="0" applyFont="1" applyBorder="1" applyAlignment="1">
      <alignment horizontal="left" vertical="center"/>
    </xf>
    <xf numFmtId="2" fontId="4" fillId="3" borderId="6" xfId="0" applyNumberFormat="1" applyFont="1" applyFill="1" applyBorder="1" applyAlignment="1">
      <alignmen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2" fontId="4" fillId="3" borderId="8" xfId="0" applyNumberFormat="1" applyFont="1" applyFill="1" applyBorder="1" applyAlignment="1">
      <alignment vertical="center"/>
    </xf>
    <xf numFmtId="2" fontId="4" fillId="3" borderId="9" xfId="0" applyNumberFormat="1" applyFont="1" applyFill="1" applyBorder="1" applyAlignment="1">
      <alignment vertical="center"/>
    </xf>
    <xf numFmtId="0" fontId="4" fillId="0" borderId="7" xfId="0" applyFont="1" applyBorder="1" applyAlignment="1">
      <alignment horizontal="right"/>
    </xf>
    <xf numFmtId="0" fontId="4" fillId="0" borderId="5" xfId="0" applyFont="1" applyBorder="1" applyAlignment="1">
      <alignment horizontal="right"/>
    </xf>
    <xf numFmtId="0" fontId="1" fillId="0" borderId="8" xfId="0" applyFont="1" applyBorder="1" applyAlignment="1">
      <alignment horizontal="left" vertical="center"/>
    </xf>
    <xf numFmtId="0" fontId="1" fillId="0" borderId="9" xfId="0" applyFont="1" applyBorder="1" applyAlignment="1">
      <alignment horizontal="left" vertical="center"/>
    </xf>
    <xf numFmtId="0" fontId="0" fillId="0" borderId="6" xfId="0" applyBorder="1" applyAlignment="1">
      <alignment horizontal="center"/>
    </xf>
    <xf numFmtId="0" fontId="0" fillId="0" borderId="6" xfId="0" applyBorder="1"/>
    <xf numFmtId="0" fontId="0" fillId="0" borderId="10" xfId="0" applyBorder="1"/>
    <xf numFmtId="0" fontId="0" fillId="0" borderId="11" xfId="0" applyBorder="1"/>
    <xf numFmtId="0" fontId="2" fillId="4" borderId="1" xfId="0" applyFont="1" applyFill="1" applyBorder="1" applyAlignment="1">
      <alignment vertical="top" wrapText="1"/>
    </xf>
    <xf numFmtId="0" fontId="2" fillId="4" borderId="12" xfId="0" applyFont="1" applyFill="1" applyBorder="1" applyAlignment="1">
      <alignment horizontal="center" vertical="top" wrapText="1"/>
    </xf>
    <xf numFmtId="0" fontId="2" fillId="4" borderId="13"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4" borderId="14" xfId="0" applyFont="1" applyFill="1" applyBorder="1" applyAlignment="1">
      <alignment horizontal="center" vertical="top" wrapText="1"/>
    </xf>
    <xf numFmtId="9" fontId="1" fillId="0" borderId="1" xfId="0" quotePrefix="1"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428625</xdr:colOff>
      <xdr:row>0</xdr:row>
      <xdr:rowOff>128588</xdr:rowOff>
    </xdr:from>
    <xdr:to>
      <xdr:col>6</xdr:col>
      <xdr:colOff>23813</xdr:colOff>
      <xdr:row>2</xdr:row>
      <xdr:rowOff>147638</xdr:rowOff>
    </xdr:to>
    <xdr:sp macro="" textlink="">
      <xdr:nvSpPr>
        <xdr:cNvPr id="2" name="Chevron 1"/>
        <xdr:cNvSpPr/>
      </xdr:nvSpPr>
      <xdr:spPr>
        <a:xfrm>
          <a:off x="2155031" y="128588"/>
          <a:ext cx="1131095" cy="400050"/>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PE" sz="1000" b="1">
              <a:solidFill>
                <a:schemeClr val="bg1"/>
              </a:solidFill>
            </a:rPr>
            <a:t>Incepción</a:t>
          </a:r>
        </a:p>
      </xdr:txBody>
    </xdr:sp>
    <xdr:clientData/>
  </xdr:twoCellAnchor>
  <xdr:twoCellAnchor>
    <xdr:from>
      <xdr:col>5</xdr:col>
      <xdr:colOff>509587</xdr:colOff>
      <xdr:row>0</xdr:row>
      <xdr:rowOff>126207</xdr:rowOff>
    </xdr:from>
    <xdr:to>
      <xdr:col>10</xdr:col>
      <xdr:colOff>-1</xdr:colOff>
      <xdr:row>2</xdr:row>
      <xdr:rowOff>145257</xdr:rowOff>
    </xdr:to>
    <xdr:sp macro="" textlink="">
      <xdr:nvSpPr>
        <xdr:cNvPr id="3" name="Chevron 2"/>
        <xdr:cNvSpPr/>
      </xdr:nvSpPr>
      <xdr:spPr>
        <a:xfrm>
          <a:off x="3259931" y="126207"/>
          <a:ext cx="2050256" cy="400050"/>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PE" sz="1000" b="1">
              <a:solidFill>
                <a:schemeClr val="bg1"/>
              </a:solidFill>
            </a:rPr>
            <a:t>Elaboración</a:t>
          </a:r>
        </a:p>
      </xdr:txBody>
    </xdr:sp>
    <xdr:clientData/>
  </xdr:twoCellAnchor>
  <xdr:twoCellAnchor>
    <xdr:from>
      <xdr:col>10</xdr:col>
      <xdr:colOff>30954</xdr:colOff>
      <xdr:row>0</xdr:row>
      <xdr:rowOff>135732</xdr:rowOff>
    </xdr:from>
    <xdr:to>
      <xdr:col>21</xdr:col>
      <xdr:colOff>488155</xdr:colOff>
      <xdr:row>2</xdr:row>
      <xdr:rowOff>154782</xdr:rowOff>
    </xdr:to>
    <xdr:sp macro="" textlink="">
      <xdr:nvSpPr>
        <xdr:cNvPr id="4" name="Chevron 3"/>
        <xdr:cNvSpPr/>
      </xdr:nvSpPr>
      <xdr:spPr>
        <a:xfrm>
          <a:off x="5341142" y="135732"/>
          <a:ext cx="6088857" cy="400050"/>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PE" sz="1000" b="1">
              <a:solidFill>
                <a:schemeClr val="bg1"/>
              </a:solidFill>
            </a:rPr>
            <a:t>Construcción</a:t>
          </a:r>
        </a:p>
      </xdr:txBody>
    </xdr:sp>
    <xdr:clientData/>
  </xdr:twoCellAnchor>
  <xdr:twoCellAnchor>
    <xdr:from>
      <xdr:col>21</xdr:col>
      <xdr:colOff>495299</xdr:colOff>
      <xdr:row>0</xdr:row>
      <xdr:rowOff>135732</xdr:rowOff>
    </xdr:from>
    <xdr:to>
      <xdr:col>25</xdr:col>
      <xdr:colOff>35718</xdr:colOff>
      <xdr:row>2</xdr:row>
      <xdr:rowOff>154782</xdr:rowOff>
    </xdr:to>
    <xdr:sp macro="" textlink="">
      <xdr:nvSpPr>
        <xdr:cNvPr id="5" name="Chevron 4"/>
        <xdr:cNvSpPr/>
      </xdr:nvSpPr>
      <xdr:spPr>
        <a:xfrm>
          <a:off x="11437143" y="135732"/>
          <a:ext cx="1588294" cy="400050"/>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PE" sz="1000" b="1">
              <a:solidFill>
                <a:schemeClr val="bg1"/>
              </a:solidFill>
            </a:rPr>
            <a:t>Transición</a:t>
          </a:r>
        </a:p>
      </xdr:txBody>
    </xdr:sp>
    <xdr:clientData/>
  </xdr:twoCellAnchor>
  <xdr:twoCellAnchor>
    <xdr:from>
      <xdr:col>4</xdr:col>
      <xdr:colOff>11906</xdr:colOff>
      <xdr:row>5</xdr:row>
      <xdr:rowOff>178594</xdr:rowOff>
    </xdr:from>
    <xdr:to>
      <xdr:col>5</xdr:col>
      <xdr:colOff>500062</xdr:colOff>
      <xdr:row>8</xdr:row>
      <xdr:rowOff>11906</xdr:rowOff>
    </xdr:to>
    <xdr:sp macro="" textlink="">
      <xdr:nvSpPr>
        <xdr:cNvPr id="6" name="Rectangle 5"/>
        <xdr:cNvSpPr/>
      </xdr:nvSpPr>
      <xdr:spPr>
        <a:xfrm>
          <a:off x="2250281" y="1131094"/>
          <a:ext cx="1000125" cy="404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sz="900"/>
            <a:t>Levantamiento de Información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zoomScale="90" zoomScaleNormal="90" workbookViewId="0">
      <selection activeCell="H5" sqref="H5"/>
    </sheetView>
  </sheetViews>
  <sheetFormatPr defaultRowHeight="12" x14ac:dyDescent="0.25"/>
  <cols>
    <col min="1" max="1" width="8.5703125" style="1" customWidth="1"/>
    <col min="2" max="2" width="14.42578125" style="1" customWidth="1"/>
    <col min="3" max="3" width="9.140625" style="1" customWidth="1"/>
    <col min="4" max="4" width="20" style="1" customWidth="1"/>
    <col min="5" max="5" width="8.140625" style="1" customWidth="1"/>
    <col min="6" max="6" width="22" style="1" customWidth="1"/>
    <col min="7" max="7" width="60.28515625" style="1" customWidth="1"/>
    <col min="8" max="8" width="10" style="1" customWidth="1"/>
    <col min="9" max="9" width="6.42578125" style="1" customWidth="1"/>
    <col min="10" max="10" width="8.28515625" style="1" customWidth="1"/>
    <col min="11" max="12" width="5.7109375" style="1" customWidth="1"/>
    <col min="13" max="13" width="7.28515625" style="1" customWidth="1"/>
    <col min="14" max="14" width="11.5703125" style="1" customWidth="1"/>
    <col min="15" max="15" width="11.85546875" style="1" customWidth="1"/>
    <col min="16" max="16384" width="9.140625" style="1"/>
  </cols>
  <sheetData>
    <row r="1" spans="1:15" ht="15.75" x14ac:dyDescent="0.25">
      <c r="A1" s="23" t="s">
        <v>12</v>
      </c>
      <c r="B1" s="23"/>
      <c r="C1" s="23"/>
      <c r="D1" s="23"/>
      <c r="E1" s="23"/>
      <c r="F1" s="23"/>
      <c r="G1" s="23"/>
      <c r="H1" s="7"/>
      <c r="I1" s="7"/>
      <c r="J1" s="7"/>
      <c r="K1" s="7"/>
      <c r="L1" s="7"/>
      <c r="M1" s="7"/>
      <c r="N1" s="6"/>
    </row>
    <row r="2" spans="1:15" ht="12" customHeight="1" x14ac:dyDescent="0.25">
      <c r="H2" s="24" t="s">
        <v>152</v>
      </c>
      <c r="I2" s="25"/>
      <c r="J2" s="25"/>
      <c r="K2" s="25"/>
      <c r="L2" s="25"/>
      <c r="M2" s="26"/>
    </row>
    <row r="3" spans="1:15" ht="36" x14ac:dyDescent="0.25">
      <c r="A3" s="2" t="s">
        <v>0</v>
      </c>
      <c r="B3" s="2" t="s">
        <v>2</v>
      </c>
      <c r="C3" s="2" t="s">
        <v>4</v>
      </c>
      <c r="D3" s="2" t="s">
        <v>3</v>
      </c>
      <c r="E3" s="2" t="s">
        <v>11</v>
      </c>
      <c r="F3" s="2" t="s">
        <v>189</v>
      </c>
      <c r="G3" s="2" t="s">
        <v>190</v>
      </c>
      <c r="H3" s="2" t="s">
        <v>110</v>
      </c>
      <c r="I3" s="2" t="s">
        <v>108</v>
      </c>
      <c r="J3" s="2" t="s">
        <v>109</v>
      </c>
      <c r="K3" s="2" t="s">
        <v>111</v>
      </c>
      <c r="L3" s="2" t="s">
        <v>112</v>
      </c>
      <c r="M3" s="2" t="s">
        <v>113</v>
      </c>
      <c r="N3" s="2" t="s">
        <v>39</v>
      </c>
      <c r="O3" s="2" t="s">
        <v>32</v>
      </c>
    </row>
    <row r="4" spans="1:15" ht="96" x14ac:dyDescent="0.25">
      <c r="A4" s="3" t="s">
        <v>1</v>
      </c>
      <c r="B4" s="3" t="s">
        <v>195</v>
      </c>
      <c r="C4" s="3" t="s">
        <v>5</v>
      </c>
      <c r="D4" s="3" t="s">
        <v>17</v>
      </c>
      <c r="E4" s="3" t="s">
        <v>119</v>
      </c>
      <c r="F4" s="3" t="s">
        <v>18</v>
      </c>
      <c r="G4" s="4" t="s">
        <v>65</v>
      </c>
      <c r="H4" s="4">
        <v>14</v>
      </c>
      <c r="I4" s="4">
        <v>8</v>
      </c>
      <c r="J4" s="4">
        <v>12</v>
      </c>
      <c r="K4" s="4">
        <v>2</v>
      </c>
      <c r="L4" s="4">
        <v>8</v>
      </c>
      <c r="M4" s="4">
        <f>SUM(H4:L4)</f>
        <v>44</v>
      </c>
      <c r="N4" s="4" t="s">
        <v>48</v>
      </c>
      <c r="O4" s="4" t="s">
        <v>49</v>
      </c>
    </row>
    <row r="5" spans="1:15" ht="96" x14ac:dyDescent="0.25">
      <c r="A5" s="3" t="s">
        <v>1</v>
      </c>
      <c r="B5" s="3" t="s">
        <v>195</v>
      </c>
      <c r="C5" s="3" t="s">
        <v>5</v>
      </c>
      <c r="D5" s="3" t="s">
        <v>64</v>
      </c>
      <c r="E5" s="3" t="s">
        <v>120</v>
      </c>
      <c r="F5" s="3" t="s">
        <v>19</v>
      </c>
      <c r="G5" s="4" t="s">
        <v>66</v>
      </c>
      <c r="H5" s="4">
        <v>12</v>
      </c>
      <c r="I5" s="4">
        <v>6</v>
      </c>
      <c r="J5" s="4">
        <v>6</v>
      </c>
      <c r="K5" s="4">
        <v>2</v>
      </c>
      <c r="L5" s="4">
        <v>8</v>
      </c>
      <c r="M5" s="4">
        <f>SUM(H5:L5)</f>
        <v>34</v>
      </c>
      <c r="N5" s="4" t="s">
        <v>48</v>
      </c>
      <c r="O5" s="4" t="s">
        <v>50</v>
      </c>
    </row>
    <row r="6" spans="1:15" ht="96" x14ac:dyDescent="0.25">
      <c r="A6" s="3" t="s">
        <v>1</v>
      </c>
      <c r="B6" s="3" t="s">
        <v>195</v>
      </c>
      <c r="C6" s="3" t="s">
        <v>5</v>
      </c>
      <c r="D6" s="3" t="s">
        <v>64</v>
      </c>
      <c r="E6" s="3" t="s">
        <v>121</v>
      </c>
      <c r="F6" s="3" t="s">
        <v>77</v>
      </c>
      <c r="G6" s="4" t="s">
        <v>78</v>
      </c>
      <c r="H6" s="4">
        <v>14</v>
      </c>
      <c r="I6" s="4">
        <v>6</v>
      </c>
      <c r="J6" s="4">
        <v>8</v>
      </c>
      <c r="K6" s="4">
        <v>2</v>
      </c>
      <c r="L6" s="4">
        <v>8</v>
      </c>
      <c r="M6" s="4">
        <f>SUM(H6:L6)</f>
        <v>38</v>
      </c>
      <c r="N6" s="4" t="s">
        <v>48</v>
      </c>
      <c r="O6" s="4" t="s">
        <v>79</v>
      </c>
    </row>
    <row r="7" spans="1:15" ht="96" x14ac:dyDescent="0.25">
      <c r="A7" s="3" t="s">
        <v>1</v>
      </c>
      <c r="B7" s="3" t="s">
        <v>195</v>
      </c>
      <c r="C7" s="3" t="s">
        <v>5</v>
      </c>
      <c r="D7" s="3" t="s">
        <v>17</v>
      </c>
      <c r="E7" s="3" t="s">
        <v>122</v>
      </c>
      <c r="F7" s="3" t="s">
        <v>67</v>
      </c>
      <c r="G7" s="4" t="s">
        <v>75</v>
      </c>
      <c r="H7" s="4">
        <v>14</v>
      </c>
      <c r="I7" s="4">
        <v>6</v>
      </c>
      <c r="J7" s="4">
        <v>8</v>
      </c>
      <c r="K7" s="4">
        <v>2</v>
      </c>
      <c r="L7" s="4">
        <v>8</v>
      </c>
      <c r="M7" s="4">
        <f>SUM(H7:L7)</f>
        <v>38</v>
      </c>
      <c r="N7" s="4" t="s">
        <v>48</v>
      </c>
      <c r="O7" s="4" t="s">
        <v>68</v>
      </c>
    </row>
    <row r="8" spans="1:15" ht="108" x14ac:dyDescent="0.25">
      <c r="A8" s="3" t="s">
        <v>1</v>
      </c>
      <c r="B8" s="3" t="s">
        <v>195</v>
      </c>
      <c r="C8" s="3" t="s">
        <v>5</v>
      </c>
      <c r="D8" s="3" t="s">
        <v>17</v>
      </c>
      <c r="E8" s="3" t="s">
        <v>123</v>
      </c>
      <c r="F8" s="3" t="s">
        <v>81</v>
      </c>
      <c r="G8" s="4" t="s">
        <v>83</v>
      </c>
      <c r="H8" s="4">
        <v>14</v>
      </c>
      <c r="I8" s="4">
        <v>8</v>
      </c>
      <c r="J8" s="4">
        <v>8</v>
      </c>
      <c r="K8" s="4">
        <v>2</v>
      </c>
      <c r="L8" s="4">
        <v>8</v>
      </c>
      <c r="M8" s="4">
        <f>SUM(H8:L8)</f>
        <v>40</v>
      </c>
      <c r="N8" s="4" t="s">
        <v>48</v>
      </c>
      <c r="O8" s="4" t="s">
        <v>82</v>
      </c>
    </row>
    <row r="9" spans="1:15" ht="96" x14ac:dyDescent="0.25">
      <c r="A9" s="3" t="s">
        <v>1</v>
      </c>
      <c r="B9" s="3" t="s">
        <v>195</v>
      </c>
      <c r="C9" s="3" t="s">
        <v>5</v>
      </c>
      <c r="D9" s="3" t="s">
        <v>17</v>
      </c>
      <c r="E9" s="3" t="s">
        <v>124</v>
      </c>
      <c r="F9" s="3" t="s">
        <v>74</v>
      </c>
      <c r="G9" s="4" t="s">
        <v>76</v>
      </c>
      <c r="H9" s="4">
        <v>14</v>
      </c>
      <c r="I9" s="4">
        <v>6</v>
      </c>
      <c r="J9" s="4">
        <v>8</v>
      </c>
      <c r="K9" s="4">
        <v>2</v>
      </c>
      <c r="L9" s="4">
        <v>8</v>
      </c>
      <c r="M9" s="4">
        <f>SUM(H9:L9)</f>
        <v>38</v>
      </c>
      <c r="N9" s="4" t="s">
        <v>48</v>
      </c>
      <c r="O9" s="4" t="s">
        <v>80</v>
      </c>
    </row>
    <row r="10" spans="1:15" ht="138.75" customHeight="1" x14ac:dyDescent="0.25">
      <c r="A10" s="3" t="s">
        <v>1</v>
      </c>
      <c r="B10" s="3" t="s">
        <v>195</v>
      </c>
      <c r="C10" s="3" t="s">
        <v>5</v>
      </c>
      <c r="D10" s="3" t="s">
        <v>17</v>
      </c>
      <c r="E10" s="3" t="s">
        <v>125</v>
      </c>
      <c r="F10" s="3" t="s">
        <v>20</v>
      </c>
      <c r="G10" s="4" t="s">
        <v>69</v>
      </c>
      <c r="H10" s="4">
        <v>14</v>
      </c>
      <c r="I10" s="4">
        <v>6</v>
      </c>
      <c r="J10" s="4">
        <v>8</v>
      </c>
      <c r="K10" s="4">
        <v>2</v>
      </c>
      <c r="L10" s="4">
        <v>8</v>
      </c>
      <c r="M10" s="4">
        <f>SUM(H10:L10)</f>
        <v>38</v>
      </c>
      <c r="N10" s="4" t="s">
        <v>48</v>
      </c>
      <c r="O10" s="4" t="s">
        <v>51</v>
      </c>
    </row>
    <row r="11" spans="1:15" ht="96" x14ac:dyDescent="0.25">
      <c r="A11" s="3" t="s">
        <v>1</v>
      </c>
      <c r="B11" s="3" t="s">
        <v>195</v>
      </c>
      <c r="C11" s="3" t="s">
        <v>5</v>
      </c>
      <c r="D11" s="3" t="s">
        <v>17</v>
      </c>
      <c r="E11" s="3" t="s">
        <v>126</v>
      </c>
      <c r="F11" s="3" t="s">
        <v>21</v>
      </c>
      <c r="G11" s="4" t="s">
        <v>70</v>
      </c>
      <c r="H11" s="4">
        <v>14</v>
      </c>
      <c r="I11" s="4">
        <v>6</v>
      </c>
      <c r="J11" s="4">
        <v>8</v>
      </c>
      <c r="K11" s="4">
        <v>2</v>
      </c>
      <c r="L11" s="4">
        <v>8</v>
      </c>
      <c r="M11" s="4">
        <f>SUM(H11:L11)</f>
        <v>38</v>
      </c>
      <c r="N11" s="4" t="s">
        <v>48</v>
      </c>
      <c r="O11" s="4" t="s">
        <v>52</v>
      </c>
    </row>
    <row r="12" spans="1:15" ht="96" x14ac:dyDescent="0.25">
      <c r="A12" s="3" t="s">
        <v>1</v>
      </c>
      <c r="B12" s="3" t="s">
        <v>195</v>
      </c>
      <c r="C12" s="3" t="s">
        <v>5</v>
      </c>
      <c r="D12" s="3" t="s">
        <v>17</v>
      </c>
      <c r="E12" s="3" t="s">
        <v>127</v>
      </c>
      <c r="F12" s="3" t="s">
        <v>58</v>
      </c>
      <c r="G12" s="4" t="s">
        <v>116</v>
      </c>
      <c r="H12" s="4">
        <v>16</v>
      </c>
      <c r="I12" s="4">
        <v>6</v>
      </c>
      <c r="J12" s="4">
        <v>6</v>
      </c>
      <c r="K12" s="4">
        <v>2</v>
      </c>
      <c r="L12" s="4">
        <v>8</v>
      </c>
      <c r="M12" s="4">
        <f>SUM(H12:L12)</f>
        <v>38</v>
      </c>
      <c r="N12" s="4" t="s">
        <v>48</v>
      </c>
      <c r="O12" s="4" t="s">
        <v>59</v>
      </c>
    </row>
    <row r="13" spans="1:15" ht="96" x14ac:dyDescent="0.25">
      <c r="A13" s="3" t="s">
        <v>1</v>
      </c>
      <c r="B13" s="3" t="s">
        <v>195</v>
      </c>
      <c r="C13" s="3" t="s">
        <v>5</v>
      </c>
      <c r="D13" s="3" t="s">
        <v>17</v>
      </c>
      <c r="E13" s="3" t="s">
        <v>128</v>
      </c>
      <c r="F13" s="3" t="s">
        <v>22</v>
      </c>
      <c r="G13" s="4" t="s">
        <v>117</v>
      </c>
      <c r="H13" s="4">
        <v>14</v>
      </c>
      <c r="I13" s="4">
        <v>6</v>
      </c>
      <c r="J13" s="4">
        <v>12</v>
      </c>
      <c r="K13" s="4">
        <v>2</v>
      </c>
      <c r="L13" s="4">
        <v>8</v>
      </c>
      <c r="M13" s="4">
        <f>SUM(H13:L13)</f>
        <v>42</v>
      </c>
      <c r="N13" s="4" t="s">
        <v>48</v>
      </c>
      <c r="O13" s="4" t="s">
        <v>53</v>
      </c>
    </row>
    <row r="14" spans="1:15" ht="96" x14ac:dyDescent="0.25">
      <c r="A14" s="3" t="s">
        <v>1</v>
      </c>
      <c r="B14" s="3" t="s">
        <v>195</v>
      </c>
      <c r="C14" s="3" t="s">
        <v>5</v>
      </c>
      <c r="D14" s="3" t="s">
        <v>17</v>
      </c>
      <c r="E14" s="3" t="s">
        <v>129</v>
      </c>
      <c r="F14" s="3" t="s">
        <v>24</v>
      </c>
      <c r="G14" s="4" t="s">
        <v>118</v>
      </c>
      <c r="H14" s="4">
        <v>12</v>
      </c>
      <c r="I14" s="4">
        <v>6</v>
      </c>
      <c r="J14" s="4">
        <v>6</v>
      </c>
      <c r="K14" s="4">
        <v>2</v>
      </c>
      <c r="L14" s="4">
        <v>8</v>
      </c>
      <c r="M14" s="4">
        <f>SUM(H14:L14)</f>
        <v>34</v>
      </c>
      <c r="N14" s="4" t="s">
        <v>48</v>
      </c>
      <c r="O14" s="4" t="s">
        <v>54</v>
      </c>
    </row>
    <row r="15" spans="1:15" ht="304.5" customHeight="1" x14ac:dyDescent="0.25">
      <c r="A15" s="3" t="s">
        <v>194</v>
      </c>
      <c r="B15" s="3" t="s">
        <v>196</v>
      </c>
      <c r="C15" s="3" t="s">
        <v>6</v>
      </c>
      <c r="D15" s="3" t="s">
        <v>14</v>
      </c>
      <c r="E15" s="3" t="s">
        <v>130</v>
      </c>
      <c r="F15" s="3" t="s">
        <v>179</v>
      </c>
      <c r="G15" s="4" t="s">
        <v>180</v>
      </c>
      <c r="H15" s="4">
        <v>16</v>
      </c>
      <c r="I15" s="4">
        <v>8</v>
      </c>
      <c r="J15" s="4">
        <v>6</v>
      </c>
      <c r="K15" s="4">
        <v>2</v>
      </c>
      <c r="L15" s="4">
        <v>8</v>
      </c>
      <c r="M15" s="4">
        <f>SUM(H15:L15)</f>
        <v>40</v>
      </c>
      <c r="N15" s="4" t="s">
        <v>47</v>
      </c>
      <c r="O15" s="4" t="s">
        <v>63</v>
      </c>
    </row>
    <row r="16" spans="1:15" ht="384" customHeight="1" x14ac:dyDescent="0.25">
      <c r="A16" s="3" t="s">
        <v>194</v>
      </c>
      <c r="B16" s="3" t="s">
        <v>196</v>
      </c>
      <c r="C16" s="3" t="s">
        <v>6</v>
      </c>
      <c r="D16" s="3" t="s">
        <v>14</v>
      </c>
      <c r="E16" s="3" t="s">
        <v>131</v>
      </c>
      <c r="F16" s="3" t="s">
        <v>61</v>
      </c>
      <c r="G16" s="4" t="s">
        <v>181</v>
      </c>
      <c r="H16" s="4">
        <v>40</v>
      </c>
      <c r="I16" s="4">
        <v>40</v>
      </c>
      <c r="J16" s="4">
        <v>32</v>
      </c>
      <c r="K16" s="4">
        <v>16</v>
      </c>
      <c r="L16" s="4">
        <v>24</v>
      </c>
      <c r="M16" s="4">
        <f>SUM(H16:L16)</f>
        <v>152</v>
      </c>
      <c r="N16" s="4"/>
      <c r="O16" s="4"/>
    </row>
    <row r="17" spans="1:15" ht="339.75" customHeight="1" x14ac:dyDescent="0.25">
      <c r="A17" s="3" t="s">
        <v>194</v>
      </c>
      <c r="B17" s="3" t="s">
        <v>196</v>
      </c>
      <c r="C17" s="3" t="s">
        <v>6</v>
      </c>
      <c r="D17" s="3" t="s">
        <v>14</v>
      </c>
      <c r="E17" s="3" t="s">
        <v>132</v>
      </c>
      <c r="F17" s="3" t="s">
        <v>62</v>
      </c>
      <c r="G17" s="4" t="s">
        <v>185</v>
      </c>
      <c r="H17" s="4">
        <v>40</v>
      </c>
      <c r="I17" s="4">
        <v>40</v>
      </c>
      <c r="J17" s="4">
        <v>32</v>
      </c>
      <c r="K17" s="4">
        <v>16</v>
      </c>
      <c r="L17" s="4">
        <v>24</v>
      </c>
      <c r="M17" s="4">
        <f>SUM(H17:L17)</f>
        <v>152</v>
      </c>
      <c r="N17" s="4" t="s">
        <v>47</v>
      </c>
      <c r="O17" s="4" t="s">
        <v>60</v>
      </c>
    </row>
    <row r="18" spans="1:15" ht="84" x14ac:dyDescent="0.25">
      <c r="A18" s="3" t="s">
        <v>194</v>
      </c>
      <c r="B18" s="3" t="s">
        <v>196</v>
      </c>
      <c r="C18" s="3" t="s">
        <v>6</v>
      </c>
      <c r="D18" s="3" t="s">
        <v>14</v>
      </c>
      <c r="E18" s="3" t="s">
        <v>133</v>
      </c>
      <c r="F18" s="3" t="s">
        <v>187</v>
      </c>
      <c r="G18" s="3" t="s">
        <v>186</v>
      </c>
      <c r="H18" s="3">
        <v>0</v>
      </c>
      <c r="I18" s="3">
        <v>8</v>
      </c>
      <c r="J18" s="3">
        <v>8</v>
      </c>
      <c r="K18" s="3">
        <v>0</v>
      </c>
      <c r="L18" s="3">
        <v>8</v>
      </c>
      <c r="M18" s="4">
        <f>SUM(H18:L18)</f>
        <v>24</v>
      </c>
      <c r="N18" s="3"/>
      <c r="O18" s="4"/>
    </row>
    <row r="19" spans="1:15" ht="240" x14ac:dyDescent="0.25">
      <c r="A19" s="3" t="s">
        <v>198</v>
      </c>
      <c r="B19" s="3" t="s">
        <v>197</v>
      </c>
      <c r="C19" s="3" t="s">
        <v>7</v>
      </c>
      <c r="D19" s="3" t="s">
        <v>15</v>
      </c>
      <c r="E19" s="3" t="s">
        <v>134</v>
      </c>
      <c r="F19" s="3" t="s">
        <v>184</v>
      </c>
      <c r="G19" s="4" t="s">
        <v>176</v>
      </c>
      <c r="H19" s="4">
        <v>40</v>
      </c>
      <c r="I19" s="4">
        <v>48</v>
      </c>
      <c r="J19" s="4">
        <v>40</v>
      </c>
      <c r="K19" s="4">
        <v>24</v>
      </c>
      <c r="L19" s="4">
        <v>32</v>
      </c>
      <c r="M19" s="4">
        <f>SUM(H19:L19)</f>
        <v>184</v>
      </c>
      <c r="N19" s="4" t="s">
        <v>46</v>
      </c>
      <c r="O19" s="4" t="s">
        <v>33</v>
      </c>
    </row>
    <row r="20" spans="1:15" ht="156" x14ac:dyDescent="0.25">
      <c r="A20" s="3" t="s">
        <v>198</v>
      </c>
      <c r="B20" s="3" t="s">
        <v>197</v>
      </c>
      <c r="C20" s="3" t="s">
        <v>7</v>
      </c>
      <c r="D20" s="3" t="s">
        <v>15</v>
      </c>
      <c r="E20" s="3" t="s">
        <v>135</v>
      </c>
      <c r="F20" s="3" t="s">
        <v>203</v>
      </c>
      <c r="G20" s="4" t="s">
        <v>204</v>
      </c>
      <c r="H20" s="4">
        <v>16</v>
      </c>
      <c r="I20" s="4">
        <v>8</v>
      </c>
      <c r="J20" s="4">
        <v>8</v>
      </c>
      <c r="K20" s="4">
        <v>2</v>
      </c>
      <c r="L20" s="4">
        <v>8</v>
      </c>
      <c r="M20" s="4">
        <f>SUM(H20:L20)</f>
        <v>42</v>
      </c>
      <c r="N20" s="4" t="s">
        <v>46</v>
      </c>
      <c r="O20" s="4" t="s">
        <v>177</v>
      </c>
    </row>
    <row r="21" spans="1:15" ht="204" x14ac:dyDescent="0.25">
      <c r="A21" s="3" t="s">
        <v>198</v>
      </c>
      <c r="B21" s="3" t="s">
        <v>197</v>
      </c>
      <c r="C21" s="3" t="s">
        <v>7</v>
      </c>
      <c r="D21" s="3" t="s">
        <v>15</v>
      </c>
      <c r="E21" s="3" t="s">
        <v>136</v>
      </c>
      <c r="F21" s="3" t="s">
        <v>102</v>
      </c>
      <c r="G21" s="4" t="s">
        <v>178</v>
      </c>
      <c r="H21" s="4">
        <v>16</v>
      </c>
      <c r="I21" s="4">
        <v>8</v>
      </c>
      <c r="J21" s="4">
        <v>8</v>
      </c>
      <c r="K21" s="4">
        <v>2</v>
      </c>
      <c r="L21" s="4">
        <v>8</v>
      </c>
      <c r="M21" s="4">
        <f>SUM(H21:L21)</f>
        <v>42</v>
      </c>
      <c r="N21" s="4" t="s">
        <v>46</v>
      </c>
      <c r="O21" s="4" t="s">
        <v>103</v>
      </c>
    </row>
    <row r="22" spans="1:15" ht="84" x14ac:dyDescent="0.25">
      <c r="A22" s="3" t="s">
        <v>198</v>
      </c>
      <c r="B22" s="3" t="s">
        <v>197</v>
      </c>
      <c r="C22" s="3" t="s">
        <v>7</v>
      </c>
      <c r="D22" s="3" t="s">
        <v>15</v>
      </c>
      <c r="E22" s="3" t="s">
        <v>137</v>
      </c>
      <c r="F22" s="3" t="s">
        <v>23</v>
      </c>
      <c r="G22" s="4" t="s">
        <v>84</v>
      </c>
      <c r="H22" s="4">
        <v>16</v>
      </c>
      <c r="I22" s="4">
        <v>16</v>
      </c>
      <c r="J22" s="4">
        <v>6</v>
      </c>
      <c r="K22" s="4">
        <v>2</v>
      </c>
      <c r="L22" s="4">
        <v>12</v>
      </c>
      <c r="M22" s="4">
        <f>SUM(H22:L22)</f>
        <v>52</v>
      </c>
      <c r="N22" s="4" t="s">
        <v>46</v>
      </c>
      <c r="O22" s="4" t="s">
        <v>34</v>
      </c>
    </row>
    <row r="23" spans="1:15" ht="84" x14ac:dyDescent="0.25">
      <c r="A23" s="3" t="s">
        <v>198</v>
      </c>
      <c r="B23" s="3" t="s">
        <v>197</v>
      </c>
      <c r="C23" s="3" t="s">
        <v>7</v>
      </c>
      <c r="D23" s="3" t="s">
        <v>15</v>
      </c>
      <c r="E23" s="3" t="s">
        <v>138</v>
      </c>
      <c r="F23" s="3" t="s">
        <v>85</v>
      </c>
      <c r="G23" s="4" t="s">
        <v>86</v>
      </c>
      <c r="H23" s="4">
        <v>12</v>
      </c>
      <c r="I23" s="4">
        <v>24</v>
      </c>
      <c r="J23" s="4">
        <v>6</v>
      </c>
      <c r="K23" s="4">
        <v>2</v>
      </c>
      <c r="L23" s="4">
        <v>8</v>
      </c>
      <c r="M23" s="4">
        <f>SUM(H23:L23)</f>
        <v>52</v>
      </c>
      <c r="N23" s="4" t="s">
        <v>46</v>
      </c>
      <c r="O23" s="4"/>
    </row>
    <row r="24" spans="1:15" ht="153.75" customHeight="1" x14ac:dyDescent="0.25">
      <c r="A24" s="3" t="s">
        <v>199</v>
      </c>
      <c r="B24" s="3" t="s">
        <v>13</v>
      </c>
      <c r="C24" s="3" t="s">
        <v>8</v>
      </c>
      <c r="D24" s="3" t="s">
        <v>16</v>
      </c>
      <c r="E24" s="3" t="s">
        <v>139</v>
      </c>
      <c r="F24" s="5" t="s">
        <v>158</v>
      </c>
      <c r="G24" s="4" t="s">
        <v>88</v>
      </c>
      <c r="H24" s="4">
        <v>14</v>
      </c>
      <c r="I24" s="4">
        <v>6</v>
      </c>
      <c r="J24" s="4">
        <v>8</v>
      </c>
      <c r="K24" s="4">
        <v>2</v>
      </c>
      <c r="L24" s="4">
        <v>8</v>
      </c>
      <c r="M24" s="4">
        <f>SUM(H24:L24)</f>
        <v>38</v>
      </c>
      <c r="N24" s="4" t="s">
        <v>45</v>
      </c>
      <c r="O24" s="4" t="s">
        <v>36</v>
      </c>
    </row>
    <row r="25" spans="1:15" ht="120" x14ac:dyDescent="0.25">
      <c r="A25" s="3" t="s">
        <v>199</v>
      </c>
      <c r="B25" s="3" t="s">
        <v>13</v>
      </c>
      <c r="C25" s="3" t="s">
        <v>8</v>
      </c>
      <c r="D25" s="3" t="s">
        <v>16</v>
      </c>
      <c r="E25" s="3" t="s">
        <v>140</v>
      </c>
      <c r="F25" s="5" t="s">
        <v>26</v>
      </c>
      <c r="G25" s="4" t="s">
        <v>89</v>
      </c>
      <c r="H25" s="4">
        <v>12</v>
      </c>
      <c r="I25" s="4">
        <v>6</v>
      </c>
      <c r="J25" s="4">
        <v>6</v>
      </c>
      <c r="K25" s="4">
        <v>2</v>
      </c>
      <c r="L25" s="4">
        <v>8</v>
      </c>
      <c r="M25" s="4">
        <f>SUM(H25:L25)</f>
        <v>34</v>
      </c>
      <c r="N25" s="4" t="s">
        <v>45</v>
      </c>
      <c r="O25" s="4" t="s">
        <v>35</v>
      </c>
    </row>
    <row r="26" spans="1:15" ht="192" x14ac:dyDescent="0.25">
      <c r="A26" s="3" t="s">
        <v>199</v>
      </c>
      <c r="B26" s="3" t="s">
        <v>13</v>
      </c>
      <c r="C26" s="3" t="s">
        <v>8</v>
      </c>
      <c r="D26" s="3" t="s">
        <v>16</v>
      </c>
      <c r="E26" s="3" t="s">
        <v>141</v>
      </c>
      <c r="F26" s="5" t="s">
        <v>25</v>
      </c>
      <c r="G26" s="4" t="s">
        <v>90</v>
      </c>
      <c r="H26" s="4">
        <v>24</v>
      </c>
      <c r="I26" s="4">
        <v>24</v>
      </c>
      <c r="J26" s="4">
        <v>12</v>
      </c>
      <c r="K26" s="4">
        <v>2</v>
      </c>
      <c r="L26" s="4">
        <v>24</v>
      </c>
      <c r="M26" s="4">
        <f>SUM(H26:L26)</f>
        <v>86</v>
      </c>
      <c r="N26" s="4" t="s">
        <v>45</v>
      </c>
      <c r="O26" s="4" t="s">
        <v>37</v>
      </c>
    </row>
    <row r="27" spans="1:15" ht="168" x14ac:dyDescent="0.25">
      <c r="A27" s="3" t="s">
        <v>199</v>
      </c>
      <c r="B27" s="3" t="s">
        <v>13</v>
      </c>
      <c r="C27" s="3" t="s">
        <v>8</v>
      </c>
      <c r="D27" s="3" t="s">
        <v>16</v>
      </c>
      <c r="E27" s="3" t="s">
        <v>142</v>
      </c>
      <c r="F27" s="5" t="s">
        <v>87</v>
      </c>
      <c r="G27" s="4" t="s">
        <v>96</v>
      </c>
      <c r="H27" s="4">
        <v>24</v>
      </c>
      <c r="I27" s="4">
        <v>10</v>
      </c>
      <c r="J27" s="4">
        <v>12</v>
      </c>
      <c r="K27" s="4">
        <v>2</v>
      </c>
      <c r="L27" s="4">
        <v>12</v>
      </c>
      <c r="M27" s="4">
        <f>SUM(H27:L27)</f>
        <v>60</v>
      </c>
      <c r="N27" s="4" t="s">
        <v>45</v>
      </c>
      <c r="O27" s="4" t="s">
        <v>38</v>
      </c>
    </row>
    <row r="28" spans="1:15" ht="96" x14ac:dyDescent="0.25">
      <c r="A28" s="3" t="s">
        <v>199</v>
      </c>
      <c r="B28" s="3" t="s">
        <v>13</v>
      </c>
      <c r="C28" s="3" t="s">
        <v>8</v>
      </c>
      <c r="D28" s="3" t="s">
        <v>16</v>
      </c>
      <c r="E28" s="3" t="s">
        <v>143</v>
      </c>
      <c r="F28" s="5" t="s">
        <v>94</v>
      </c>
      <c r="G28" s="5" t="s">
        <v>115</v>
      </c>
      <c r="H28" s="5">
        <v>16</v>
      </c>
      <c r="I28" s="5">
        <v>6</v>
      </c>
      <c r="J28" s="5">
        <v>6</v>
      </c>
      <c r="K28" s="5">
        <v>2</v>
      </c>
      <c r="L28" s="5">
        <v>8</v>
      </c>
      <c r="M28" s="4">
        <f>SUM(H28:L28)</f>
        <v>38</v>
      </c>
      <c r="N28" s="4" t="s">
        <v>45</v>
      </c>
      <c r="O28" s="4" t="s">
        <v>114</v>
      </c>
    </row>
    <row r="29" spans="1:15" ht="120" x14ac:dyDescent="0.25">
      <c r="A29" s="3" t="s">
        <v>199</v>
      </c>
      <c r="B29" s="3" t="s">
        <v>13</v>
      </c>
      <c r="C29" s="3" t="s">
        <v>8</v>
      </c>
      <c r="D29" s="3" t="s">
        <v>16</v>
      </c>
      <c r="E29" s="3" t="s">
        <v>144</v>
      </c>
      <c r="F29" s="5" t="s">
        <v>57</v>
      </c>
      <c r="G29" s="4" t="s">
        <v>95</v>
      </c>
      <c r="H29" s="4">
        <v>0</v>
      </c>
      <c r="I29" s="4">
        <v>32</v>
      </c>
      <c r="J29" s="4">
        <v>8</v>
      </c>
      <c r="K29" s="4">
        <v>2</v>
      </c>
      <c r="L29" s="4">
        <v>12</v>
      </c>
      <c r="M29" s="4">
        <f>SUM(H29:L29)</f>
        <v>54</v>
      </c>
      <c r="N29" s="4"/>
      <c r="O29" s="4"/>
    </row>
    <row r="30" spans="1:15" ht="96" x14ac:dyDescent="0.25">
      <c r="A30" s="3" t="s">
        <v>199</v>
      </c>
      <c r="B30" s="3" t="s">
        <v>13</v>
      </c>
      <c r="C30" s="3" t="s">
        <v>8</v>
      </c>
      <c r="D30" s="3" t="s">
        <v>16</v>
      </c>
      <c r="E30" s="3" t="s">
        <v>145</v>
      </c>
      <c r="F30" s="5" t="s">
        <v>92</v>
      </c>
      <c r="G30" s="4" t="s">
        <v>93</v>
      </c>
      <c r="H30" s="4">
        <v>0</v>
      </c>
      <c r="I30" s="4">
        <v>16</v>
      </c>
      <c r="J30" s="4">
        <v>12</v>
      </c>
      <c r="K30" s="4">
        <v>2</v>
      </c>
      <c r="L30" s="4">
        <v>8</v>
      </c>
      <c r="M30" s="4">
        <f>SUM(H30:L30)</f>
        <v>38</v>
      </c>
      <c r="N30" s="4"/>
      <c r="O30" s="4"/>
    </row>
    <row r="31" spans="1:15" ht="96" x14ac:dyDescent="0.25">
      <c r="A31" s="3" t="s">
        <v>199</v>
      </c>
      <c r="B31" s="3" t="s">
        <v>13</v>
      </c>
      <c r="C31" s="3" t="s">
        <v>8</v>
      </c>
      <c r="D31" s="3" t="s">
        <v>16</v>
      </c>
      <c r="E31" s="3" t="s">
        <v>146</v>
      </c>
      <c r="F31" s="5" t="s">
        <v>55</v>
      </c>
      <c r="G31" s="4" t="s">
        <v>91</v>
      </c>
      <c r="H31" s="4">
        <v>16</v>
      </c>
      <c r="I31" s="4">
        <v>6</v>
      </c>
      <c r="J31" s="4">
        <v>6</v>
      </c>
      <c r="K31" s="4">
        <v>2</v>
      </c>
      <c r="L31" s="4">
        <v>8</v>
      </c>
      <c r="M31" s="4">
        <f>SUM(H31:L31)</f>
        <v>38</v>
      </c>
      <c r="N31" s="4" t="s">
        <v>45</v>
      </c>
      <c r="O31" s="4" t="s">
        <v>56</v>
      </c>
    </row>
    <row r="32" spans="1:15" ht="72" x14ac:dyDescent="0.25">
      <c r="A32" s="3" t="s">
        <v>200</v>
      </c>
      <c r="B32" s="3" t="s">
        <v>201</v>
      </c>
      <c r="C32" s="3" t="s">
        <v>9</v>
      </c>
      <c r="D32" s="3" t="s">
        <v>27</v>
      </c>
      <c r="E32" s="3" t="s">
        <v>147</v>
      </c>
      <c r="F32" s="5" t="s">
        <v>28</v>
      </c>
      <c r="G32" s="4"/>
      <c r="H32" s="4">
        <v>12</v>
      </c>
      <c r="I32" s="4">
        <v>6</v>
      </c>
      <c r="J32" s="4">
        <v>6</v>
      </c>
      <c r="K32" s="4">
        <v>2</v>
      </c>
      <c r="L32" s="4">
        <v>8</v>
      </c>
      <c r="M32" s="4">
        <f>SUM(H32:L32)</f>
        <v>34</v>
      </c>
      <c r="N32" s="4" t="s">
        <v>40</v>
      </c>
      <c r="O32" s="4" t="s">
        <v>41</v>
      </c>
    </row>
    <row r="33" spans="1:15" ht="72" x14ac:dyDescent="0.25">
      <c r="A33" s="3" t="s">
        <v>200</v>
      </c>
      <c r="B33" s="3" t="s">
        <v>201</v>
      </c>
      <c r="C33" s="3" t="s">
        <v>9</v>
      </c>
      <c r="D33" s="3" t="s">
        <v>27</v>
      </c>
      <c r="E33" s="3" t="s">
        <v>148</v>
      </c>
      <c r="F33" s="5" t="s">
        <v>29</v>
      </c>
      <c r="G33" s="5"/>
      <c r="H33" s="5">
        <v>12</v>
      </c>
      <c r="I33" s="5">
        <v>6</v>
      </c>
      <c r="J33" s="5">
        <v>6</v>
      </c>
      <c r="K33" s="5">
        <v>2</v>
      </c>
      <c r="L33" s="5">
        <v>8</v>
      </c>
      <c r="M33" s="4">
        <f>SUM(H33:L33)</f>
        <v>34</v>
      </c>
      <c r="N33" s="4" t="s">
        <v>40</v>
      </c>
      <c r="O33" s="4" t="s">
        <v>42</v>
      </c>
    </row>
    <row r="34" spans="1:15" ht="72" x14ac:dyDescent="0.25">
      <c r="A34" s="3" t="s">
        <v>200</v>
      </c>
      <c r="B34" s="3" t="s">
        <v>201</v>
      </c>
      <c r="C34" s="3" t="s">
        <v>9</v>
      </c>
      <c r="D34" s="3" t="s">
        <v>27</v>
      </c>
      <c r="E34" s="3" t="s">
        <v>149</v>
      </c>
      <c r="F34" s="5" t="s">
        <v>30</v>
      </c>
      <c r="G34" s="5"/>
      <c r="H34" s="5">
        <v>12</v>
      </c>
      <c r="I34" s="5">
        <v>6</v>
      </c>
      <c r="J34" s="5">
        <v>6</v>
      </c>
      <c r="K34" s="5">
        <v>2</v>
      </c>
      <c r="L34" s="5">
        <v>8</v>
      </c>
      <c r="M34" s="4">
        <f>SUM(H34:L34)</f>
        <v>34</v>
      </c>
      <c r="N34" s="4" t="s">
        <v>40</v>
      </c>
      <c r="O34" s="4" t="s">
        <v>43</v>
      </c>
    </row>
    <row r="35" spans="1:15" ht="72" x14ac:dyDescent="0.25">
      <c r="A35" s="3" t="s">
        <v>200</v>
      </c>
      <c r="B35" s="3" t="s">
        <v>201</v>
      </c>
      <c r="C35" s="3" t="s">
        <v>9</v>
      </c>
      <c r="D35" s="3" t="s">
        <v>27</v>
      </c>
      <c r="E35" s="3" t="s">
        <v>150</v>
      </c>
      <c r="F35" s="5" t="s">
        <v>71</v>
      </c>
      <c r="G35" s="5"/>
      <c r="H35" s="5">
        <v>14</v>
      </c>
      <c r="I35" s="5">
        <v>8</v>
      </c>
      <c r="J35" s="5">
        <v>8</v>
      </c>
      <c r="K35" s="5">
        <v>2</v>
      </c>
      <c r="L35" s="5">
        <v>8</v>
      </c>
      <c r="M35" s="4">
        <f>SUM(H35:L35)</f>
        <v>40</v>
      </c>
      <c r="N35" s="4" t="s">
        <v>40</v>
      </c>
      <c r="O35" s="4" t="s">
        <v>73</v>
      </c>
    </row>
    <row r="36" spans="1:15" ht="72" x14ac:dyDescent="0.25">
      <c r="A36" s="3" t="s">
        <v>200</v>
      </c>
      <c r="B36" s="3" t="s">
        <v>201</v>
      </c>
      <c r="C36" s="3" t="s">
        <v>9</v>
      </c>
      <c r="D36" s="3" t="s">
        <v>27</v>
      </c>
      <c r="E36" s="3" t="s">
        <v>151</v>
      </c>
      <c r="F36" s="5" t="s">
        <v>72</v>
      </c>
      <c r="G36" s="5"/>
      <c r="H36" s="5">
        <v>24</v>
      </c>
      <c r="I36" s="5">
        <v>10</v>
      </c>
      <c r="J36" s="5">
        <v>6</v>
      </c>
      <c r="K36" s="5">
        <v>2</v>
      </c>
      <c r="L36" s="5">
        <v>8</v>
      </c>
      <c r="M36" s="4">
        <f>SUM(H36:L36)</f>
        <v>50</v>
      </c>
      <c r="N36" s="4" t="s">
        <v>40</v>
      </c>
      <c r="O36" s="4" t="s">
        <v>44</v>
      </c>
    </row>
    <row r="37" spans="1:15" ht="84" x14ac:dyDescent="0.25">
      <c r="A37" s="3" t="s">
        <v>199</v>
      </c>
      <c r="B37" s="3" t="s">
        <v>13</v>
      </c>
      <c r="C37" s="5" t="s">
        <v>10</v>
      </c>
      <c r="D37" s="5" t="s">
        <v>31</v>
      </c>
      <c r="E37" s="3" t="s">
        <v>182</v>
      </c>
      <c r="F37" s="5" t="s">
        <v>97</v>
      </c>
      <c r="G37" s="8" t="s">
        <v>107</v>
      </c>
      <c r="H37" s="8">
        <v>14</v>
      </c>
      <c r="I37" s="8">
        <v>6</v>
      </c>
      <c r="J37" s="8">
        <v>0</v>
      </c>
      <c r="K37" s="8">
        <v>2</v>
      </c>
      <c r="L37" s="8">
        <v>8</v>
      </c>
      <c r="M37" s="5">
        <f>SUM(H37:L37)</f>
        <v>30</v>
      </c>
      <c r="N37" s="8" t="s">
        <v>98</v>
      </c>
      <c r="O37" s="8" t="s">
        <v>99</v>
      </c>
    </row>
    <row r="38" spans="1:15" ht="84" x14ac:dyDescent="0.25">
      <c r="A38" s="3" t="s">
        <v>199</v>
      </c>
      <c r="B38" s="3" t="s">
        <v>13</v>
      </c>
      <c r="C38" s="5" t="s">
        <v>10</v>
      </c>
      <c r="D38" s="5" t="s">
        <v>31</v>
      </c>
      <c r="E38" s="3" t="s">
        <v>183</v>
      </c>
      <c r="F38" s="5" t="s">
        <v>100</v>
      </c>
      <c r="G38" s="5" t="s">
        <v>106</v>
      </c>
      <c r="H38" s="5">
        <v>14</v>
      </c>
      <c r="I38" s="5">
        <v>6</v>
      </c>
      <c r="J38" s="5">
        <v>0</v>
      </c>
      <c r="K38" s="5">
        <v>2</v>
      </c>
      <c r="L38" s="5">
        <v>8</v>
      </c>
      <c r="M38" s="5">
        <f>SUM(H38:L38)</f>
        <v>30</v>
      </c>
      <c r="N38" s="5" t="s">
        <v>98</v>
      </c>
      <c r="O38" s="5" t="s">
        <v>101</v>
      </c>
    </row>
    <row r="39" spans="1:15" ht="84" x14ac:dyDescent="0.25">
      <c r="A39" s="3" t="s">
        <v>199</v>
      </c>
      <c r="B39" s="3" t="s">
        <v>13</v>
      </c>
      <c r="C39" s="5" t="s">
        <v>10</v>
      </c>
      <c r="D39" s="5" t="s">
        <v>31</v>
      </c>
      <c r="E39" s="3" t="s">
        <v>188</v>
      </c>
      <c r="F39" s="5" t="s">
        <v>104</v>
      </c>
      <c r="G39" s="5" t="s">
        <v>105</v>
      </c>
      <c r="H39" s="5">
        <v>14</v>
      </c>
      <c r="I39" s="5">
        <v>6</v>
      </c>
      <c r="J39" s="5">
        <v>0</v>
      </c>
      <c r="K39" s="5">
        <v>2</v>
      </c>
      <c r="L39" s="5">
        <v>8</v>
      </c>
      <c r="M39" s="5">
        <f>SUM(H39:L39)</f>
        <v>30</v>
      </c>
      <c r="N39" s="5" t="s">
        <v>98</v>
      </c>
      <c r="O39" s="5" t="s">
        <v>101</v>
      </c>
    </row>
    <row r="40" spans="1:15" ht="96" x14ac:dyDescent="0.25">
      <c r="A40" s="3" t="s">
        <v>1</v>
      </c>
      <c r="B40" s="3" t="s">
        <v>195</v>
      </c>
      <c r="C40" s="3" t="s">
        <v>5</v>
      </c>
      <c r="D40" s="3" t="s">
        <v>17</v>
      </c>
      <c r="E40" s="3" t="s">
        <v>202</v>
      </c>
      <c r="F40" s="4" t="s">
        <v>191</v>
      </c>
      <c r="G40" s="4" t="s">
        <v>192</v>
      </c>
      <c r="H40" s="4">
        <v>16</v>
      </c>
      <c r="I40" s="4">
        <v>6</v>
      </c>
      <c r="J40" s="4">
        <v>8</v>
      </c>
      <c r="K40" s="4">
        <v>2</v>
      </c>
      <c r="L40" s="4">
        <v>8</v>
      </c>
      <c r="M40" s="4">
        <f>SUM(H40:L40)</f>
        <v>40</v>
      </c>
      <c r="N40" s="4" t="s">
        <v>48</v>
      </c>
      <c r="O40" s="4" t="s">
        <v>193</v>
      </c>
    </row>
    <row r="42" spans="1:15" x14ac:dyDescent="0.25">
      <c r="M42" s="9"/>
    </row>
    <row r="43" spans="1:15" x14ac:dyDescent="0.25">
      <c r="M43" s="9"/>
    </row>
  </sheetData>
  <autoFilter ref="A3:O40">
    <sortState ref="A4:O40">
      <sortCondition ref="E4:E40"/>
    </sortState>
  </autoFilter>
  <sortState ref="A4:O33">
    <sortCondition ref="C4:C33"/>
  </sortState>
  <mergeCells count="2">
    <mergeCell ref="A1:G1"/>
    <mergeCell ref="H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5"/>
  <sheetViews>
    <sheetView tabSelected="1" topLeftCell="A11" workbookViewId="0">
      <selection activeCell="B29" sqref="B29"/>
    </sheetView>
  </sheetViews>
  <sheetFormatPr defaultRowHeight="12" x14ac:dyDescent="0.2"/>
  <cols>
    <col min="1" max="1" width="9.140625" style="10"/>
    <col min="2" max="2" width="46.28515625" style="10" bestFit="1" customWidth="1"/>
    <col min="3" max="3" width="9.7109375" style="10" bestFit="1" customWidth="1"/>
    <col min="4" max="4" width="6.140625" style="10" bestFit="1" customWidth="1"/>
    <col min="5" max="5" width="7.140625" style="10" bestFit="1" customWidth="1"/>
    <col min="6" max="6" width="18.42578125" style="10" bestFit="1" customWidth="1"/>
    <col min="7" max="7" width="8.5703125" style="10" customWidth="1"/>
    <col min="8" max="8" width="7.5703125" style="10" bestFit="1" customWidth="1"/>
    <col min="9" max="9" width="9.140625" style="10" bestFit="1" customWidth="1"/>
    <col min="10" max="10" width="9.85546875" style="10" bestFit="1" customWidth="1"/>
    <col min="11" max="11" width="8.140625" style="10" bestFit="1" customWidth="1"/>
    <col min="12" max="13" width="9.28515625" style="10" bestFit="1" customWidth="1"/>
    <col min="14" max="16384" width="9.140625" style="10"/>
  </cols>
  <sheetData>
    <row r="1" spans="2:12" x14ac:dyDescent="0.2">
      <c r="B1" s="10" t="s">
        <v>153</v>
      </c>
      <c r="C1" s="10">
        <f>SUM(LMR!M4:M40)</f>
        <v>1870</v>
      </c>
      <c r="D1" s="10" t="s">
        <v>155</v>
      </c>
    </row>
    <row r="2" spans="2:12" x14ac:dyDescent="0.2">
      <c r="B2" s="10" t="s">
        <v>154</v>
      </c>
      <c r="C2" s="12">
        <f>C1/160</f>
        <v>11.6875</v>
      </c>
      <c r="D2" s="10" t="s">
        <v>156</v>
      </c>
    </row>
    <row r="3" spans="2:12" x14ac:dyDescent="0.2">
      <c r="B3" s="10" t="s">
        <v>157</v>
      </c>
      <c r="C3" s="12">
        <f>C2/D3</f>
        <v>2.921875</v>
      </c>
      <c r="D3" s="10">
        <v>4</v>
      </c>
    </row>
    <row r="4" spans="2:12" x14ac:dyDescent="0.2">
      <c r="B4" s="10" t="s">
        <v>171</v>
      </c>
      <c r="C4" s="20">
        <f>ROUND(C3,0)</f>
        <v>3</v>
      </c>
    </row>
    <row r="6" spans="2:12" x14ac:dyDescent="0.2">
      <c r="H6" s="12">
        <f>H8/J8*100</f>
        <v>16.666666666666664</v>
      </c>
      <c r="I6" s="12">
        <f>I8/J8 * 100</f>
        <v>33.333333333333329</v>
      </c>
      <c r="J6" s="12"/>
      <c r="K6" s="12">
        <f>K8/J8 *100</f>
        <v>25</v>
      </c>
    </row>
    <row r="7" spans="2:12" x14ac:dyDescent="0.2">
      <c r="F7" s="17" t="s">
        <v>159</v>
      </c>
      <c r="G7" s="27" t="s">
        <v>166</v>
      </c>
      <c r="H7" s="18" t="s">
        <v>174</v>
      </c>
      <c r="I7" s="18" t="s">
        <v>173</v>
      </c>
      <c r="J7" s="18" t="s">
        <v>172</v>
      </c>
      <c r="K7" s="18" t="s">
        <v>175</v>
      </c>
      <c r="L7" s="27" t="s">
        <v>167</v>
      </c>
    </row>
    <row r="8" spans="2:12" x14ac:dyDescent="0.2">
      <c r="F8" s="17" t="s">
        <v>156</v>
      </c>
      <c r="G8" s="27"/>
      <c r="H8" s="13">
        <v>0.5</v>
      </c>
      <c r="I8" s="13">
        <v>1</v>
      </c>
      <c r="J8" s="21">
        <f>C4</f>
        <v>3</v>
      </c>
      <c r="K8" s="13">
        <v>0.75</v>
      </c>
      <c r="L8" s="27"/>
    </row>
    <row r="9" spans="2:12" x14ac:dyDescent="0.2">
      <c r="F9" s="17" t="s">
        <v>160</v>
      </c>
      <c r="G9" s="27"/>
      <c r="H9" s="13">
        <f>H8*160</f>
        <v>80</v>
      </c>
      <c r="I9" s="13">
        <f>I8*160</f>
        <v>160</v>
      </c>
      <c r="J9" s="13">
        <f>J8*160</f>
        <v>480</v>
      </c>
      <c r="K9" s="13">
        <f>K8*160</f>
        <v>120</v>
      </c>
      <c r="L9" s="27"/>
    </row>
    <row r="10" spans="2:12" x14ac:dyDescent="0.2">
      <c r="D10" s="14"/>
      <c r="F10" s="29" t="s">
        <v>161</v>
      </c>
      <c r="G10" s="28">
        <v>1</v>
      </c>
      <c r="H10" s="15">
        <f>H9*$G10*H11</f>
        <v>80</v>
      </c>
      <c r="I10" s="15">
        <f>I9*$G10*I11</f>
        <v>160</v>
      </c>
      <c r="J10" s="15">
        <f>J9*$G10*J11</f>
        <v>240</v>
      </c>
      <c r="K10" s="15">
        <f>K9*G10*K11</f>
        <v>60</v>
      </c>
      <c r="L10" s="30">
        <f>SUM(H10:K10)</f>
        <v>540</v>
      </c>
    </row>
    <row r="11" spans="2:12" x14ac:dyDescent="0.2">
      <c r="D11" s="14"/>
      <c r="F11" s="29"/>
      <c r="G11" s="28"/>
      <c r="H11" s="16">
        <v>1</v>
      </c>
      <c r="I11" s="16">
        <v>1</v>
      </c>
      <c r="J11" s="16">
        <v>0.5</v>
      </c>
      <c r="K11" s="16">
        <v>0.5</v>
      </c>
      <c r="L11" s="30"/>
    </row>
    <row r="12" spans="2:12" x14ac:dyDescent="0.2">
      <c r="D12" s="14"/>
      <c r="F12" s="29" t="s">
        <v>168</v>
      </c>
      <c r="G12" s="28">
        <v>2</v>
      </c>
      <c r="H12" s="15">
        <f>H9*G12*H13</f>
        <v>80</v>
      </c>
      <c r="I12" s="15">
        <f>I9*G12*I13</f>
        <v>320</v>
      </c>
      <c r="J12" s="15">
        <f>ROUND(J9*G12*J13,0)</f>
        <v>960</v>
      </c>
      <c r="K12" s="15">
        <f>K9*G12*K13</f>
        <v>240</v>
      </c>
      <c r="L12" s="30">
        <f>SUM(H12:K12)</f>
        <v>1600</v>
      </c>
    </row>
    <row r="13" spans="2:12" x14ac:dyDescent="0.2">
      <c r="D13" s="14"/>
      <c r="F13" s="29"/>
      <c r="G13" s="28"/>
      <c r="H13" s="16">
        <v>0.5</v>
      </c>
      <c r="I13" s="16">
        <v>1</v>
      </c>
      <c r="J13" s="16">
        <v>1</v>
      </c>
      <c r="K13" s="16">
        <v>1</v>
      </c>
      <c r="L13" s="30"/>
    </row>
    <row r="14" spans="2:12" x14ac:dyDescent="0.2">
      <c r="D14" s="14"/>
      <c r="F14" s="29" t="s">
        <v>169</v>
      </c>
      <c r="G14" s="31">
        <v>4</v>
      </c>
      <c r="H14" s="15">
        <f>H9*G14*H15</f>
        <v>0</v>
      </c>
      <c r="I14" s="15">
        <f>I9*2*I15</f>
        <v>160</v>
      </c>
      <c r="J14" s="19">
        <f>ROUND(J9*(G14)*J15,0)</f>
        <v>1920</v>
      </c>
      <c r="K14" s="15">
        <f>K9*2*K15</f>
        <v>240</v>
      </c>
      <c r="L14" s="30">
        <f>SUM(H14:K14)</f>
        <v>2320</v>
      </c>
    </row>
    <row r="15" spans="2:12" x14ac:dyDescent="0.2">
      <c r="D15" s="14"/>
      <c r="F15" s="29"/>
      <c r="G15" s="32"/>
      <c r="H15" s="16">
        <v>0</v>
      </c>
      <c r="I15" s="16">
        <v>0.5</v>
      </c>
      <c r="J15" s="16">
        <v>1</v>
      </c>
      <c r="K15" s="16">
        <v>1</v>
      </c>
      <c r="L15" s="30"/>
    </row>
    <row r="16" spans="2:12" x14ac:dyDescent="0.2">
      <c r="D16" s="14"/>
      <c r="F16" s="29" t="s">
        <v>162</v>
      </c>
      <c r="G16" s="28">
        <v>1</v>
      </c>
      <c r="H16" s="15">
        <f>G16*H17*H9</f>
        <v>0</v>
      </c>
      <c r="I16" s="15">
        <f>I9*G16*I17</f>
        <v>160</v>
      </c>
      <c r="J16" s="15">
        <f>ROUND(J9*G16*J17,0)</f>
        <v>96</v>
      </c>
      <c r="K16" s="15">
        <f>K17*G16*K9</f>
        <v>6</v>
      </c>
      <c r="L16" s="30">
        <f>SUM(H16:K16)</f>
        <v>262</v>
      </c>
    </row>
    <row r="17" spans="2:14" x14ac:dyDescent="0.2">
      <c r="D17" s="14"/>
      <c r="F17" s="29"/>
      <c r="G17" s="28"/>
      <c r="H17" s="16">
        <v>0</v>
      </c>
      <c r="I17" s="16">
        <v>1</v>
      </c>
      <c r="J17" s="16">
        <v>0.2</v>
      </c>
      <c r="K17" s="16">
        <v>0.05</v>
      </c>
      <c r="L17" s="30"/>
    </row>
    <row r="18" spans="2:14" x14ac:dyDescent="0.2">
      <c r="D18" s="14"/>
      <c r="F18" s="29" t="s">
        <v>163</v>
      </c>
      <c r="G18" s="28">
        <v>1</v>
      </c>
      <c r="H18" s="15"/>
      <c r="I18" s="15">
        <f>I9*G18*I19</f>
        <v>40</v>
      </c>
      <c r="J18" s="15">
        <f>J9*G18*J19</f>
        <v>168</v>
      </c>
      <c r="K18" s="15">
        <f>G18*K9*K19</f>
        <v>20.400000000000002</v>
      </c>
      <c r="L18" s="30">
        <f>SUM(H18:K18)</f>
        <v>228.4</v>
      </c>
    </row>
    <row r="19" spans="2:14" x14ac:dyDescent="0.2">
      <c r="D19" s="14"/>
      <c r="F19" s="29"/>
      <c r="G19" s="28"/>
      <c r="H19" s="16"/>
      <c r="I19" s="16">
        <v>0.25</v>
      </c>
      <c r="J19" s="16">
        <v>0.35</v>
      </c>
      <c r="K19" s="16">
        <v>0.17</v>
      </c>
      <c r="L19" s="30"/>
    </row>
    <row r="20" spans="2:14" x14ac:dyDescent="0.2">
      <c r="D20" s="14"/>
      <c r="F20" s="37" t="s">
        <v>170</v>
      </c>
      <c r="G20" s="31">
        <v>1</v>
      </c>
      <c r="H20" s="15">
        <f>G20*H21*H9</f>
        <v>80</v>
      </c>
      <c r="I20" s="15">
        <f>G20*I21*I9</f>
        <v>160</v>
      </c>
      <c r="J20" s="15"/>
      <c r="K20" s="15"/>
      <c r="L20" s="33">
        <f>SUM(H20:K20)</f>
        <v>240</v>
      </c>
    </row>
    <row r="21" spans="2:14" x14ac:dyDescent="0.2">
      <c r="D21" s="14"/>
      <c r="F21" s="38"/>
      <c r="G21" s="32"/>
      <c r="H21" s="16">
        <v>1</v>
      </c>
      <c r="I21" s="16">
        <v>1</v>
      </c>
      <c r="J21" s="16"/>
      <c r="K21" s="16"/>
      <c r="L21" s="34"/>
    </row>
    <row r="22" spans="2:14" x14ac:dyDescent="0.2">
      <c r="D22" s="14"/>
      <c r="F22" s="29" t="s">
        <v>164</v>
      </c>
      <c r="G22" s="28">
        <v>1</v>
      </c>
      <c r="H22" s="15"/>
      <c r="I22" s="15"/>
      <c r="J22" s="15">
        <f>ROUND(J9*G22*J23,0)</f>
        <v>480</v>
      </c>
      <c r="K22" s="15">
        <f>K9*G22</f>
        <v>120</v>
      </c>
      <c r="L22" s="30">
        <f>SUM(H22:K22)</f>
        <v>600</v>
      </c>
    </row>
    <row r="23" spans="2:14" x14ac:dyDescent="0.2">
      <c r="D23" s="14"/>
      <c r="F23" s="29"/>
      <c r="G23" s="28"/>
      <c r="H23" s="15"/>
      <c r="I23" s="15"/>
      <c r="J23" s="16">
        <v>1</v>
      </c>
      <c r="K23" s="16">
        <v>1</v>
      </c>
      <c r="L23" s="30"/>
    </row>
    <row r="24" spans="2:14" x14ac:dyDescent="0.2">
      <c r="F24" s="35" t="s">
        <v>165</v>
      </c>
      <c r="G24" s="36"/>
      <c r="H24" s="22">
        <f>H10+H12+H14+H16+H18+H20+H22</f>
        <v>240</v>
      </c>
      <c r="I24" s="22">
        <f>I10+I12+I14+I16+I18+I20+I22</f>
        <v>1000</v>
      </c>
      <c r="J24" s="22">
        <f>J10+J12+J14+J16+J18+J20+J22</f>
        <v>3864</v>
      </c>
      <c r="K24" s="22">
        <f>K10+K12+K14+K16+K18+K20+K22</f>
        <v>686.4</v>
      </c>
      <c r="L24" s="22">
        <f>SUM(L10:L23)</f>
        <v>5790.4</v>
      </c>
    </row>
    <row r="26" spans="2:14" ht="15" customHeight="1" x14ac:dyDescent="0.2">
      <c r="F26" s="44" t="s">
        <v>235</v>
      </c>
      <c r="G26" s="46" t="s">
        <v>156</v>
      </c>
      <c r="H26" s="47"/>
      <c r="I26" s="47"/>
      <c r="J26" s="47"/>
      <c r="K26" s="47"/>
      <c r="L26" s="48"/>
      <c r="M26" s="44" t="s">
        <v>237</v>
      </c>
      <c r="N26" s="10">
        <v>160</v>
      </c>
    </row>
    <row r="27" spans="2:14" x14ac:dyDescent="0.2">
      <c r="F27" s="45"/>
      <c r="G27" s="43" t="s">
        <v>205</v>
      </c>
      <c r="H27" s="43" t="s">
        <v>206</v>
      </c>
      <c r="I27" s="43" t="s">
        <v>207</v>
      </c>
      <c r="J27" s="43" t="s">
        <v>208</v>
      </c>
      <c r="K27" s="43" t="s">
        <v>209</v>
      </c>
      <c r="L27" s="43" t="s">
        <v>210</v>
      </c>
      <c r="M27" s="49"/>
    </row>
    <row r="28" spans="2:14" x14ac:dyDescent="0.2">
      <c r="B28" s="11">
        <f>SUM(G28:L34)</f>
        <v>36.190000000000005</v>
      </c>
      <c r="D28" s="10">
        <v>1</v>
      </c>
      <c r="F28" s="3" t="s">
        <v>161</v>
      </c>
      <c r="G28" s="50">
        <f>G10*H10/N26</f>
        <v>0.5</v>
      </c>
      <c r="H28" s="50">
        <f>G10*I10/N26</f>
        <v>1</v>
      </c>
      <c r="I28" s="50">
        <f>G10*80/N26</f>
        <v>0.5</v>
      </c>
      <c r="J28" s="50">
        <v>0.5</v>
      </c>
      <c r="K28" s="50">
        <f>G10*80/160</f>
        <v>0.5</v>
      </c>
      <c r="L28" s="50">
        <f>G10*60/N26</f>
        <v>0.375</v>
      </c>
      <c r="M28" s="50">
        <f>SUM(G28:L28)</f>
        <v>3.375</v>
      </c>
    </row>
    <row r="29" spans="2:14" x14ac:dyDescent="0.2">
      <c r="B29" s="10">
        <f>B28*160</f>
        <v>5790.4000000000005</v>
      </c>
      <c r="D29" s="10">
        <v>2</v>
      </c>
      <c r="F29" s="3" t="s">
        <v>168</v>
      </c>
      <c r="G29" s="50">
        <f>G12*40/N26</f>
        <v>0.5</v>
      </c>
      <c r="H29" s="50">
        <f>G12*160/N26</f>
        <v>2</v>
      </c>
      <c r="I29" s="50">
        <v>2</v>
      </c>
      <c r="J29" s="50">
        <v>2</v>
      </c>
      <c r="K29" s="50">
        <v>2</v>
      </c>
      <c r="L29" s="50">
        <f>G12*120/N26</f>
        <v>1.5</v>
      </c>
      <c r="M29" s="50">
        <f t="shared" ref="M29:M34" si="0">SUM(G29:L29)</f>
        <v>10</v>
      </c>
    </row>
    <row r="30" spans="2:14" x14ac:dyDescent="0.2">
      <c r="D30" s="10">
        <v>4</v>
      </c>
      <c r="F30" s="3" t="s">
        <v>169</v>
      </c>
      <c r="G30" s="50"/>
      <c r="H30" s="50">
        <f>2*80/N26</f>
        <v>1</v>
      </c>
      <c r="I30" s="50">
        <v>4</v>
      </c>
      <c r="J30" s="50">
        <v>4</v>
      </c>
      <c r="K30" s="50">
        <v>4</v>
      </c>
      <c r="L30" s="50">
        <f>2*120/N26</f>
        <v>1.5</v>
      </c>
      <c r="M30" s="50">
        <f t="shared" si="0"/>
        <v>14.5</v>
      </c>
    </row>
    <row r="31" spans="2:14" x14ac:dyDescent="0.2">
      <c r="D31" s="10">
        <v>1</v>
      </c>
      <c r="F31" s="3" t="s">
        <v>162</v>
      </c>
      <c r="G31" s="50"/>
      <c r="H31" s="50">
        <v>1</v>
      </c>
      <c r="I31" s="50">
        <v>0.2</v>
      </c>
      <c r="J31" s="50">
        <v>0.2</v>
      </c>
      <c r="K31" s="50">
        <v>0.2</v>
      </c>
      <c r="L31" s="50">
        <f>G16*K16/160</f>
        <v>3.7499999999999999E-2</v>
      </c>
      <c r="M31" s="50">
        <f t="shared" si="0"/>
        <v>1.6375</v>
      </c>
    </row>
    <row r="32" spans="2:14" x14ac:dyDescent="0.2">
      <c r="D32" s="10">
        <v>1</v>
      </c>
      <c r="F32" s="3" t="s">
        <v>163</v>
      </c>
      <c r="G32" s="50"/>
      <c r="H32" s="50">
        <v>0.25</v>
      </c>
      <c r="I32" s="50">
        <v>0.35</v>
      </c>
      <c r="J32" s="50">
        <v>0.35</v>
      </c>
      <c r="K32" s="50">
        <v>0.35</v>
      </c>
      <c r="L32" s="50">
        <f>G18*K18/N26</f>
        <v>0.1275</v>
      </c>
      <c r="M32" s="50">
        <f t="shared" si="0"/>
        <v>1.4274999999999998</v>
      </c>
    </row>
    <row r="33" spans="4:13" x14ac:dyDescent="0.2">
      <c r="D33" s="10">
        <v>1</v>
      </c>
      <c r="F33" s="3" t="s">
        <v>170</v>
      </c>
      <c r="G33" s="50">
        <v>0.5</v>
      </c>
      <c r="H33" s="50">
        <v>1</v>
      </c>
      <c r="I33" s="50"/>
      <c r="J33" s="50"/>
      <c r="K33" s="50"/>
      <c r="L33" s="50"/>
      <c r="M33" s="50">
        <f t="shared" si="0"/>
        <v>1.5</v>
      </c>
    </row>
    <row r="34" spans="4:13" x14ac:dyDescent="0.2">
      <c r="D34" s="10">
        <v>1</v>
      </c>
      <c r="F34" s="3" t="s">
        <v>164</v>
      </c>
      <c r="G34" s="50"/>
      <c r="H34" s="50"/>
      <c r="I34" s="50">
        <v>1</v>
      </c>
      <c r="J34" s="50">
        <v>1</v>
      </c>
      <c r="K34" s="50">
        <v>1</v>
      </c>
      <c r="L34" s="50">
        <v>0.75</v>
      </c>
      <c r="M34" s="50">
        <f t="shared" si="0"/>
        <v>3.75</v>
      </c>
    </row>
    <row r="35" spans="4:13" x14ac:dyDescent="0.2">
      <c r="F35" s="3" t="s">
        <v>236</v>
      </c>
      <c r="G35" s="50">
        <f>SUM(G28:G34)</f>
        <v>1.5</v>
      </c>
      <c r="H35" s="50">
        <f t="shared" ref="H35:L35" si="1">SUM(H28:H34)</f>
        <v>6.25</v>
      </c>
      <c r="I35" s="50">
        <f t="shared" si="1"/>
        <v>8.0500000000000007</v>
      </c>
      <c r="J35" s="50">
        <f t="shared" si="1"/>
        <v>8.0500000000000007</v>
      </c>
      <c r="K35" s="50">
        <f t="shared" si="1"/>
        <v>8.0500000000000007</v>
      </c>
      <c r="L35" s="50">
        <f t="shared" si="1"/>
        <v>4.29</v>
      </c>
      <c r="M35" s="50">
        <f>SUM(M28:M34)</f>
        <v>36.19</v>
      </c>
    </row>
  </sheetData>
  <mergeCells count="27">
    <mergeCell ref="M26:M27"/>
    <mergeCell ref="F22:F23"/>
    <mergeCell ref="G22:G23"/>
    <mergeCell ref="L22:L23"/>
    <mergeCell ref="F24:G24"/>
    <mergeCell ref="F26:F27"/>
    <mergeCell ref="G26:L26"/>
    <mergeCell ref="F18:F19"/>
    <mergeCell ref="G18:G19"/>
    <mergeCell ref="L18:L19"/>
    <mergeCell ref="F20:F21"/>
    <mergeCell ref="G20:G21"/>
    <mergeCell ref="L20:L21"/>
    <mergeCell ref="F14:F15"/>
    <mergeCell ref="G14:G15"/>
    <mergeCell ref="L14:L15"/>
    <mergeCell ref="F16:F17"/>
    <mergeCell ref="G16:G17"/>
    <mergeCell ref="L16:L17"/>
    <mergeCell ref="G7:G9"/>
    <mergeCell ref="L7:L9"/>
    <mergeCell ref="F10:F11"/>
    <mergeCell ref="G10:G11"/>
    <mergeCell ref="L10:L11"/>
    <mergeCell ref="F12:F13"/>
    <mergeCell ref="G12:G13"/>
    <mergeCell ref="L12:L13"/>
  </mergeCells>
  <pageMargins left="0.7" right="0.7" top="0.75" bottom="0.75" header="0.3" footer="0.3"/>
  <pageSetup paperSize="9" orientation="portrait" r:id="rId1"/>
  <ignoredErrors>
    <ignoredError sqref="J1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Z20"/>
  <sheetViews>
    <sheetView zoomScale="80" zoomScaleNormal="80" workbookViewId="0">
      <selection activeCell="H14" sqref="H14"/>
    </sheetView>
  </sheetViews>
  <sheetFormatPr defaultRowHeight="15" x14ac:dyDescent="0.25"/>
  <cols>
    <col min="3" max="26" width="7.7109375" customWidth="1"/>
  </cols>
  <sheetData>
    <row r="4" spans="3:26" x14ac:dyDescent="0.25">
      <c r="C4" s="39" t="s">
        <v>205</v>
      </c>
      <c r="D4" s="39"/>
      <c r="E4" s="39"/>
      <c r="F4" s="39"/>
      <c r="G4" s="39" t="s">
        <v>206</v>
      </c>
      <c r="H4" s="39"/>
      <c r="I4" s="39"/>
      <c r="J4" s="39"/>
      <c r="K4" s="39" t="s">
        <v>207</v>
      </c>
      <c r="L4" s="39"/>
      <c r="M4" s="39"/>
      <c r="N4" s="39"/>
      <c r="O4" s="39" t="s">
        <v>208</v>
      </c>
      <c r="P4" s="39"/>
      <c r="Q4" s="39"/>
      <c r="R4" s="39"/>
      <c r="S4" s="39" t="s">
        <v>209</v>
      </c>
      <c r="T4" s="39"/>
      <c r="U4" s="39"/>
      <c r="V4" s="39"/>
      <c r="W4" s="39" t="s">
        <v>210</v>
      </c>
      <c r="X4" s="39"/>
      <c r="Y4" s="39"/>
      <c r="Z4" s="39"/>
    </row>
    <row r="5" spans="3:26" x14ac:dyDescent="0.25">
      <c r="C5" s="40" t="s">
        <v>211</v>
      </c>
      <c r="D5" s="40" t="s">
        <v>212</v>
      </c>
      <c r="E5" s="40" t="s">
        <v>213</v>
      </c>
      <c r="F5" s="40" t="s">
        <v>214</v>
      </c>
      <c r="G5" s="40" t="s">
        <v>215</v>
      </c>
      <c r="H5" s="40" t="s">
        <v>216</v>
      </c>
      <c r="I5" s="40" t="s">
        <v>217</v>
      </c>
      <c r="J5" s="40" t="s">
        <v>218</v>
      </c>
      <c r="K5" s="40" t="s">
        <v>219</v>
      </c>
      <c r="L5" s="40" t="s">
        <v>220</v>
      </c>
      <c r="M5" s="40" t="s">
        <v>221</v>
      </c>
      <c r="N5" s="40" t="s">
        <v>222</v>
      </c>
      <c r="O5" s="40" t="s">
        <v>223</v>
      </c>
      <c r="P5" s="40" t="s">
        <v>224</v>
      </c>
      <c r="Q5" s="40" t="s">
        <v>225</v>
      </c>
      <c r="R5" s="40" t="s">
        <v>226</v>
      </c>
      <c r="S5" s="40" t="s">
        <v>227</v>
      </c>
      <c r="T5" s="40" t="s">
        <v>228</v>
      </c>
      <c r="U5" s="40" t="s">
        <v>229</v>
      </c>
      <c r="V5" s="40" t="s">
        <v>230</v>
      </c>
      <c r="W5" s="40" t="s">
        <v>231</v>
      </c>
      <c r="X5" s="40" t="s">
        <v>232</v>
      </c>
      <c r="Y5" s="40" t="s">
        <v>233</v>
      </c>
      <c r="Z5" s="40" t="s">
        <v>234</v>
      </c>
    </row>
    <row r="6" spans="3:26" x14ac:dyDescent="0.25">
      <c r="F6" s="41"/>
      <c r="J6" s="41"/>
      <c r="N6" s="41"/>
      <c r="R6" s="41"/>
      <c r="V6" s="41"/>
    </row>
    <row r="7" spans="3:26" x14ac:dyDescent="0.25">
      <c r="F7" s="42"/>
      <c r="J7" s="42"/>
      <c r="N7" s="42"/>
      <c r="R7" s="42"/>
      <c r="V7" s="42"/>
    </row>
    <row r="8" spans="3:26" x14ac:dyDescent="0.25">
      <c r="F8" s="42"/>
      <c r="J8" s="42"/>
      <c r="N8" s="42"/>
      <c r="R8" s="42"/>
      <c r="V8" s="42"/>
    </row>
    <row r="9" spans="3:26" x14ac:dyDescent="0.25">
      <c r="F9" s="42"/>
      <c r="J9" s="42"/>
      <c r="N9" s="42"/>
      <c r="R9" s="42"/>
      <c r="V9" s="42"/>
    </row>
    <row r="10" spans="3:26" x14ac:dyDescent="0.25">
      <c r="F10" s="42"/>
      <c r="J10" s="42"/>
      <c r="N10" s="42"/>
      <c r="R10" s="42"/>
      <c r="V10" s="42"/>
    </row>
    <row r="11" spans="3:26" x14ac:dyDescent="0.25">
      <c r="F11" s="42"/>
      <c r="J11" s="42"/>
      <c r="N11" s="42"/>
      <c r="R11" s="42"/>
      <c r="V11" s="42"/>
    </row>
    <row r="12" spans="3:26" x14ac:dyDescent="0.25">
      <c r="F12" s="42"/>
      <c r="J12" s="42"/>
      <c r="N12" s="42"/>
      <c r="R12" s="42"/>
      <c r="V12" s="42"/>
    </row>
    <row r="13" spans="3:26" x14ac:dyDescent="0.25">
      <c r="F13" s="42"/>
      <c r="J13" s="42"/>
      <c r="N13" s="42"/>
      <c r="R13" s="42"/>
      <c r="V13" s="42"/>
    </row>
    <row r="14" spans="3:26" x14ac:dyDescent="0.25">
      <c r="F14" s="42"/>
      <c r="J14" s="42"/>
      <c r="N14" s="42"/>
      <c r="R14" s="42"/>
      <c r="V14" s="42"/>
    </row>
    <row r="15" spans="3:26" x14ac:dyDescent="0.25">
      <c r="F15" s="42"/>
      <c r="J15" s="42"/>
      <c r="N15" s="42"/>
      <c r="R15" s="42"/>
      <c r="V15" s="42"/>
    </row>
    <row r="16" spans="3:26" x14ac:dyDescent="0.25">
      <c r="F16" s="42"/>
      <c r="J16" s="42"/>
      <c r="N16" s="42"/>
      <c r="R16" s="42"/>
      <c r="V16" s="42"/>
    </row>
    <row r="17" spans="6:22" x14ac:dyDescent="0.25">
      <c r="F17" s="42"/>
      <c r="J17" s="42"/>
      <c r="N17" s="42"/>
      <c r="R17" s="42"/>
      <c r="V17" s="42"/>
    </row>
    <row r="18" spans="6:22" x14ac:dyDescent="0.25">
      <c r="F18" s="42"/>
      <c r="J18" s="42"/>
      <c r="N18" s="42"/>
      <c r="R18" s="42"/>
      <c r="V18" s="42"/>
    </row>
    <row r="19" spans="6:22" x14ac:dyDescent="0.25">
      <c r="F19" s="42"/>
      <c r="J19" s="42"/>
      <c r="N19" s="42"/>
      <c r="R19" s="42"/>
      <c r="V19" s="42"/>
    </row>
    <row r="20" spans="6:22" x14ac:dyDescent="0.25">
      <c r="F20" s="42"/>
      <c r="J20" s="42"/>
      <c r="N20" s="42"/>
      <c r="R20" s="42"/>
      <c r="V20" s="42"/>
    </row>
  </sheetData>
  <mergeCells count="6">
    <mergeCell ref="C4:F4"/>
    <mergeCell ref="G4:J4"/>
    <mergeCell ref="K4:N4"/>
    <mergeCell ref="O4:R4"/>
    <mergeCell ref="S4:V4"/>
    <mergeCell ref="W4:Z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LMR</vt:lpstr>
      <vt:lpstr>Estimación</vt:lpstr>
      <vt:lpstr>Estrategia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Mayuri Sarmiento</dc:creator>
  <cp:lastModifiedBy>Ricardo Mayuri Sarmiento</cp:lastModifiedBy>
  <dcterms:created xsi:type="dcterms:W3CDTF">2015-10-08T04:56:57Z</dcterms:created>
  <dcterms:modified xsi:type="dcterms:W3CDTF">2015-10-30T20:26:30Z</dcterms:modified>
</cp:coreProperties>
</file>