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ray\Dropbox\Hillsboro\Crops\2023 Crop\PPSN\"/>
    </mc:Choice>
  </mc:AlternateContent>
  <xr:revisionPtr revIDLastSave="0" documentId="13_ncr:1_{155F2FD9-B9FF-4D4D-A4C5-FE632CF12633}" xr6:coauthVersionLast="47" xr6:coauthVersionMax="47" xr10:uidLastSave="{00000000-0000-0000-0000-000000000000}"/>
  <bookViews>
    <workbookView xWindow="-120" yWindow="-120" windowWidth="29040" windowHeight="15840" firstSheet="12" activeTab="12" xr2:uid="{F1DE9708-DD7D-43E5-8303-4A5BF4E1B89A}"/>
  </bookViews>
  <sheets>
    <sheet name="1" sheetId="9" r:id="rId1"/>
    <sheet name="2" sheetId="10" r:id="rId2"/>
    <sheet name="F3 and 4" sheetId="15" r:id="rId3"/>
    <sheet name="5" sheetId="1" r:id="rId4"/>
    <sheet name="6a" sheetId="20" r:id="rId5"/>
    <sheet name="F7" sheetId="16" r:id="rId6"/>
    <sheet name="8" sheetId="13" r:id="rId7"/>
    <sheet name="F9" sheetId="17" r:id="rId8"/>
    <sheet name="F10" sheetId="18" r:id="rId9"/>
    <sheet name="12" sheetId="2" r:id="rId10"/>
    <sheet name="14" sheetId="3" r:id="rId11"/>
    <sheet name="15" sheetId="21" r:id="rId12"/>
    <sheet name="16" sheetId="22" r:id="rId13"/>
    <sheet name="17" sheetId="7" r:id="rId14"/>
    <sheet name="18" sheetId="4" r:id="rId15"/>
    <sheet name="19a" sheetId="19" r:id="rId16"/>
    <sheet name="19b" sheetId="5" r:id="rId17"/>
    <sheet name="19d" sheetId="14" r:id="rId18"/>
    <sheet name="21" sheetId="6" r:id="rId19"/>
    <sheet name="22" sheetId="11" r:id="rId20"/>
    <sheet name="25" sheetId="12" r:id="rId21"/>
    <sheet name="26" sheetId="8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22" l="1"/>
  <c r="X14" i="22"/>
  <c r="W14" i="22"/>
  <c r="V14" i="22"/>
  <c r="V11" i="22" s="1"/>
  <c r="W11" i="22" s="1"/>
  <c r="U14" i="22"/>
  <c r="T14" i="22"/>
  <c r="T11" i="22" s="1"/>
  <c r="U11" i="22" s="1"/>
  <c r="S14" i="22"/>
  <c r="R14" i="22"/>
  <c r="R11" i="22" s="1"/>
  <c r="S11" i="22" s="1"/>
  <c r="Q14" i="22"/>
  <c r="P14" i="22"/>
  <c r="O14" i="22"/>
  <c r="N14" i="22"/>
  <c r="N11" i="22" s="1"/>
  <c r="O11" i="22" s="1"/>
  <c r="M14" i="22"/>
  <c r="L14" i="22"/>
  <c r="K14" i="22"/>
  <c r="K11" i="22" s="1"/>
  <c r="I14" i="22"/>
  <c r="H14" i="22"/>
  <c r="F14" i="22"/>
  <c r="E14" i="22"/>
  <c r="X11" i="22"/>
  <c r="Y11" i="22" s="1"/>
  <c r="Y8" i="22" s="1"/>
  <c r="P11" i="22"/>
  <c r="Q11" i="22" s="1"/>
  <c r="Q8" i="22" s="1"/>
  <c r="D11" i="22"/>
  <c r="V2" i="22"/>
  <c r="G11" i="22" l="1"/>
  <c r="J2" i="22" s="1"/>
  <c r="J3" i="22"/>
  <c r="M11" i="22"/>
  <c r="S9" i="22"/>
  <c r="R7" i="22"/>
  <c r="S8" i="22"/>
  <c r="W9" i="22"/>
  <c r="V7" i="22"/>
  <c r="W8" i="22"/>
  <c r="U8" i="22"/>
  <c r="U9" i="22"/>
  <c r="T7" i="22"/>
  <c r="O8" i="22"/>
  <c r="O9" i="22"/>
  <c r="N7" i="22"/>
  <c r="V3" i="22"/>
  <c r="X7" i="22"/>
  <c r="Y9" i="22"/>
  <c r="P7" i="22"/>
  <c r="Q9" i="22"/>
  <c r="V4" i="22" l="1"/>
  <c r="V5" i="22" s="1"/>
  <c r="K7" i="22"/>
  <c r="O3" i="22" s="1"/>
  <c r="M9" i="22"/>
  <c r="M8" i="22"/>
  <c r="J5" i="22"/>
  <c r="G10" i="22"/>
  <c r="H8" i="22" s="1"/>
  <c r="I7" i="22" s="1"/>
  <c r="D10" i="22"/>
  <c r="E8" i="22" s="1"/>
  <c r="F7" i="22" s="1"/>
  <c r="J4" i="22"/>
  <c r="K2" i="22"/>
  <c r="L2" i="22" s="1"/>
  <c r="L4" i="22" l="1"/>
  <c r="M4" i="22"/>
  <c r="N4" i="22" s="1"/>
  <c r="N3" i="22" l="1"/>
  <c r="O5" i="22"/>
  <c r="J15" i="21" l="1"/>
  <c r="X14" i="21"/>
  <c r="W14" i="21"/>
  <c r="V14" i="21"/>
  <c r="U14" i="21"/>
  <c r="T14" i="21"/>
  <c r="S14" i="21"/>
  <c r="R14" i="21"/>
  <c r="Q14" i="21"/>
  <c r="Q11" i="21" s="1"/>
  <c r="R11" i="21" s="1"/>
  <c r="P14" i="21"/>
  <c r="O14" i="21"/>
  <c r="N14" i="21"/>
  <c r="M14" i="21"/>
  <c r="L14" i="21"/>
  <c r="K14" i="21"/>
  <c r="I14" i="21"/>
  <c r="H14" i="21"/>
  <c r="G11" i="21" s="1"/>
  <c r="F14" i="21"/>
  <c r="E14" i="21"/>
  <c r="U11" i="21"/>
  <c r="V11" i="21" s="1"/>
  <c r="V9" i="21" s="1"/>
  <c r="S11" i="21"/>
  <c r="T11" i="21" s="1"/>
  <c r="M11" i="21"/>
  <c r="N11" i="21" s="1"/>
  <c r="N9" i="21" s="1"/>
  <c r="K11" i="21"/>
  <c r="D11" i="21"/>
  <c r="V8" i="21"/>
  <c r="N8" i="21"/>
  <c r="S4" i="21"/>
  <c r="J2" i="21" l="1"/>
  <c r="O11" i="21"/>
  <c r="W11" i="21"/>
  <c r="X11" i="21" s="1"/>
  <c r="S7" i="21"/>
  <c r="T8" i="21"/>
  <c r="T9" i="21"/>
  <c r="Q7" i="21"/>
  <c r="R9" i="21"/>
  <c r="R8" i="21"/>
  <c r="W7" i="21"/>
  <c r="X8" i="21"/>
  <c r="X9" i="21"/>
  <c r="U7" i="21"/>
  <c r="L11" i="21"/>
  <c r="M7" i="21"/>
  <c r="P11" i="21" l="1"/>
  <c r="J3" i="21"/>
  <c r="L8" i="21"/>
  <c r="L9" i="21"/>
  <c r="K7" i="21"/>
  <c r="U3" i="21"/>
  <c r="T3" i="21"/>
  <c r="K2" i="21" l="1"/>
  <c r="L2" i="21" s="1"/>
  <c r="J4" i="21"/>
  <c r="G10" i="21"/>
  <c r="H8" i="21" s="1"/>
  <c r="I7" i="21" s="1"/>
  <c r="D10" i="21"/>
  <c r="E8" i="21" s="1"/>
  <c r="F7" i="21" s="1"/>
  <c r="J5" i="21"/>
  <c r="P9" i="21"/>
  <c r="O7" i="21"/>
  <c r="P8" i="21"/>
  <c r="U2" i="21"/>
  <c r="O3" i="21"/>
  <c r="T2" i="21"/>
  <c r="T4" i="21" s="1"/>
  <c r="M4" i="21" l="1"/>
  <c r="L4" i="21"/>
  <c r="N4" i="21" s="1"/>
  <c r="X14" i="20"/>
  <c r="W14" i="20"/>
  <c r="V14" i="20"/>
  <c r="U14" i="20"/>
  <c r="T14" i="20"/>
  <c r="S14" i="20"/>
  <c r="R14" i="20"/>
  <c r="Q14" i="20"/>
  <c r="Q11" i="20" s="1"/>
  <c r="P14" i="20"/>
  <c r="O14" i="20"/>
  <c r="N14" i="20"/>
  <c r="M14" i="20"/>
  <c r="L14" i="20"/>
  <c r="K14" i="20"/>
  <c r="I14" i="20"/>
  <c r="H14" i="20"/>
  <c r="G11" i="20" s="1"/>
  <c r="F14" i="20"/>
  <c r="E14" i="20"/>
  <c r="AA11" i="20"/>
  <c r="AC11" i="20" s="1"/>
  <c r="AD11" i="20" s="1"/>
  <c r="W11" i="20"/>
  <c r="X11" i="20" s="1"/>
  <c r="U11" i="20"/>
  <c r="V11" i="20" s="1"/>
  <c r="V8" i="20" s="1"/>
  <c r="S11" i="20"/>
  <c r="T11" i="20" s="1"/>
  <c r="O11" i="20"/>
  <c r="P11" i="20" s="1"/>
  <c r="M11" i="20"/>
  <c r="N11" i="20" s="1"/>
  <c r="N9" i="20" s="1"/>
  <c r="K11" i="20"/>
  <c r="L11" i="20" s="1"/>
  <c r="D11" i="20"/>
  <c r="AA10" i="20"/>
  <c r="AC10" i="20" s="1"/>
  <c r="AD10" i="20" s="1"/>
  <c r="M7" i="20"/>
  <c r="V2" i="20"/>
  <c r="V3" i="20" s="1"/>
  <c r="J2" i="20" l="1"/>
  <c r="U4" i="21"/>
  <c r="N3" i="21"/>
  <c r="T8" i="20"/>
  <c r="T9" i="20"/>
  <c r="S7" i="20"/>
  <c r="X8" i="20"/>
  <c r="X9" i="20"/>
  <c r="W7" i="20"/>
  <c r="O7" i="20"/>
  <c r="P9" i="20"/>
  <c r="P8" i="20"/>
  <c r="J3" i="20"/>
  <c r="R11" i="20"/>
  <c r="L9" i="20"/>
  <c r="K7" i="20"/>
  <c r="L8" i="20"/>
  <c r="N8" i="20"/>
  <c r="U7" i="20"/>
  <c r="V9" i="20"/>
  <c r="R8" i="20" l="1"/>
  <c r="R9" i="20"/>
  <c r="Q7" i="20"/>
  <c r="G10" i="20"/>
  <c r="H8" i="20" s="1"/>
  <c r="I7" i="20" s="1"/>
  <c r="D10" i="20"/>
  <c r="E8" i="20" s="1"/>
  <c r="F7" i="20" s="1"/>
  <c r="J4" i="20"/>
  <c r="J5" i="20"/>
  <c r="O3" i="20"/>
  <c r="V4" i="20"/>
  <c r="V5" i="20" s="1"/>
  <c r="K2" i="20"/>
  <c r="L2" i="20" s="1"/>
  <c r="M4" i="20" l="1"/>
  <c r="L4" i="20"/>
  <c r="N4" i="20" s="1"/>
  <c r="O5" i="20" l="1"/>
  <c r="N3" i="20"/>
  <c r="Y14" i="19" l="1"/>
  <c r="X14" i="19"/>
  <c r="W14" i="19"/>
  <c r="V14" i="19"/>
  <c r="U14" i="19"/>
  <c r="T14" i="19"/>
  <c r="T11" i="19" s="1"/>
  <c r="U11" i="19" s="1"/>
  <c r="S14" i="19"/>
  <c r="R14" i="19"/>
  <c r="Q14" i="19"/>
  <c r="P14" i="19"/>
  <c r="O14" i="19"/>
  <c r="N14" i="19"/>
  <c r="M14" i="19"/>
  <c r="L14" i="19"/>
  <c r="K14" i="19"/>
  <c r="I14" i="19"/>
  <c r="H14" i="19"/>
  <c r="F14" i="19"/>
  <c r="E14" i="19"/>
  <c r="X11" i="19"/>
  <c r="Y11" i="19" s="1"/>
  <c r="V11" i="19"/>
  <c r="W11" i="19" s="1"/>
  <c r="W8" i="19" s="1"/>
  <c r="R11" i="19"/>
  <c r="S11" i="19" s="1"/>
  <c r="P11" i="19"/>
  <c r="Q11" i="19" s="1"/>
  <c r="Q9" i="19" s="1"/>
  <c r="N11" i="19"/>
  <c r="O11" i="19" s="1"/>
  <c r="O8" i="19" s="1"/>
  <c r="G11" i="19"/>
  <c r="D11" i="19"/>
  <c r="Q8" i="19"/>
  <c r="P7" i="19"/>
  <c r="V2" i="19"/>
  <c r="V3" i="19" s="1"/>
  <c r="J2" i="19"/>
  <c r="Y14" i="18"/>
  <c r="X14" i="18"/>
  <c r="W14" i="18"/>
  <c r="V14" i="18"/>
  <c r="V11" i="18" s="1"/>
  <c r="W11" i="18" s="1"/>
  <c r="U14" i="18"/>
  <c r="T14" i="18"/>
  <c r="S14" i="18"/>
  <c r="R14" i="18"/>
  <c r="R11" i="18" s="1"/>
  <c r="S11" i="18" s="1"/>
  <c r="Q14" i="18"/>
  <c r="P14" i="18"/>
  <c r="O14" i="18"/>
  <c r="N14" i="18"/>
  <c r="N11" i="18" s="1"/>
  <c r="M14" i="18"/>
  <c r="L14" i="18"/>
  <c r="K14" i="18"/>
  <c r="I14" i="18"/>
  <c r="H14" i="18"/>
  <c r="F14" i="18"/>
  <c r="E14" i="18"/>
  <c r="X11" i="18"/>
  <c r="Y11" i="18" s="1"/>
  <c r="Y9" i="18" s="1"/>
  <c r="T11" i="18"/>
  <c r="U11" i="18" s="1"/>
  <c r="T7" i="18" s="1"/>
  <c r="P11" i="18"/>
  <c r="Q11" i="18" s="1"/>
  <c r="K11" i="18"/>
  <c r="M11" i="18" s="1"/>
  <c r="M9" i="18" s="1"/>
  <c r="D11" i="18"/>
  <c r="Q9" i="18"/>
  <c r="G9" i="18"/>
  <c r="Y8" i="18"/>
  <c r="Q8" i="18"/>
  <c r="X7" i="18"/>
  <c r="P7" i="18"/>
  <c r="V2" i="18"/>
  <c r="AE14" i="17"/>
  <c r="AE10" i="17" s="1"/>
  <c r="AD14" i="17"/>
  <c r="AB14" i="17"/>
  <c r="AA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I14" i="17"/>
  <c r="H14" i="17"/>
  <c r="F14" i="17"/>
  <c r="E14" i="17"/>
  <c r="Z11" i="17"/>
  <c r="W11" i="17"/>
  <c r="X11" i="17" s="1"/>
  <c r="S11" i="17"/>
  <c r="T11" i="17" s="1"/>
  <c r="Q11" i="17"/>
  <c r="R11" i="17" s="1"/>
  <c r="O11" i="17"/>
  <c r="P11" i="17" s="1"/>
  <c r="D11" i="17"/>
  <c r="E8" i="17" s="1"/>
  <c r="AB10" i="17"/>
  <c r="G9" i="17"/>
  <c r="V2" i="17"/>
  <c r="E65" i="16"/>
  <c r="J62" i="16"/>
  <c r="J61" i="16"/>
  <c r="J60" i="16"/>
  <c r="J58" i="16"/>
  <c r="J56" i="16"/>
  <c r="U53" i="16"/>
  <c r="R53" i="16"/>
  <c r="J54" i="16" s="1"/>
  <c r="J52" i="16"/>
  <c r="J48" i="16"/>
  <c r="J45" i="16"/>
  <c r="J44" i="16"/>
  <c r="J43" i="16"/>
  <c r="J41" i="16"/>
  <c r="J40" i="16"/>
  <c r="J39" i="16"/>
  <c r="J38" i="16"/>
  <c r="J35" i="16"/>
  <c r="J32" i="16"/>
  <c r="J30" i="16"/>
  <c r="J28" i="16"/>
  <c r="J25" i="16"/>
  <c r="J19" i="16"/>
  <c r="E19" i="16"/>
  <c r="M18" i="16"/>
  <c r="H18" i="16"/>
  <c r="H17" i="16"/>
  <c r="H16" i="16"/>
  <c r="Y14" i="16"/>
  <c r="X14" i="16"/>
  <c r="X11" i="16" s="1"/>
  <c r="Y11" i="16" s="1"/>
  <c r="W14" i="16"/>
  <c r="V14" i="16"/>
  <c r="U14" i="16"/>
  <c r="T14" i="16"/>
  <c r="S14" i="16"/>
  <c r="R14" i="16"/>
  <c r="Q14" i="16"/>
  <c r="P14" i="16"/>
  <c r="P11" i="16" s="1"/>
  <c r="Q11" i="16" s="1"/>
  <c r="O14" i="16"/>
  <c r="N14" i="16"/>
  <c r="M14" i="16"/>
  <c r="L14" i="16"/>
  <c r="K14" i="16"/>
  <c r="I14" i="16"/>
  <c r="H14" i="16"/>
  <c r="F14" i="16"/>
  <c r="D9" i="16" s="1"/>
  <c r="T11" i="16"/>
  <c r="U11" i="16" s="1"/>
  <c r="K11" i="16"/>
  <c r="M11" i="16" s="1"/>
  <c r="G11" i="16"/>
  <c r="G9" i="16"/>
  <c r="V2" i="16"/>
  <c r="N11" i="16" l="1"/>
  <c r="O11" i="16" s="1"/>
  <c r="R11" i="16"/>
  <c r="S11" i="16" s="1"/>
  <c r="V11" i="16"/>
  <c r="J18" i="16"/>
  <c r="J23" i="16"/>
  <c r="K11" i="17"/>
  <c r="M11" i="17"/>
  <c r="N11" i="17" s="1"/>
  <c r="U11" i="17"/>
  <c r="G11" i="18"/>
  <c r="J2" i="18" s="1"/>
  <c r="K11" i="19"/>
  <c r="S8" i="16"/>
  <c r="S9" i="16"/>
  <c r="R7" i="16"/>
  <c r="J3" i="19"/>
  <c r="M11" i="19"/>
  <c r="U8" i="19"/>
  <c r="U9" i="19"/>
  <c r="T7" i="19"/>
  <c r="J3" i="18"/>
  <c r="O11" i="18"/>
  <c r="P9" i="17"/>
  <c r="P8" i="17"/>
  <c r="O7" i="17"/>
  <c r="S9" i="19"/>
  <c r="R7" i="19"/>
  <c r="S8" i="19"/>
  <c r="T9" i="17"/>
  <c r="T8" i="17"/>
  <c r="S7" i="17"/>
  <c r="L11" i="17"/>
  <c r="J3" i="17"/>
  <c r="W9" i="18"/>
  <c r="W8" i="18"/>
  <c r="V7" i="18"/>
  <c r="X9" i="17"/>
  <c r="X8" i="17"/>
  <c r="W7" i="17"/>
  <c r="V3" i="18"/>
  <c r="Y9" i="19"/>
  <c r="Y8" i="19"/>
  <c r="X7" i="19"/>
  <c r="R9" i="17"/>
  <c r="R8" i="17"/>
  <c r="Q7" i="17"/>
  <c r="M7" i="17"/>
  <c r="N9" i="17"/>
  <c r="N8" i="17"/>
  <c r="V11" i="17"/>
  <c r="V3" i="17"/>
  <c r="N7" i="16"/>
  <c r="O9" i="16"/>
  <c r="O8" i="16"/>
  <c r="W11" i="16"/>
  <c r="V3" i="16"/>
  <c r="M8" i="16"/>
  <c r="K7" i="16"/>
  <c r="M9" i="16"/>
  <c r="T7" i="16"/>
  <c r="U9" i="16"/>
  <c r="U8" i="16"/>
  <c r="Q9" i="16"/>
  <c r="Q8" i="16"/>
  <c r="P7" i="16"/>
  <c r="Y9" i="16"/>
  <c r="Y8" i="16"/>
  <c r="X7" i="16"/>
  <c r="K2" i="18"/>
  <c r="L2" i="18" s="1"/>
  <c r="S8" i="18"/>
  <c r="R7" i="18"/>
  <c r="S9" i="18"/>
  <c r="K2" i="19"/>
  <c r="L2" i="19" s="1"/>
  <c r="U9" i="18"/>
  <c r="U8" i="18"/>
  <c r="J3" i="16"/>
  <c r="E14" i="16"/>
  <c r="D11" i="16" s="1"/>
  <c r="J2" i="16" s="1"/>
  <c r="V7" i="19"/>
  <c r="W9" i="19"/>
  <c r="G11" i="17"/>
  <c r="H8" i="17" s="1"/>
  <c r="K7" i="18"/>
  <c r="M8" i="18"/>
  <c r="J14" i="16"/>
  <c r="N7" i="19"/>
  <c r="O9" i="19"/>
  <c r="V4" i="18" l="1"/>
  <c r="V5" i="18" s="1"/>
  <c r="W9" i="16"/>
  <c r="W8" i="16"/>
  <c r="V7" i="16"/>
  <c r="J4" i="17"/>
  <c r="J5" i="17"/>
  <c r="M8" i="19"/>
  <c r="M9" i="19"/>
  <c r="K7" i="19"/>
  <c r="O3" i="19" s="1"/>
  <c r="V9" i="17"/>
  <c r="V8" i="17"/>
  <c r="U7" i="17"/>
  <c r="K2" i="16"/>
  <c r="L2" i="16" s="1"/>
  <c r="L9" i="17"/>
  <c r="L8" i="17"/>
  <c r="L4" i="17" s="1"/>
  <c r="K7" i="17"/>
  <c r="O3" i="17" s="1"/>
  <c r="J5" i="19"/>
  <c r="J4" i="19"/>
  <c r="G10" i="19"/>
  <c r="H8" i="19" s="1"/>
  <c r="I7" i="19" s="1"/>
  <c r="D10" i="19"/>
  <c r="E8" i="19" s="1"/>
  <c r="F7" i="19" s="1"/>
  <c r="V4" i="19"/>
  <c r="V5" i="19" s="1"/>
  <c r="D10" i="16"/>
  <c r="E8" i="16" s="1"/>
  <c r="F7" i="16" s="1"/>
  <c r="J4" i="16"/>
  <c r="J5" i="16"/>
  <c r="G10" i="16"/>
  <c r="H8" i="16" s="1"/>
  <c r="I7" i="16" s="1"/>
  <c r="O9" i="18"/>
  <c r="O8" i="18"/>
  <c r="N7" i="18"/>
  <c r="O3" i="18" s="1"/>
  <c r="O3" i="16"/>
  <c r="J2" i="17"/>
  <c r="G10" i="17" s="1"/>
  <c r="M4" i="16"/>
  <c r="G10" i="18"/>
  <c r="J5" i="18"/>
  <c r="L4" i="18" s="1"/>
  <c r="D10" i="18"/>
  <c r="J4" i="18"/>
  <c r="L4" i="16" l="1"/>
  <c r="N4" i="16" s="1"/>
  <c r="O5" i="16"/>
  <c r="N3" i="16"/>
  <c r="V4" i="16"/>
  <c r="V5" i="16" s="1"/>
  <c r="I9" i="18"/>
  <c r="I8" i="18"/>
  <c r="I6" i="18" s="1"/>
  <c r="M4" i="19"/>
  <c r="L4" i="19"/>
  <c r="K2" i="17"/>
  <c r="L2" i="17" s="1"/>
  <c r="I7" i="17"/>
  <c r="M4" i="17"/>
  <c r="N4" i="17" s="1"/>
  <c r="V4" i="17"/>
  <c r="V5" i="17" s="1"/>
  <c r="H7" i="17"/>
  <c r="F9" i="18"/>
  <c r="F8" i="18"/>
  <c r="F6" i="18" s="1"/>
  <c r="M4" i="18"/>
  <c r="N4" i="18" s="1"/>
  <c r="D10" i="17"/>
  <c r="O5" i="17" l="1"/>
  <c r="N3" i="17"/>
  <c r="O5" i="18"/>
  <c r="N3" i="18"/>
  <c r="N4" i="19"/>
  <c r="N3" i="19" l="1"/>
  <c r="O5" i="19"/>
  <c r="M7" i="15" l="1"/>
  <c r="L7" i="15"/>
  <c r="K7" i="15"/>
  <c r="J7" i="15"/>
  <c r="I7" i="15"/>
  <c r="H7" i="15"/>
  <c r="F3" i="15" s="1"/>
  <c r="F7" i="15"/>
  <c r="C7" i="15"/>
  <c r="F2" i="15" s="1"/>
  <c r="J20" i="14"/>
  <c r="J19" i="14"/>
  <c r="J18" i="14"/>
  <c r="H16" i="14"/>
  <c r="J17" i="14" s="1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I14" i="14"/>
  <c r="H14" i="14"/>
  <c r="J14" i="14" s="1"/>
  <c r="F14" i="14"/>
  <c r="E14" i="14"/>
  <c r="S11" i="14"/>
  <c r="T11" i="14" s="1"/>
  <c r="Q11" i="14"/>
  <c r="R11" i="14" s="1"/>
  <c r="K11" i="14"/>
  <c r="D11" i="14"/>
  <c r="J15" i="13"/>
  <c r="X14" i="13"/>
  <c r="W14" i="13"/>
  <c r="V14" i="13"/>
  <c r="U14" i="13"/>
  <c r="T14" i="13"/>
  <c r="S14" i="13"/>
  <c r="S11" i="13" s="1"/>
  <c r="T11" i="13" s="1"/>
  <c r="R14" i="13"/>
  <c r="Q14" i="13"/>
  <c r="Q11" i="13" s="1"/>
  <c r="R11" i="13" s="1"/>
  <c r="P14" i="13"/>
  <c r="O14" i="13"/>
  <c r="N14" i="13"/>
  <c r="M14" i="13"/>
  <c r="L14" i="13"/>
  <c r="K14" i="13"/>
  <c r="K11" i="13" s="1"/>
  <c r="I14" i="13"/>
  <c r="H14" i="13"/>
  <c r="G11" i="13" s="1"/>
  <c r="F14" i="13"/>
  <c r="E14" i="13"/>
  <c r="W11" i="13"/>
  <c r="X11" i="13" s="1"/>
  <c r="U11" i="13"/>
  <c r="V11" i="13" s="1"/>
  <c r="O11" i="13"/>
  <c r="P11" i="13" s="1"/>
  <c r="M11" i="13"/>
  <c r="N11" i="13" s="1"/>
  <c r="D11" i="13"/>
  <c r="S4" i="13"/>
  <c r="J2" i="13" l="1"/>
  <c r="M11" i="14"/>
  <c r="N11" i="14" s="1"/>
  <c r="O11" i="14"/>
  <c r="P11" i="14" s="1"/>
  <c r="U11" i="14"/>
  <c r="V11" i="14" s="1"/>
  <c r="W11" i="14"/>
  <c r="X11" i="14" s="1"/>
  <c r="F4" i="15"/>
  <c r="F5" i="15" s="1"/>
  <c r="H3" i="15"/>
  <c r="G3" i="15"/>
  <c r="X8" i="14"/>
  <c r="X9" i="14"/>
  <c r="W7" i="14"/>
  <c r="T8" i="14"/>
  <c r="T9" i="14"/>
  <c r="S7" i="14"/>
  <c r="N8" i="14"/>
  <c r="N9" i="14"/>
  <c r="M7" i="14"/>
  <c r="X8" i="13"/>
  <c r="X9" i="13"/>
  <c r="W7" i="13"/>
  <c r="Q7" i="14"/>
  <c r="R8" i="14"/>
  <c r="R9" i="14"/>
  <c r="P8" i="14"/>
  <c r="P9" i="14"/>
  <c r="O7" i="14"/>
  <c r="R8" i="13"/>
  <c r="R9" i="13"/>
  <c r="Q7" i="13"/>
  <c r="P9" i="13"/>
  <c r="O7" i="13"/>
  <c r="P8" i="13"/>
  <c r="U7" i="13"/>
  <c r="V9" i="13"/>
  <c r="V8" i="13"/>
  <c r="V8" i="14"/>
  <c r="V9" i="14"/>
  <c r="U7" i="14"/>
  <c r="N8" i="13"/>
  <c r="N9" i="13"/>
  <c r="M7" i="13"/>
  <c r="J3" i="13"/>
  <c r="K2" i="13" s="1"/>
  <c r="L2" i="13" s="1"/>
  <c r="L11" i="13"/>
  <c r="T8" i="13"/>
  <c r="T9" i="13"/>
  <c r="S7" i="13"/>
  <c r="J3" i="14"/>
  <c r="G11" i="14"/>
  <c r="J2" i="14" s="1"/>
  <c r="L11" i="14"/>
  <c r="G10" i="14" l="1"/>
  <c r="H8" i="14" s="1"/>
  <c r="I7" i="14" s="1"/>
  <c r="J4" i="14"/>
  <c r="D10" i="14"/>
  <c r="E8" i="14" s="1"/>
  <c r="F7" i="14" s="1"/>
  <c r="J5" i="14"/>
  <c r="L8" i="13"/>
  <c r="L9" i="13"/>
  <c r="K7" i="13"/>
  <c r="J5" i="13"/>
  <c r="G10" i="13"/>
  <c r="H8" i="13" s="1"/>
  <c r="I7" i="13" s="1"/>
  <c r="D10" i="13"/>
  <c r="E8" i="13" s="1"/>
  <c r="F7" i="13" s="1"/>
  <c r="J4" i="13"/>
  <c r="L9" i="14"/>
  <c r="K7" i="14"/>
  <c r="O3" i="14" s="1"/>
  <c r="L8" i="14"/>
  <c r="U3" i="13"/>
  <c r="T3" i="13"/>
  <c r="K2" i="14"/>
  <c r="L2" i="14" s="1"/>
  <c r="M4" i="13" l="1"/>
  <c r="L4" i="13"/>
  <c r="N4" i="13" s="1"/>
  <c r="M4" i="14"/>
  <c r="L4" i="14"/>
  <c r="N4" i="14" s="1"/>
  <c r="U2" i="13"/>
  <c r="T2" i="13"/>
  <c r="T4" i="13" s="1"/>
  <c r="O3" i="13"/>
  <c r="N3" i="14" l="1"/>
  <c r="O5" i="14"/>
  <c r="N3" i="13"/>
  <c r="U4" i="13"/>
  <c r="X14" i="12" l="1"/>
  <c r="W14" i="12"/>
  <c r="V14" i="12"/>
  <c r="U14" i="12"/>
  <c r="T14" i="12"/>
  <c r="S14" i="12"/>
  <c r="R14" i="12"/>
  <c r="Q14" i="12"/>
  <c r="Q11" i="12" s="1"/>
  <c r="R11" i="12" s="1"/>
  <c r="P14" i="12"/>
  <c r="O14" i="12"/>
  <c r="N14" i="12"/>
  <c r="M14" i="12"/>
  <c r="L14" i="12"/>
  <c r="K14" i="12"/>
  <c r="I14" i="12"/>
  <c r="H14" i="12"/>
  <c r="F14" i="12"/>
  <c r="E14" i="12"/>
  <c r="U11" i="12"/>
  <c r="V11" i="12" s="1"/>
  <c r="S11" i="12"/>
  <c r="T11" i="12" s="1"/>
  <c r="M11" i="12"/>
  <c r="N11" i="12" s="1"/>
  <c r="N9" i="12" s="1"/>
  <c r="K11" i="12"/>
  <c r="L11" i="12" s="1"/>
  <c r="G11" i="12"/>
  <c r="N8" i="12"/>
  <c r="M7" i="12"/>
  <c r="X14" i="11"/>
  <c r="W14" i="11"/>
  <c r="V14" i="11"/>
  <c r="U14" i="11"/>
  <c r="T14" i="11"/>
  <c r="S14" i="11"/>
  <c r="S11" i="11" s="1"/>
  <c r="T11" i="11" s="1"/>
  <c r="R14" i="11"/>
  <c r="Q14" i="11"/>
  <c r="P14" i="11"/>
  <c r="O14" i="11"/>
  <c r="N14" i="11"/>
  <c r="M14" i="11"/>
  <c r="L14" i="11"/>
  <c r="K14" i="11"/>
  <c r="K11" i="11" s="1"/>
  <c r="I14" i="11"/>
  <c r="H14" i="11"/>
  <c r="F14" i="11"/>
  <c r="E14" i="11"/>
  <c r="W11" i="11"/>
  <c r="X11" i="11" s="1"/>
  <c r="U11" i="11"/>
  <c r="V11" i="11" s="1"/>
  <c r="O11" i="11"/>
  <c r="P11" i="11" s="1"/>
  <c r="M11" i="11"/>
  <c r="N11" i="11" s="1"/>
  <c r="D11" i="11"/>
  <c r="X14" i="10"/>
  <c r="W14" i="10"/>
  <c r="V14" i="10"/>
  <c r="U14" i="10"/>
  <c r="U11" i="10" s="1"/>
  <c r="V11" i="10" s="1"/>
  <c r="T14" i="10"/>
  <c r="S14" i="10"/>
  <c r="S11" i="10" s="1"/>
  <c r="T11" i="10" s="1"/>
  <c r="R14" i="10"/>
  <c r="Q14" i="10"/>
  <c r="P14" i="10"/>
  <c r="O14" i="10"/>
  <c r="N14" i="10"/>
  <c r="M14" i="10"/>
  <c r="M11" i="10" s="1"/>
  <c r="N11" i="10" s="1"/>
  <c r="L14" i="10"/>
  <c r="K14" i="10"/>
  <c r="K11" i="10" s="1"/>
  <c r="I14" i="10"/>
  <c r="H14" i="10"/>
  <c r="J14" i="10" s="1"/>
  <c r="F14" i="10"/>
  <c r="E14" i="10"/>
  <c r="W11" i="10"/>
  <c r="X11" i="10" s="1"/>
  <c r="Q11" i="10"/>
  <c r="R11" i="10" s="1"/>
  <c r="O11" i="10"/>
  <c r="P11" i="10" s="1"/>
  <c r="G11" i="10"/>
  <c r="D11" i="10"/>
  <c r="J2" i="10"/>
  <c r="J15" i="9"/>
  <c r="X14" i="9"/>
  <c r="W14" i="9"/>
  <c r="W11" i="9" s="1"/>
  <c r="X11" i="9" s="1"/>
  <c r="V14" i="9"/>
  <c r="U14" i="9"/>
  <c r="T14" i="9"/>
  <c r="S14" i="9"/>
  <c r="R14" i="9"/>
  <c r="Q14" i="9"/>
  <c r="P14" i="9"/>
  <c r="O14" i="9"/>
  <c r="O11" i="9" s="1"/>
  <c r="P11" i="9" s="1"/>
  <c r="N14" i="9"/>
  <c r="M14" i="9"/>
  <c r="L14" i="9"/>
  <c r="K14" i="9"/>
  <c r="I14" i="9"/>
  <c r="H14" i="9"/>
  <c r="F14" i="9"/>
  <c r="E14" i="9"/>
  <c r="D11" i="9" s="1"/>
  <c r="S11" i="9"/>
  <c r="T11" i="9" s="1"/>
  <c r="Q11" i="9"/>
  <c r="R11" i="9" s="1"/>
  <c r="K11" i="9"/>
  <c r="L11" i="9" s="1"/>
  <c r="G11" i="9"/>
  <c r="J2" i="9" l="1"/>
  <c r="M11" i="9"/>
  <c r="U11" i="9"/>
  <c r="V11" i="9" s="1"/>
  <c r="G11" i="11"/>
  <c r="J2" i="11" s="1"/>
  <c r="Q11" i="11"/>
  <c r="R11" i="11" s="1"/>
  <c r="D11" i="12"/>
  <c r="J2" i="12" s="1"/>
  <c r="O11" i="12"/>
  <c r="P11" i="12" s="1"/>
  <c r="W11" i="12"/>
  <c r="X11" i="12" s="1"/>
  <c r="L8" i="12"/>
  <c r="L9" i="12"/>
  <c r="K7" i="12"/>
  <c r="T8" i="9"/>
  <c r="T9" i="9"/>
  <c r="S7" i="9"/>
  <c r="N8" i="10"/>
  <c r="N9" i="10"/>
  <c r="M7" i="10"/>
  <c r="W7" i="11"/>
  <c r="X9" i="11"/>
  <c r="X8" i="11"/>
  <c r="N8" i="11"/>
  <c r="N9" i="11"/>
  <c r="M7" i="11"/>
  <c r="L8" i="9"/>
  <c r="L9" i="9"/>
  <c r="K7" i="9"/>
  <c r="P8" i="11"/>
  <c r="P9" i="11"/>
  <c r="O7" i="11"/>
  <c r="P8" i="10"/>
  <c r="P9" i="10"/>
  <c r="O7" i="10"/>
  <c r="N11" i="9"/>
  <c r="J3" i="9"/>
  <c r="P9" i="9"/>
  <c r="O7" i="9"/>
  <c r="P8" i="9"/>
  <c r="T8" i="11"/>
  <c r="T9" i="11"/>
  <c r="S7" i="11"/>
  <c r="T8" i="10"/>
  <c r="T9" i="10"/>
  <c r="S7" i="10"/>
  <c r="R9" i="9"/>
  <c r="Q7" i="9"/>
  <c r="R8" i="9"/>
  <c r="V8" i="9"/>
  <c r="V9" i="9"/>
  <c r="U7" i="9"/>
  <c r="R8" i="10"/>
  <c r="R9" i="10"/>
  <c r="Q7" i="10"/>
  <c r="V9" i="10"/>
  <c r="U7" i="10"/>
  <c r="V8" i="10"/>
  <c r="X8" i="9"/>
  <c r="X9" i="9"/>
  <c r="W7" i="9"/>
  <c r="T9" i="12"/>
  <c r="S7" i="12"/>
  <c r="T8" i="12"/>
  <c r="V8" i="12"/>
  <c r="V9" i="12"/>
  <c r="U7" i="12"/>
  <c r="L11" i="11"/>
  <c r="J3" i="11"/>
  <c r="J3" i="10"/>
  <c r="L11" i="10"/>
  <c r="V9" i="11"/>
  <c r="U7" i="11"/>
  <c r="V8" i="11"/>
  <c r="K2" i="9"/>
  <c r="L2" i="9" s="1"/>
  <c r="W7" i="10"/>
  <c r="X8" i="10"/>
  <c r="X9" i="10"/>
  <c r="Q7" i="12"/>
  <c r="R8" i="12"/>
  <c r="R9" i="12"/>
  <c r="K2" i="10"/>
  <c r="L2" i="10" s="1"/>
  <c r="R9" i="11"/>
  <c r="Q7" i="11"/>
  <c r="R8" i="11"/>
  <c r="O7" i="12"/>
  <c r="O6" i="12" s="1"/>
  <c r="P8" i="12"/>
  <c r="P9" i="12"/>
  <c r="X8" i="12"/>
  <c r="X9" i="12"/>
  <c r="W7" i="12"/>
  <c r="J3" i="12"/>
  <c r="K2" i="12" s="1"/>
  <c r="L2" i="12" s="1"/>
  <c r="G10" i="12" l="1"/>
  <c r="H8" i="12" s="1"/>
  <c r="I7" i="12" s="1"/>
  <c r="D10" i="12"/>
  <c r="E8" i="12" s="1"/>
  <c r="F7" i="12" s="1"/>
  <c r="J4" i="12"/>
  <c r="J5" i="12"/>
  <c r="L9" i="10"/>
  <c r="L8" i="10"/>
  <c r="K7" i="10"/>
  <c r="O3" i="10" s="1"/>
  <c r="D10" i="10"/>
  <c r="E8" i="10" s="1"/>
  <c r="F7" i="10" s="1"/>
  <c r="J5" i="10"/>
  <c r="G10" i="10"/>
  <c r="H8" i="10" s="1"/>
  <c r="I7" i="10" s="1"/>
  <c r="J4" i="10"/>
  <c r="O3" i="12"/>
  <c r="J5" i="11"/>
  <c r="G10" i="11"/>
  <c r="H8" i="11" s="1"/>
  <c r="I7" i="11" s="1"/>
  <c r="J4" i="11"/>
  <c r="D10" i="11"/>
  <c r="E8" i="11" s="1"/>
  <c r="F7" i="11" s="1"/>
  <c r="D10" i="9"/>
  <c r="E8" i="9" s="1"/>
  <c r="F7" i="9" s="1"/>
  <c r="J4" i="9"/>
  <c r="G10" i="9"/>
  <c r="H8" i="9" s="1"/>
  <c r="I7" i="9" s="1"/>
  <c r="J5" i="9"/>
  <c r="K2" i="11"/>
  <c r="L2" i="11" s="1"/>
  <c r="L8" i="11"/>
  <c r="L9" i="11"/>
  <c r="K7" i="11"/>
  <c r="O3" i="11" s="1"/>
  <c r="U3" i="9"/>
  <c r="T3" i="9"/>
  <c r="M7" i="9"/>
  <c r="T2" i="9" s="1"/>
  <c r="T4" i="9" s="1"/>
  <c r="N9" i="9"/>
  <c r="N8" i="9"/>
  <c r="U2" i="9" l="1"/>
  <c r="M4" i="9"/>
  <c r="L4" i="9"/>
  <c r="N4" i="9" s="1"/>
  <c r="M4" i="12"/>
  <c r="L4" i="12"/>
  <c r="N4" i="12" s="1"/>
  <c r="O3" i="9"/>
  <c r="M4" i="11"/>
  <c r="L4" i="11"/>
  <c r="N4" i="11" s="1"/>
  <c r="M4" i="10"/>
  <c r="L4" i="10"/>
  <c r="N4" i="10" s="1"/>
  <c r="O5" i="12" l="1"/>
  <c r="N3" i="12"/>
  <c r="N3" i="11"/>
  <c r="O5" i="11"/>
  <c r="N3" i="9"/>
  <c r="U4" i="9"/>
  <c r="O5" i="10"/>
  <c r="N3" i="10"/>
  <c r="X14" i="8" l="1"/>
  <c r="W14" i="8"/>
  <c r="W11" i="8" s="1"/>
  <c r="X11" i="8" s="1"/>
  <c r="V14" i="8"/>
  <c r="U14" i="8"/>
  <c r="T14" i="8"/>
  <c r="S14" i="8"/>
  <c r="R14" i="8"/>
  <c r="Q14" i="8"/>
  <c r="Q11" i="8" s="1"/>
  <c r="R11" i="8" s="1"/>
  <c r="P14" i="8"/>
  <c r="O14" i="8"/>
  <c r="O11" i="8" s="1"/>
  <c r="P11" i="8" s="1"/>
  <c r="N14" i="8"/>
  <c r="M14" i="8"/>
  <c r="L14" i="8"/>
  <c r="K14" i="8"/>
  <c r="I14" i="8"/>
  <c r="H14" i="8"/>
  <c r="G11" i="8" s="1"/>
  <c r="F14" i="8"/>
  <c r="E14" i="8"/>
  <c r="U11" i="8"/>
  <c r="V11" i="8" s="1"/>
  <c r="S11" i="8"/>
  <c r="T11" i="8" s="1"/>
  <c r="M11" i="8"/>
  <c r="N11" i="8" s="1"/>
  <c r="K11" i="8"/>
  <c r="V2" i="8"/>
  <c r="V3" i="8" s="1"/>
  <c r="AE14" i="7"/>
  <c r="AA14" i="7"/>
  <c r="X14" i="7"/>
  <c r="W14" i="7"/>
  <c r="V14" i="7"/>
  <c r="U14" i="7"/>
  <c r="T14" i="7"/>
  <c r="S14" i="7"/>
  <c r="S11" i="7" s="1"/>
  <c r="T11" i="7" s="1"/>
  <c r="R14" i="7"/>
  <c r="Q14" i="7"/>
  <c r="Q11" i="7" s="1"/>
  <c r="R11" i="7" s="1"/>
  <c r="P14" i="7"/>
  <c r="O14" i="7"/>
  <c r="N14" i="7"/>
  <c r="M14" i="7"/>
  <c r="L14" i="7"/>
  <c r="K14" i="7"/>
  <c r="K11" i="7" s="1"/>
  <c r="I14" i="7"/>
  <c r="H14" i="7"/>
  <c r="F14" i="7"/>
  <c r="E14" i="7"/>
  <c r="W11" i="7"/>
  <c r="X11" i="7" s="1"/>
  <c r="U11" i="7"/>
  <c r="V11" i="7" s="1"/>
  <c r="O11" i="7"/>
  <c r="P11" i="7" s="1"/>
  <c r="M11" i="7"/>
  <c r="N11" i="7" s="1"/>
  <c r="V2" i="7"/>
  <c r="V3" i="7" s="1"/>
  <c r="L26" i="6"/>
  <c r="L14" i="6" s="1"/>
  <c r="AF14" i="6"/>
  <c r="AB14" i="6"/>
  <c r="X14" i="6"/>
  <c r="W14" i="6"/>
  <c r="V14" i="6"/>
  <c r="U14" i="6"/>
  <c r="U11" i="6" s="1"/>
  <c r="T14" i="6"/>
  <c r="S14" i="6"/>
  <c r="R14" i="6"/>
  <c r="Q14" i="6"/>
  <c r="P14" i="6"/>
  <c r="O14" i="6"/>
  <c r="N14" i="6"/>
  <c r="M14" i="6"/>
  <c r="M11" i="6" s="1"/>
  <c r="N11" i="6" s="1"/>
  <c r="K14" i="6"/>
  <c r="I14" i="6"/>
  <c r="H14" i="6"/>
  <c r="F14" i="6"/>
  <c r="E14" i="6"/>
  <c r="W11" i="6"/>
  <c r="X11" i="6" s="1"/>
  <c r="X8" i="6" s="1"/>
  <c r="S11" i="6"/>
  <c r="T11" i="6" s="1"/>
  <c r="Q11" i="6"/>
  <c r="R11" i="6" s="1"/>
  <c r="R8" i="6" s="1"/>
  <c r="O11" i="6"/>
  <c r="P11" i="6" s="1"/>
  <c r="P8" i="6" s="1"/>
  <c r="G11" i="6"/>
  <c r="D11" i="6"/>
  <c r="V2" i="6"/>
  <c r="AE14" i="5"/>
  <c r="AA14" i="5"/>
  <c r="AC14" i="5" s="1"/>
  <c r="X14" i="5"/>
  <c r="W14" i="5"/>
  <c r="W11" i="5" s="1"/>
  <c r="X11" i="5" s="1"/>
  <c r="V14" i="5"/>
  <c r="U14" i="5"/>
  <c r="T14" i="5"/>
  <c r="S14" i="5"/>
  <c r="R14" i="5"/>
  <c r="Q14" i="5"/>
  <c r="P14" i="5"/>
  <c r="O14" i="5"/>
  <c r="O11" i="5" s="1"/>
  <c r="N14" i="5"/>
  <c r="M14" i="5"/>
  <c r="L14" i="5"/>
  <c r="K14" i="5"/>
  <c r="I14" i="5"/>
  <c r="H14" i="5"/>
  <c r="F14" i="5"/>
  <c r="E14" i="5"/>
  <c r="AB14" i="5" s="1"/>
  <c r="U11" i="5"/>
  <c r="V11" i="5" s="1"/>
  <c r="S11" i="5"/>
  <c r="T11" i="5" s="1"/>
  <c r="T8" i="5" s="1"/>
  <c r="Q11" i="5"/>
  <c r="R11" i="5" s="1"/>
  <c r="R8" i="5" s="1"/>
  <c r="M11" i="5"/>
  <c r="N11" i="5" s="1"/>
  <c r="K11" i="5"/>
  <c r="L11" i="5" s="1"/>
  <c r="L9" i="5" s="1"/>
  <c r="G11" i="5"/>
  <c r="T9" i="5"/>
  <c r="L8" i="5"/>
  <c r="S7" i="5"/>
  <c r="X14" i="4"/>
  <c r="W14" i="4"/>
  <c r="W11" i="4" s="1"/>
  <c r="X11" i="4" s="1"/>
  <c r="V14" i="4"/>
  <c r="U14" i="4"/>
  <c r="T14" i="4"/>
  <c r="S14" i="4"/>
  <c r="R14" i="4"/>
  <c r="Q14" i="4"/>
  <c r="P14" i="4"/>
  <c r="O14" i="4"/>
  <c r="O11" i="4" s="1"/>
  <c r="P11" i="4" s="1"/>
  <c r="N14" i="4"/>
  <c r="M14" i="4"/>
  <c r="L14" i="4"/>
  <c r="K14" i="4"/>
  <c r="I14" i="4"/>
  <c r="H14" i="4"/>
  <c r="G11" i="4" s="1"/>
  <c r="F14" i="4"/>
  <c r="E14" i="4"/>
  <c r="D11" i="4" s="1"/>
  <c r="J2" i="4" s="1"/>
  <c r="S11" i="4"/>
  <c r="T11" i="4" s="1"/>
  <c r="Q11" i="4"/>
  <c r="R11" i="4" s="1"/>
  <c r="K11" i="4"/>
  <c r="L11" i="4" s="1"/>
  <c r="G9" i="4"/>
  <c r="T2" i="4"/>
  <c r="X14" i="3"/>
  <c r="W14" i="3"/>
  <c r="V14" i="3"/>
  <c r="U14" i="3"/>
  <c r="T14" i="3"/>
  <c r="S14" i="3"/>
  <c r="R14" i="3"/>
  <c r="Q14" i="3"/>
  <c r="Q11" i="3" s="1"/>
  <c r="R11" i="3" s="1"/>
  <c r="P14" i="3"/>
  <c r="O14" i="3"/>
  <c r="N14" i="3"/>
  <c r="M14" i="3"/>
  <c r="L14" i="3"/>
  <c r="K14" i="3"/>
  <c r="I14" i="3"/>
  <c r="H14" i="3"/>
  <c r="G11" i="3" s="1"/>
  <c r="F14" i="3"/>
  <c r="E14" i="3"/>
  <c r="W11" i="3"/>
  <c r="X11" i="3" s="1"/>
  <c r="U11" i="3"/>
  <c r="V11" i="3" s="1"/>
  <c r="V9" i="3" s="1"/>
  <c r="S11" i="3"/>
  <c r="T11" i="3" s="1"/>
  <c r="T8" i="3" s="1"/>
  <c r="O11" i="3"/>
  <c r="P11" i="3" s="1"/>
  <c r="M11" i="3"/>
  <c r="N11" i="3" s="1"/>
  <c r="N8" i="3" s="1"/>
  <c r="K11" i="3"/>
  <c r="D11" i="3"/>
  <c r="T9" i="3"/>
  <c r="V8" i="3"/>
  <c r="S7" i="3"/>
  <c r="V2" i="3"/>
  <c r="V3" i="3" s="1"/>
  <c r="L39" i="2"/>
  <c r="X14" i="2"/>
  <c r="W14" i="2"/>
  <c r="W11" i="2" s="1"/>
  <c r="X11" i="2" s="1"/>
  <c r="V14" i="2"/>
  <c r="U14" i="2"/>
  <c r="T14" i="2"/>
  <c r="S14" i="2"/>
  <c r="R14" i="2"/>
  <c r="Q14" i="2"/>
  <c r="P14" i="2"/>
  <c r="O14" i="2"/>
  <c r="O11" i="2" s="1"/>
  <c r="N14" i="2"/>
  <c r="M14" i="2"/>
  <c r="L14" i="2"/>
  <c r="K14" i="2"/>
  <c r="I14" i="2"/>
  <c r="H14" i="2"/>
  <c r="F14" i="2"/>
  <c r="E14" i="2"/>
  <c r="U11" i="2"/>
  <c r="V11" i="2" s="1"/>
  <c r="S11" i="2"/>
  <c r="T11" i="2" s="1"/>
  <c r="T8" i="2" s="1"/>
  <c r="Q11" i="2"/>
  <c r="R11" i="2" s="1"/>
  <c r="R8" i="2" s="1"/>
  <c r="M11" i="2"/>
  <c r="N11" i="2" s="1"/>
  <c r="K11" i="2"/>
  <c r="L11" i="2" s="1"/>
  <c r="L9" i="2" s="1"/>
  <c r="G11" i="2"/>
  <c r="T9" i="2"/>
  <c r="L8" i="2"/>
  <c r="S7" i="2"/>
  <c r="V2" i="2"/>
  <c r="V3" i="2" s="1"/>
  <c r="X14" i="1"/>
  <c r="W14" i="1"/>
  <c r="V14" i="1"/>
  <c r="U14" i="1"/>
  <c r="U11" i="1" s="1"/>
  <c r="V11" i="1" s="1"/>
  <c r="T14" i="1"/>
  <c r="S14" i="1"/>
  <c r="R14" i="1"/>
  <c r="Q14" i="1"/>
  <c r="P14" i="1"/>
  <c r="O14" i="1"/>
  <c r="N14" i="1"/>
  <c r="M14" i="1"/>
  <c r="M11" i="1" s="1"/>
  <c r="N11" i="1" s="1"/>
  <c r="L14" i="1"/>
  <c r="K14" i="1"/>
  <c r="I14" i="1"/>
  <c r="H14" i="1"/>
  <c r="F14" i="1"/>
  <c r="E14" i="1"/>
  <c r="D11" i="1" s="1"/>
  <c r="W11" i="1"/>
  <c r="X11" i="1" s="1"/>
  <c r="Q11" i="1"/>
  <c r="R11" i="1" s="1"/>
  <c r="O11" i="1"/>
  <c r="P11" i="1" s="1"/>
  <c r="G11" i="1"/>
  <c r="V2" i="1"/>
  <c r="J2" i="1" l="1"/>
  <c r="K11" i="1"/>
  <c r="S11" i="1"/>
  <c r="T11" i="1" s="1"/>
  <c r="D11" i="2"/>
  <c r="J2" i="2" s="1"/>
  <c r="J3" i="3"/>
  <c r="L11" i="3"/>
  <c r="L8" i="3" s="1"/>
  <c r="J2" i="3"/>
  <c r="M11" i="4"/>
  <c r="N11" i="4" s="1"/>
  <c r="U11" i="4"/>
  <c r="V11" i="4" s="1"/>
  <c r="D11" i="5"/>
  <c r="J2" i="5" s="1"/>
  <c r="AF14" i="5"/>
  <c r="J2" i="6"/>
  <c r="AC14" i="6"/>
  <c r="AD14" i="6"/>
  <c r="AG14" i="6"/>
  <c r="K11" i="6"/>
  <c r="D11" i="7"/>
  <c r="G11" i="7"/>
  <c r="AC14" i="7"/>
  <c r="AB14" i="7"/>
  <c r="AF14" i="7"/>
  <c r="D11" i="8"/>
  <c r="J2" i="8" s="1"/>
  <c r="T8" i="1"/>
  <c r="T9" i="1"/>
  <c r="S7" i="1"/>
  <c r="R8" i="1"/>
  <c r="R9" i="1"/>
  <c r="Q7" i="1"/>
  <c r="X8" i="5"/>
  <c r="X9" i="5"/>
  <c r="W7" i="5"/>
  <c r="X8" i="7"/>
  <c r="X9" i="7"/>
  <c r="W7" i="7"/>
  <c r="R9" i="8"/>
  <c r="R8" i="8"/>
  <c r="Q7" i="8"/>
  <c r="X9" i="1"/>
  <c r="W7" i="1"/>
  <c r="X8" i="1"/>
  <c r="P11" i="2"/>
  <c r="J3" i="2"/>
  <c r="X8" i="2"/>
  <c r="X9" i="2"/>
  <c r="W7" i="2"/>
  <c r="J5" i="3"/>
  <c r="G10" i="3"/>
  <c r="H8" i="3" s="1"/>
  <c r="I7" i="3" s="1"/>
  <c r="D10" i="3"/>
  <c r="E8" i="3" s="1"/>
  <c r="F7" i="3" s="1"/>
  <c r="J4" i="3"/>
  <c r="T9" i="4"/>
  <c r="T8" i="4"/>
  <c r="S7" i="4"/>
  <c r="M7" i="4"/>
  <c r="N9" i="4"/>
  <c r="N8" i="4"/>
  <c r="V9" i="4"/>
  <c r="V8" i="4"/>
  <c r="U7" i="4"/>
  <c r="L11" i="1"/>
  <c r="J3" i="1"/>
  <c r="V8" i="2"/>
  <c r="V9" i="2"/>
  <c r="U7" i="2"/>
  <c r="K2" i="2"/>
  <c r="L2" i="2" s="1"/>
  <c r="V8" i="1"/>
  <c r="V9" i="1"/>
  <c r="U7" i="1"/>
  <c r="R9" i="4"/>
  <c r="R8" i="4"/>
  <c r="Q7" i="4"/>
  <c r="P11" i="5"/>
  <c r="J3" i="5"/>
  <c r="K2" i="5" s="1"/>
  <c r="L2" i="5" s="1"/>
  <c r="O7" i="4"/>
  <c r="P9" i="4"/>
  <c r="P8" i="4"/>
  <c r="N9" i="5"/>
  <c r="M7" i="5"/>
  <c r="N8" i="5"/>
  <c r="L11" i="6"/>
  <c r="J3" i="6"/>
  <c r="J3" i="8"/>
  <c r="N9" i="2"/>
  <c r="M7" i="2"/>
  <c r="N8" i="2"/>
  <c r="T8" i="6"/>
  <c r="T9" i="6"/>
  <c r="S7" i="6"/>
  <c r="M7" i="6"/>
  <c r="N8" i="6"/>
  <c r="N9" i="6"/>
  <c r="V11" i="6"/>
  <c r="V3" i="6"/>
  <c r="R8" i="7"/>
  <c r="R9" i="7"/>
  <c r="Q7" i="7"/>
  <c r="N8" i="8"/>
  <c r="N9" i="8"/>
  <c r="M7" i="8"/>
  <c r="P8" i="1"/>
  <c r="P9" i="1"/>
  <c r="O7" i="1"/>
  <c r="N9" i="1"/>
  <c r="M7" i="1"/>
  <c r="N8" i="1"/>
  <c r="K2" i="1"/>
  <c r="L2" i="1" s="1"/>
  <c r="X8" i="3"/>
  <c r="X9" i="3"/>
  <c r="W7" i="3"/>
  <c r="X9" i="4"/>
  <c r="X8" i="4"/>
  <c r="W7" i="4"/>
  <c r="T8" i="8"/>
  <c r="T9" i="8"/>
  <c r="S7" i="8"/>
  <c r="V3" i="1"/>
  <c r="P8" i="3"/>
  <c r="P9" i="3"/>
  <c r="O7" i="3"/>
  <c r="K2" i="3"/>
  <c r="L2" i="3" s="1"/>
  <c r="R9" i="3"/>
  <c r="Q7" i="3"/>
  <c r="R8" i="3"/>
  <c r="N8" i="7"/>
  <c r="N9" i="7"/>
  <c r="M7" i="7"/>
  <c r="L11" i="7"/>
  <c r="J3" i="7"/>
  <c r="T9" i="7"/>
  <c r="S7" i="7"/>
  <c r="T8" i="7"/>
  <c r="V8" i="8"/>
  <c r="V9" i="8"/>
  <c r="U7" i="8"/>
  <c r="K2" i="6"/>
  <c r="L2" i="6" s="1"/>
  <c r="P8" i="7"/>
  <c r="P9" i="7"/>
  <c r="O7" i="7"/>
  <c r="P9" i="8"/>
  <c r="O7" i="8"/>
  <c r="P8" i="8"/>
  <c r="X8" i="8"/>
  <c r="X9" i="8"/>
  <c r="W7" i="8"/>
  <c r="L9" i="4"/>
  <c r="L8" i="4"/>
  <c r="K7" i="4"/>
  <c r="V8" i="5"/>
  <c r="V9" i="5"/>
  <c r="U7" i="5"/>
  <c r="V9" i="7"/>
  <c r="U7" i="7"/>
  <c r="V8" i="7"/>
  <c r="K2" i="8"/>
  <c r="L2" i="8" s="1"/>
  <c r="Q7" i="2"/>
  <c r="R9" i="2"/>
  <c r="U7" i="3"/>
  <c r="Q7" i="5"/>
  <c r="R9" i="5"/>
  <c r="O7" i="6"/>
  <c r="L11" i="8"/>
  <c r="P7" i="6"/>
  <c r="P9" i="6"/>
  <c r="J3" i="4"/>
  <c r="Q7" i="6"/>
  <c r="R9" i="6"/>
  <c r="K7" i="3"/>
  <c r="L9" i="3"/>
  <c r="M7" i="3"/>
  <c r="N9" i="3"/>
  <c r="K7" i="2"/>
  <c r="K7" i="5"/>
  <c r="W7" i="6"/>
  <c r="X9" i="6"/>
  <c r="O3" i="3" l="1"/>
  <c r="J2" i="7"/>
  <c r="G10" i="4"/>
  <c r="H8" i="4" s="1"/>
  <c r="I7" i="4" s="1"/>
  <c r="D10" i="4"/>
  <c r="E8" i="4" s="1"/>
  <c r="F7" i="4" s="1"/>
  <c r="J4" i="4"/>
  <c r="J5" i="4"/>
  <c r="M4" i="3"/>
  <c r="L4" i="3"/>
  <c r="N4" i="3" s="1"/>
  <c r="O3" i="4"/>
  <c r="V8" i="6"/>
  <c r="V9" i="6"/>
  <c r="U7" i="6"/>
  <c r="J4" i="1"/>
  <c r="D10" i="1"/>
  <c r="E8" i="1" s="1"/>
  <c r="F7" i="1" s="1"/>
  <c r="J5" i="1"/>
  <c r="G10" i="1"/>
  <c r="H8" i="1" s="1"/>
  <c r="I7" i="1" s="1"/>
  <c r="V4" i="1"/>
  <c r="V5" i="1" s="1"/>
  <c r="L8" i="8"/>
  <c r="L9" i="8"/>
  <c r="K7" i="8"/>
  <c r="O3" i="8" s="1"/>
  <c r="K2" i="4"/>
  <c r="L2" i="4" s="1"/>
  <c r="G10" i="8"/>
  <c r="H8" i="8" s="1"/>
  <c r="I7" i="8" s="1"/>
  <c r="D10" i="8"/>
  <c r="E8" i="8" s="1"/>
  <c r="F7" i="8" s="1"/>
  <c r="J4" i="8"/>
  <c r="J5" i="8"/>
  <c r="V4" i="3"/>
  <c r="V5" i="3" s="1"/>
  <c r="L8" i="1"/>
  <c r="L9" i="1"/>
  <c r="K7" i="1"/>
  <c r="O3" i="1" s="1"/>
  <c r="V4" i="7"/>
  <c r="V5" i="7" s="1"/>
  <c r="J5" i="7"/>
  <c r="G10" i="7"/>
  <c r="H8" i="7" s="1"/>
  <c r="I7" i="7" s="1"/>
  <c r="D10" i="7"/>
  <c r="E8" i="7" s="1"/>
  <c r="F7" i="7" s="1"/>
  <c r="J4" i="7"/>
  <c r="K2" i="7"/>
  <c r="L2" i="7" s="1"/>
  <c r="G10" i="2"/>
  <c r="H8" i="2" s="1"/>
  <c r="I7" i="2" s="1"/>
  <c r="D10" i="2"/>
  <c r="E8" i="2" s="1"/>
  <c r="F7" i="2" s="1"/>
  <c r="J4" i="2"/>
  <c r="J5" i="2"/>
  <c r="L8" i="7"/>
  <c r="L9" i="7"/>
  <c r="K7" i="7"/>
  <c r="O3" i="7" s="1"/>
  <c r="D10" i="6"/>
  <c r="E8" i="6" s="1"/>
  <c r="F7" i="6" s="1"/>
  <c r="J4" i="6"/>
  <c r="J5" i="6"/>
  <c r="G10" i="6"/>
  <c r="H8" i="6" s="1"/>
  <c r="G10" i="5"/>
  <c r="H8" i="5" s="1"/>
  <c r="D10" i="5"/>
  <c r="E8" i="5" s="1"/>
  <c r="J5" i="5"/>
  <c r="J4" i="5"/>
  <c r="O7" i="2"/>
  <c r="O3" i="2" s="1"/>
  <c r="P9" i="2"/>
  <c r="P8" i="2"/>
  <c r="V4" i="8"/>
  <c r="V5" i="8"/>
  <c r="K7" i="6"/>
  <c r="O3" i="6" s="1"/>
  <c r="L8" i="6"/>
  <c r="L9" i="6"/>
  <c r="P9" i="5"/>
  <c r="O7" i="5"/>
  <c r="O3" i="5" s="1"/>
  <c r="P8" i="5"/>
  <c r="V4" i="2"/>
  <c r="V5" i="2" s="1"/>
  <c r="L4" i="1" l="1"/>
  <c r="M4" i="1"/>
  <c r="N3" i="3"/>
  <c r="O5" i="3"/>
  <c r="L4" i="6"/>
  <c r="M4" i="6"/>
  <c r="M4" i="5"/>
  <c r="L4" i="5"/>
  <c r="N4" i="5" s="1"/>
  <c r="L4" i="4"/>
  <c r="M4" i="4"/>
  <c r="V4" i="6"/>
  <c r="V5" i="6" s="1"/>
  <c r="M4" i="2"/>
  <c r="L4" i="2"/>
  <c r="N4" i="2" s="1"/>
  <c r="M4" i="7"/>
  <c r="L4" i="7"/>
  <c r="N4" i="7" s="1"/>
  <c r="M4" i="8"/>
  <c r="L4" i="8"/>
  <c r="N4" i="8" s="1"/>
  <c r="O5" i="8" l="1"/>
  <c r="N3" i="8"/>
  <c r="N4" i="4"/>
  <c r="N3" i="5"/>
  <c r="O5" i="5"/>
  <c r="O5" i="7"/>
  <c r="N3" i="7"/>
  <c r="N4" i="6"/>
  <c r="N4" i="1"/>
  <c r="O5" i="2"/>
  <c r="N3" i="2"/>
  <c r="N3" i="4" l="1"/>
  <c r="O5" i="4"/>
  <c r="O5" i="6"/>
  <c r="N3" i="6"/>
  <c r="N3" i="1"/>
  <c r="O5" i="1"/>
</calcChain>
</file>

<file path=xl/sharedStrings.xml><?xml version="1.0" encoding="utf-8"?>
<sst xmlns="http://schemas.openxmlformats.org/spreadsheetml/2006/main" count="1437" uniqueCount="202">
  <si>
    <t>FIELD PRODUCTION RECORD</t>
  </si>
  <si>
    <t>ac</t>
  </si>
  <si>
    <t>tonnes</t>
  </si>
  <si>
    <t>yield</t>
  </si>
  <si>
    <t>Combine Totals</t>
  </si>
  <si>
    <t>fall</t>
  </si>
  <si>
    <t>bu/ac</t>
  </si>
  <si>
    <t>FIELD</t>
  </si>
  <si>
    <t>F1</t>
  </si>
  <si>
    <t>S S11</t>
  </si>
  <si>
    <t>Field Total</t>
  </si>
  <si>
    <t>Cart Factor</t>
  </si>
  <si>
    <t>Moisture</t>
  </si>
  <si>
    <t>Dockage</t>
  </si>
  <si>
    <t>spring</t>
  </si>
  <si>
    <t>CROP</t>
  </si>
  <si>
    <t>CPS</t>
  </si>
  <si>
    <t>total</t>
  </si>
  <si>
    <t>DATE</t>
  </si>
  <si>
    <t xml:space="preserve">Moisture </t>
  </si>
  <si>
    <t>APEX</t>
  </si>
  <si>
    <t>Unload</t>
  </si>
  <si>
    <t>Other Fields</t>
  </si>
  <si>
    <t>TOTALS</t>
  </si>
  <si>
    <t>Cart Number</t>
  </si>
  <si>
    <t>HIS S680</t>
  </si>
  <si>
    <t>Tracks S690</t>
  </si>
  <si>
    <t>Wet Bin</t>
  </si>
  <si>
    <t>F2 Bag</t>
  </si>
  <si>
    <t>Clearview</t>
  </si>
  <si>
    <t>Trucks</t>
  </si>
  <si>
    <t xml:space="preserve">Bin </t>
  </si>
  <si>
    <t>Spring Bins</t>
  </si>
  <si>
    <t>Truck</t>
  </si>
  <si>
    <t>Hillsboro</t>
  </si>
  <si>
    <t>Load</t>
  </si>
  <si>
    <t>Mass</t>
  </si>
  <si>
    <t>Hills</t>
  </si>
  <si>
    <t>Combine</t>
  </si>
  <si>
    <t>FENA</t>
  </si>
  <si>
    <t>9400i</t>
  </si>
  <si>
    <t>Ruco</t>
  </si>
  <si>
    <t>CRT</t>
  </si>
  <si>
    <t>Johan</t>
  </si>
  <si>
    <t xml:space="preserve"> 184 185</t>
  </si>
  <si>
    <t>ne</t>
  </si>
  <si>
    <t>Field 1 bag 5</t>
  </si>
  <si>
    <t xml:space="preserve"> 745 746</t>
  </si>
  <si>
    <t>end</t>
  </si>
  <si>
    <t>F2</t>
  </si>
  <si>
    <t>N S11</t>
  </si>
  <si>
    <t>Wet bin</t>
  </si>
  <si>
    <t>Bag 5</t>
  </si>
  <si>
    <t>Bag 4</t>
  </si>
  <si>
    <t>Bag 17b</t>
  </si>
  <si>
    <t>RuCo</t>
  </si>
  <si>
    <t xml:space="preserve"> Bag5 field 2</t>
  </si>
  <si>
    <t xml:space="preserve"> 724 725</t>
  </si>
  <si>
    <t xml:space="preserve"> 727 728</t>
  </si>
  <si>
    <t>Combine totals</t>
  </si>
  <si>
    <t>Jason's</t>
  </si>
  <si>
    <t>Jason's bag</t>
  </si>
  <si>
    <t>SE Bag</t>
  </si>
  <si>
    <t>N bag</t>
  </si>
  <si>
    <t>SWS Bag</t>
  </si>
  <si>
    <t>Cart</t>
  </si>
  <si>
    <t>Number</t>
  </si>
  <si>
    <t xml:space="preserve"> 285-86</t>
  </si>
  <si>
    <t xml:space="preserve"> 813-14</t>
  </si>
  <si>
    <t>Bag 2</t>
  </si>
  <si>
    <t xml:space="preserve"> 321-22</t>
  </si>
  <si>
    <t>Bag3</t>
  </si>
  <si>
    <t>3b</t>
  </si>
  <si>
    <t xml:space="preserve"> 861 862</t>
  </si>
  <si>
    <t>4c</t>
  </si>
  <si>
    <t>865 866</t>
  </si>
  <si>
    <t>4b</t>
  </si>
  <si>
    <t>End</t>
  </si>
  <si>
    <t>F5</t>
  </si>
  <si>
    <t>SE05</t>
  </si>
  <si>
    <t>Canola</t>
  </si>
  <si>
    <t>9870 STS</t>
  </si>
  <si>
    <t>Bin 5</t>
  </si>
  <si>
    <t>Bag W Wieben</t>
  </si>
  <si>
    <t>Bin 2</t>
  </si>
  <si>
    <t>Bag 16b</t>
  </si>
  <si>
    <t>Bag 17a</t>
  </si>
  <si>
    <t>1 from F21</t>
  </si>
  <si>
    <t>F6a</t>
  </si>
  <si>
    <t>N31</t>
  </si>
  <si>
    <t>Bag RA</t>
  </si>
  <si>
    <t xml:space="preserve"> 372-73</t>
  </si>
  <si>
    <t xml:space="preserve"> 907-08</t>
  </si>
  <si>
    <t>F7</t>
  </si>
  <si>
    <t>Peas</t>
  </si>
  <si>
    <t>TRK S690</t>
  </si>
  <si>
    <t>Cargill</t>
  </si>
  <si>
    <t>Hopper</t>
  </si>
  <si>
    <t>RA Bag</t>
  </si>
  <si>
    <t>Richardson</t>
  </si>
  <si>
    <t>RA Bag 2 South</t>
  </si>
  <si>
    <t>Bin 22</t>
  </si>
  <si>
    <t xml:space="preserve"> 5ne</t>
  </si>
  <si>
    <t>Spilled</t>
  </si>
  <si>
    <t>15ne</t>
  </si>
  <si>
    <t xml:space="preserve"> 24\25</t>
  </si>
  <si>
    <t xml:space="preserve"> </t>
  </si>
  <si>
    <t>F8</t>
  </si>
  <si>
    <t>N33</t>
  </si>
  <si>
    <t>CWRS</t>
  </si>
  <si>
    <t>F8 Bag A</t>
  </si>
  <si>
    <t>F8 Bag B</t>
  </si>
  <si>
    <t xml:space="preserve"> 351 352</t>
  </si>
  <si>
    <t>F9</t>
  </si>
  <si>
    <t>SE06</t>
  </si>
  <si>
    <t>S690</t>
  </si>
  <si>
    <t>RA Bag North</t>
  </si>
  <si>
    <t>Pioneer</t>
  </si>
  <si>
    <t>RA Bag South</t>
  </si>
  <si>
    <t>HER S680</t>
  </si>
  <si>
    <t>9870STS</t>
  </si>
  <si>
    <t>Meadow</t>
  </si>
  <si>
    <t>pc</t>
  </si>
  <si>
    <t>raw</t>
  </si>
  <si>
    <t>Combine 2</t>
  </si>
  <si>
    <t>JRI</t>
  </si>
  <si>
    <t>Jake</t>
  </si>
  <si>
    <t>Bin 3</t>
  </si>
  <si>
    <t xml:space="preserve"> 573 74</t>
  </si>
  <si>
    <t>F12</t>
  </si>
  <si>
    <t>W21</t>
  </si>
  <si>
    <t>Tracks S680</t>
  </si>
  <si>
    <t>Bag F12</t>
  </si>
  <si>
    <t>Bag 13</t>
  </si>
  <si>
    <t>926\</t>
  </si>
  <si>
    <t xml:space="preserve"> 9:30</t>
  </si>
  <si>
    <t xml:space="preserve">                     </t>
  </si>
  <si>
    <t xml:space="preserve"> 942\</t>
  </si>
  <si>
    <t>F14</t>
  </si>
  <si>
    <t>SE31</t>
  </si>
  <si>
    <t>Bin 4</t>
  </si>
  <si>
    <t>Bin 14</t>
  </si>
  <si>
    <t xml:space="preserve"> 4 75-45</t>
  </si>
  <si>
    <t>F15</t>
  </si>
  <si>
    <t>NE24</t>
  </si>
  <si>
    <t>F15 Bag</t>
  </si>
  <si>
    <t xml:space="preserve"> 786 787</t>
  </si>
  <si>
    <t xml:space="preserve"> 790 791</t>
  </si>
  <si>
    <t xml:space="preserve"> 792 793 </t>
  </si>
  <si>
    <t>F16</t>
  </si>
  <si>
    <t>NW24</t>
  </si>
  <si>
    <t>S690 Tracks</t>
  </si>
  <si>
    <t>F16 Bag</t>
  </si>
  <si>
    <t>Jason (Johan Trk)</t>
  </si>
  <si>
    <t>Bin 8</t>
  </si>
  <si>
    <t>Seed Bin (2)</t>
  </si>
  <si>
    <t>F17</t>
  </si>
  <si>
    <t>SE26</t>
  </si>
  <si>
    <t>F26 Bag</t>
  </si>
  <si>
    <t>Bag 8</t>
  </si>
  <si>
    <t>Dryer</t>
  </si>
  <si>
    <t>Apex</t>
  </si>
  <si>
    <t>vs Cart</t>
  </si>
  <si>
    <t>F18</t>
  </si>
  <si>
    <t>Sec 04</t>
  </si>
  <si>
    <t>F18 Bag</t>
  </si>
  <si>
    <t>Bin 22,23</t>
  </si>
  <si>
    <t xml:space="preserve"> 390-91</t>
  </si>
  <si>
    <t>F19a</t>
  </si>
  <si>
    <t>W11</t>
  </si>
  <si>
    <t>Bin 23</t>
  </si>
  <si>
    <t>Viterra</t>
  </si>
  <si>
    <t>F19b</t>
  </si>
  <si>
    <t>Bag F19 yard</t>
  </si>
  <si>
    <t>Bag 7b</t>
  </si>
  <si>
    <t>F19D</t>
  </si>
  <si>
    <t>E11</t>
  </si>
  <si>
    <t>Bag A</t>
  </si>
  <si>
    <t>Bag B</t>
  </si>
  <si>
    <t>F21</t>
  </si>
  <si>
    <t>SE08</t>
  </si>
  <si>
    <t>F18 bag</t>
  </si>
  <si>
    <t>South East Bag</t>
  </si>
  <si>
    <t>North East Bag</t>
  </si>
  <si>
    <t>Ground</t>
  </si>
  <si>
    <t>combine</t>
  </si>
  <si>
    <t>F22</t>
  </si>
  <si>
    <t>N13</t>
  </si>
  <si>
    <t>F22 Bag</t>
  </si>
  <si>
    <t xml:space="preserve"> 233 234</t>
  </si>
  <si>
    <t>F25</t>
  </si>
  <si>
    <t>Wieben</t>
  </si>
  <si>
    <t>NE Bag A</t>
  </si>
  <si>
    <t>NE Bag B</t>
  </si>
  <si>
    <t>NW Bag</t>
  </si>
  <si>
    <t xml:space="preserve"> 19080n</t>
  </si>
  <si>
    <t xml:space="preserve"> 625 626</t>
  </si>
  <si>
    <t>167 168</t>
  </si>
  <si>
    <t>698 699</t>
  </si>
  <si>
    <t>F26</t>
  </si>
  <si>
    <t>Bag 12b</t>
  </si>
  <si>
    <t>from 19b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</si>
</sst>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"/>
    <numFmt numFmtId="166" formatCode="0.0"/>
    <numFmt numFmtId="167" formatCode="0.0000%"/>
    <numFmt numFmtId="168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/>
    <xf numFmtId="165" fontId="0" fillId="0" borderId="0" xfId="0" applyNumberFormat="1"/>
    <xf numFmtId="1" fontId="0" fillId="0" borderId="0" xfId="0" applyNumberFormat="1"/>
    <xf numFmtId="164" fontId="0" fillId="0" borderId="2" xfId="0" applyNumberFormat="1" applyBorder="1"/>
    <xf numFmtId="15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0" fillId="2" borderId="0" xfId="0" applyFill="1"/>
    <xf numFmtId="10" fontId="0" fillId="2" borderId="0" xfId="0" applyNumberFormat="1" applyFill="1"/>
    <xf numFmtId="0" fontId="0" fillId="2" borderId="3" xfId="0" applyFill="1" applyBorder="1"/>
    <xf numFmtId="0" fontId="0" fillId="0" borderId="3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3" fontId="0" fillId="0" borderId="0" xfId="0" applyNumberFormat="1"/>
    <xf numFmtId="0" fontId="1" fillId="0" borderId="3" xfId="0" applyFont="1" applyBorder="1"/>
    <xf numFmtId="0" fontId="1" fillId="0" borderId="8" xfId="0" applyFont="1" applyBorder="1"/>
    <xf numFmtId="1" fontId="1" fillId="0" borderId="0" xfId="0" applyNumberFormat="1" applyFont="1"/>
    <xf numFmtId="3" fontId="0" fillId="0" borderId="8" xfId="0" applyNumberFormat="1" applyBorder="1"/>
    <xf numFmtId="0" fontId="0" fillId="0" borderId="13" xfId="0" applyBorder="1"/>
    <xf numFmtId="167" fontId="0" fillId="0" borderId="3" xfId="0" applyNumberFormat="1" applyBorder="1" applyAlignment="1">
      <alignment horizontal="center"/>
    </xf>
    <xf numFmtId="168" fontId="0" fillId="0" borderId="3" xfId="0" applyNumberFormat="1" applyBorder="1"/>
    <xf numFmtId="168" fontId="0" fillId="0" borderId="0" xfId="0" applyNumberFormat="1"/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165" fontId="1" fillId="0" borderId="0" xfId="0" applyNumberFormat="1" applyFont="1"/>
    <xf numFmtId="0" fontId="0" fillId="0" borderId="5" xfId="0" applyBorder="1"/>
    <xf numFmtId="1" fontId="0" fillId="0" borderId="5" xfId="0" applyNumberFormat="1" applyBorder="1"/>
    <xf numFmtId="165" fontId="0" fillId="0" borderId="5" xfId="0" applyNumberFormat="1" applyBorder="1"/>
    <xf numFmtId="166" fontId="0" fillId="0" borderId="5" xfId="0" applyNumberFormat="1" applyBorder="1"/>
    <xf numFmtId="165" fontId="0" fillId="0" borderId="8" xfId="0" applyNumberFormat="1" applyBorder="1"/>
    <xf numFmtId="1" fontId="0" fillId="0" borderId="8" xfId="0" applyNumberFormat="1" applyBorder="1"/>
    <xf numFmtId="1" fontId="0" fillId="2" borderId="0" xfId="0" applyNumberFormat="1" applyFill="1"/>
    <xf numFmtId="165" fontId="0" fillId="0" borderId="8" xfId="0" applyNumberFormat="1" applyBorder="1" applyAlignment="1">
      <alignment horizontal="center"/>
    </xf>
    <xf numFmtId="0" fontId="0" fillId="3" borderId="8" xfId="0" applyFill="1" applyBorder="1"/>
    <xf numFmtId="0" fontId="1" fillId="3" borderId="0" xfId="0" applyFont="1" applyFill="1"/>
    <xf numFmtId="0" fontId="0" fillId="3" borderId="3" xfId="0" applyFill="1" applyBorder="1"/>
    <xf numFmtId="1" fontId="0" fillId="0" borderId="11" xfId="0" applyNumberFormat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164" fontId="1" fillId="0" borderId="0" xfId="0" applyNumberFormat="1" applyFont="1"/>
    <xf numFmtId="0" fontId="0" fillId="0" borderId="14" xfId="0" applyBorder="1" applyAlignment="1">
      <alignment horizontal="center"/>
    </xf>
    <xf numFmtId="0" fontId="0" fillId="6" borderId="8" xfId="0" applyFill="1" applyBorder="1"/>
    <xf numFmtId="165" fontId="0" fillId="0" borderId="3" xfId="0" applyNumberFormat="1" applyBorder="1" applyAlignment="1">
      <alignment horizontal="center"/>
    </xf>
    <xf numFmtId="165" fontId="0" fillId="0" borderId="3" xfId="0" applyNumberFormat="1" applyBorder="1"/>
    <xf numFmtId="164" fontId="0" fillId="2" borderId="6" xfId="0" applyNumberFormat="1" applyFill="1" applyBorder="1" applyAlignment="1">
      <alignment horizontal="center"/>
    </xf>
    <xf numFmtId="10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5" fontId="0" fillId="0" borderId="0" xfId="0" quotePrefix="1" applyNumberFormat="1" applyAlignment="1">
      <alignment horizontal="center"/>
    </xf>
    <xf numFmtId="15" fontId="0" fillId="0" borderId="0" xfId="0" applyNumberFormat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 textRotation="90"/>
    </xf>
    <xf numFmtId="1" fontId="0" fillId="2" borderId="9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0" xfId="0" applyNumberFormat="1" applyAlignment="1">
      <alignment horizontal="center" vertical="center"/>
    </xf>
    <xf numFmtId="15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file://ne05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25916-5DA7-4E67-AE8A-3F7256A098F8}">
  <dimension ref="A1:X108"/>
  <sheetViews>
    <sheetView workbookViewId="0">
      <pane ySplit="15" topLeftCell="A16" activePane="bottomLeft" state="frozen"/>
      <selection pane="bottomLeft" activeCell="K38" sqref="K38"/>
      <selection activeCell="K38" sqref="K38"/>
    </sheetView>
  </sheetViews>
  <sheetFormatPr defaultRowHeight="1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</cols>
  <sheetData>
    <row r="1" spans="1:24">
      <c r="B1" t="s">
        <v>0</v>
      </c>
      <c r="L1" s="1">
        <v>0.14499999999999999</v>
      </c>
      <c r="O1">
        <v>2204.62262184877</v>
      </c>
      <c r="S1" t="s">
        <v>1</v>
      </c>
      <c r="T1" t="s">
        <v>2</v>
      </c>
      <c r="U1" t="s">
        <v>3</v>
      </c>
    </row>
    <row r="2" spans="1:24">
      <c r="H2" s="76" t="s">
        <v>4</v>
      </c>
      <c r="I2" s="76" t="s">
        <v>4</v>
      </c>
      <c r="J2">
        <f>+D11+G11</f>
        <v>786480</v>
      </c>
      <c r="K2">
        <f>J2-J3</f>
        <v>-300</v>
      </c>
      <c r="L2" s="1">
        <f>K2/J2</f>
        <v>-3.8144644491913335E-4</v>
      </c>
      <c r="R2" t="s">
        <v>5</v>
      </c>
      <c r="S2" s="5">
        <v>300</v>
      </c>
      <c r="T2" s="4">
        <f>K7+M7+O7+Q7+S7</f>
        <v>338.65736120989624</v>
      </c>
      <c r="U2" s="8">
        <f>(K7+M7+O7+Q7+S7)*2204.622/60/S2</f>
        <v>41.478414943626881</v>
      </c>
      <c r="V2" t="s">
        <v>6</v>
      </c>
    </row>
    <row r="3" spans="1:24">
      <c r="B3" t="s">
        <v>7</v>
      </c>
      <c r="D3" s="77" t="s">
        <v>8</v>
      </c>
      <c r="E3" s="65"/>
      <c r="F3" t="s">
        <v>9</v>
      </c>
      <c r="H3" s="76" t="s">
        <v>10</v>
      </c>
      <c r="I3" s="76"/>
      <c r="J3">
        <f>K11-L10+M11-N10+O11-P10+Q11-R10+S11-T10+U11-V10+W11-X10</f>
        <v>786780</v>
      </c>
      <c r="K3" s="3" t="s">
        <v>11</v>
      </c>
      <c r="L3" s="3" t="s">
        <v>12</v>
      </c>
      <c r="M3" s="3" t="s">
        <v>13</v>
      </c>
      <c r="N3" s="4">
        <f>N4*I4/O1</f>
        <v>338.65736120989629</v>
      </c>
      <c r="O3" s="4">
        <f>K7+M7+O7+Q7+S7+U7+W7</f>
        <v>338.65736120989624</v>
      </c>
      <c r="R3" t="s">
        <v>14</v>
      </c>
      <c r="S3" s="5">
        <v>0</v>
      </c>
      <c r="T3" s="4">
        <f>U7+W7</f>
        <v>0</v>
      </c>
      <c r="U3" s="8" t="e">
        <f>(U7+W7)*2204.622/60/S3</f>
        <v>#DIV/0!</v>
      </c>
      <c r="V3" t="s">
        <v>6</v>
      </c>
    </row>
    <row r="4" spans="1:24">
      <c r="B4" t="s">
        <v>15</v>
      </c>
      <c r="D4" s="78" t="s">
        <v>16</v>
      </c>
      <c r="E4" s="65"/>
      <c r="I4">
        <v>60</v>
      </c>
      <c r="J4" s="5">
        <f>J3/I4</f>
        <v>13113</v>
      </c>
      <c r="K4" s="6">
        <v>0.98</v>
      </c>
      <c r="L4" s="6">
        <f>IF(J5=0,L1,(L8+N8+P8+R8+T8+V8+X8)/J5/K4)</f>
        <v>0.1637303947736343</v>
      </c>
      <c r="M4" s="6">
        <f>IF(J5=0,0,(L9+N9+P9+R9+T9+V9+X9)/J5/K4)</f>
        <v>0.01</v>
      </c>
      <c r="N4" s="5">
        <f>IF(L4&gt;L1,J4*(1-L4)/(1-L1)*(1-M4)*K4,J4*K4*(1-M4))</f>
        <v>12443.527992982457</v>
      </c>
      <c r="R4" s="41" t="s">
        <v>17</v>
      </c>
      <c r="S4" s="42">
        <v>150</v>
      </c>
      <c r="T4" s="43">
        <f>T2+T3</f>
        <v>338.65736120989624</v>
      </c>
      <c r="U4" s="44">
        <f>N4/S4</f>
        <v>82.956853286549716</v>
      </c>
      <c r="V4" s="41" t="s">
        <v>6</v>
      </c>
    </row>
    <row r="5" spans="1:24">
      <c r="B5" t="s">
        <v>18</v>
      </c>
      <c r="D5" s="78">
        <v>43378</v>
      </c>
      <c r="E5" s="65"/>
      <c r="F5" s="7">
        <v>43388</v>
      </c>
      <c r="J5" s="4">
        <f>J3/O1</f>
        <v>356.87740486860093</v>
      </c>
      <c r="V5" s="4"/>
    </row>
    <row r="6" spans="1:24">
      <c r="D6" s="9"/>
      <c r="J6" s="4"/>
      <c r="K6" s="10"/>
      <c r="L6" s="11"/>
      <c r="M6" s="10"/>
    </row>
    <row r="7" spans="1:24">
      <c r="F7">
        <f>F8*E8</f>
        <v>635.90617623293872</v>
      </c>
      <c r="I7">
        <f>I8*H8</f>
        <v>543.77373651293124</v>
      </c>
      <c r="K7" s="4">
        <f>IF(K8&gt;$L1,(L11-L10/$O1)*$K4*(1-K8)/(1-$L1)*(1-K9),(L11-L10/$O1)*$K4*(1-K9))</f>
        <v>128.40141873517925</v>
      </c>
      <c r="M7" s="4">
        <f>IF(M8&gt;$L1,(N11-N10/$O1)*$K4*(1-M8)/(1-$L1)*(1-M9),(N11-N10/$O1)*$K4*(1-M9))</f>
        <v>123.8801209540369</v>
      </c>
      <c r="O7" s="4">
        <f>IF(O8&gt;$L1,(P11-P10/$O1)*$K4*(1-O8)/(1-$L1)*(1-O9),(P11-P10/$O1)*$K4*(1-O9))</f>
        <v>86.375821520680077</v>
      </c>
      <c r="Q7" s="4">
        <f>IF(Q8&gt;$L1,(R11-R10/$O1)*$K4*(1-Q8)/(1-$L1)*(1-Q9),(R11-R10/$O1)*$K4*(1-Q9))</f>
        <v>0</v>
      </c>
      <c r="S7" s="4">
        <f>IF(S8&gt;$L1,(T11-T10/$O1)*$K4*(1-S8)/(1-$L1)*(1-S9),(T11-T10/$O1)*$K4*(1-S9))</f>
        <v>0</v>
      </c>
      <c r="U7" s="4">
        <f>IF(U8&gt;$L1,(V11-V10/$O1)*$K4*(1-U8)/(1-$L1)*(1-U9),(V11-V10/$O1)*$K4*(1-U9))</f>
        <v>0</v>
      </c>
      <c r="W7" s="4">
        <f>IF(W8&gt;$L1,(X11-X10/$O1)*$K4*(1-W8)/(1-$L1)*(1-W9),(X11-X10/$O1)*$K4*(1-W9))</f>
        <v>0</v>
      </c>
    </row>
    <row r="8" spans="1:24">
      <c r="B8" s="12"/>
      <c r="C8" s="12"/>
      <c r="D8" s="12"/>
      <c r="E8" s="13">
        <f>D9/D10</f>
        <v>1.0598436270548979</v>
      </c>
      <c r="F8" s="12">
        <v>600</v>
      </c>
      <c r="G8" s="12"/>
      <c r="H8" s="13">
        <f>G9/G10</f>
        <v>1.0767796762632302</v>
      </c>
      <c r="I8" s="12">
        <v>505</v>
      </c>
      <c r="J8" t="s">
        <v>19</v>
      </c>
      <c r="K8" s="1">
        <v>0.16500000000000001</v>
      </c>
      <c r="L8" s="4">
        <f>(L11-L10/$O1)*$K4*K8</f>
        <v>21.912816969776099</v>
      </c>
      <c r="M8" s="1">
        <v>0.16500000000000001</v>
      </c>
      <c r="N8" s="4">
        <f>(N11-N10/$O1)*$K4*M8</f>
        <v>21.141218246647018</v>
      </c>
      <c r="O8" s="1">
        <v>0.16</v>
      </c>
      <c r="P8" s="4">
        <f>(P11-P10/$O1)*$K4*O8</f>
        <v>14.209009600804515</v>
      </c>
      <c r="Q8" s="1">
        <v>0.15</v>
      </c>
      <c r="R8" s="4">
        <f>(R11-R10/$O1)*$K4*Q8</f>
        <v>0</v>
      </c>
      <c r="S8" s="1">
        <v>0.15</v>
      </c>
      <c r="T8" s="4">
        <f>(T11-T10/$O1)*$K4*S8</f>
        <v>0</v>
      </c>
      <c r="U8" s="1">
        <v>0.14000000000000001</v>
      </c>
      <c r="V8" s="4">
        <f>(V11-V10/$O1)*$K4*U8</f>
        <v>0</v>
      </c>
      <c r="W8" s="1">
        <v>0.15</v>
      </c>
      <c r="X8" s="4">
        <f>(X11-X10/$O1)*$K4*W8</f>
        <v>0</v>
      </c>
    </row>
    <row r="9" spans="1:24">
      <c r="B9" s="12" t="s">
        <v>20</v>
      </c>
      <c r="C9" s="14"/>
      <c r="D9" s="79">
        <v>421703</v>
      </c>
      <c r="E9" s="80"/>
      <c r="F9" s="81"/>
      <c r="G9" s="79">
        <v>418747</v>
      </c>
      <c r="H9" s="80"/>
      <c r="I9" s="81"/>
      <c r="J9" t="s">
        <v>13</v>
      </c>
      <c r="K9" s="1">
        <v>0.01</v>
      </c>
      <c r="L9" s="4">
        <f>(L11-L10/$O1)*$K4*K9</f>
        <v>1.3280495133197636</v>
      </c>
      <c r="M9" s="1">
        <v>0.01</v>
      </c>
      <c r="N9" s="4">
        <f>(N11-N10/$O1)*$K4*M9</f>
        <v>1.2812859543422435</v>
      </c>
      <c r="O9" s="1">
        <v>0.01</v>
      </c>
      <c r="P9" s="4">
        <f>(P11-P10/$O1)*$K4*O9</f>
        <v>0.88806310005028222</v>
      </c>
      <c r="Q9" s="1">
        <v>7.0000000000000001E-3</v>
      </c>
      <c r="R9" s="4">
        <f>(R11-R10/$O1)*$K4*Q9</f>
        <v>0</v>
      </c>
      <c r="S9" s="1">
        <v>5.0000000000000001E-3</v>
      </c>
      <c r="T9" s="4">
        <f>(T11-T10/$O1)*$K4*S9</f>
        <v>0</v>
      </c>
      <c r="U9" s="1">
        <v>0.01</v>
      </c>
      <c r="V9" s="4">
        <f>(V11-V10/$O1)*$K4*U9</f>
        <v>0</v>
      </c>
      <c r="W9" s="1">
        <v>2.5000000000000001E-2</v>
      </c>
      <c r="X9" s="4">
        <f>(X11-X10/$O1)*$K4*W9</f>
        <v>0</v>
      </c>
    </row>
    <row r="10" spans="1:24">
      <c r="B10" t="s">
        <v>21</v>
      </c>
      <c r="C10" s="15"/>
      <c r="D10" s="67">
        <f>J3/J2*D11</f>
        <v>397891.71650900214</v>
      </c>
      <c r="E10" s="68"/>
      <c r="F10" s="69"/>
      <c r="G10" s="67">
        <f>J3/J2*G11</f>
        <v>388888.28349099791</v>
      </c>
      <c r="H10" s="68"/>
      <c r="I10" s="69"/>
      <c r="J10" t="s">
        <v>22</v>
      </c>
      <c r="L10" s="16"/>
      <c r="N10" s="16"/>
      <c r="P10" s="16"/>
      <c r="R10" s="16"/>
      <c r="T10" s="16"/>
      <c r="V10" s="16"/>
      <c r="X10" s="16"/>
    </row>
    <row r="11" spans="1:24">
      <c r="B11" t="s">
        <v>23</v>
      </c>
      <c r="C11" s="15"/>
      <c r="D11" s="70">
        <f>E14</f>
        <v>397740</v>
      </c>
      <c r="E11" s="71"/>
      <c r="F11" s="72"/>
      <c r="G11" s="70">
        <f>H14</f>
        <v>388740</v>
      </c>
      <c r="H11" s="71"/>
      <c r="I11" s="71"/>
      <c r="J11" s="20"/>
      <c r="K11" s="21">
        <f>K14+L14</f>
        <v>298760</v>
      </c>
      <c r="L11" s="22">
        <f>K11/2204.62262184877</f>
        <v>135.51525646120035</v>
      </c>
      <c r="M11" s="21">
        <f>M14+N14</f>
        <v>288240</v>
      </c>
      <c r="N11" s="22">
        <f>M11/2204.62262184877</f>
        <v>130.74346472880035</v>
      </c>
      <c r="O11" s="21">
        <f>O14+P14</f>
        <v>199780</v>
      </c>
      <c r="P11" s="22">
        <f>O11/2204.62262184877</f>
        <v>90.618683678600235</v>
      </c>
      <c r="Q11" s="21">
        <f>Q14+R14</f>
        <v>0</v>
      </c>
      <c r="R11" s="22">
        <f>Q11/2204.62262184877</f>
        <v>0</v>
      </c>
      <c r="S11" s="21">
        <f>S14+T14</f>
        <v>0</v>
      </c>
      <c r="T11" s="22">
        <f>S11/2204.62262184877</f>
        <v>0</v>
      </c>
      <c r="U11" s="21">
        <f>U14+V14</f>
        <v>0</v>
      </c>
      <c r="V11" s="22">
        <f>U11/2204.62262184877</f>
        <v>0</v>
      </c>
      <c r="W11" s="21">
        <f>W14+X14</f>
        <v>0</v>
      </c>
      <c r="X11" s="22">
        <f>W11/2204.62262184877</f>
        <v>0</v>
      </c>
    </row>
    <row r="12" spans="1:24">
      <c r="A12" s="65" t="s">
        <v>24</v>
      </c>
      <c r="B12" s="65"/>
      <c r="C12" s="15"/>
      <c r="D12" s="73" t="s">
        <v>25</v>
      </c>
      <c r="E12" s="74"/>
      <c r="F12" s="75"/>
      <c r="G12" s="73" t="s">
        <v>26</v>
      </c>
      <c r="H12" s="74"/>
      <c r="I12" s="74"/>
      <c r="J12" s="23"/>
      <c r="K12" s="63" t="s">
        <v>27</v>
      </c>
      <c r="L12" s="64"/>
      <c r="M12" s="63" t="s">
        <v>28</v>
      </c>
      <c r="N12" s="64"/>
      <c r="O12" s="63" t="s">
        <v>29</v>
      </c>
      <c r="P12" s="64"/>
      <c r="Q12" s="63" t="s">
        <v>30</v>
      </c>
      <c r="R12" s="64"/>
      <c r="S12" s="63" t="s">
        <v>31</v>
      </c>
      <c r="T12" s="64"/>
      <c r="U12" s="63" t="s">
        <v>32</v>
      </c>
      <c r="V12" s="64"/>
      <c r="W12" s="63" t="s">
        <v>33</v>
      </c>
      <c r="X12" s="64"/>
    </row>
    <row r="13" spans="1:24">
      <c r="B13" t="s">
        <v>34</v>
      </c>
      <c r="C13" s="15"/>
      <c r="D13" s="24" t="s">
        <v>35</v>
      </c>
      <c r="E13" s="65" t="s">
        <v>36</v>
      </c>
      <c r="F13" s="66"/>
      <c r="G13" s="24" t="s">
        <v>35</v>
      </c>
      <c r="H13" s="65" t="s">
        <v>36</v>
      </c>
      <c r="I13" s="65"/>
      <c r="J13" s="20"/>
      <c r="K13" s="63" t="s">
        <v>36</v>
      </c>
      <c r="L13" s="64"/>
      <c r="M13" s="63" t="s">
        <v>36</v>
      </c>
      <c r="N13" s="64"/>
      <c r="O13" s="63" t="s">
        <v>36</v>
      </c>
      <c r="P13" s="64"/>
      <c r="Q13" s="63" t="s">
        <v>36</v>
      </c>
      <c r="R13" s="64"/>
      <c r="S13" s="63" t="s">
        <v>36</v>
      </c>
      <c r="T13" s="64"/>
      <c r="U13" s="63" t="s">
        <v>36</v>
      </c>
      <c r="V13" s="64"/>
      <c r="W13" s="63" t="s">
        <v>36</v>
      </c>
      <c r="X13" s="64"/>
    </row>
    <row r="14" spans="1:24">
      <c r="C14" s="15"/>
      <c r="D14" s="24"/>
      <c r="E14" s="2">
        <f>SUM(E15:E108)</f>
        <v>397740</v>
      </c>
      <c r="F14" s="25">
        <f>SUM(F15:F108)</f>
        <v>0</v>
      </c>
      <c r="G14" s="24"/>
      <c r="H14" s="2">
        <f>SUM(H15:H108)</f>
        <v>388740</v>
      </c>
      <c r="I14" s="2">
        <f>SUM(I15:I108)</f>
        <v>0</v>
      </c>
      <c r="J14" s="20"/>
      <c r="K14" s="17">
        <f t="shared" ref="K14:X14" si="0">SUM(K15:K108)</f>
        <v>298760</v>
      </c>
      <c r="L14" s="19">
        <f t="shared" si="0"/>
        <v>0</v>
      </c>
      <c r="M14" s="17">
        <f t="shared" si="0"/>
        <v>288240</v>
      </c>
      <c r="N14" s="19">
        <f t="shared" si="0"/>
        <v>0</v>
      </c>
      <c r="O14" s="17">
        <f t="shared" si="0"/>
        <v>199780</v>
      </c>
      <c r="P14" s="19">
        <f t="shared" si="0"/>
        <v>0</v>
      </c>
      <c r="Q14" s="17">
        <f t="shared" si="0"/>
        <v>0</v>
      </c>
      <c r="R14" s="19">
        <f t="shared" si="0"/>
        <v>0</v>
      </c>
      <c r="S14" s="17">
        <f t="shared" si="0"/>
        <v>0</v>
      </c>
      <c r="T14" s="19">
        <f t="shared" si="0"/>
        <v>0</v>
      </c>
      <c r="U14" s="17">
        <f t="shared" si="0"/>
        <v>0</v>
      </c>
      <c r="V14" s="19">
        <f t="shared" si="0"/>
        <v>0</v>
      </c>
      <c r="W14" s="17">
        <f t="shared" si="0"/>
        <v>0</v>
      </c>
      <c r="X14" s="19">
        <f t="shared" si="0"/>
        <v>0</v>
      </c>
    </row>
    <row r="15" spans="1:24">
      <c r="C15" s="15"/>
      <c r="D15" s="24"/>
      <c r="E15" t="s">
        <v>37</v>
      </c>
      <c r="F15" s="15" t="s">
        <v>38</v>
      </c>
      <c r="G15" s="24"/>
      <c r="H15" t="s">
        <v>37</v>
      </c>
      <c r="I15" t="s">
        <v>38</v>
      </c>
      <c r="J15" s="45" t="e">
        <f>AVERAGE(J22:J58)</f>
        <v>#DIV/0!</v>
      </c>
      <c r="K15" s="26" t="s">
        <v>37</v>
      </c>
      <c r="L15" s="27" t="s">
        <v>39</v>
      </c>
      <c r="M15" s="26" t="s">
        <v>37</v>
      </c>
      <c r="N15" s="27" t="s">
        <v>39</v>
      </c>
      <c r="O15" s="26" t="s">
        <v>40</v>
      </c>
      <c r="P15" s="27" t="s">
        <v>41</v>
      </c>
      <c r="Q15" s="26" t="s">
        <v>42</v>
      </c>
      <c r="R15" s="27" t="s">
        <v>43</v>
      </c>
      <c r="S15" s="26" t="s">
        <v>37</v>
      </c>
      <c r="T15" s="27" t="s">
        <v>39</v>
      </c>
      <c r="U15" s="26" t="s">
        <v>37</v>
      </c>
      <c r="V15" s="27" t="s">
        <v>39</v>
      </c>
      <c r="W15" s="26" t="s">
        <v>37</v>
      </c>
      <c r="X15" s="27" t="s">
        <v>39</v>
      </c>
    </row>
    <row r="16" spans="1:24">
      <c r="B16">
        <v>1</v>
      </c>
      <c r="C16" s="15"/>
      <c r="D16" s="24">
        <v>705</v>
      </c>
      <c r="E16">
        <v>22380</v>
      </c>
      <c r="F16" s="15"/>
      <c r="G16" s="24">
        <v>183</v>
      </c>
      <c r="H16">
        <v>22960</v>
      </c>
      <c r="J16" s="45"/>
      <c r="K16">
        <v>45420</v>
      </c>
    </row>
    <row r="17" spans="2:16">
      <c r="B17">
        <v>2</v>
      </c>
      <c r="C17" s="15"/>
      <c r="D17" s="24">
        <v>706</v>
      </c>
      <c r="E17">
        <v>18600</v>
      </c>
      <c r="F17" s="15"/>
      <c r="G17" s="24" t="s">
        <v>44</v>
      </c>
      <c r="H17">
        <v>22700</v>
      </c>
      <c r="J17" s="45" t="s">
        <v>45</v>
      </c>
      <c r="K17">
        <v>30500</v>
      </c>
    </row>
    <row r="18" spans="2:16">
      <c r="B18">
        <v>3</v>
      </c>
      <c r="C18" s="15"/>
      <c r="D18" s="24">
        <v>707</v>
      </c>
      <c r="E18">
        <v>15600</v>
      </c>
      <c r="F18" s="15"/>
      <c r="G18" s="24">
        <v>186</v>
      </c>
      <c r="H18">
        <v>21180</v>
      </c>
      <c r="J18" s="45"/>
      <c r="K18">
        <v>47040</v>
      </c>
    </row>
    <row r="19" spans="2:16">
      <c r="B19">
        <v>4</v>
      </c>
      <c r="C19" s="15"/>
      <c r="D19">
        <v>708</v>
      </c>
      <c r="E19">
        <v>20200</v>
      </c>
      <c r="F19" s="15"/>
      <c r="G19">
        <v>187</v>
      </c>
      <c r="H19">
        <v>15520</v>
      </c>
      <c r="J19" s="45"/>
      <c r="K19">
        <v>35880</v>
      </c>
    </row>
    <row r="20" spans="2:16">
      <c r="B20">
        <v>5</v>
      </c>
      <c r="C20" s="15"/>
      <c r="D20">
        <v>709</v>
      </c>
      <c r="E20">
        <v>23340</v>
      </c>
      <c r="F20" s="15"/>
      <c r="G20">
        <v>188</v>
      </c>
      <c r="H20">
        <v>20600</v>
      </c>
      <c r="J20" s="45"/>
      <c r="K20">
        <v>45340</v>
      </c>
    </row>
    <row r="21" spans="2:16">
      <c r="B21">
        <v>6</v>
      </c>
      <c r="C21" s="15"/>
      <c r="D21">
        <v>710</v>
      </c>
      <c r="E21">
        <v>15140</v>
      </c>
      <c r="F21" s="15"/>
      <c r="G21">
        <v>189</v>
      </c>
      <c r="H21">
        <v>17920</v>
      </c>
      <c r="J21" s="46"/>
      <c r="K21">
        <v>33340</v>
      </c>
    </row>
    <row r="22" spans="2:16">
      <c r="B22" t="s">
        <v>46</v>
      </c>
      <c r="C22" s="15"/>
      <c r="E22" s="9"/>
      <c r="F22" s="15"/>
      <c r="J22" s="45"/>
    </row>
    <row r="23" spans="2:16">
      <c r="B23">
        <v>29</v>
      </c>
      <c r="C23" s="15"/>
      <c r="D23">
        <v>734</v>
      </c>
      <c r="E23">
        <v>22740</v>
      </c>
      <c r="F23" s="15"/>
      <c r="G23">
        <v>212</v>
      </c>
      <c r="H23">
        <v>12500</v>
      </c>
      <c r="J23" s="45"/>
      <c r="K23">
        <v>34980</v>
      </c>
    </row>
    <row r="24" spans="2:16">
      <c r="B24">
        <v>30</v>
      </c>
      <c r="C24" s="15"/>
      <c r="D24">
        <v>735</v>
      </c>
      <c r="E24">
        <v>21260</v>
      </c>
      <c r="F24" s="15"/>
      <c r="G24">
        <v>213</v>
      </c>
      <c r="H24">
        <v>20460</v>
      </c>
      <c r="J24" s="45"/>
      <c r="M24">
        <v>41680</v>
      </c>
    </row>
    <row r="25" spans="2:16">
      <c r="B25">
        <v>31</v>
      </c>
      <c r="C25" s="15"/>
      <c r="D25">
        <v>736</v>
      </c>
      <c r="E25">
        <v>22820</v>
      </c>
      <c r="F25" s="15"/>
      <c r="G25">
        <v>214</v>
      </c>
      <c r="H25">
        <v>18640</v>
      </c>
      <c r="J25" s="45"/>
      <c r="M25">
        <v>41120</v>
      </c>
    </row>
    <row r="26" spans="2:16">
      <c r="B26">
        <v>32</v>
      </c>
      <c r="C26" s="15"/>
      <c r="D26">
        <v>737</v>
      </c>
      <c r="E26">
        <v>21920</v>
      </c>
      <c r="F26" s="15"/>
      <c r="G26">
        <v>215</v>
      </c>
      <c r="H26">
        <v>20280</v>
      </c>
      <c r="J26" s="45"/>
      <c r="M26" s="9">
        <v>42060</v>
      </c>
    </row>
    <row r="27" spans="2:16">
      <c r="B27">
        <v>33</v>
      </c>
      <c r="C27" s="15"/>
      <c r="D27">
        <v>738</v>
      </c>
      <c r="E27" s="9">
        <v>22380</v>
      </c>
      <c r="F27" s="15"/>
      <c r="G27">
        <v>216</v>
      </c>
      <c r="H27">
        <v>21640</v>
      </c>
      <c r="J27" s="45"/>
      <c r="M27">
        <v>44060</v>
      </c>
      <c r="O27" s="9"/>
      <c r="P27" s="9"/>
    </row>
    <row r="28" spans="2:16">
      <c r="B28">
        <v>34</v>
      </c>
      <c r="C28" s="15"/>
      <c r="D28">
        <v>739</v>
      </c>
      <c r="E28" s="9">
        <v>22400</v>
      </c>
      <c r="F28" s="15"/>
      <c r="G28">
        <v>217</v>
      </c>
      <c r="H28">
        <v>21600</v>
      </c>
      <c r="J28" s="45"/>
      <c r="O28" s="9">
        <v>44180</v>
      </c>
      <c r="P28" s="9"/>
    </row>
    <row r="29" spans="2:16">
      <c r="B29">
        <v>35</v>
      </c>
      <c r="C29" s="15"/>
      <c r="D29">
        <v>740</v>
      </c>
      <c r="E29">
        <v>22060</v>
      </c>
      <c r="F29" s="15"/>
      <c r="G29">
        <v>218</v>
      </c>
      <c r="H29">
        <v>19860</v>
      </c>
      <c r="J29" s="45"/>
      <c r="O29" s="9">
        <v>41900</v>
      </c>
      <c r="P29" s="9"/>
    </row>
    <row r="30" spans="2:16">
      <c r="B30">
        <v>36</v>
      </c>
      <c r="C30" s="15"/>
      <c r="D30">
        <v>741</v>
      </c>
      <c r="E30">
        <v>16840</v>
      </c>
      <c r="F30" s="15"/>
      <c r="G30">
        <v>219</v>
      </c>
      <c r="H30">
        <v>17800</v>
      </c>
      <c r="J30" s="45"/>
      <c r="M30" s="9"/>
      <c r="O30" s="9">
        <v>34540</v>
      </c>
    </row>
    <row r="31" spans="2:16">
      <c r="B31">
        <v>37</v>
      </c>
      <c r="C31" s="15"/>
      <c r="D31">
        <v>742</v>
      </c>
      <c r="E31">
        <v>22020</v>
      </c>
      <c r="F31" s="15"/>
      <c r="G31">
        <v>220</v>
      </c>
      <c r="H31">
        <v>21300</v>
      </c>
      <c r="J31" s="45"/>
      <c r="M31" s="9"/>
      <c r="O31">
        <v>43240</v>
      </c>
    </row>
    <row r="32" spans="2:16">
      <c r="B32">
        <v>38</v>
      </c>
      <c r="C32" s="15"/>
      <c r="D32">
        <v>743</v>
      </c>
      <c r="E32">
        <v>20960</v>
      </c>
      <c r="F32" s="15"/>
      <c r="G32">
        <v>221</v>
      </c>
      <c r="H32">
        <v>22480</v>
      </c>
      <c r="J32" s="45" t="s">
        <v>45</v>
      </c>
      <c r="K32">
        <v>7060</v>
      </c>
      <c r="O32">
        <v>35920</v>
      </c>
    </row>
    <row r="33" spans="1:20" s="9" customFormat="1">
      <c r="A33"/>
      <c r="B33">
        <v>39</v>
      </c>
      <c r="C33" s="29"/>
      <c r="D33">
        <v>744</v>
      </c>
      <c r="E33">
        <v>18720</v>
      </c>
      <c r="F33" s="15"/>
      <c r="G33">
        <v>222</v>
      </c>
      <c r="H33">
        <v>23140</v>
      </c>
      <c r="I33"/>
      <c r="J33" s="45"/>
      <c r="K33"/>
      <c r="M33" s="9">
        <v>41880</v>
      </c>
      <c r="Q33"/>
      <c r="R33"/>
      <c r="S33"/>
      <c r="T33"/>
    </row>
    <row r="34" spans="1:20" s="9" customFormat="1">
      <c r="A34"/>
      <c r="B34">
        <v>40</v>
      </c>
      <c r="C34" s="29"/>
      <c r="D34" t="s">
        <v>47</v>
      </c>
      <c r="E34">
        <v>18400</v>
      </c>
      <c r="F34" s="15"/>
      <c r="G34">
        <v>223</v>
      </c>
      <c r="H34">
        <v>18560</v>
      </c>
      <c r="I34"/>
      <c r="J34" s="45"/>
      <c r="K34"/>
      <c r="M34" s="9">
        <v>36880</v>
      </c>
      <c r="Q34"/>
      <c r="R34"/>
      <c r="S34"/>
      <c r="T34"/>
    </row>
    <row r="35" spans="1:20" s="9" customFormat="1">
      <c r="A35"/>
      <c r="B35">
        <v>41</v>
      </c>
      <c r="C35" s="29"/>
      <c r="D35">
        <v>747</v>
      </c>
      <c r="E35">
        <v>20360</v>
      </c>
      <c r="F35" s="15"/>
      <c r="G35">
        <v>224</v>
      </c>
      <c r="H35">
        <v>20120</v>
      </c>
      <c r="I35"/>
      <c r="J35" s="45"/>
      <c r="K35"/>
      <c r="M35">
        <v>40560</v>
      </c>
      <c r="S35"/>
      <c r="T35"/>
    </row>
    <row r="36" spans="1:20" s="9" customFormat="1">
      <c r="A36"/>
      <c r="B36">
        <v>42</v>
      </c>
      <c r="C36" s="29"/>
      <c r="D36">
        <v>748</v>
      </c>
      <c r="E36">
        <v>9600</v>
      </c>
      <c r="F36" s="15"/>
      <c r="G36">
        <v>225</v>
      </c>
      <c r="H36">
        <v>9480</v>
      </c>
      <c r="I36"/>
      <c r="J36" s="45"/>
      <c r="K36">
        <v>19200</v>
      </c>
      <c r="M36"/>
      <c r="S36"/>
      <c r="T36"/>
    </row>
    <row r="37" spans="1:20" s="9" customFormat="1">
      <c r="A37"/>
      <c r="B37"/>
      <c r="C37" s="29"/>
      <c r="D37" s="24"/>
      <c r="E37" s="5"/>
      <c r="F37" s="15"/>
      <c r="G37"/>
      <c r="H37" s="5"/>
      <c r="I37"/>
      <c r="J37" s="45"/>
      <c r="K37"/>
      <c r="M37"/>
      <c r="O37" s="31"/>
      <c r="S37"/>
      <c r="T37"/>
    </row>
    <row r="38" spans="1:20">
      <c r="C38" s="15"/>
      <c r="D38" s="24"/>
      <c r="E38" s="9"/>
      <c r="F38" s="15"/>
      <c r="J38" s="45"/>
    </row>
    <row r="39" spans="1:20">
      <c r="C39" s="15"/>
      <c r="D39" s="24"/>
      <c r="E39" s="5"/>
      <c r="F39" s="15"/>
      <c r="H39" s="5"/>
      <c r="J39" s="45"/>
      <c r="O39" s="31"/>
    </row>
    <row r="40" spans="1:20">
      <c r="C40" s="15"/>
      <c r="D40" s="24"/>
      <c r="E40" s="9"/>
      <c r="F40" s="15"/>
      <c r="H40" s="9"/>
      <c r="J40" s="45"/>
    </row>
    <row r="41" spans="1:20">
      <c r="C41" s="15"/>
      <c r="D41" s="24"/>
      <c r="F41" s="15"/>
      <c r="J41" s="45"/>
    </row>
    <row r="42" spans="1:20">
      <c r="C42" s="15"/>
      <c r="D42" s="24"/>
      <c r="F42" s="15"/>
      <c r="J42" s="45"/>
      <c r="R42" s="9"/>
    </row>
    <row r="43" spans="1:20">
      <c r="C43" s="15"/>
      <c r="D43" s="24"/>
      <c r="F43" s="15"/>
      <c r="J43" s="45"/>
      <c r="R43" s="9"/>
    </row>
    <row r="44" spans="1:20">
      <c r="C44" s="15"/>
      <c r="D44" s="24"/>
      <c r="F44" s="15"/>
      <c r="J44" s="45"/>
      <c r="Q44" s="9"/>
    </row>
    <row r="45" spans="1:20">
      <c r="C45" s="15"/>
      <c r="D45" s="24"/>
      <c r="F45" s="15"/>
      <c r="J45" s="45"/>
    </row>
    <row r="46" spans="1:20">
      <c r="C46" s="15"/>
      <c r="D46" s="24"/>
      <c r="F46" s="15"/>
      <c r="H46" s="9"/>
      <c r="J46" s="45"/>
    </row>
    <row r="47" spans="1:20">
      <c r="C47" s="15"/>
      <c r="D47" s="24"/>
      <c r="F47" s="15"/>
      <c r="J47" s="45"/>
    </row>
    <row r="48" spans="1:20">
      <c r="C48" s="15"/>
      <c r="D48" s="24"/>
      <c r="E48" s="9"/>
      <c r="F48" s="15"/>
      <c r="J48" s="45"/>
    </row>
    <row r="49" spans="3:10">
      <c r="C49" s="15"/>
      <c r="D49" s="24"/>
      <c r="F49" s="15"/>
      <c r="J49" s="45"/>
    </row>
    <row r="50" spans="3:10">
      <c r="C50" s="15"/>
      <c r="D50" s="24"/>
      <c r="F50" s="15"/>
      <c r="J50" s="45"/>
    </row>
    <row r="51" spans="3:10">
      <c r="C51" s="15"/>
      <c r="D51" s="24"/>
      <c r="F51" s="15"/>
      <c r="J51" s="45"/>
    </row>
    <row r="52" spans="3:10">
      <c r="C52" s="15"/>
      <c r="D52" s="24"/>
      <c r="F52" s="15"/>
      <c r="J52" s="45"/>
    </row>
    <row r="53" spans="3:10">
      <c r="C53" s="15"/>
      <c r="D53" s="24"/>
      <c r="F53" s="15"/>
      <c r="J53" s="45"/>
    </row>
    <row r="54" spans="3:10">
      <c r="C54" s="15"/>
      <c r="D54" s="24"/>
      <c r="F54" s="15"/>
      <c r="G54" s="28"/>
      <c r="J54" s="45"/>
    </row>
    <row r="55" spans="3:10">
      <c r="C55" s="15"/>
      <c r="G55" s="24"/>
      <c r="J55" s="45"/>
    </row>
    <row r="56" spans="3:10">
      <c r="C56" s="15"/>
      <c r="D56" s="24"/>
      <c r="F56" s="15"/>
      <c r="G56" s="24"/>
      <c r="J56" s="45"/>
    </row>
    <row r="57" spans="3:10">
      <c r="C57" s="15"/>
      <c r="D57" s="24"/>
      <c r="F57" s="15"/>
      <c r="G57" s="24"/>
      <c r="J57" s="45"/>
    </row>
    <row r="58" spans="3:10">
      <c r="C58" s="15"/>
      <c r="D58" s="24"/>
      <c r="F58" s="15"/>
      <c r="G58" s="24"/>
      <c r="J58" s="45"/>
    </row>
    <row r="59" spans="3:10">
      <c r="C59" s="15"/>
      <c r="D59" s="32"/>
      <c r="F59" s="15"/>
      <c r="G59" s="32"/>
      <c r="J59" s="24"/>
    </row>
    <row r="60" spans="3:10">
      <c r="C60" s="15"/>
      <c r="F60" s="15"/>
      <c r="J60" s="24"/>
    </row>
    <row r="61" spans="3:10">
      <c r="C61" s="15"/>
      <c r="F61" s="15"/>
      <c r="J61" s="24"/>
    </row>
    <row r="62" spans="3:10">
      <c r="C62" s="15"/>
      <c r="F62" s="15"/>
      <c r="J62" s="24"/>
    </row>
    <row r="63" spans="3:10">
      <c r="C63" s="15"/>
      <c r="F63" s="15"/>
      <c r="J63" s="24"/>
    </row>
    <row r="64" spans="3:10">
      <c r="C64" s="15"/>
      <c r="F64" s="15"/>
      <c r="J64" s="24"/>
    </row>
    <row r="65" spans="3:10">
      <c r="C65" s="15"/>
      <c r="F65" s="15"/>
      <c r="J65" s="24"/>
    </row>
    <row r="66" spans="3:10">
      <c r="C66" s="15"/>
      <c r="F66" s="15"/>
      <c r="J66" s="24"/>
    </row>
    <row r="67" spans="3:10">
      <c r="C67" s="15"/>
      <c r="F67" s="15"/>
      <c r="J67" s="24"/>
    </row>
    <row r="68" spans="3:10">
      <c r="C68" s="15"/>
      <c r="F68" s="15"/>
      <c r="J68" s="24"/>
    </row>
    <row r="69" spans="3:10">
      <c r="C69" s="15"/>
      <c r="F69" s="15"/>
      <c r="J69" s="24"/>
    </row>
    <row r="70" spans="3:10">
      <c r="C70" s="15"/>
      <c r="F70" s="15"/>
      <c r="J70" s="24"/>
    </row>
    <row r="71" spans="3:10">
      <c r="C71" s="15"/>
      <c r="F71" s="15"/>
      <c r="J71" s="24"/>
    </row>
    <row r="72" spans="3:10">
      <c r="C72" s="15"/>
      <c r="F72" s="15"/>
      <c r="J72" s="24"/>
    </row>
    <row r="73" spans="3:10">
      <c r="C73" s="15"/>
      <c r="F73" s="15"/>
      <c r="J73" s="24"/>
    </row>
    <row r="74" spans="3:10">
      <c r="C74" s="15"/>
      <c r="F74" s="15"/>
      <c r="J74" s="24"/>
    </row>
    <row r="75" spans="3:10">
      <c r="C75" s="15"/>
      <c r="F75" s="15"/>
      <c r="J75" s="24"/>
    </row>
    <row r="76" spans="3:10">
      <c r="C76" s="15"/>
      <c r="F76" s="15"/>
      <c r="J76" s="24"/>
    </row>
    <row r="77" spans="3:10">
      <c r="C77" s="15"/>
      <c r="F77" s="15"/>
      <c r="J77" s="24"/>
    </row>
    <row r="78" spans="3:10">
      <c r="C78" s="15"/>
      <c r="F78" s="15"/>
      <c r="J78" s="24"/>
    </row>
    <row r="79" spans="3:10">
      <c r="C79" s="15"/>
      <c r="F79" s="15"/>
      <c r="J79" s="24"/>
    </row>
    <row r="80" spans="3:10">
      <c r="C80" s="15"/>
      <c r="F80" s="15"/>
      <c r="J80" s="24"/>
    </row>
    <row r="81" spans="3:10">
      <c r="C81" s="15"/>
      <c r="F81" s="15"/>
      <c r="J81" s="24"/>
    </row>
    <row r="82" spans="3:10">
      <c r="C82" s="15"/>
      <c r="F82" s="15"/>
      <c r="J82" s="24"/>
    </row>
    <row r="83" spans="3:10">
      <c r="C83" s="15"/>
      <c r="F83" s="15"/>
      <c r="J83" s="24"/>
    </row>
    <row r="84" spans="3:10">
      <c r="C84" s="15"/>
      <c r="F84" s="15"/>
      <c r="J84" s="24"/>
    </row>
    <row r="85" spans="3:10">
      <c r="C85" s="15"/>
      <c r="F85" s="15"/>
      <c r="J85" s="24"/>
    </row>
    <row r="86" spans="3:10">
      <c r="C86" s="15"/>
      <c r="F86" s="15"/>
      <c r="J86" s="24"/>
    </row>
    <row r="87" spans="3:10">
      <c r="C87" s="15"/>
      <c r="F87" s="15"/>
      <c r="J87" s="24"/>
    </row>
    <row r="88" spans="3:10">
      <c r="C88" s="15"/>
      <c r="F88" s="15"/>
      <c r="J88" s="24"/>
    </row>
    <row r="89" spans="3:10">
      <c r="C89" s="15"/>
      <c r="F89" s="15"/>
      <c r="J89" s="24"/>
    </row>
    <row r="90" spans="3:10">
      <c r="C90" s="15"/>
      <c r="F90" s="15"/>
      <c r="J90" s="24"/>
    </row>
    <row r="91" spans="3:10">
      <c r="C91" s="15"/>
      <c r="F91" s="15"/>
      <c r="J91" s="24"/>
    </row>
    <row r="92" spans="3:10">
      <c r="C92" s="15"/>
      <c r="D92" s="24"/>
      <c r="F92" s="15"/>
      <c r="J92" s="24"/>
    </row>
    <row r="93" spans="3:10">
      <c r="C93" s="15"/>
      <c r="D93" s="24"/>
      <c r="F93" s="15"/>
      <c r="G93" s="24"/>
      <c r="J93" s="24"/>
    </row>
    <row r="94" spans="3:10">
      <c r="C94" s="15"/>
      <c r="D94" s="24"/>
      <c r="F94" s="15"/>
      <c r="G94" s="24"/>
      <c r="J94" s="24"/>
    </row>
    <row r="95" spans="3:10">
      <c r="C95" s="15"/>
      <c r="D95" s="24"/>
      <c r="F95" s="15"/>
      <c r="G95" s="24"/>
      <c r="J95" s="24"/>
    </row>
    <row r="96" spans="3:10">
      <c r="C96" s="15"/>
      <c r="D96" s="24"/>
      <c r="F96" s="15"/>
      <c r="G96" s="24"/>
      <c r="J96" s="24"/>
    </row>
    <row r="97" spans="3:10">
      <c r="C97" s="15"/>
      <c r="D97" s="24"/>
      <c r="F97" s="15"/>
      <c r="G97" s="24"/>
      <c r="J97" s="24"/>
    </row>
    <row r="98" spans="3:10">
      <c r="C98" s="15"/>
      <c r="D98" s="24"/>
      <c r="F98" s="15"/>
      <c r="G98" s="24"/>
      <c r="J98" s="24"/>
    </row>
    <row r="99" spans="3:10">
      <c r="C99" s="15"/>
      <c r="D99" s="24"/>
      <c r="F99" s="15"/>
      <c r="G99" s="24"/>
      <c r="J99" s="24"/>
    </row>
    <row r="100" spans="3:10">
      <c r="C100" s="15"/>
      <c r="D100" s="24"/>
      <c r="F100" s="15"/>
      <c r="G100" s="24"/>
      <c r="J100" s="24"/>
    </row>
    <row r="101" spans="3:10">
      <c r="C101" s="15"/>
      <c r="D101" s="24"/>
      <c r="F101" s="15"/>
      <c r="G101" s="24"/>
      <c r="J101" s="24"/>
    </row>
    <row r="102" spans="3:10">
      <c r="D102" s="24"/>
      <c r="F102" s="15"/>
      <c r="G102" s="24"/>
      <c r="J102" s="24"/>
    </row>
    <row r="103" spans="3:10">
      <c r="D103" s="24"/>
      <c r="F103" s="15"/>
      <c r="G103" s="24"/>
      <c r="J103" s="24"/>
    </row>
    <row r="104" spans="3:10">
      <c r="D104" s="24"/>
      <c r="F104" s="15"/>
      <c r="G104" s="24"/>
      <c r="J104" s="24"/>
    </row>
    <row r="105" spans="3:10">
      <c r="D105" s="24"/>
      <c r="F105" s="15"/>
      <c r="G105" s="24"/>
      <c r="J105" s="24"/>
    </row>
    <row r="106" spans="3:10">
      <c r="D106" s="24"/>
      <c r="F106" s="15"/>
      <c r="G106" s="24"/>
      <c r="J106" s="24"/>
    </row>
    <row r="107" spans="3:10">
      <c r="D107" s="24"/>
      <c r="F107" s="15"/>
      <c r="G107" s="24"/>
      <c r="J107" s="24"/>
    </row>
    <row r="108" spans="3:10">
      <c r="D108" s="26"/>
      <c r="E108" s="33" t="s">
        <v>48</v>
      </c>
      <c r="F108" s="27"/>
      <c r="G108" s="26"/>
      <c r="H108" s="33" t="s">
        <v>48</v>
      </c>
      <c r="I108" s="33"/>
      <c r="J108" s="24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FD1B-6973-4D5E-88D7-7DA8B5060A67}">
  <dimension ref="A1:X133"/>
  <sheetViews>
    <sheetView workbookViewId="0">
      <pane ySplit="15" topLeftCell="A16" activePane="bottomLeft" state="frozen"/>
      <selection pane="bottomLeft" activeCell="G10" sqref="G10:I10"/>
      <selection activeCell="G10" sqref="G10:I10"/>
    </sheetView>
  </sheetViews>
  <sheetFormatPr defaultRowHeight="1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</cols>
  <sheetData>
    <row r="1" spans="1:24">
      <c r="B1" t="s">
        <v>0</v>
      </c>
      <c r="L1" s="1">
        <v>0.1</v>
      </c>
      <c r="O1">
        <v>2204.62262184877</v>
      </c>
    </row>
    <row r="2" spans="1:24">
      <c r="H2" s="76" t="s">
        <v>4</v>
      </c>
      <c r="I2" s="76" t="s">
        <v>4</v>
      </c>
      <c r="J2">
        <f>+D11+G11</f>
        <v>665900</v>
      </c>
      <c r="K2">
        <f>J2-J3</f>
        <v>3600</v>
      </c>
      <c r="L2" s="1">
        <f>K2/J2</f>
        <v>5.4062171497221805E-3</v>
      </c>
      <c r="V2">
        <f>SUM(V56:V58)</f>
        <v>0</v>
      </c>
    </row>
    <row r="3" spans="1:24">
      <c r="B3" t="s">
        <v>7</v>
      </c>
      <c r="D3" s="77" t="s">
        <v>129</v>
      </c>
      <c r="E3" s="65"/>
      <c r="F3" t="s">
        <v>130</v>
      </c>
      <c r="H3" s="76" t="s">
        <v>10</v>
      </c>
      <c r="I3" s="76"/>
      <c r="J3">
        <f>K11-L10+M11-N10+O11-P10+Q11-R10+S11-T10+U11-V10+W11-X10</f>
        <v>662300</v>
      </c>
      <c r="K3" s="3" t="s">
        <v>11</v>
      </c>
      <c r="L3" s="3" t="s">
        <v>12</v>
      </c>
      <c r="M3" s="3" t="s">
        <v>13</v>
      </c>
      <c r="N3" s="4">
        <f>N4*I4/O1</f>
        <v>287.04579356503126</v>
      </c>
      <c r="O3" s="4">
        <f>K7+M7+O7+Q7+S7+U7+W7</f>
        <v>287.04579356503126</v>
      </c>
      <c r="V3" t="e">
        <f>V2/U11</f>
        <v>#DIV/0!</v>
      </c>
    </row>
    <row r="4" spans="1:24">
      <c r="B4" t="s">
        <v>15</v>
      </c>
      <c r="D4" s="78" t="s">
        <v>80</v>
      </c>
      <c r="E4" s="65"/>
      <c r="I4">
        <v>50</v>
      </c>
      <c r="J4" s="5">
        <f>J3/I4</f>
        <v>13246</v>
      </c>
      <c r="K4" s="6">
        <v>0.98</v>
      </c>
      <c r="L4" s="6">
        <f>IF(J5=0,L1,(L8+N8+P8+R8+T8+V8+X8)/J5/K4)</f>
        <v>0.09</v>
      </c>
      <c r="M4" s="6">
        <f>IF(J5=0,0,(L9+N9+P9+R9+T9+V9+X9)/J5/K4)</f>
        <v>2.5000000000000001E-2</v>
      </c>
      <c r="N4" s="5">
        <f>IF(L4&gt;L1,J4*(1-L4)/(1-L1)*(1-M4)*K4,J4*K4*(1-M4))</f>
        <v>12656.553</v>
      </c>
      <c r="V4" s="4" t="e">
        <f>U7*V3</f>
        <v>#DIV/0!</v>
      </c>
    </row>
    <row r="5" spans="1:24">
      <c r="B5" t="s">
        <v>18</v>
      </c>
      <c r="D5" s="78">
        <v>43395</v>
      </c>
      <c r="E5" s="65"/>
      <c r="F5" s="7">
        <v>43396</v>
      </c>
      <c r="J5" s="4">
        <f>J3/O1</f>
        <v>300.41422665100077</v>
      </c>
      <c r="N5" s="5">
        <v>317</v>
      </c>
      <c r="O5" s="8">
        <f>N4/N5</f>
        <v>39.926034700315455</v>
      </c>
      <c r="P5" t="s">
        <v>6</v>
      </c>
      <c r="V5" s="4" t="e">
        <f>U7-V4</f>
        <v>#DIV/0!</v>
      </c>
    </row>
    <row r="6" spans="1:24">
      <c r="D6" s="9"/>
      <c r="J6" s="4"/>
      <c r="K6" s="10"/>
      <c r="L6" s="11"/>
      <c r="M6" s="10"/>
      <c r="N6" s="5"/>
      <c r="O6" s="8"/>
    </row>
    <row r="7" spans="1:24">
      <c r="F7">
        <f>F8*E8</f>
        <v>560.1734137725723</v>
      </c>
      <c r="I7">
        <f>I8*H8</f>
        <v>533.15068246469207</v>
      </c>
      <c r="K7" s="4">
        <f>IF(K8&gt;$L1,(L11-L10/$O1)*$K4*(1-K8)/(1-$L1)*(1-K9),(L11-L10/$O1)*$K4*(1-K9))</f>
        <v>287.04579356503126</v>
      </c>
      <c r="M7" s="4">
        <f>IF(M8&gt;$L1,(N11-N10/$O1)*$K4*(1-M8)/(1-$L1)*(1-M9),(N11-N10/$O1)*$K4*(1-M9))</f>
        <v>0</v>
      </c>
      <c r="O7" s="4">
        <f>IF(O8&gt;$L1,(P11-P10/$O1)*$K4*(1-O8)/(1-$L1)*(1-O9),(P11-P10/$O1)*$K4*(1-O9))</f>
        <v>0</v>
      </c>
      <c r="Q7" s="4">
        <f>IF(Q8&gt;$L1,(R11-R10/$O1)*$K4*(1-Q8)/(1-$L1)*(1-Q9),(R11-R10/$O1)*$K4*(1-Q9))</f>
        <v>0</v>
      </c>
      <c r="S7" s="4">
        <f>IF(S8&gt;$L1,(T11-T10/$O1)*$K4*(1-S8)/(1-$L1)*(1-S9),(T11-T10/$O1)*$K4*(1-S9))</f>
        <v>0</v>
      </c>
      <c r="U7" s="4">
        <f>IF(U8&gt;$L1,(V11-V10/$O1)*$K4*(1-U8)/(1-$L1)*(1-U9),(V11-V10/$O1)*$K4*(1-U9))</f>
        <v>0</v>
      </c>
      <c r="W7" s="4">
        <f>IF(W8&gt;$L1,(X11-X10/$O1)*$K4*(1-W8)/(1-$L1)*(1-W9),(X11-X10/$O1)*$K4*(1-W9))</f>
        <v>0</v>
      </c>
    </row>
    <row r="8" spans="1:24">
      <c r="B8" s="12"/>
      <c r="C8" s="12"/>
      <c r="D8" s="12"/>
      <c r="E8" s="13">
        <f>D9/D10</f>
        <v>0.93362235628762058</v>
      </c>
      <c r="F8" s="12">
        <v>600</v>
      </c>
      <c r="G8" s="12"/>
      <c r="H8" s="13">
        <f>G9/G10</f>
        <v>1.0557439256726575</v>
      </c>
      <c r="I8" s="12">
        <v>505</v>
      </c>
      <c r="J8" t="s">
        <v>19</v>
      </c>
      <c r="K8" s="1">
        <v>0.09</v>
      </c>
      <c r="L8" s="4">
        <f>(L11-L10/$O1)*$K4*K8</f>
        <v>26.49653479061827</v>
      </c>
      <c r="M8" s="1">
        <v>9.5000000000000001E-2</v>
      </c>
      <c r="N8" s="4">
        <f>(N11-N10/$O1)*$K4*M8</f>
        <v>0</v>
      </c>
      <c r="O8" s="1">
        <v>0.105</v>
      </c>
      <c r="P8" s="4">
        <f>(P11-P10/$O1)*$K4*O8</f>
        <v>0</v>
      </c>
      <c r="Q8" s="1">
        <v>9.5000000000000001E-2</v>
      </c>
      <c r="R8" s="4">
        <f>(R11-R10/$O1)*$K4*Q8</f>
        <v>0</v>
      </c>
      <c r="S8" s="1">
        <v>9.5000000000000001E-2</v>
      </c>
      <c r="T8" s="4">
        <f>(T11-T10/$O1)*$K4*S8</f>
        <v>0</v>
      </c>
      <c r="U8" s="1">
        <v>0.15</v>
      </c>
      <c r="V8" s="4">
        <f>(V11-V10/$O1)*$K4*U8</f>
        <v>0</v>
      </c>
      <c r="W8" s="1">
        <v>0.15</v>
      </c>
      <c r="X8" s="4">
        <f>(X11-X10/$O1)*$K4*W8</f>
        <v>0</v>
      </c>
    </row>
    <row r="9" spans="1:24">
      <c r="B9" s="12" t="s">
        <v>20</v>
      </c>
      <c r="C9" s="14"/>
      <c r="D9" s="79">
        <v>260651</v>
      </c>
      <c r="E9" s="80"/>
      <c r="F9" s="81"/>
      <c r="G9" s="79">
        <v>404474</v>
      </c>
      <c r="H9" s="80"/>
      <c r="I9" s="81"/>
      <c r="J9" t="s">
        <v>13</v>
      </c>
      <c r="K9" s="1">
        <v>2.5000000000000001E-2</v>
      </c>
      <c r="L9" s="4">
        <f>(L11-L10/$O1)*$K4*K9</f>
        <v>7.3601485529495196</v>
      </c>
      <c r="M9" s="1">
        <v>0.08</v>
      </c>
      <c r="N9" s="4">
        <f>(N11-N10/$O1)*$K4*M9</f>
        <v>0</v>
      </c>
      <c r="O9" s="1">
        <v>2.5000000000000001E-2</v>
      </c>
      <c r="P9" s="4">
        <f>(P11-P10/$O1)*$K4*O9</f>
        <v>0</v>
      </c>
      <c r="Q9" s="1">
        <v>2.5000000000000001E-2</v>
      </c>
      <c r="R9" s="4">
        <f>(R11-R10/$O1)*$K4*Q9</f>
        <v>0</v>
      </c>
      <c r="S9" s="1">
        <v>2.5000000000000001E-2</v>
      </c>
      <c r="T9" s="4">
        <f>(T11-T10/$O1)*$K4*S9</f>
        <v>0</v>
      </c>
      <c r="U9" s="1">
        <v>2.5000000000000001E-2</v>
      </c>
      <c r="V9" s="4">
        <f>(V11-V10/$O1)*$K4*U9</f>
        <v>0</v>
      </c>
      <c r="W9" s="1">
        <v>2.5000000000000001E-2</v>
      </c>
      <c r="X9" s="4">
        <f>(X11-X10/$O1)*$K4*W9</f>
        <v>0</v>
      </c>
    </row>
    <row r="10" spans="1:24">
      <c r="B10" t="s">
        <v>21</v>
      </c>
      <c r="C10" s="15"/>
      <c r="D10" s="67">
        <f>J3/J2*D11</f>
        <v>279182.47484607296</v>
      </c>
      <c r="E10" s="68"/>
      <c r="F10" s="69"/>
      <c r="G10" s="67">
        <f>J3/J2*G11</f>
        <v>383117.52515392698</v>
      </c>
      <c r="H10" s="68"/>
      <c r="I10" s="69"/>
      <c r="J10" t="s">
        <v>22</v>
      </c>
      <c r="L10" s="16"/>
      <c r="N10" s="16"/>
      <c r="P10" s="16"/>
      <c r="R10" s="16"/>
      <c r="T10" s="16"/>
      <c r="V10" s="16"/>
      <c r="X10" s="16"/>
    </row>
    <row r="11" spans="1:24">
      <c r="B11" t="s">
        <v>23</v>
      </c>
      <c r="C11" s="15"/>
      <c r="D11" s="70">
        <f>E14+F14</f>
        <v>280700</v>
      </c>
      <c r="E11" s="71"/>
      <c r="F11" s="72"/>
      <c r="G11" s="70">
        <f>H14+I14</f>
        <v>385200</v>
      </c>
      <c r="H11" s="71"/>
      <c r="I11" s="71"/>
      <c r="J11" s="20"/>
      <c r="K11" s="21">
        <f>K14+L14</f>
        <v>662300</v>
      </c>
      <c r="L11" s="22">
        <f>K11/2204.62262184877</f>
        <v>300.41422665100077</v>
      </c>
      <c r="M11" s="21">
        <f>M14+N14</f>
        <v>0</v>
      </c>
      <c r="N11" s="22">
        <f>M11/2204.62262184877</f>
        <v>0</v>
      </c>
      <c r="O11" s="21">
        <f>O14+P14</f>
        <v>0</v>
      </c>
      <c r="P11" s="22">
        <f>O11/2204.62262184877</f>
        <v>0</v>
      </c>
      <c r="Q11" s="21">
        <f>Q14+R14</f>
        <v>0</v>
      </c>
      <c r="R11" s="22">
        <f>Q11/2204.62262184877</f>
        <v>0</v>
      </c>
      <c r="S11" s="21">
        <f>S14+T14</f>
        <v>0</v>
      </c>
      <c r="T11" s="22">
        <f>S11/2204.62262184877</f>
        <v>0</v>
      </c>
      <c r="U11" s="21">
        <f>U14+V14</f>
        <v>0</v>
      </c>
      <c r="V11" s="22">
        <f>U11/2204.62262184877</f>
        <v>0</v>
      </c>
      <c r="W11" s="21">
        <f>W14+X14</f>
        <v>0</v>
      </c>
      <c r="X11" s="22">
        <f>W11/2204.62262184877</f>
        <v>0</v>
      </c>
    </row>
    <row r="12" spans="1:24">
      <c r="A12" s="65" t="s">
        <v>24</v>
      </c>
      <c r="B12" s="65"/>
      <c r="C12" s="15"/>
      <c r="D12" s="73" t="s">
        <v>25</v>
      </c>
      <c r="E12" s="74"/>
      <c r="F12" s="75"/>
      <c r="G12" s="73" t="s">
        <v>131</v>
      </c>
      <c r="H12" s="74"/>
      <c r="I12" s="74"/>
      <c r="J12" s="23"/>
      <c r="K12" s="63" t="s">
        <v>132</v>
      </c>
      <c r="L12" s="64"/>
      <c r="M12" s="63" t="s">
        <v>84</v>
      </c>
      <c r="N12" s="64"/>
      <c r="O12" s="63" t="s">
        <v>133</v>
      </c>
      <c r="P12" s="64"/>
      <c r="Q12" s="63" t="s">
        <v>85</v>
      </c>
      <c r="R12" s="64"/>
      <c r="S12" s="63" t="s">
        <v>86</v>
      </c>
      <c r="T12" s="64"/>
      <c r="U12" s="63" t="s">
        <v>54</v>
      </c>
      <c r="V12" s="64"/>
      <c r="W12" s="63" t="s">
        <v>33</v>
      </c>
      <c r="X12" s="64"/>
    </row>
    <row r="13" spans="1:24">
      <c r="B13" t="s">
        <v>34</v>
      </c>
      <c r="C13" s="15"/>
      <c r="D13" s="24" t="s">
        <v>35</v>
      </c>
      <c r="E13" s="65" t="s">
        <v>36</v>
      </c>
      <c r="F13" s="66"/>
      <c r="G13" s="24" t="s">
        <v>35</v>
      </c>
      <c r="H13" s="65" t="s">
        <v>36</v>
      </c>
      <c r="I13" s="65"/>
      <c r="J13" s="20"/>
      <c r="K13" s="63" t="s">
        <v>36</v>
      </c>
      <c r="L13" s="64"/>
      <c r="M13" s="63" t="s">
        <v>36</v>
      </c>
      <c r="N13" s="64"/>
      <c r="O13" s="63" t="s">
        <v>36</v>
      </c>
      <c r="P13" s="64"/>
      <c r="Q13" s="63" t="s">
        <v>36</v>
      </c>
      <c r="R13" s="64"/>
      <c r="S13" s="63" t="s">
        <v>36</v>
      </c>
      <c r="T13" s="64"/>
      <c r="U13" s="63" t="s">
        <v>36</v>
      </c>
      <c r="V13" s="64"/>
      <c r="W13" s="63" t="s">
        <v>36</v>
      </c>
      <c r="X13" s="64"/>
    </row>
    <row r="14" spans="1:24">
      <c r="C14" s="15"/>
      <c r="D14" s="24"/>
      <c r="E14" s="2">
        <f>SUM(E15:E133)</f>
        <v>280700</v>
      </c>
      <c r="F14" s="25">
        <f>SUM(F15:F133)</f>
        <v>0</v>
      </c>
      <c r="G14" s="24"/>
      <c r="H14" s="2">
        <f>SUM(H15:H133)</f>
        <v>385200</v>
      </c>
      <c r="I14" s="2">
        <f>SUM(I15:I133)</f>
        <v>0</v>
      </c>
      <c r="J14" s="20"/>
      <c r="K14" s="17">
        <f t="shared" ref="K14:X14" si="0">SUM(K15:K133)</f>
        <v>642500</v>
      </c>
      <c r="L14" s="19">
        <f t="shared" si="0"/>
        <v>19800</v>
      </c>
      <c r="M14" s="17">
        <f t="shared" si="0"/>
        <v>0</v>
      </c>
      <c r="N14" s="19">
        <f t="shared" si="0"/>
        <v>0</v>
      </c>
      <c r="O14" s="17">
        <f t="shared" si="0"/>
        <v>0</v>
      </c>
      <c r="P14" s="19">
        <f t="shared" si="0"/>
        <v>0</v>
      </c>
      <c r="Q14" s="17">
        <f t="shared" si="0"/>
        <v>0</v>
      </c>
      <c r="R14" s="19">
        <f t="shared" si="0"/>
        <v>0</v>
      </c>
      <c r="S14" s="17">
        <f t="shared" si="0"/>
        <v>0</v>
      </c>
      <c r="T14" s="19">
        <f t="shared" si="0"/>
        <v>0</v>
      </c>
      <c r="U14" s="17">
        <f t="shared" si="0"/>
        <v>0</v>
      </c>
      <c r="V14" s="19">
        <f t="shared" si="0"/>
        <v>0</v>
      </c>
      <c r="W14" s="17">
        <f t="shared" si="0"/>
        <v>0</v>
      </c>
      <c r="X14" s="19">
        <f t="shared" si="0"/>
        <v>0</v>
      </c>
    </row>
    <row r="15" spans="1:24">
      <c r="C15" s="15"/>
      <c r="D15" s="24"/>
      <c r="E15" t="s">
        <v>37</v>
      </c>
      <c r="F15" s="15" t="s">
        <v>39</v>
      </c>
      <c r="G15" s="24"/>
      <c r="H15" t="s">
        <v>37</v>
      </c>
      <c r="I15" t="s">
        <v>38</v>
      </c>
      <c r="J15" s="24"/>
      <c r="K15" s="26" t="s">
        <v>37</v>
      </c>
      <c r="L15" s="27" t="s">
        <v>39</v>
      </c>
      <c r="M15" s="26" t="s">
        <v>37</v>
      </c>
      <c r="N15" s="27" t="s">
        <v>39</v>
      </c>
      <c r="O15" s="26" t="s">
        <v>37</v>
      </c>
      <c r="P15" s="27" t="s">
        <v>39</v>
      </c>
      <c r="Q15" s="26" t="s">
        <v>37</v>
      </c>
      <c r="R15" s="27" t="s">
        <v>39</v>
      </c>
      <c r="S15" s="26" t="s">
        <v>37</v>
      </c>
      <c r="T15" s="27" t="s">
        <v>39</v>
      </c>
      <c r="U15" s="26" t="s">
        <v>37</v>
      </c>
      <c r="V15" s="27" t="s">
        <v>39</v>
      </c>
      <c r="W15" s="26" t="s">
        <v>37</v>
      </c>
      <c r="X15" s="27" t="s">
        <v>39</v>
      </c>
    </row>
    <row r="16" spans="1:24">
      <c r="B16">
        <v>1</v>
      </c>
      <c r="C16" s="15"/>
      <c r="D16" s="24"/>
      <c r="F16" s="15"/>
      <c r="G16" s="24">
        <v>5</v>
      </c>
      <c r="H16">
        <v>17020</v>
      </c>
      <c r="J16" s="24"/>
      <c r="K16">
        <v>17440</v>
      </c>
    </row>
    <row r="17" spans="2:21">
      <c r="B17">
        <v>2</v>
      </c>
      <c r="C17" s="15"/>
      <c r="D17" s="24">
        <v>925</v>
      </c>
      <c r="E17">
        <v>14220</v>
      </c>
      <c r="F17" s="15"/>
      <c r="G17" s="24">
        <v>396</v>
      </c>
      <c r="H17">
        <v>16400</v>
      </c>
      <c r="J17" s="24"/>
      <c r="K17">
        <v>30260</v>
      </c>
    </row>
    <row r="18" spans="2:21">
      <c r="B18">
        <v>3</v>
      </c>
      <c r="C18" s="15"/>
      <c r="D18" s="24" t="s">
        <v>134</v>
      </c>
      <c r="E18">
        <v>17020</v>
      </c>
      <c r="F18" s="15"/>
      <c r="G18" s="24">
        <v>397</v>
      </c>
      <c r="H18">
        <v>16480</v>
      </c>
      <c r="J18" s="24"/>
      <c r="K18">
        <v>32300</v>
      </c>
    </row>
    <row r="19" spans="2:21">
      <c r="B19">
        <v>4</v>
      </c>
      <c r="C19" s="15"/>
      <c r="D19">
        <v>928</v>
      </c>
      <c r="E19">
        <v>12800</v>
      </c>
      <c r="F19" s="15"/>
      <c r="G19">
        <v>398</v>
      </c>
      <c r="H19">
        <v>17340</v>
      </c>
      <c r="J19" s="24"/>
      <c r="K19">
        <v>30160</v>
      </c>
    </row>
    <row r="20" spans="2:21">
      <c r="B20">
        <v>5</v>
      </c>
      <c r="C20" s="15"/>
      <c r="D20">
        <v>929</v>
      </c>
      <c r="E20">
        <v>14120</v>
      </c>
      <c r="F20" s="15"/>
      <c r="G20">
        <v>400</v>
      </c>
      <c r="H20">
        <v>18020</v>
      </c>
      <c r="J20" s="24"/>
      <c r="K20">
        <v>32180</v>
      </c>
    </row>
    <row r="21" spans="2:21">
      <c r="B21">
        <v>6</v>
      </c>
      <c r="C21" s="15"/>
      <c r="D21" t="s">
        <v>135</v>
      </c>
      <c r="E21">
        <v>16820</v>
      </c>
      <c r="F21" s="15"/>
      <c r="G21">
        <v>401</v>
      </c>
      <c r="H21">
        <v>16200</v>
      </c>
      <c r="J21" s="24"/>
      <c r="K21">
        <v>32780</v>
      </c>
    </row>
    <row r="22" spans="2:21">
      <c r="B22">
        <v>7</v>
      </c>
      <c r="C22" s="15"/>
      <c r="D22">
        <v>931</v>
      </c>
      <c r="E22">
        <v>16980</v>
      </c>
      <c r="F22" s="15"/>
      <c r="G22">
        <v>402</v>
      </c>
      <c r="H22">
        <v>17220</v>
      </c>
      <c r="J22" s="24"/>
      <c r="K22">
        <v>34280</v>
      </c>
    </row>
    <row r="23" spans="2:21">
      <c r="B23">
        <v>8</v>
      </c>
      <c r="C23" s="15"/>
      <c r="D23">
        <v>932</v>
      </c>
      <c r="E23">
        <v>16560</v>
      </c>
      <c r="F23" s="15"/>
      <c r="G23">
        <v>403</v>
      </c>
      <c r="H23">
        <v>19300</v>
      </c>
      <c r="J23" s="24"/>
      <c r="K23">
        <v>35980</v>
      </c>
    </row>
    <row r="24" spans="2:21">
      <c r="B24">
        <v>9</v>
      </c>
      <c r="C24" s="15"/>
      <c r="F24" s="15"/>
      <c r="G24">
        <v>404</v>
      </c>
      <c r="H24">
        <v>17440</v>
      </c>
      <c r="J24" s="24"/>
      <c r="K24">
        <v>17580</v>
      </c>
    </row>
    <row r="25" spans="2:21">
      <c r="B25">
        <v>10</v>
      </c>
      <c r="C25" s="15"/>
      <c r="F25" s="15"/>
      <c r="G25">
        <v>405</v>
      </c>
      <c r="H25">
        <v>15020</v>
      </c>
      <c r="J25" s="24"/>
    </row>
    <row r="26" spans="2:21">
      <c r="C26" s="15"/>
      <c r="F26" s="15"/>
      <c r="G26">
        <v>406</v>
      </c>
      <c r="H26">
        <v>9200</v>
      </c>
      <c r="J26" s="24"/>
      <c r="K26">
        <v>24540</v>
      </c>
    </row>
    <row r="27" spans="2:21">
      <c r="B27">
        <v>11</v>
      </c>
      <c r="C27" s="15"/>
      <c r="D27">
        <v>933</v>
      </c>
      <c r="E27">
        <v>10980</v>
      </c>
      <c r="F27" s="15"/>
      <c r="I27" s="15"/>
      <c r="J27" s="24"/>
      <c r="K27">
        <v>10980</v>
      </c>
    </row>
    <row r="28" spans="2:21">
      <c r="B28">
        <v>12</v>
      </c>
      <c r="C28" s="15"/>
      <c r="F28" s="15"/>
      <c r="G28">
        <v>407</v>
      </c>
      <c r="H28">
        <v>17820</v>
      </c>
      <c r="I28" s="15"/>
      <c r="J28" s="24"/>
      <c r="K28">
        <v>17900</v>
      </c>
    </row>
    <row r="29" spans="2:21">
      <c r="B29">
        <v>13</v>
      </c>
      <c r="C29" s="15"/>
      <c r="D29">
        <v>934</v>
      </c>
      <c r="E29">
        <v>20040</v>
      </c>
      <c r="G29">
        <v>408</v>
      </c>
      <c r="H29">
        <v>17720</v>
      </c>
      <c r="J29" s="24"/>
      <c r="K29">
        <v>35560</v>
      </c>
    </row>
    <row r="30" spans="2:21">
      <c r="B30">
        <v>14</v>
      </c>
      <c r="C30" s="15"/>
      <c r="D30" s="28">
        <v>935</v>
      </c>
      <c r="E30">
        <v>17820</v>
      </c>
      <c r="F30" s="15"/>
      <c r="G30">
        <v>409</v>
      </c>
      <c r="H30">
        <v>18260</v>
      </c>
      <c r="J30" s="24"/>
      <c r="K30">
        <v>36460</v>
      </c>
    </row>
    <row r="31" spans="2:21">
      <c r="B31">
        <v>15</v>
      </c>
      <c r="C31" s="15"/>
      <c r="D31">
        <v>936</v>
      </c>
      <c r="E31">
        <v>12960</v>
      </c>
      <c r="F31" s="15"/>
      <c r="G31">
        <v>410</v>
      </c>
      <c r="H31">
        <v>17920</v>
      </c>
      <c r="J31" s="24"/>
      <c r="K31">
        <v>31040</v>
      </c>
    </row>
    <row r="32" spans="2:21">
      <c r="B32">
        <v>16</v>
      </c>
      <c r="C32" s="15"/>
      <c r="D32">
        <v>937</v>
      </c>
      <c r="E32">
        <v>15960</v>
      </c>
      <c r="F32" s="15"/>
      <c r="G32">
        <v>411</v>
      </c>
      <c r="H32">
        <v>16520</v>
      </c>
      <c r="J32" s="24"/>
      <c r="K32">
        <v>32400</v>
      </c>
      <c r="U32" t="s">
        <v>136</v>
      </c>
    </row>
    <row r="33" spans="2:12">
      <c r="B33">
        <v>17</v>
      </c>
      <c r="C33" s="15"/>
      <c r="D33">
        <v>938</v>
      </c>
      <c r="E33">
        <v>17180</v>
      </c>
      <c r="F33" s="15"/>
      <c r="G33">
        <v>412</v>
      </c>
      <c r="H33">
        <v>17220</v>
      </c>
      <c r="J33" s="24"/>
      <c r="K33">
        <v>34040</v>
      </c>
    </row>
    <row r="34" spans="2:12">
      <c r="B34">
        <v>18</v>
      </c>
      <c r="C34" s="15"/>
      <c r="D34">
        <v>939</v>
      </c>
      <c r="E34">
        <v>12780</v>
      </c>
      <c r="F34" s="15"/>
      <c r="G34">
        <v>413</v>
      </c>
      <c r="H34">
        <v>15700</v>
      </c>
      <c r="J34" s="24"/>
      <c r="K34">
        <v>28140</v>
      </c>
    </row>
    <row r="35" spans="2:12">
      <c r="B35">
        <v>19</v>
      </c>
      <c r="C35" s="15"/>
      <c r="D35">
        <v>940</v>
      </c>
      <c r="E35">
        <v>11560</v>
      </c>
      <c r="F35" s="15"/>
      <c r="G35">
        <v>414</v>
      </c>
      <c r="H35">
        <v>18160</v>
      </c>
      <c r="J35" s="24"/>
      <c r="K35">
        <v>29700</v>
      </c>
    </row>
    <row r="36" spans="2:12">
      <c r="B36">
        <v>20</v>
      </c>
      <c r="C36" s="15"/>
      <c r="D36">
        <v>941</v>
      </c>
      <c r="E36">
        <v>13720</v>
      </c>
      <c r="F36" s="15"/>
      <c r="G36">
        <v>415</v>
      </c>
      <c r="H36">
        <v>17800</v>
      </c>
      <c r="J36" s="24"/>
      <c r="K36">
        <v>30800</v>
      </c>
    </row>
    <row r="37" spans="2:12">
      <c r="B37">
        <v>21</v>
      </c>
      <c r="C37" s="15"/>
      <c r="D37" t="s">
        <v>137</v>
      </c>
      <c r="E37">
        <v>15280</v>
      </c>
      <c r="F37" s="15"/>
      <c r="G37">
        <v>416</v>
      </c>
      <c r="H37">
        <v>15980</v>
      </c>
      <c r="J37" s="24"/>
      <c r="K37">
        <v>31500</v>
      </c>
    </row>
    <row r="38" spans="2:12">
      <c r="B38">
        <v>22</v>
      </c>
      <c r="C38" s="15"/>
      <c r="D38">
        <v>944</v>
      </c>
      <c r="E38">
        <v>18580</v>
      </c>
      <c r="F38" s="15"/>
      <c r="G38">
        <v>417</v>
      </c>
      <c r="H38">
        <v>17980</v>
      </c>
      <c r="J38" s="24"/>
      <c r="K38">
        <v>36480</v>
      </c>
    </row>
    <row r="39" spans="2:12">
      <c r="B39">
        <v>23</v>
      </c>
      <c r="C39" s="15"/>
      <c r="D39">
        <v>945</v>
      </c>
      <c r="E39">
        <v>5320</v>
      </c>
      <c r="F39" s="15"/>
      <c r="G39">
        <v>418</v>
      </c>
      <c r="H39">
        <v>14480</v>
      </c>
      <c r="J39" s="24"/>
      <c r="L39">
        <f>E39+H39</f>
        <v>19800</v>
      </c>
    </row>
    <row r="40" spans="2:12">
      <c r="C40" s="15"/>
      <c r="F40" s="15"/>
      <c r="J40" s="24"/>
    </row>
    <row r="41" spans="2:12">
      <c r="C41" s="15"/>
      <c r="F41" s="15"/>
      <c r="J41" s="24"/>
    </row>
    <row r="42" spans="2:12">
      <c r="C42" s="15"/>
      <c r="F42" s="15"/>
      <c r="J42" s="24"/>
    </row>
    <row r="43" spans="2:12">
      <c r="C43" s="15"/>
      <c r="F43" s="15"/>
      <c r="J43" s="24"/>
    </row>
    <row r="44" spans="2:12">
      <c r="C44" s="15"/>
      <c r="F44" s="15"/>
      <c r="J44" s="24"/>
    </row>
    <row r="45" spans="2:12">
      <c r="C45" s="15"/>
      <c r="F45" s="15"/>
      <c r="J45" s="24"/>
    </row>
    <row r="46" spans="2:12">
      <c r="C46" s="15"/>
      <c r="F46" s="15"/>
      <c r="J46" s="24"/>
    </row>
    <row r="47" spans="2:12">
      <c r="C47" s="15"/>
      <c r="F47" s="15"/>
      <c r="J47" s="24"/>
    </row>
    <row r="48" spans="2:12">
      <c r="C48" s="15"/>
      <c r="F48" s="15"/>
      <c r="J48" s="24"/>
    </row>
    <row r="49" spans="1:15">
      <c r="C49" s="15"/>
      <c r="F49" s="15"/>
      <c r="J49" s="24"/>
    </row>
    <row r="50" spans="1:15">
      <c r="C50" s="15"/>
      <c r="F50" s="15"/>
      <c r="J50" s="24"/>
    </row>
    <row r="51" spans="1:15">
      <c r="C51" s="15"/>
      <c r="F51" s="15"/>
      <c r="J51" s="24"/>
    </row>
    <row r="52" spans="1:15">
      <c r="C52" s="15"/>
      <c r="F52" s="15"/>
      <c r="J52" s="24"/>
    </row>
    <row r="53" spans="1:15">
      <c r="C53" s="15"/>
      <c r="F53" s="15"/>
      <c r="J53" s="24"/>
    </row>
    <row r="54" spans="1:15">
      <c r="C54" s="15"/>
      <c r="F54" s="15"/>
      <c r="J54" s="24"/>
    </row>
    <row r="55" spans="1:15">
      <c r="C55" s="15"/>
      <c r="F55" s="15"/>
      <c r="J55" s="24"/>
      <c r="L55" s="9"/>
      <c r="M55" s="9"/>
    </row>
    <row r="56" spans="1:15">
      <c r="C56" s="15"/>
      <c r="F56" s="15"/>
      <c r="J56" s="24"/>
    </row>
    <row r="57" spans="1:15">
      <c r="C57" s="15"/>
      <c r="F57" s="15"/>
      <c r="J57" s="24"/>
    </row>
    <row r="58" spans="1:15" s="9" customFormat="1">
      <c r="A58"/>
      <c r="C58" s="29"/>
      <c r="D58"/>
      <c r="E58"/>
      <c r="F58" s="15"/>
      <c r="G58"/>
      <c r="H58"/>
      <c r="I58"/>
      <c r="J58" s="24"/>
      <c r="K58"/>
    </row>
    <row r="59" spans="1:15" s="9" customFormat="1">
      <c r="A59"/>
      <c r="C59" s="29"/>
      <c r="D59"/>
      <c r="E59"/>
      <c r="F59" s="15"/>
      <c r="G59"/>
      <c r="H59"/>
      <c r="I59"/>
      <c r="J59" s="24"/>
      <c r="K59"/>
    </row>
    <row r="60" spans="1:15" s="9" customFormat="1">
      <c r="A60"/>
      <c r="C60" s="29"/>
      <c r="D60"/>
      <c r="E60"/>
      <c r="F60" s="15"/>
      <c r="G60"/>
      <c r="H60"/>
      <c r="I60"/>
      <c r="J60" s="24"/>
      <c r="K60"/>
    </row>
    <row r="61" spans="1:15" s="9" customFormat="1">
      <c r="A61"/>
      <c r="C61" s="29"/>
      <c r="D61"/>
      <c r="E61"/>
      <c r="F61" s="15"/>
      <c r="G61"/>
      <c r="H61"/>
      <c r="J61" s="30"/>
      <c r="K61"/>
    </row>
    <row r="62" spans="1:15" s="9" customFormat="1">
      <c r="A62"/>
      <c r="C62" s="29"/>
      <c r="D62" s="24"/>
      <c r="E62" s="5"/>
      <c r="F62" s="15"/>
      <c r="G62"/>
      <c r="H62" s="5"/>
      <c r="J62" s="30"/>
      <c r="K62"/>
      <c r="M62" s="31"/>
    </row>
    <row r="63" spans="1:15">
      <c r="C63" s="15"/>
      <c r="D63" s="24"/>
      <c r="F63" s="15"/>
      <c r="J63" s="24"/>
      <c r="O63" s="9"/>
    </row>
    <row r="64" spans="1:15">
      <c r="C64" s="15"/>
      <c r="D64" s="24"/>
      <c r="E64" s="5"/>
      <c r="F64" s="15"/>
      <c r="H64" s="5"/>
      <c r="J64" s="24"/>
      <c r="M64" s="31"/>
    </row>
    <row r="65" spans="3:10">
      <c r="C65" s="15"/>
      <c r="D65" s="24"/>
      <c r="F65" s="15"/>
      <c r="J65" s="24"/>
    </row>
    <row r="66" spans="3:10">
      <c r="C66" s="15"/>
      <c r="D66" s="24"/>
      <c r="F66" s="15"/>
      <c r="J66" s="24"/>
    </row>
    <row r="67" spans="3:10">
      <c r="C67" s="15"/>
      <c r="D67" s="24"/>
      <c r="F67" s="15"/>
      <c r="J67" s="24"/>
    </row>
    <row r="68" spans="3:10">
      <c r="C68" s="15"/>
      <c r="D68" s="24"/>
      <c r="F68" s="15"/>
      <c r="J68" s="24"/>
    </row>
    <row r="69" spans="3:10">
      <c r="C69" s="15"/>
      <c r="D69" s="24"/>
      <c r="F69" s="15"/>
      <c r="J69" s="24"/>
    </row>
    <row r="70" spans="3:10">
      <c r="C70" s="15"/>
      <c r="D70" s="24"/>
      <c r="F70" s="15"/>
      <c r="J70" s="24"/>
    </row>
    <row r="71" spans="3:10">
      <c r="C71" s="15"/>
      <c r="D71" s="24"/>
      <c r="F71" s="15"/>
      <c r="J71" s="24"/>
    </row>
    <row r="72" spans="3:10">
      <c r="C72" s="15"/>
      <c r="D72" s="24"/>
      <c r="F72" s="15"/>
      <c r="J72" s="24"/>
    </row>
    <row r="73" spans="3:10">
      <c r="C73" s="15"/>
      <c r="D73" s="24"/>
      <c r="F73" s="15"/>
      <c r="J73" s="24"/>
    </row>
    <row r="74" spans="3:10">
      <c r="C74" s="15"/>
      <c r="D74" s="24"/>
      <c r="F74" s="15"/>
      <c r="J74" s="24"/>
    </row>
    <row r="75" spans="3:10">
      <c r="C75" s="15"/>
      <c r="D75" s="24"/>
      <c r="F75" s="15"/>
      <c r="J75" s="24"/>
    </row>
    <row r="76" spans="3:10">
      <c r="C76" s="15"/>
      <c r="D76" s="24"/>
      <c r="F76" s="15"/>
      <c r="J76" s="24"/>
    </row>
    <row r="77" spans="3:10">
      <c r="C77" s="15"/>
      <c r="D77" s="24"/>
      <c r="F77" s="15"/>
      <c r="J77" s="24"/>
    </row>
    <row r="78" spans="3:10">
      <c r="C78" s="15"/>
      <c r="D78" s="24"/>
      <c r="F78" s="15"/>
      <c r="J78" s="24"/>
    </row>
    <row r="79" spans="3:10">
      <c r="C79" s="15"/>
      <c r="D79" s="24"/>
      <c r="F79" s="15"/>
      <c r="G79" s="28"/>
      <c r="J79" s="24"/>
    </row>
    <row r="80" spans="3:10">
      <c r="C80" s="15"/>
      <c r="G80" s="24"/>
      <c r="J80" s="24"/>
    </row>
    <row r="81" spans="3:10">
      <c r="C81" s="15"/>
      <c r="D81" s="24"/>
      <c r="F81" s="15"/>
      <c r="G81" s="24"/>
      <c r="J81" s="24"/>
    </row>
    <row r="82" spans="3:10">
      <c r="C82" s="15"/>
      <c r="D82" s="24"/>
      <c r="F82" s="15"/>
      <c r="G82" s="24"/>
      <c r="J82" s="24"/>
    </row>
    <row r="83" spans="3:10">
      <c r="C83" s="15"/>
      <c r="D83" s="24"/>
      <c r="F83" s="15"/>
      <c r="G83" s="24"/>
      <c r="J83" s="24"/>
    </row>
    <row r="84" spans="3:10">
      <c r="C84" s="15"/>
      <c r="D84" s="32"/>
      <c r="F84" s="15"/>
      <c r="G84" s="32"/>
      <c r="J84" s="24"/>
    </row>
    <row r="85" spans="3:10">
      <c r="C85" s="15"/>
      <c r="D85" s="24"/>
      <c r="F85" s="15"/>
      <c r="G85" s="24"/>
      <c r="J85" s="24"/>
    </row>
    <row r="86" spans="3:10">
      <c r="C86" s="15"/>
      <c r="D86" s="24"/>
      <c r="F86" s="15"/>
      <c r="G86" s="24"/>
      <c r="J86" s="24"/>
    </row>
    <row r="87" spans="3:10">
      <c r="C87" s="15"/>
      <c r="D87" s="24"/>
      <c r="F87" s="15"/>
      <c r="G87" s="24"/>
      <c r="J87" s="24"/>
    </row>
    <row r="88" spans="3:10">
      <c r="C88" s="15"/>
      <c r="D88" s="32"/>
      <c r="F88" s="15"/>
      <c r="G88" s="24"/>
      <c r="J88" s="24"/>
    </row>
    <row r="89" spans="3:10">
      <c r="C89" s="15"/>
      <c r="D89" s="32"/>
      <c r="F89" s="15"/>
      <c r="G89" s="24"/>
      <c r="J89" s="24"/>
    </row>
    <row r="90" spans="3:10">
      <c r="C90" s="15"/>
      <c r="D90" s="24"/>
      <c r="F90" s="15"/>
      <c r="G90" s="24"/>
      <c r="J90" s="24"/>
    </row>
    <row r="91" spans="3:10">
      <c r="C91" s="15"/>
      <c r="D91" s="24"/>
      <c r="F91" s="15"/>
      <c r="G91" s="24"/>
      <c r="J91" s="24"/>
    </row>
    <row r="92" spans="3:10">
      <c r="C92" s="15"/>
      <c r="D92" s="32"/>
      <c r="F92" s="15"/>
      <c r="G92" s="24"/>
      <c r="J92" s="24"/>
    </row>
    <row r="93" spans="3:10">
      <c r="C93" s="15"/>
      <c r="D93" s="24"/>
      <c r="F93" s="15"/>
      <c r="G93" s="24"/>
      <c r="J93" s="24"/>
    </row>
    <row r="94" spans="3:10">
      <c r="C94" s="15"/>
      <c r="D94" s="24"/>
      <c r="F94" s="15"/>
      <c r="G94" s="24"/>
      <c r="J94" s="24"/>
    </row>
    <row r="95" spans="3:10">
      <c r="C95" s="15"/>
      <c r="D95" s="24"/>
      <c r="F95" s="15"/>
      <c r="G95" s="24"/>
      <c r="J95" s="24"/>
    </row>
    <row r="96" spans="3:10">
      <c r="C96" s="15"/>
      <c r="D96" s="24"/>
      <c r="F96" s="15"/>
      <c r="G96" s="24"/>
      <c r="J96" s="24"/>
    </row>
    <row r="97" spans="3:10">
      <c r="C97" s="15"/>
      <c r="D97" s="24"/>
      <c r="F97" s="15"/>
      <c r="G97" s="24"/>
      <c r="J97" s="24"/>
    </row>
    <row r="98" spans="3:10">
      <c r="C98" s="15"/>
      <c r="D98" s="24"/>
      <c r="F98" s="15"/>
      <c r="G98" s="24"/>
      <c r="J98" s="24"/>
    </row>
    <row r="99" spans="3:10">
      <c r="C99" s="15"/>
      <c r="D99" s="24"/>
      <c r="F99" s="15"/>
      <c r="G99" s="24"/>
      <c r="J99" s="24"/>
    </row>
    <row r="100" spans="3:10">
      <c r="C100" s="15"/>
      <c r="D100" s="24"/>
      <c r="F100" s="15"/>
      <c r="G100" s="24"/>
      <c r="J100" s="24"/>
    </row>
    <row r="101" spans="3:10">
      <c r="C101" s="15"/>
      <c r="D101" s="24"/>
      <c r="F101" s="15"/>
      <c r="G101" s="24"/>
      <c r="J101" s="24"/>
    </row>
    <row r="102" spans="3:10">
      <c r="C102" s="15"/>
      <c r="D102" s="24"/>
      <c r="F102" s="15"/>
      <c r="G102" s="24"/>
      <c r="J102" s="24"/>
    </row>
    <row r="103" spans="3:10">
      <c r="C103" s="15"/>
      <c r="D103" s="24"/>
      <c r="F103" s="15"/>
      <c r="G103" s="24"/>
      <c r="J103" s="24"/>
    </row>
    <row r="104" spans="3:10">
      <c r="C104" s="15"/>
      <c r="D104" s="24"/>
      <c r="F104" s="15"/>
      <c r="G104" s="24"/>
      <c r="J104" s="24"/>
    </row>
    <row r="105" spans="3:10">
      <c r="C105" s="15"/>
      <c r="D105" s="24"/>
      <c r="F105" s="15"/>
      <c r="G105" s="24"/>
      <c r="J105" s="24"/>
    </row>
    <row r="106" spans="3:10">
      <c r="C106" s="15"/>
      <c r="D106" s="24"/>
      <c r="F106" s="15"/>
      <c r="G106" s="24"/>
      <c r="J106" s="24"/>
    </row>
    <row r="107" spans="3:10">
      <c r="C107" s="15"/>
      <c r="D107" s="24"/>
      <c r="F107" s="15"/>
      <c r="G107" s="24"/>
      <c r="J107" s="24"/>
    </row>
    <row r="108" spans="3:10">
      <c r="C108" s="15"/>
      <c r="D108" s="24"/>
      <c r="F108" s="15"/>
      <c r="G108" s="24"/>
      <c r="J108" s="24"/>
    </row>
    <row r="109" spans="3:10">
      <c r="C109" s="15"/>
      <c r="D109" s="24"/>
      <c r="F109" s="15"/>
      <c r="G109" s="24"/>
      <c r="J109" s="24"/>
    </row>
    <row r="110" spans="3:10">
      <c r="C110" s="15"/>
      <c r="D110" s="24"/>
      <c r="F110" s="15"/>
      <c r="G110" s="24"/>
      <c r="J110" s="24"/>
    </row>
    <row r="111" spans="3:10">
      <c r="C111" s="15"/>
      <c r="D111" s="24"/>
      <c r="F111" s="15"/>
      <c r="G111" s="24"/>
      <c r="J111" s="24"/>
    </row>
    <row r="112" spans="3:10">
      <c r="C112" s="15"/>
      <c r="D112" s="24"/>
      <c r="F112" s="15"/>
      <c r="G112" s="24"/>
      <c r="J112" s="24"/>
    </row>
    <row r="113" spans="3:10">
      <c r="C113" s="15"/>
      <c r="D113" s="24"/>
      <c r="F113" s="15"/>
      <c r="G113" s="24"/>
      <c r="J113" s="24"/>
    </row>
    <row r="114" spans="3:10">
      <c r="C114" s="15"/>
      <c r="D114" s="24"/>
      <c r="F114" s="15"/>
      <c r="G114" s="24"/>
      <c r="J114" s="24"/>
    </row>
    <row r="115" spans="3:10">
      <c r="C115" s="15"/>
      <c r="D115" s="24"/>
      <c r="F115" s="15"/>
      <c r="G115" s="24"/>
      <c r="J115" s="24"/>
    </row>
    <row r="116" spans="3:10">
      <c r="C116" s="15"/>
      <c r="D116" s="24"/>
      <c r="F116" s="15"/>
      <c r="G116" s="24"/>
      <c r="J116" s="24"/>
    </row>
    <row r="117" spans="3:10">
      <c r="C117" s="15"/>
      <c r="D117" s="24"/>
      <c r="F117" s="15"/>
      <c r="G117" s="24"/>
      <c r="J117" s="24"/>
    </row>
    <row r="118" spans="3:10">
      <c r="C118" s="15"/>
      <c r="D118" s="24"/>
      <c r="F118" s="15"/>
      <c r="G118" s="24"/>
      <c r="J118" s="24"/>
    </row>
    <row r="119" spans="3:10">
      <c r="C119" s="15"/>
      <c r="D119" s="24"/>
      <c r="F119" s="15"/>
      <c r="G119" s="24"/>
      <c r="J119" s="24"/>
    </row>
    <row r="120" spans="3:10">
      <c r="C120" s="15"/>
      <c r="D120" s="24"/>
      <c r="F120" s="15"/>
      <c r="G120" s="24"/>
      <c r="J120" s="24"/>
    </row>
    <row r="121" spans="3:10">
      <c r="C121" s="15"/>
      <c r="D121" s="24"/>
      <c r="F121" s="15"/>
      <c r="G121" s="24"/>
      <c r="J121" s="24"/>
    </row>
    <row r="122" spans="3:10">
      <c r="C122" s="15"/>
      <c r="D122" s="24"/>
      <c r="F122" s="15"/>
      <c r="G122" s="24"/>
      <c r="J122" s="24"/>
    </row>
    <row r="123" spans="3:10">
      <c r="C123" s="15"/>
      <c r="D123" s="24"/>
      <c r="F123" s="15"/>
      <c r="G123" s="24"/>
      <c r="J123" s="24"/>
    </row>
    <row r="124" spans="3:10">
      <c r="C124" s="15"/>
      <c r="D124" s="24"/>
      <c r="F124" s="15"/>
      <c r="G124" s="24"/>
      <c r="J124" s="24"/>
    </row>
    <row r="125" spans="3:10">
      <c r="C125" s="15"/>
      <c r="D125" s="24"/>
      <c r="F125" s="15"/>
      <c r="G125" s="24"/>
      <c r="J125" s="24"/>
    </row>
    <row r="126" spans="3:10">
      <c r="C126" s="15"/>
      <c r="D126" s="24"/>
      <c r="F126" s="15"/>
      <c r="G126" s="24"/>
      <c r="J126" s="24"/>
    </row>
    <row r="127" spans="3:10">
      <c r="D127" s="24"/>
      <c r="F127" s="15"/>
      <c r="G127" s="24"/>
      <c r="J127" s="24"/>
    </row>
    <row r="128" spans="3:10">
      <c r="D128" s="24"/>
      <c r="F128" s="15"/>
      <c r="G128" s="24"/>
      <c r="J128" s="24"/>
    </row>
    <row r="129" spans="4:10">
      <c r="D129" s="24"/>
      <c r="F129" s="15"/>
      <c r="G129" s="24"/>
      <c r="J129" s="24"/>
    </row>
    <row r="130" spans="4:10">
      <c r="D130" s="24"/>
      <c r="F130" s="15"/>
      <c r="G130" s="24"/>
      <c r="J130" s="24"/>
    </row>
    <row r="131" spans="4:10">
      <c r="D131" s="24"/>
      <c r="F131" s="15"/>
      <c r="G131" s="24"/>
      <c r="J131" s="24"/>
    </row>
    <row r="132" spans="4:10">
      <c r="D132" s="24"/>
      <c r="F132" s="15"/>
      <c r="G132" s="24"/>
      <c r="J132" s="24"/>
    </row>
    <row r="133" spans="4:10">
      <c r="D133" s="26"/>
      <c r="E133" s="33" t="s">
        <v>48</v>
      </c>
      <c r="F133" s="27"/>
      <c r="G133" s="26"/>
      <c r="H133" s="33" t="s">
        <v>48</v>
      </c>
      <c r="I133" s="33"/>
      <c r="J133" s="24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A9272-6DEE-4798-84B1-80E2685AFD0B}">
  <dimension ref="A1:X133"/>
  <sheetViews>
    <sheetView workbookViewId="0">
      <pane ySplit="15" topLeftCell="A16" activePane="bottomLeft" state="frozen"/>
      <selection pane="bottomLeft" activeCell="G10" sqref="G10:I10"/>
      <selection activeCell="G10" sqref="G10:I10"/>
    </sheetView>
  </sheetViews>
  <sheetFormatPr defaultRowHeight="1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</cols>
  <sheetData>
    <row r="1" spans="1:24">
      <c r="B1" t="s">
        <v>0</v>
      </c>
      <c r="L1" s="1">
        <v>0.1</v>
      </c>
      <c r="O1">
        <v>2204.62262184877</v>
      </c>
    </row>
    <row r="2" spans="1:24">
      <c r="H2" s="76" t="s">
        <v>4</v>
      </c>
      <c r="I2" s="76" t="s">
        <v>4</v>
      </c>
      <c r="J2">
        <f>+D11+G11</f>
        <v>216200</v>
      </c>
      <c r="K2">
        <f>J2-J3</f>
        <v>-2140</v>
      </c>
      <c r="L2" s="1">
        <f>K2/J2</f>
        <v>-9.8982423681776132E-3</v>
      </c>
      <c r="V2">
        <f>SUM(V56:V58)</f>
        <v>0</v>
      </c>
    </row>
    <row r="3" spans="1:24">
      <c r="B3" t="s">
        <v>7</v>
      </c>
      <c r="D3" s="77" t="s">
        <v>138</v>
      </c>
      <c r="E3" s="65"/>
      <c r="F3" s="78" t="s">
        <v>139</v>
      </c>
      <c r="G3" s="65"/>
      <c r="H3" s="76" t="s">
        <v>10</v>
      </c>
      <c r="I3" s="76"/>
      <c r="J3">
        <f>K11-L10+M11-N10+O11-P10+Q11-R10+S11-T10+U11-V10+W11-X10</f>
        <v>218340</v>
      </c>
      <c r="K3" s="3" t="s">
        <v>11</v>
      </c>
      <c r="L3" s="3" t="s">
        <v>12</v>
      </c>
      <c r="M3" s="3" t="s">
        <v>13</v>
      </c>
      <c r="N3" s="4">
        <f>N4*I4/O1</f>
        <v>94.630195631872141</v>
      </c>
      <c r="O3" s="4">
        <f>K7+M7+O7+Q7+S7+U7+W7</f>
        <v>94.630195631872155</v>
      </c>
      <c r="V3" t="e">
        <f>V2/U11</f>
        <v>#DIV/0!</v>
      </c>
    </row>
    <row r="4" spans="1:24">
      <c r="B4" t="s">
        <v>15</v>
      </c>
      <c r="D4" s="78" t="s">
        <v>80</v>
      </c>
      <c r="E4" s="65"/>
      <c r="I4">
        <v>50</v>
      </c>
      <c r="J4" s="5">
        <f>J3/I4</f>
        <v>4366.8</v>
      </c>
      <c r="K4" s="6">
        <v>0.98</v>
      </c>
      <c r="L4" s="6">
        <f>IF(J5=0,L1,(L8+N8+P8+R8+T8+V8+X8)/J5/K4)</f>
        <v>9.0000000000000011E-2</v>
      </c>
      <c r="M4" s="6">
        <f>IF(J5=0,0,(L9+N9+P9+R9+T9+V9+X9)/J5/K4)</f>
        <v>2.5000000000000001E-2</v>
      </c>
      <c r="N4" s="5">
        <f>IF(L4&gt;L1,J4*(1-L4)/(1-L1)*(1-M4)*K4,J4*K4*(1-M4))</f>
        <v>4172.4773999999998</v>
      </c>
      <c r="V4" s="4" t="e">
        <f>U7*V3</f>
        <v>#DIV/0!</v>
      </c>
    </row>
    <row r="5" spans="1:24">
      <c r="B5" t="s">
        <v>18</v>
      </c>
      <c r="D5" s="78">
        <v>43402</v>
      </c>
      <c r="E5" s="65"/>
      <c r="F5" s="7">
        <v>43403</v>
      </c>
      <c r="J5" s="4">
        <f>J3/O1</f>
        <v>99.037358065800262</v>
      </c>
      <c r="N5" s="5">
        <v>159</v>
      </c>
      <c r="O5" s="8">
        <f>N4/N5</f>
        <v>26.241996226415093</v>
      </c>
      <c r="P5" t="s">
        <v>6</v>
      </c>
      <c r="V5" s="4" t="e">
        <f>U7-V4</f>
        <v>#DIV/0!</v>
      </c>
    </row>
    <row r="6" spans="1:24">
      <c r="D6" s="9"/>
      <c r="J6" s="4"/>
      <c r="K6" s="10"/>
      <c r="L6" s="11"/>
      <c r="M6" s="10"/>
      <c r="N6" s="5"/>
      <c r="O6" s="8"/>
    </row>
    <row r="7" spans="1:24">
      <c r="F7">
        <f>F8*E8</f>
        <v>780.10845343365213</v>
      </c>
      <c r="I7">
        <f>I8*H8</f>
        <v>496.31984555905956</v>
      </c>
      <c r="K7" s="4">
        <f>IF(K8&gt;$L1,(L11-L10/$O1)*$K4*(1-K8)/(1-$L1)*(1-K9),(L11-L10/$O1)*$K4*(1-K9))</f>
        <v>63.476863846496272</v>
      </c>
      <c r="M7" s="4">
        <f>IF(M8&gt;$L1,(N11-N10/$O1)*$K4*(1-M8)/(1-$L1)*(1-M9),(N11-N10/$O1)*$K4*(1-M9))</f>
        <v>31.153331785375883</v>
      </c>
      <c r="O7" s="4">
        <f>IF(O8&gt;$L1,(P11-P10/$O1)*$K4*(1-O8)/(1-$L1)*(1-O9),(P11-P10/$O1)*$K4*(1-O9))</f>
        <v>0</v>
      </c>
      <c r="Q7" s="4">
        <f>IF(Q8&gt;$L1,(R11-R10/$O1)*$K4*(1-Q8)/(1-$L1)*(1-Q9),(R11-R10/$O1)*$K4*(1-Q9))</f>
        <v>0</v>
      </c>
      <c r="S7" s="4">
        <f>IF(S8&gt;$L1,(T11-T10/$O1)*$K4*(1-S8)/(1-$L1)*(1-S9),(T11-T10/$O1)*$K4*(1-S9))</f>
        <v>0</v>
      </c>
      <c r="U7" s="4">
        <f>IF(U8&gt;$L1,(V11-V10/$O1)*$K4*(1-U8)/(1-$L1)*(1-U9),(V11-V10/$O1)*$K4*(1-U9))</f>
        <v>0</v>
      </c>
      <c r="W7" s="4">
        <f>IF(W8&gt;$L1,(X11-X10/$O1)*$K4*(1-W8)/(1-$L1)*(1-W9),(X11-X10/$O1)*$K4*(1-W9))</f>
        <v>0</v>
      </c>
    </row>
    <row r="8" spans="1:24">
      <c r="B8" s="12"/>
      <c r="C8" s="12"/>
      <c r="D8" s="12"/>
      <c r="E8" s="13">
        <f>D9/D10</f>
        <v>1.3001807557227536</v>
      </c>
      <c r="F8" s="12">
        <v>600</v>
      </c>
      <c r="G8" s="12"/>
      <c r="H8" s="13">
        <f>G9/G10</f>
        <v>0.98281157536447439</v>
      </c>
      <c r="I8" s="12">
        <v>505</v>
      </c>
      <c r="J8" t="s">
        <v>19</v>
      </c>
      <c r="K8" s="1">
        <v>0.09</v>
      </c>
      <c r="L8" s="4">
        <f>(L11-L10/$O1)*$K4*K8</f>
        <v>5.8594028165996557</v>
      </c>
      <c r="M8" s="1">
        <v>0.09</v>
      </c>
      <c r="N8" s="4">
        <f>(N11-N10/$O1)*$K4*M8</f>
        <v>2.8756921648039278</v>
      </c>
      <c r="O8" s="1">
        <v>0.105</v>
      </c>
      <c r="P8" s="4">
        <f>(P11-P10/$O1)*$K4*O8</f>
        <v>0</v>
      </c>
      <c r="Q8" s="1">
        <v>9.5000000000000001E-2</v>
      </c>
      <c r="R8" s="4">
        <f>(R11-R10/$O1)*$K4*Q8</f>
        <v>0</v>
      </c>
      <c r="S8" s="1">
        <v>9.5000000000000001E-2</v>
      </c>
      <c r="T8" s="4">
        <f>(T11-T10/$O1)*$K4*S8</f>
        <v>0</v>
      </c>
      <c r="U8" s="1">
        <v>0.15</v>
      </c>
      <c r="V8" s="4">
        <f>(V11-V10/$O1)*$K4*U8</f>
        <v>0</v>
      </c>
      <c r="W8" s="1">
        <v>0.15</v>
      </c>
      <c r="X8" s="4">
        <f>(X11-X10/$O1)*$K4*W8</f>
        <v>0</v>
      </c>
    </row>
    <row r="9" spans="1:24">
      <c r="B9" s="12" t="s">
        <v>20</v>
      </c>
      <c r="C9" s="14"/>
      <c r="D9" s="79">
        <v>151526</v>
      </c>
      <c r="E9" s="80"/>
      <c r="F9" s="81"/>
      <c r="G9" s="79">
        <v>100048</v>
      </c>
      <c r="H9" s="80"/>
      <c r="I9" s="81"/>
      <c r="J9" t="s">
        <v>13</v>
      </c>
      <c r="K9" s="1">
        <v>2.5000000000000001E-2</v>
      </c>
      <c r="L9" s="4">
        <f>(L11-L10/$O1)*$K4*K9</f>
        <v>1.6276118934999044</v>
      </c>
      <c r="M9" s="1">
        <v>2.5000000000000001E-2</v>
      </c>
      <c r="N9" s="4">
        <f>(N11-N10/$O1)*$K4*M9</f>
        <v>0.79880337911220223</v>
      </c>
      <c r="O9" s="1">
        <v>2.5000000000000001E-2</v>
      </c>
      <c r="P9" s="4">
        <f>(P11-P10/$O1)*$K4*O9</f>
        <v>0</v>
      </c>
      <c r="Q9" s="1">
        <v>2.5000000000000001E-2</v>
      </c>
      <c r="R9" s="4">
        <f>(R11-R10/$O1)*$K4*Q9</f>
        <v>0</v>
      </c>
      <c r="S9" s="1">
        <v>2.5000000000000001E-2</v>
      </c>
      <c r="T9" s="4">
        <f>(T11-T10/$O1)*$K4*S9</f>
        <v>0</v>
      </c>
      <c r="U9" s="1">
        <v>2.5000000000000001E-2</v>
      </c>
      <c r="V9" s="4">
        <f>(V11-V10/$O1)*$K4*U9</f>
        <v>0</v>
      </c>
      <c r="W9" s="1">
        <v>2.5000000000000001E-2</v>
      </c>
      <c r="X9" s="4">
        <f>(X11-X10/$O1)*$K4*W9</f>
        <v>0</v>
      </c>
    </row>
    <row r="10" spans="1:24">
      <c r="B10" t="s">
        <v>21</v>
      </c>
      <c r="C10" s="15"/>
      <c r="D10" s="67">
        <f>J3/J2*D11</f>
        <v>116542.25716928771</v>
      </c>
      <c r="E10" s="68"/>
      <c r="F10" s="69"/>
      <c r="G10" s="67">
        <f>J3/J2*G11</f>
        <v>101797.74283071232</v>
      </c>
      <c r="H10" s="68"/>
      <c r="I10" s="69"/>
      <c r="J10" t="s">
        <v>22</v>
      </c>
      <c r="L10" s="16"/>
      <c r="N10" s="16"/>
      <c r="P10" s="16"/>
      <c r="R10" s="16"/>
      <c r="T10" s="16"/>
      <c r="V10" s="16"/>
      <c r="X10" s="16"/>
    </row>
    <row r="11" spans="1:24">
      <c r="B11" t="s">
        <v>23</v>
      </c>
      <c r="C11" s="15"/>
      <c r="D11" s="70">
        <f>E14+F14</f>
        <v>115400</v>
      </c>
      <c r="E11" s="71"/>
      <c r="F11" s="72"/>
      <c r="G11" s="70">
        <f>H14+I14</f>
        <v>100800</v>
      </c>
      <c r="H11" s="71"/>
      <c r="I11" s="71"/>
      <c r="J11" s="20"/>
      <c r="K11" s="21">
        <f>K14+L14</f>
        <v>146460</v>
      </c>
      <c r="L11" s="22">
        <f>K11/2204.62262184877</f>
        <v>66.43313851020018</v>
      </c>
      <c r="M11" s="21">
        <f>M14+N14</f>
        <v>71880</v>
      </c>
      <c r="N11" s="22">
        <f>M11/2204.62262184877</f>
        <v>32.604219555600089</v>
      </c>
      <c r="O11" s="21">
        <f>O14+P14</f>
        <v>0</v>
      </c>
      <c r="P11" s="22">
        <f>O11/2204.62262184877</f>
        <v>0</v>
      </c>
      <c r="Q11" s="21">
        <f>Q14+R14</f>
        <v>0</v>
      </c>
      <c r="R11" s="22">
        <f>Q11/2204.62262184877</f>
        <v>0</v>
      </c>
      <c r="S11" s="21">
        <f>S14+T14</f>
        <v>0</v>
      </c>
      <c r="T11" s="22">
        <f>S11/2204.62262184877</f>
        <v>0</v>
      </c>
      <c r="U11" s="21">
        <f>U14+V14</f>
        <v>0</v>
      </c>
      <c r="V11" s="22">
        <f>U11/2204.62262184877</f>
        <v>0</v>
      </c>
      <c r="W11" s="21">
        <f>W14+X14</f>
        <v>0</v>
      </c>
      <c r="X11" s="22">
        <f>W11/2204.62262184877</f>
        <v>0</v>
      </c>
    </row>
    <row r="12" spans="1:24">
      <c r="A12" s="65" t="s">
        <v>24</v>
      </c>
      <c r="B12" s="65"/>
      <c r="C12" s="15"/>
      <c r="D12" s="73" t="s">
        <v>25</v>
      </c>
      <c r="E12" s="74"/>
      <c r="F12" s="75"/>
      <c r="G12" s="73" t="s">
        <v>120</v>
      </c>
      <c r="H12" s="74"/>
      <c r="I12" s="74"/>
      <c r="J12" s="23"/>
      <c r="K12" s="63" t="s">
        <v>140</v>
      </c>
      <c r="L12" s="64"/>
      <c r="M12" s="63" t="s">
        <v>141</v>
      </c>
      <c r="N12" s="64"/>
      <c r="O12" s="63" t="s">
        <v>133</v>
      </c>
      <c r="P12" s="64"/>
      <c r="Q12" s="63" t="s">
        <v>85</v>
      </c>
      <c r="R12" s="64"/>
      <c r="S12" s="63" t="s">
        <v>86</v>
      </c>
      <c r="T12" s="64"/>
      <c r="U12" s="63" t="s">
        <v>54</v>
      </c>
      <c r="V12" s="64"/>
      <c r="W12" s="63" t="s">
        <v>33</v>
      </c>
      <c r="X12" s="64"/>
    </row>
    <row r="13" spans="1:24">
      <c r="B13" t="s">
        <v>34</v>
      </c>
      <c r="C13" s="15"/>
      <c r="D13" s="24" t="s">
        <v>35</v>
      </c>
      <c r="E13" s="65" t="s">
        <v>36</v>
      </c>
      <c r="F13" s="66"/>
      <c r="G13" s="24" t="s">
        <v>35</v>
      </c>
      <c r="H13" s="65" t="s">
        <v>36</v>
      </c>
      <c r="I13" s="65"/>
      <c r="J13" s="20"/>
      <c r="K13" s="63" t="s">
        <v>36</v>
      </c>
      <c r="L13" s="64"/>
      <c r="M13" s="63" t="s">
        <v>36</v>
      </c>
      <c r="N13" s="64"/>
      <c r="O13" s="63" t="s">
        <v>36</v>
      </c>
      <c r="P13" s="64"/>
      <c r="Q13" s="63" t="s">
        <v>36</v>
      </c>
      <c r="R13" s="64"/>
      <c r="S13" s="63" t="s">
        <v>36</v>
      </c>
      <c r="T13" s="64"/>
      <c r="U13" s="63" t="s">
        <v>36</v>
      </c>
      <c r="V13" s="64"/>
      <c r="W13" s="63" t="s">
        <v>36</v>
      </c>
      <c r="X13" s="64"/>
    </row>
    <row r="14" spans="1:24">
      <c r="C14" s="15"/>
      <c r="D14" s="24"/>
      <c r="E14" s="2">
        <f>SUM(E15:E133)</f>
        <v>115400</v>
      </c>
      <c r="F14" s="25">
        <f>SUM(F15:F133)</f>
        <v>0</v>
      </c>
      <c r="G14" s="24"/>
      <c r="H14" s="2">
        <f>SUM(H15:H133)</f>
        <v>100800</v>
      </c>
      <c r="I14" s="2">
        <f>SUM(I15:I133)</f>
        <v>0</v>
      </c>
      <c r="J14" s="20"/>
      <c r="K14" s="17">
        <f t="shared" ref="K14:X14" si="0">SUM(K15:K133)</f>
        <v>146460</v>
      </c>
      <c r="L14" s="19">
        <f t="shared" si="0"/>
        <v>0</v>
      </c>
      <c r="M14" s="17">
        <f t="shared" si="0"/>
        <v>71880</v>
      </c>
      <c r="N14" s="19">
        <f t="shared" si="0"/>
        <v>0</v>
      </c>
      <c r="O14" s="17">
        <f t="shared" si="0"/>
        <v>0</v>
      </c>
      <c r="P14" s="19">
        <f t="shared" si="0"/>
        <v>0</v>
      </c>
      <c r="Q14" s="17">
        <f t="shared" si="0"/>
        <v>0</v>
      </c>
      <c r="R14" s="19">
        <f t="shared" si="0"/>
        <v>0</v>
      </c>
      <c r="S14" s="17">
        <f t="shared" si="0"/>
        <v>0</v>
      </c>
      <c r="T14" s="19">
        <f t="shared" si="0"/>
        <v>0</v>
      </c>
      <c r="U14" s="17">
        <f t="shared" si="0"/>
        <v>0</v>
      </c>
      <c r="V14" s="19">
        <f t="shared" si="0"/>
        <v>0</v>
      </c>
      <c r="W14" s="17">
        <f t="shared" si="0"/>
        <v>0</v>
      </c>
      <c r="X14" s="19">
        <f t="shared" si="0"/>
        <v>0</v>
      </c>
    </row>
    <row r="15" spans="1:24">
      <c r="C15" s="15"/>
      <c r="D15" s="24"/>
      <c r="E15" t="s">
        <v>37</v>
      </c>
      <c r="F15" s="15" t="s">
        <v>39</v>
      </c>
      <c r="G15" s="24"/>
      <c r="H15" t="s">
        <v>37</v>
      </c>
      <c r="I15" t="s">
        <v>38</v>
      </c>
      <c r="J15" s="24"/>
      <c r="K15" s="26" t="s">
        <v>37</v>
      </c>
      <c r="L15" s="27" t="s">
        <v>39</v>
      </c>
      <c r="M15" s="26" t="s">
        <v>37</v>
      </c>
      <c r="N15" s="27" t="s">
        <v>39</v>
      </c>
      <c r="O15" s="26" t="s">
        <v>37</v>
      </c>
      <c r="P15" s="27" t="s">
        <v>39</v>
      </c>
      <c r="Q15" s="26" t="s">
        <v>37</v>
      </c>
      <c r="R15" s="27" t="s">
        <v>39</v>
      </c>
      <c r="S15" s="26" t="s">
        <v>37</v>
      </c>
      <c r="T15" s="27" t="s">
        <v>39</v>
      </c>
      <c r="U15" s="26" t="s">
        <v>37</v>
      </c>
      <c r="V15" s="27" t="s">
        <v>39</v>
      </c>
      <c r="W15" s="26" t="s">
        <v>37</v>
      </c>
      <c r="X15" s="27" t="s">
        <v>39</v>
      </c>
    </row>
    <row r="16" spans="1:24">
      <c r="B16">
        <v>1</v>
      </c>
      <c r="C16" s="15"/>
      <c r="D16" s="24">
        <v>10</v>
      </c>
      <c r="E16">
        <v>16160</v>
      </c>
      <c r="F16" s="15"/>
      <c r="G16" s="24">
        <v>484</v>
      </c>
      <c r="H16">
        <v>12620</v>
      </c>
      <c r="J16" s="24"/>
      <c r="K16">
        <v>29580</v>
      </c>
    </row>
    <row r="17" spans="2:13">
      <c r="B17">
        <v>2</v>
      </c>
      <c r="C17" s="15"/>
      <c r="D17" s="24">
        <v>11</v>
      </c>
      <c r="E17">
        <v>16240</v>
      </c>
      <c r="F17" s="15"/>
      <c r="G17" s="24"/>
      <c r="J17" s="24"/>
    </row>
    <row r="18" spans="2:13">
      <c r="C18" s="15"/>
      <c r="D18" s="24">
        <v>12</v>
      </c>
      <c r="E18">
        <v>9240</v>
      </c>
      <c r="F18" s="15"/>
      <c r="G18" s="24"/>
      <c r="J18" s="24"/>
      <c r="K18">
        <v>25260</v>
      </c>
    </row>
    <row r="19" spans="2:13">
      <c r="B19">
        <v>3</v>
      </c>
      <c r="C19" s="15"/>
      <c r="D19" s="24">
        <v>13</v>
      </c>
      <c r="E19">
        <v>6220</v>
      </c>
      <c r="F19" s="15"/>
      <c r="G19" s="24">
        <v>485</v>
      </c>
      <c r="H19">
        <v>6140</v>
      </c>
      <c r="J19" s="24"/>
      <c r="K19">
        <v>12540</v>
      </c>
    </row>
    <row r="20" spans="2:13">
      <c r="B20" t="s">
        <v>142</v>
      </c>
      <c r="C20" s="15"/>
      <c r="D20">
        <v>14</v>
      </c>
      <c r="E20">
        <v>15140</v>
      </c>
      <c r="F20" s="15"/>
      <c r="G20" s="24">
        <v>486</v>
      </c>
      <c r="H20">
        <v>9760</v>
      </c>
      <c r="J20" s="24"/>
    </row>
    <row r="21" spans="2:13">
      <c r="C21" s="15"/>
      <c r="F21" s="15"/>
      <c r="G21">
        <v>487</v>
      </c>
      <c r="H21">
        <v>9700</v>
      </c>
      <c r="J21" s="24"/>
      <c r="M21">
        <v>34300</v>
      </c>
    </row>
    <row r="22" spans="2:13">
      <c r="B22">
        <v>5</v>
      </c>
      <c r="C22" s="15"/>
      <c r="D22">
        <v>15</v>
      </c>
      <c r="E22">
        <v>16240</v>
      </c>
      <c r="F22" s="15"/>
      <c r="G22">
        <v>488</v>
      </c>
      <c r="H22">
        <v>12580</v>
      </c>
      <c r="J22" s="24"/>
    </row>
    <row r="23" spans="2:13">
      <c r="C23" s="15"/>
      <c r="F23" s="15"/>
      <c r="G23">
        <v>489</v>
      </c>
      <c r="H23">
        <v>8460</v>
      </c>
      <c r="J23" s="24"/>
      <c r="M23">
        <v>37580</v>
      </c>
    </row>
    <row r="24" spans="2:13">
      <c r="B24">
        <v>6</v>
      </c>
      <c r="C24" s="15"/>
      <c r="D24">
        <v>16</v>
      </c>
      <c r="E24">
        <v>9540</v>
      </c>
      <c r="F24" s="15"/>
      <c r="G24">
        <v>490</v>
      </c>
      <c r="H24">
        <v>5220</v>
      </c>
      <c r="J24" s="24"/>
      <c r="K24">
        <v>15380</v>
      </c>
    </row>
    <row r="25" spans="2:13">
      <c r="C25" s="15"/>
      <c r="D25">
        <v>17</v>
      </c>
      <c r="E25">
        <v>12200</v>
      </c>
      <c r="F25" s="15"/>
      <c r="G25">
        <v>491</v>
      </c>
      <c r="H25">
        <v>12020</v>
      </c>
      <c r="J25" s="24"/>
    </row>
    <row r="26" spans="2:13">
      <c r="C26" s="15"/>
      <c r="F26" s="15"/>
      <c r="G26">
        <v>492</v>
      </c>
      <c r="H26">
        <v>7040</v>
      </c>
      <c r="J26" s="24"/>
      <c r="K26">
        <v>31300</v>
      </c>
    </row>
    <row r="27" spans="2:13">
      <c r="C27" s="15"/>
      <c r="D27">
        <v>18</v>
      </c>
      <c r="E27">
        <v>14420</v>
      </c>
      <c r="F27" s="15"/>
      <c r="G27">
        <v>493</v>
      </c>
      <c r="H27">
        <v>12280</v>
      </c>
      <c r="I27" s="15"/>
      <c r="J27" s="24"/>
    </row>
    <row r="28" spans="2:13">
      <c r="C28" s="15"/>
      <c r="F28" s="15"/>
      <c r="G28">
        <v>494</v>
      </c>
      <c r="H28">
        <v>4980</v>
      </c>
      <c r="I28" s="15"/>
      <c r="J28" s="24"/>
      <c r="K28">
        <v>32400</v>
      </c>
    </row>
    <row r="29" spans="2:13">
      <c r="C29" s="15"/>
      <c r="J29" s="24"/>
    </row>
    <row r="30" spans="2:13">
      <c r="C30" s="15"/>
      <c r="D30" s="28"/>
      <c r="F30" s="15"/>
      <c r="J30" s="24"/>
    </row>
    <row r="31" spans="2:13">
      <c r="C31" s="15"/>
      <c r="F31" s="15"/>
      <c r="J31" s="24"/>
    </row>
    <row r="32" spans="2:13">
      <c r="C32" s="15"/>
      <c r="F32" s="15"/>
      <c r="J32" s="24"/>
    </row>
    <row r="33" spans="3:10">
      <c r="C33" s="15"/>
      <c r="F33" s="15"/>
      <c r="J33" s="24"/>
    </row>
    <row r="34" spans="3:10">
      <c r="C34" s="15"/>
      <c r="F34" s="15"/>
      <c r="J34" s="24"/>
    </row>
    <row r="35" spans="3:10">
      <c r="C35" s="15"/>
      <c r="F35" s="15"/>
      <c r="J35" s="24"/>
    </row>
    <row r="36" spans="3:10">
      <c r="C36" s="15"/>
      <c r="F36" s="15"/>
      <c r="J36" s="24"/>
    </row>
    <row r="37" spans="3:10">
      <c r="C37" s="15"/>
      <c r="F37" s="15"/>
      <c r="J37" s="24"/>
    </row>
    <row r="38" spans="3:10">
      <c r="C38" s="15"/>
      <c r="F38" s="15"/>
      <c r="J38" s="24"/>
    </row>
    <row r="39" spans="3:10">
      <c r="C39" s="15"/>
      <c r="F39" s="15"/>
      <c r="J39" s="24"/>
    </row>
    <row r="40" spans="3:10">
      <c r="C40" s="15"/>
      <c r="F40" s="15"/>
      <c r="J40" s="24"/>
    </row>
    <row r="41" spans="3:10">
      <c r="C41" s="15"/>
      <c r="F41" s="15"/>
      <c r="J41" s="24"/>
    </row>
    <row r="42" spans="3:10">
      <c r="C42" s="15"/>
      <c r="F42" s="15"/>
      <c r="J42" s="24"/>
    </row>
    <row r="43" spans="3:10">
      <c r="C43" s="15"/>
      <c r="F43" s="15"/>
      <c r="J43" s="24"/>
    </row>
    <row r="44" spans="3:10">
      <c r="C44" s="15"/>
      <c r="F44" s="15"/>
      <c r="J44" s="24"/>
    </row>
    <row r="45" spans="3:10">
      <c r="C45" s="15"/>
      <c r="F45" s="15"/>
      <c r="J45" s="24"/>
    </row>
    <row r="46" spans="3:10">
      <c r="C46" s="15"/>
      <c r="F46" s="15"/>
      <c r="J46" s="24"/>
    </row>
    <row r="47" spans="3:10">
      <c r="C47" s="15"/>
      <c r="F47" s="15"/>
      <c r="J47" s="24"/>
    </row>
    <row r="48" spans="3:10">
      <c r="C48" s="15"/>
      <c r="F48" s="15"/>
      <c r="J48" s="24"/>
    </row>
    <row r="49" spans="1:15">
      <c r="C49" s="15"/>
      <c r="F49" s="15"/>
      <c r="J49" s="24"/>
    </row>
    <row r="50" spans="1:15">
      <c r="C50" s="15"/>
      <c r="F50" s="15"/>
      <c r="J50" s="24"/>
    </row>
    <row r="51" spans="1:15">
      <c r="C51" s="15"/>
      <c r="F51" s="15"/>
      <c r="J51" s="24"/>
    </row>
    <row r="52" spans="1:15">
      <c r="C52" s="15"/>
      <c r="F52" s="15"/>
      <c r="J52" s="24"/>
    </row>
    <row r="53" spans="1:15">
      <c r="C53" s="15"/>
      <c r="F53" s="15"/>
      <c r="J53" s="24"/>
    </row>
    <row r="54" spans="1:15">
      <c r="C54" s="15"/>
      <c r="F54" s="15"/>
      <c r="J54" s="24"/>
    </row>
    <row r="55" spans="1:15">
      <c r="C55" s="15"/>
      <c r="F55" s="15"/>
      <c r="J55" s="24"/>
      <c r="L55" s="9"/>
      <c r="M55" s="9"/>
    </row>
    <row r="56" spans="1:15">
      <c r="C56" s="15"/>
      <c r="F56" s="15"/>
      <c r="J56" s="24"/>
    </row>
    <row r="57" spans="1:15">
      <c r="C57" s="15"/>
      <c r="F57" s="15"/>
      <c r="J57" s="24"/>
    </row>
    <row r="58" spans="1:15" s="9" customFormat="1">
      <c r="A58"/>
      <c r="C58" s="29"/>
      <c r="D58"/>
      <c r="E58"/>
      <c r="F58" s="15"/>
      <c r="G58"/>
      <c r="H58"/>
      <c r="I58"/>
      <c r="J58" s="24"/>
      <c r="K58"/>
    </row>
    <row r="59" spans="1:15" s="9" customFormat="1">
      <c r="A59"/>
      <c r="C59" s="29"/>
      <c r="D59"/>
      <c r="E59"/>
      <c r="F59" s="15"/>
      <c r="G59"/>
      <c r="H59"/>
      <c r="I59"/>
      <c r="J59" s="24"/>
      <c r="K59"/>
    </row>
    <row r="60" spans="1:15" s="9" customFormat="1">
      <c r="A60"/>
      <c r="C60" s="29"/>
      <c r="D60"/>
      <c r="E60"/>
      <c r="F60" s="15"/>
      <c r="G60"/>
      <c r="H60"/>
      <c r="I60"/>
      <c r="J60" s="24"/>
      <c r="K60"/>
    </row>
    <row r="61" spans="1:15" s="9" customFormat="1">
      <c r="A61"/>
      <c r="C61" s="29"/>
      <c r="D61"/>
      <c r="E61"/>
      <c r="F61" s="15"/>
      <c r="G61"/>
      <c r="H61"/>
      <c r="J61" s="30"/>
      <c r="K61"/>
    </row>
    <row r="62" spans="1:15" s="9" customFormat="1">
      <c r="A62"/>
      <c r="C62" s="29"/>
      <c r="D62" s="24"/>
      <c r="E62" s="5"/>
      <c r="F62" s="15"/>
      <c r="G62"/>
      <c r="H62" s="5"/>
      <c r="J62" s="30"/>
      <c r="K62"/>
      <c r="M62" s="31"/>
    </row>
    <row r="63" spans="1:15">
      <c r="C63" s="15"/>
      <c r="D63" s="24"/>
      <c r="F63" s="15"/>
      <c r="J63" s="24"/>
      <c r="O63" s="9"/>
    </row>
    <row r="64" spans="1:15">
      <c r="C64" s="15"/>
      <c r="D64" s="24"/>
      <c r="E64" s="5"/>
      <c r="F64" s="15"/>
      <c r="H64" s="5"/>
      <c r="J64" s="24"/>
      <c r="M64" s="31"/>
    </row>
    <row r="65" spans="3:10">
      <c r="C65" s="15"/>
      <c r="D65" s="24"/>
      <c r="F65" s="15"/>
      <c r="J65" s="24"/>
    </row>
    <row r="66" spans="3:10">
      <c r="C66" s="15"/>
      <c r="D66" s="24"/>
      <c r="F66" s="15"/>
      <c r="J66" s="24"/>
    </row>
    <row r="67" spans="3:10">
      <c r="C67" s="15"/>
      <c r="D67" s="24"/>
      <c r="F67" s="15"/>
      <c r="J67" s="24"/>
    </row>
    <row r="68" spans="3:10">
      <c r="C68" s="15"/>
      <c r="D68" s="24"/>
      <c r="F68" s="15"/>
      <c r="J68" s="24"/>
    </row>
    <row r="69" spans="3:10">
      <c r="C69" s="15"/>
      <c r="D69" s="24"/>
      <c r="F69" s="15"/>
      <c r="J69" s="24"/>
    </row>
    <row r="70" spans="3:10">
      <c r="C70" s="15"/>
      <c r="D70" s="24"/>
      <c r="F70" s="15"/>
      <c r="J70" s="24"/>
    </row>
    <row r="71" spans="3:10">
      <c r="C71" s="15"/>
      <c r="D71" s="24"/>
      <c r="F71" s="15"/>
      <c r="J71" s="24"/>
    </row>
    <row r="72" spans="3:10">
      <c r="C72" s="15"/>
      <c r="D72" s="24"/>
      <c r="F72" s="15"/>
      <c r="J72" s="24"/>
    </row>
    <row r="73" spans="3:10">
      <c r="C73" s="15"/>
      <c r="D73" s="24"/>
      <c r="F73" s="15"/>
      <c r="J73" s="24"/>
    </row>
    <row r="74" spans="3:10">
      <c r="C74" s="15"/>
      <c r="D74" s="24"/>
      <c r="F74" s="15"/>
      <c r="J74" s="24"/>
    </row>
    <row r="75" spans="3:10">
      <c r="C75" s="15"/>
      <c r="D75" s="24"/>
      <c r="F75" s="15"/>
      <c r="J75" s="24"/>
    </row>
    <row r="76" spans="3:10">
      <c r="C76" s="15"/>
      <c r="D76" s="24"/>
      <c r="F76" s="15"/>
      <c r="J76" s="24"/>
    </row>
    <row r="77" spans="3:10">
      <c r="C77" s="15"/>
      <c r="D77" s="24"/>
      <c r="F77" s="15"/>
      <c r="J77" s="24"/>
    </row>
    <row r="78" spans="3:10">
      <c r="C78" s="15"/>
      <c r="D78" s="24"/>
      <c r="F78" s="15"/>
      <c r="J78" s="24"/>
    </row>
    <row r="79" spans="3:10">
      <c r="C79" s="15"/>
      <c r="D79" s="24"/>
      <c r="F79" s="15"/>
      <c r="G79" s="28"/>
      <c r="J79" s="24"/>
    </row>
    <row r="80" spans="3:10">
      <c r="C80" s="15"/>
      <c r="G80" s="24"/>
      <c r="J80" s="24"/>
    </row>
    <row r="81" spans="3:10">
      <c r="C81" s="15"/>
      <c r="D81" s="24"/>
      <c r="F81" s="15"/>
      <c r="G81" s="24"/>
      <c r="J81" s="24"/>
    </row>
    <row r="82" spans="3:10">
      <c r="C82" s="15"/>
      <c r="D82" s="24"/>
      <c r="F82" s="15"/>
      <c r="G82" s="24"/>
      <c r="J82" s="24"/>
    </row>
    <row r="83" spans="3:10">
      <c r="C83" s="15"/>
      <c r="D83" s="24"/>
      <c r="F83" s="15"/>
      <c r="G83" s="24"/>
      <c r="J83" s="24"/>
    </row>
    <row r="84" spans="3:10">
      <c r="C84" s="15"/>
      <c r="D84" s="32"/>
      <c r="F84" s="15"/>
      <c r="G84" s="32"/>
      <c r="J84" s="24"/>
    </row>
    <row r="85" spans="3:10">
      <c r="C85" s="15"/>
      <c r="D85" s="24"/>
      <c r="F85" s="15"/>
      <c r="G85" s="24"/>
      <c r="J85" s="24"/>
    </row>
    <row r="86" spans="3:10">
      <c r="C86" s="15"/>
      <c r="D86" s="24"/>
      <c r="F86" s="15"/>
      <c r="G86" s="24"/>
      <c r="J86" s="24"/>
    </row>
    <row r="87" spans="3:10">
      <c r="C87" s="15"/>
      <c r="D87" s="24"/>
      <c r="F87" s="15"/>
      <c r="G87" s="24"/>
      <c r="J87" s="24"/>
    </row>
    <row r="88" spans="3:10">
      <c r="C88" s="15"/>
      <c r="D88" s="32"/>
      <c r="F88" s="15"/>
      <c r="G88" s="24"/>
      <c r="J88" s="24"/>
    </row>
    <row r="89" spans="3:10">
      <c r="C89" s="15"/>
      <c r="D89" s="32"/>
      <c r="F89" s="15"/>
      <c r="G89" s="24"/>
      <c r="J89" s="24"/>
    </row>
    <row r="90" spans="3:10">
      <c r="C90" s="15"/>
      <c r="D90" s="24"/>
      <c r="F90" s="15"/>
      <c r="G90" s="24"/>
      <c r="J90" s="24"/>
    </row>
    <row r="91" spans="3:10">
      <c r="C91" s="15"/>
      <c r="D91" s="24"/>
      <c r="F91" s="15"/>
      <c r="G91" s="24"/>
      <c r="J91" s="24"/>
    </row>
    <row r="92" spans="3:10">
      <c r="C92" s="15"/>
      <c r="D92" s="32"/>
      <c r="F92" s="15"/>
      <c r="G92" s="24"/>
      <c r="J92" s="24"/>
    </row>
    <row r="93" spans="3:10">
      <c r="C93" s="15"/>
      <c r="D93" s="24"/>
      <c r="F93" s="15"/>
      <c r="G93" s="24"/>
      <c r="J93" s="24"/>
    </row>
    <row r="94" spans="3:10">
      <c r="C94" s="15"/>
      <c r="D94" s="24"/>
      <c r="F94" s="15"/>
      <c r="G94" s="24"/>
      <c r="J94" s="24"/>
    </row>
    <row r="95" spans="3:10">
      <c r="C95" s="15"/>
      <c r="D95" s="24"/>
      <c r="F95" s="15"/>
      <c r="G95" s="24"/>
      <c r="J95" s="24"/>
    </row>
    <row r="96" spans="3:10">
      <c r="C96" s="15"/>
      <c r="D96" s="24"/>
      <c r="F96" s="15"/>
      <c r="G96" s="24"/>
      <c r="J96" s="24"/>
    </row>
    <row r="97" spans="3:10">
      <c r="C97" s="15"/>
      <c r="D97" s="24"/>
      <c r="F97" s="15"/>
      <c r="G97" s="24"/>
      <c r="J97" s="24"/>
    </row>
    <row r="98" spans="3:10">
      <c r="C98" s="15"/>
      <c r="D98" s="24"/>
      <c r="F98" s="15"/>
      <c r="G98" s="24"/>
      <c r="J98" s="24"/>
    </row>
    <row r="99" spans="3:10">
      <c r="C99" s="15"/>
      <c r="D99" s="24"/>
      <c r="F99" s="15"/>
      <c r="G99" s="24"/>
      <c r="J99" s="24"/>
    </row>
    <row r="100" spans="3:10">
      <c r="C100" s="15"/>
      <c r="D100" s="24"/>
      <c r="F100" s="15"/>
      <c r="G100" s="24"/>
      <c r="J100" s="24"/>
    </row>
    <row r="101" spans="3:10">
      <c r="C101" s="15"/>
      <c r="D101" s="24"/>
      <c r="F101" s="15"/>
      <c r="G101" s="24"/>
      <c r="J101" s="24"/>
    </row>
    <row r="102" spans="3:10">
      <c r="C102" s="15"/>
      <c r="D102" s="24"/>
      <c r="F102" s="15"/>
      <c r="G102" s="24"/>
      <c r="J102" s="24"/>
    </row>
    <row r="103" spans="3:10">
      <c r="C103" s="15"/>
      <c r="D103" s="24"/>
      <c r="F103" s="15"/>
      <c r="G103" s="24"/>
      <c r="J103" s="24"/>
    </row>
    <row r="104" spans="3:10">
      <c r="C104" s="15"/>
      <c r="D104" s="24"/>
      <c r="F104" s="15"/>
      <c r="G104" s="24"/>
      <c r="J104" s="24"/>
    </row>
    <row r="105" spans="3:10">
      <c r="C105" s="15"/>
      <c r="D105" s="24"/>
      <c r="F105" s="15"/>
      <c r="G105" s="24"/>
      <c r="J105" s="24"/>
    </row>
    <row r="106" spans="3:10">
      <c r="C106" s="15"/>
      <c r="D106" s="24"/>
      <c r="F106" s="15"/>
      <c r="G106" s="24"/>
      <c r="J106" s="24"/>
    </row>
    <row r="107" spans="3:10">
      <c r="C107" s="15"/>
      <c r="D107" s="24"/>
      <c r="F107" s="15"/>
      <c r="G107" s="24"/>
      <c r="J107" s="24"/>
    </row>
    <row r="108" spans="3:10">
      <c r="C108" s="15"/>
      <c r="D108" s="24"/>
      <c r="F108" s="15"/>
      <c r="G108" s="24"/>
      <c r="J108" s="24"/>
    </row>
    <row r="109" spans="3:10">
      <c r="C109" s="15"/>
      <c r="D109" s="24"/>
      <c r="F109" s="15"/>
      <c r="G109" s="24"/>
      <c r="J109" s="24"/>
    </row>
    <row r="110" spans="3:10">
      <c r="C110" s="15"/>
      <c r="D110" s="24"/>
      <c r="F110" s="15"/>
      <c r="G110" s="24"/>
      <c r="J110" s="24"/>
    </row>
    <row r="111" spans="3:10">
      <c r="C111" s="15"/>
      <c r="D111" s="24"/>
      <c r="F111" s="15"/>
      <c r="G111" s="24"/>
      <c r="J111" s="24"/>
    </row>
    <row r="112" spans="3:10">
      <c r="C112" s="15"/>
      <c r="D112" s="24"/>
      <c r="F112" s="15"/>
      <c r="G112" s="24"/>
      <c r="J112" s="24"/>
    </row>
    <row r="113" spans="3:10">
      <c r="C113" s="15"/>
      <c r="D113" s="24"/>
      <c r="F113" s="15"/>
      <c r="G113" s="24"/>
      <c r="J113" s="24"/>
    </row>
    <row r="114" spans="3:10">
      <c r="C114" s="15"/>
      <c r="D114" s="24"/>
      <c r="F114" s="15"/>
      <c r="G114" s="24"/>
      <c r="J114" s="24"/>
    </row>
    <row r="115" spans="3:10">
      <c r="C115" s="15"/>
      <c r="D115" s="24"/>
      <c r="F115" s="15"/>
      <c r="G115" s="24"/>
      <c r="J115" s="24"/>
    </row>
    <row r="116" spans="3:10">
      <c r="C116" s="15"/>
      <c r="D116" s="24"/>
      <c r="F116" s="15"/>
      <c r="G116" s="24"/>
      <c r="J116" s="24"/>
    </row>
    <row r="117" spans="3:10">
      <c r="C117" s="15"/>
      <c r="D117" s="24"/>
      <c r="F117" s="15"/>
      <c r="G117" s="24"/>
      <c r="J117" s="24"/>
    </row>
    <row r="118" spans="3:10">
      <c r="C118" s="15"/>
      <c r="D118" s="24"/>
      <c r="F118" s="15"/>
      <c r="G118" s="24"/>
      <c r="J118" s="24"/>
    </row>
    <row r="119" spans="3:10">
      <c r="C119" s="15"/>
      <c r="D119" s="24"/>
      <c r="F119" s="15"/>
      <c r="G119" s="24"/>
      <c r="J119" s="24"/>
    </row>
    <row r="120" spans="3:10">
      <c r="C120" s="15"/>
      <c r="D120" s="24"/>
      <c r="F120" s="15"/>
      <c r="G120" s="24"/>
      <c r="J120" s="24"/>
    </row>
    <row r="121" spans="3:10">
      <c r="C121" s="15"/>
      <c r="D121" s="24"/>
      <c r="F121" s="15"/>
      <c r="G121" s="24"/>
      <c r="J121" s="24"/>
    </row>
    <row r="122" spans="3:10">
      <c r="C122" s="15"/>
      <c r="D122" s="24"/>
      <c r="F122" s="15"/>
      <c r="G122" s="24"/>
      <c r="J122" s="24"/>
    </row>
    <row r="123" spans="3:10">
      <c r="C123" s="15"/>
      <c r="D123" s="24"/>
      <c r="F123" s="15"/>
      <c r="G123" s="24"/>
      <c r="J123" s="24"/>
    </row>
    <row r="124" spans="3:10">
      <c r="C124" s="15"/>
      <c r="D124" s="24"/>
      <c r="F124" s="15"/>
      <c r="G124" s="24"/>
      <c r="J124" s="24"/>
    </row>
    <row r="125" spans="3:10">
      <c r="C125" s="15"/>
      <c r="D125" s="24"/>
      <c r="F125" s="15"/>
      <c r="G125" s="24"/>
      <c r="J125" s="24"/>
    </row>
    <row r="126" spans="3:10">
      <c r="C126" s="15"/>
      <c r="D126" s="24"/>
      <c r="F126" s="15"/>
      <c r="G126" s="24"/>
      <c r="J126" s="24"/>
    </row>
    <row r="127" spans="3:10">
      <c r="D127" s="24"/>
      <c r="F127" s="15"/>
      <c r="G127" s="24"/>
      <c r="J127" s="24"/>
    </row>
    <row r="128" spans="3:10">
      <c r="D128" s="24"/>
      <c r="F128" s="15"/>
      <c r="G128" s="24"/>
      <c r="J128" s="24"/>
    </row>
    <row r="129" spans="4:10">
      <c r="D129" s="24"/>
      <c r="F129" s="15"/>
      <c r="G129" s="24"/>
      <c r="J129" s="24"/>
    </row>
    <row r="130" spans="4:10">
      <c r="D130" s="24"/>
      <c r="F130" s="15"/>
      <c r="G130" s="24"/>
      <c r="J130" s="24"/>
    </row>
    <row r="131" spans="4:10">
      <c r="D131" s="24"/>
      <c r="F131" s="15"/>
      <c r="G131" s="24"/>
      <c r="J131" s="24"/>
    </row>
    <row r="132" spans="4:10">
      <c r="D132" s="24"/>
      <c r="F132" s="15"/>
      <c r="G132" s="24"/>
      <c r="J132" s="24"/>
    </row>
    <row r="133" spans="4:10">
      <c r="D133" s="26"/>
      <c r="E133" s="33" t="s">
        <v>48</v>
      </c>
      <c r="F133" s="27"/>
      <c r="G133" s="26"/>
      <c r="H133" s="33" t="s">
        <v>48</v>
      </c>
      <c r="I133" s="33"/>
      <c r="J133" s="24"/>
    </row>
  </sheetData>
  <mergeCells count="31">
    <mergeCell ref="D5:E5"/>
    <mergeCell ref="H2:I2"/>
    <mergeCell ref="D3:E3"/>
    <mergeCell ref="F3:G3"/>
    <mergeCell ref="H3:I3"/>
    <mergeCell ref="D4:E4"/>
    <mergeCell ref="O12:P12"/>
    <mergeCell ref="D9:F9"/>
    <mergeCell ref="G9:I9"/>
    <mergeCell ref="D10:F10"/>
    <mergeCell ref="G10:I10"/>
    <mergeCell ref="D11:F11"/>
    <mergeCell ref="G11:I11"/>
    <mergeCell ref="A12:B12"/>
    <mergeCell ref="D12:F12"/>
    <mergeCell ref="G12:I12"/>
    <mergeCell ref="K12:L12"/>
    <mergeCell ref="M12:N12"/>
    <mergeCell ref="E13:F13"/>
    <mergeCell ref="H13:I13"/>
    <mergeCell ref="K13:L13"/>
    <mergeCell ref="M13:N13"/>
    <mergeCell ref="O13:P13"/>
    <mergeCell ref="S13:T13"/>
    <mergeCell ref="U13:V13"/>
    <mergeCell ref="W13:X13"/>
    <mergeCell ref="Q12:R12"/>
    <mergeCell ref="S12:T12"/>
    <mergeCell ref="U12:V12"/>
    <mergeCell ref="W12:X12"/>
    <mergeCell ref="Q13:R13"/>
  </mergeCells>
  <hyperlinks>
    <hyperlink ref="F3" r:id="rId1" display="\\\ne05" xr:uid="{46EDD98E-F485-4B52-BAE1-1F2BBE8AE3B4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0FA2-BC69-499B-8A12-77DE535C1C54}">
  <dimension ref="A1:X133"/>
  <sheetViews>
    <sheetView workbookViewId="0">
      <pane ySplit="15" topLeftCell="A16" activePane="bottomLeft" state="frozen"/>
      <selection pane="bottomLeft" activeCell="D5" sqref="D5:E5"/>
    </sheetView>
  </sheetViews>
  <sheetFormatPr defaultRowHeight="15"/>
  <cols>
    <col min="1" max="1" width="4" customWidth="1"/>
    <col min="3" max="3" width="4" customWidth="1"/>
    <col min="4" max="4" width="5.85546875" customWidth="1"/>
    <col min="7" max="7" width="7.42578125" customWidth="1"/>
    <col min="11" max="11" width="9.28515625" customWidth="1"/>
  </cols>
  <sheetData>
    <row r="1" spans="1:24">
      <c r="B1" t="s">
        <v>0</v>
      </c>
      <c r="L1" s="1">
        <v>0.14499999999999999</v>
      </c>
      <c r="O1">
        <v>2204.62262184877</v>
      </c>
      <c r="S1" t="s">
        <v>1</v>
      </c>
      <c r="T1" t="s">
        <v>2</v>
      </c>
      <c r="U1" t="s">
        <v>3</v>
      </c>
    </row>
    <row r="2" spans="1:24">
      <c r="H2" s="76" t="s">
        <v>4</v>
      </c>
      <c r="I2" s="76" t="s">
        <v>4</v>
      </c>
      <c r="J2">
        <f>+D11+G11</f>
        <v>597320</v>
      </c>
      <c r="K2">
        <f>J2-J3</f>
        <v>2000</v>
      </c>
      <c r="L2" s="1">
        <f>K2/J2</f>
        <v>3.3482890243085781E-3</v>
      </c>
      <c r="R2" t="s">
        <v>5</v>
      </c>
      <c r="S2" s="5">
        <v>155</v>
      </c>
      <c r="T2" s="4">
        <f>K7+M7+O7+Q7+S7</f>
        <v>257.28872179737726</v>
      </c>
      <c r="U2" s="8">
        <f>(K7+M7+O7+Q7+S7)*2204.622/60/S2</f>
        <v>60.991868432943811</v>
      </c>
      <c r="V2" t="s">
        <v>6</v>
      </c>
    </row>
    <row r="3" spans="1:24">
      <c r="B3" t="s">
        <v>7</v>
      </c>
      <c r="D3" s="77" t="s">
        <v>143</v>
      </c>
      <c r="E3" s="65"/>
      <c r="F3" t="s">
        <v>144</v>
      </c>
      <c r="H3" s="76" t="s">
        <v>10</v>
      </c>
      <c r="I3" s="76"/>
      <c r="J3">
        <f>K11-L10+M11-N10+O11-P10+Q11-R10+S11-T10+U11-V10+W11-X10</f>
        <v>595320</v>
      </c>
      <c r="K3" s="3" t="s">
        <v>11</v>
      </c>
      <c r="L3" s="3" t="s">
        <v>12</v>
      </c>
      <c r="M3" s="3" t="s">
        <v>13</v>
      </c>
      <c r="N3" s="4">
        <f>N4*I4/O1</f>
        <v>257.28872179737726</v>
      </c>
      <c r="O3" s="4">
        <f>K7+M7+O7+Q7+S7+U7+W7</f>
        <v>257.28872179737726</v>
      </c>
      <c r="R3" t="s">
        <v>14</v>
      </c>
      <c r="S3" s="5">
        <v>0</v>
      </c>
      <c r="T3" s="4">
        <f>U7+W7</f>
        <v>0</v>
      </c>
      <c r="U3" s="8" t="e">
        <f>(U7+W7)*2204.622/60/S3</f>
        <v>#DIV/0!</v>
      </c>
      <c r="V3" t="s">
        <v>6</v>
      </c>
    </row>
    <row r="4" spans="1:24">
      <c r="B4" t="s">
        <v>15</v>
      </c>
      <c r="D4" s="78" t="s">
        <v>16</v>
      </c>
      <c r="E4" s="65"/>
      <c r="I4">
        <v>60</v>
      </c>
      <c r="J4" s="5">
        <f>J3/I4</f>
        <v>9922</v>
      </c>
      <c r="K4" s="6">
        <v>0.98</v>
      </c>
      <c r="L4" s="6">
        <f>IF(J5=0,L1,(L8+N8+P8+R8+T8+V8+X8)/J5/K4)</f>
        <v>0.16032856278976018</v>
      </c>
      <c r="M4" s="6">
        <f>IF(J5=0,0,(L9+N9+P9+R9+T9+V9+X9)/J5/K4)</f>
        <v>1.0000000000000002E-2</v>
      </c>
      <c r="N4" s="5">
        <f>IF(L4&gt;L1,J4*(1-L4)/(1-L1)*(1-M4)*K4,J4*K4*(1-M4))</f>
        <v>9453.7422736842109</v>
      </c>
      <c r="R4" s="41" t="s">
        <v>17</v>
      </c>
      <c r="S4" s="42">
        <f>S2+S3</f>
        <v>155</v>
      </c>
      <c r="T4" s="43">
        <f>T2+T3</f>
        <v>257.28872179737726</v>
      </c>
      <c r="U4" s="44">
        <f>N4/S4</f>
        <v>60.991885636672329</v>
      </c>
      <c r="V4" s="41" t="s">
        <v>6</v>
      </c>
    </row>
    <row r="5" spans="1:24">
      <c r="B5" t="s">
        <v>18</v>
      </c>
      <c r="D5" s="77"/>
      <c r="E5" s="65"/>
      <c r="F5" s="88"/>
      <c r="G5" s="89"/>
      <c r="J5" s="4">
        <f>J3/O1</f>
        <v>270.03260970840068</v>
      </c>
      <c r="V5" s="4"/>
    </row>
    <row r="6" spans="1:24">
      <c r="D6" s="9"/>
      <c r="J6" s="4"/>
      <c r="K6" s="10"/>
      <c r="L6" s="11"/>
      <c r="M6" s="10"/>
    </row>
    <row r="7" spans="1:24">
      <c r="F7">
        <f>F8*E8</f>
        <v>0</v>
      </c>
      <c r="I7">
        <f>I8*H8</f>
        <v>0</v>
      </c>
      <c r="K7" s="4">
        <f>IF(K8&gt;$L1,(L11-L10/$O1)*$K4*(1-K8)/(1-$L1)*(1-K9),(L11-L10/$O1)*$K4*(1-K9))</f>
        <v>215.10510923500232</v>
      </c>
      <c r="M7" s="4">
        <f>IF(M8&gt;$L1,(N11-N10/$O1)*$K4*(1-M8)/(1-$L1)*(1-M9),(N11-N10/$O1)*$K4*(1-M9))</f>
        <v>42.183612562374961</v>
      </c>
      <c r="O7" s="4">
        <f>IF(O8&gt;$L1,(P11-P10/$O1)*$K4*(1-O8)/(1-$L1)*(1-O9),(P11-P10/$O1)*$K4*(1-O9))</f>
        <v>0</v>
      </c>
      <c r="Q7" s="4">
        <f>IF(Q8&gt;$L1,(R11-R10/$O1)*$K4*(1-Q8)/(1-$L1)*(1-Q9),(R11-R10/$O1)*$K4*(1-Q9))</f>
        <v>0</v>
      </c>
      <c r="S7" s="4">
        <f>IF(S8&gt;$L1,(T11-T10/$O1)*$K4*(1-S8)/(1-$L1)*(1-S9),(T11-T10/$O1)*$K4*(1-S9))</f>
        <v>0</v>
      </c>
      <c r="U7" s="4">
        <f>IF(U8&gt;$L1,(V11-V10/$O1)*$K4*(1-U8)/(1-$L1)*(1-U9),(V11-V10/$O1)*$K4*(1-U9))</f>
        <v>0</v>
      </c>
      <c r="W7" s="4">
        <f>IF(W8&gt;$L1,(X11-X10/$O1)*$K4*(1-W8)/(1-$L1)*(1-W9),(X11-X10/$O1)*$K4*(1-W9))</f>
        <v>0</v>
      </c>
    </row>
    <row r="8" spans="1:24">
      <c r="B8" s="12"/>
      <c r="C8" s="12"/>
      <c r="D8" s="12"/>
      <c r="E8" s="13">
        <f>D9/D10</f>
        <v>0</v>
      </c>
      <c r="F8" s="12">
        <v>600</v>
      </c>
      <c r="G8" s="12"/>
      <c r="H8" s="13">
        <f>G9/G10</f>
        <v>0</v>
      </c>
      <c r="I8" s="12">
        <v>505</v>
      </c>
      <c r="J8" t="s">
        <v>19</v>
      </c>
      <c r="K8" s="1">
        <v>0.16</v>
      </c>
      <c r="L8" s="4">
        <f>(L11-L10/$O1)*$K4*K8</f>
        <v>35.385256064632415</v>
      </c>
      <c r="M8" s="1">
        <v>0.16200000000000001</v>
      </c>
      <c r="N8" s="4">
        <f>(N11-N10/$O1)*$K4*M8</f>
        <v>7.042805351865379</v>
      </c>
      <c r="O8" s="1">
        <v>0.15</v>
      </c>
      <c r="P8" s="4">
        <f>(P11-P10/$O1)*$K4*O8</f>
        <v>0</v>
      </c>
      <c r="Q8" s="1">
        <v>0.15</v>
      </c>
      <c r="R8" s="4">
        <f>(R11-R10/$O1)*$K4*Q8</f>
        <v>0</v>
      </c>
      <c r="S8" s="1">
        <v>0.15</v>
      </c>
      <c r="T8" s="4">
        <f>(T11-T10/$O1)*$K4*S8</f>
        <v>0</v>
      </c>
      <c r="U8" s="1">
        <v>0.14000000000000001</v>
      </c>
      <c r="V8" s="4">
        <f>(V11-V10/$O1)*$K4*U8</f>
        <v>0</v>
      </c>
      <c r="W8" s="1">
        <v>0.15</v>
      </c>
      <c r="X8" s="4">
        <f>(X11-X10/$O1)*$K4*W8</f>
        <v>0</v>
      </c>
    </row>
    <row r="9" spans="1:24">
      <c r="B9" s="12" t="s">
        <v>20</v>
      </c>
      <c r="C9" s="14"/>
      <c r="D9" s="79"/>
      <c r="E9" s="80"/>
      <c r="F9" s="81"/>
      <c r="G9" s="79"/>
      <c r="H9" s="80"/>
      <c r="I9" s="81"/>
      <c r="J9" t="s">
        <v>13</v>
      </c>
      <c r="K9" s="1">
        <v>0.01</v>
      </c>
      <c r="L9" s="4">
        <f>(L11-L10/$O1)*$K4*K9</f>
        <v>2.2115785040395259</v>
      </c>
      <c r="M9" s="1">
        <v>0.01</v>
      </c>
      <c r="N9" s="4">
        <f>(N11-N10/$O1)*$K4*M9</f>
        <v>0.43474107110280119</v>
      </c>
      <c r="O9" s="1">
        <v>5.0000000000000001E-3</v>
      </c>
      <c r="P9" s="4">
        <f>(P11-P10/$O1)*$K4*O9</f>
        <v>0</v>
      </c>
      <c r="Q9" s="1">
        <v>7.0000000000000001E-3</v>
      </c>
      <c r="R9" s="4">
        <f>(R11-R10/$O1)*$K4*Q9</f>
        <v>0</v>
      </c>
      <c r="S9" s="1">
        <v>5.0000000000000001E-3</v>
      </c>
      <c r="T9" s="4">
        <f>(T11-T10/$O1)*$K4*S9</f>
        <v>0</v>
      </c>
      <c r="U9" s="1">
        <v>0.01</v>
      </c>
      <c r="V9" s="4">
        <f>(V11-V10/$O1)*$K4*U9</f>
        <v>0</v>
      </c>
      <c r="W9" s="1">
        <v>2.5000000000000001E-2</v>
      </c>
      <c r="X9" s="4">
        <f>(X11-X10/$O1)*$K4*W9</f>
        <v>0</v>
      </c>
    </row>
    <row r="10" spans="1:24">
      <c r="B10" t="s">
        <v>21</v>
      </c>
      <c r="C10" s="15"/>
      <c r="D10" s="67">
        <f>J3/J2*D11</f>
        <v>296384.28580995108</v>
      </c>
      <c r="E10" s="68"/>
      <c r="F10" s="69"/>
      <c r="G10" s="67">
        <f>J3/J2*G11</f>
        <v>298935.71419004886</v>
      </c>
      <c r="H10" s="68"/>
      <c r="I10" s="69"/>
      <c r="J10" t="s">
        <v>22</v>
      </c>
      <c r="L10" s="16"/>
      <c r="N10" s="16"/>
      <c r="P10" s="16"/>
      <c r="R10" s="16"/>
      <c r="T10" s="16"/>
      <c r="V10" s="16"/>
      <c r="X10" s="16"/>
    </row>
    <row r="11" spans="1:24">
      <c r="B11" t="s">
        <v>23</v>
      </c>
      <c r="C11" s="15"/>
      <c r="D11" s="70">
        <f>E14</f>
        <v>297380</v>
      </c>
      <c r="E11" s="71"/>
      <c r="F11" s="72"/>
      <c r="G11" s="70">
        <f>H14</f>
        <v>299940</v>
      </c>
      <c r="H11" s="71"/>
      <c r="I11" s="71"/>
      <c r="J11" s="20"/>
      <c r="K11" s="21">
        <f>K14+L14</f>
        <v>497520</v>
      </c>
      <c r="L11" s="22">
        <f>K11/2204.62262184877</f>
        <v>225.67127592240058</v>
      </c>
      <c r="M11" s="21">
        <f>M14+N14</f>
        <v>97800</v>
      </c>
      <c r="N11" s="22">
        <f>M11/2204.62262184877</f>
        <v>44.361333786000117</v>
      </c>
      <c r="O11" s="21">
        <f>O14+P14</f>
        <v>0</v>
      </c>
      <c r="P11" s="22">
        <f>O11/2204.62262184877</f>
        <v>0</v>
      </c>
      <c r="Q11" s="21">
        <f>Q14+R14</f>
        <v>0</v>
      </c>
      <c r="R11" s="22">
        <f>Q11/2204.62262184877</f>
        <v>0</v>
      </c>
      <c r="S11" s="21">
        <f>S14+T14</f>
        <v>0</v>
      </c>
      <c r="T11" s="22">
        <f>S11/2204.62262184877</f>
        <v>0</v>
      </c>
      <c r="U11" s="21">
        <f>U14+V14</f>
        <v>0</v>
      </c>
      <c r="V11" s="22">
        <f>U11/2204.62262184877</f>
        <v>0</v>
      </c>
      <c r="W11" s="21">
        <f>W14+X14</f>
        <v>0</v>
      </c>
      <c r="X11" s="22">
        <f>W11/2204.62262184877</f>
        <v>0</v>
      </c>
    </row>
    <row r="12" spans="1:24">
      <c r="A12" s="65" t="s">
        <v>24</v>
      </c>
      <c r="B12" s="65"/>
      <c r="C12" s="15"/>
      <c r="D12" s="73" t="s">
        <v>25</v>
      </c>
      <c r="E12" s="74"/>
      <c r="F12" s="75"/>
      <c r="G12" s="73" t="s">
        <v>26</v>
      </c>
      <c r="H12" s="74"/>
      <c r="I12" s="74"/>
      <c r="J12" s="23"/>
      <c r="K12" s="63" t="s">
        <v>145</v>
      </c>
      <c r="L12" s="64"/>
      <c r="M12" s="63" t="s">
        <v>33</v>
      </c>
      <c r="N12" s="64"/>
      <c r="O12" s="63" t="s">
        <v>30</v>
      </c>
      <c r="P12" s="64"/>
      <c r="Q12" s="63" t="s">
        <v>30</v>
      </c>
      <c r="R12" s="64"/>
      <c r="S12" s="63" t="s">
        <v>31</v>
      </c>
      <c r="T12" s="64"/>
      <c r="U12" s="63" t="s">
        <v>32</v>
      </c>
      <c r="V12" s="64"/>
      <c r="W12" s="63" t="s">
        <v>33</v>
      </c>
      <c r="X12" s="64"/>
    </row>
    <row r="13" spans="1:24">
      <c r="B13" t="s">
        <v>34</v>
      </c>
      <c r="C13" s="15"/>
      <c r="D13" s="24" t="s">
        <v>35</v>
      </c>
      <c r="E13" s="65" t="s">
        <v>36</v>
      </c>
      <c r="F13" s="66"/>
      <c r="G13" s="24" t="s">
        <v>35</v>
      </c>
      <c r="H13" s="65" t="s">
        <v>36</v>
      </c>
      <c r="I13" s="65"/>
      <c r="J13" s="20"/>
      <c r="K13" s="63" t="s">
        <v>36</v>
      </c>
      <c r="L13" s="64"/>
      <c r="M13" s="63" t="s">
        <v>36</v>
      </c>
      <c r="N13" s="64"/>
      <c r="O13" s="63" t="s">
        <v>36</v>
      </c>
      <c r="P13" s="64"/>
      <c r="Q13" s="63" t="s">
        <v>36</v>
      </c>
      <c r="R13" s="64"/>
      <c r="S13" s="63" t="s">
        <v>36</v>
      </c>
      <c r="T13" s="64"/>
      <c r="U13" s="63" t="s">
        <v>36</v>
      </c>
      <c r="V13" s="64"/>
      <c r="W13" s="63" t="s">
        <v>36</v>
      </c>
      <c r="X13" s="64"/>
    </row>
    <row r="14" spans="1:24">
      <c r="C14" s="15"/>
      <c r="D14" s="24"/>
      <c r="E14" s="2">
        <f>SUM(E15:E133)</f>
        <v>297380</v>
      </c>
      <c r="F14" s="25">
        <f>SUM(F15:F133)</f>
        <v>0</v>
      </c>
      <c r="G14" s="24"/>
      <c r="H14" s="2">
        <f>SUM(H15:H133)</f>
        <v>299940</v>
      </c>
      <c r="I14" s="2">
        <f>SUM(I15:I133)</f>
        <v>0</v>
      </c>
      <c r="J14" s="20"/>
      <c r="K14" s="17">
        <f t="shared" ref="K14:X14" si="0">SUM(K15:K133)</f>
        <v>497520</v>
      </c>
      <c r="L14" s="19">
        <f t="shared" si="0"/>
        <v>0</v>
      </c>
      <c r="M14" s="17">
        <f t="shared" si="0"/>
        <v>97800</v>
      </c>
      <c r="N14" s="19">
        <f t="shared" si="0"/>
        <v>0</v>
      </c>
      <c r="O14" s="17">
        <f t="shared" si="0"/>
        <v>0</v>
      </c>
      <c r="P14" s="19">
        <f t="shared" si="0"/>
        <v>0</v>
      </c>
      <c r="Q14" s="17">
        <f t="shared" si="0"/>
        <v>0</v>
      </c>
      <c r="R14" s="19">
        <f t="shared" si="0"/>
        <v>0</v>
      </c>
      <c r="S14" s="17">
        <f t="shared" si="0"/>
        <v>0</v>
      </c>
      <c r="T14" s="19">
        <f t="shared" si="0"/>
        <v>0</v>
      </c>
      <c r="U14" s="17">
        <f t="shared" si="0"/>
        <v>0</v>
      </c>
      <c r="V14" s="19">
        <f t="shared" si="0"/>
        <v>0</v>
      </c>
      <c r="W14" s="17">
        <f t="shared" si="0"/>
        <v>0</v>
      </c>
      <c r="X14" s="19">
        <f t="shared" si="0"/>
        <v>0</v>
      </c>
    </row>
    <row r="15" spans="1:24">
      <c r="C15" s="15"/>
      <c r="D15" s="24"/>
      <c r="E15" t="s">
        <v>37</v>
      </c>
      <c r="F15" s="15" t="s">
        <v>38</v>
      </c>
      <c r="G15" s="24"/>
      <c r="H15" t="s">
        <v>37</v>
      </c>
      <c r="I15" t="s">
        <v>38</v>
      </c>
      <c r="J15" s="45" t="e">
        <f>AVERAGE(J45:J83)</f>
        <v>#DIV/0!</v>
      </c>
      <c r="K15" s="26" t="s">
        <v>37</v>
      </c>
      <c r="L15" s="27" t="s">
        <v>39</v>
      </c>
      <c r="M15" s="26" t="s">
        <v>37</v>
      </c>
      <c r="N15" s="27" t="s">
        <v>39</v>
      </c>
      <c r="O15" s="26" t="s">
        <v>40</v>
      </c>
      <c r="P15" s="27" t="s">
        <v>41</v>
      </c>
      <c r="Q15" s="26" t="s">
        <v>42</v>
      </c>
      <c r="R15" s="27" t="s">
        <v>43</v>
      </c>
      <c r="S15" s="26" t="s">
        <v>37</v>
      </c>
      <c r="T15" s="27" t="s">
        <v>39</v>
      </c>
      <c r="U15" s="26" t="s">
        <v>37</v>
      </c>
      <c r="V15" s="27" t="s">
        <v>39</v>
      </c>
      <c r="W15" s="26" t="s">
        <v>37</v>
      </c>
      <c r="X15" s="27" t="s">
        <v>39</v>
      </c>
    </row>
    <row r="16" spans="1:24">
      <c r="B16">
        <v>1</v>
      </c>
      <c r="C16" s="15"/>
      <c r="D16" s="24">
        <v>781</v>
      </c>
      <c r="E16">
        <v>20280</v>
      </c>
      <c r="F16" s="15"/>
      <c r="G16" s="24" t="s">
        <v>35</v>
      </c>
      <c r="H16" t="s">
        <v>36</v>
      </c>
      <c r="J16" s="45"/>
      <c r="K16">
        <v>38120</v>
      </c>
    </row>
    <row r="17" spans="2:13">
      <c r="B17">
        <v>2</v>
      </c>
      <c r="C17" s="15"/>
      <c r="D17" s="24">
        <v>782</v>
      </c>
      <c r="E17">
        <v>17920</v>
      </c>
      <c r="F17" s="15"/>
      <c r="G17" s="24">
        <v>260</v>
      </c>
      <c r="H17">
        <v>17900</v>
      </c>
      <c r="J17" s="45"/>
      <c r="M17">
        <v>37660</v>
      </c>
    </row>
    <row r="18" spans="2:13">
      <c r="B18">
        <v>3</v>
      </c>
      <c r="C18" s="15"/>
      <c r="D18" s="24">
        <v>783</v>
      </c>
      <c r="E18">
        <v>17500</v>
      </c>
      <c r="F18" s="15"/>
      <c r="G18" s="24">
        <v>261</v>
      </c>
      <c r="H18">
        <v>19380</v>
      </c>
      <c r="J18" s="45"/>
      <c r="M18">
        <v>35020</v>
      </c>
    </row>
    <row r="19" spans="2:13">
      <c r="B19">
        <v>4</v>
      </c>
      <c r="C19" s="15"/>
      <c r="D19">
        <v>784</v>
      </c>
      <c r="E19">
        <v>16980</v>
      </c>
      <c r="F19" s="15"/>
      <c r="G19">
        <v>262</v>
      </c>
      <c r="H19">
        <v>17460</v>
      </c>
      <c r="J19" s="45"/>
      <c r="K19">
        <v>11000</v>
      </c>
      <c r="M19">
        <v>25120</v>
      </c>
    </row>
    <row r="20" spans="2:13">
      <c r="B20">
        <v>5</v>
      </c>
      <c r="C20" s="15"/>
      <c r="D20">
        <v>785</v>
      </c>
      <c r="E20">
        <v>20520</v>
      </c>
      <c r="F20" s="15"/>
      <c r="G20">
        <v>263</v>
      </c>
      <c r="H20">
        <v>19500</v>
      </c>
      <c r="J20" s="45"/>
      <c r="K20">
        <v>38340</v>
      </c>
    </row>
    <row r="21" spans="2:13">
      <c r="B21">
        <v>6</v>
      </c>
      <c r="C21" s="15"/>
      <c r="D21" t="s">
        <v>146</v>
      </c>
      <c r="E21">
        <v>15320</v>
      </c>
      <c r="F21" s="15"/>
      <c r="G21">
        <v>264</v>
      </c>
      <c r="H21">
        <v>17960</v>
      </c>
      <c r="J21" s="46"/>
      <c r="K21">
        <v>30260</v>
      </c>
    </row>
    <row r="22" spans="2:13">
      <c r="B22">
        <v>7</v>
      </c>
      <c r="C22" s="15"/>
      <c r="D22">
        <v>788</v>
      </c>
      <c r="E22">
        <v>17880</v>
      </c>
      <c r="F22" s="15"/>
      <c r="G22">
        <v>265</v>
      </c>
      <c r="H22">
        <v>15040</v>
      </c>
      <c r="J22" s="46"/>
      <c r="K22">
        <v>40460</v>
      </c>
    </row>
    <row r="23" spans="2:13">
      <c r="B23">
        <v>8</v>
      </c>
      <c r="C23" s="15"/>
      <c r="D23">
        <v>789</v>
      </c>
      <c r="E23">
        <v>22200</v>
      </c>
      <c r="F23" s="15"/>
      <c r="G23">
        <v>266</v>
      </c>
      <c r="H23">
        <v>22940</v>
      </c>
      <c r="J23" s="46"/>
      <c r="K23">
        <v>42900</v>
      </c>
    </row>
    <row r="24" spans="2:13">
      <c r="B24">
        <v>9</v>
      </c>
      <c r="C24" s="15"/>
      <c r="D24" t="s">
        <v>147</v>
      </c>
      <c r="E24">
        <v>19320</v>
      </c>
      <c r="F24" s="15"/>
      <c r="G24">
        <v>267</v>
      </c>
      <c r="H24">
        <v>20780</v>
      </c>
      <c r="J24" s="46"/>
      <c r="K24">
        <v>41100</v>
      </c>
    </row>
    <row r="25" spans="2:13">
      <c r="B25">
        <v>10</v>
      </c>
      <c r="C25" s="15"/>
      <c r="D25" t="s">
        <v>148</v>
      </c>
      <c r="E25">
        <v>21400</v>
      </c>
      <c r="F25" s="15"/>
      <c r="G25">
        <v>268</v>
      </c>
      <c r="H25">
        <v>22240</v>
      </c>
      <c r="J25" s="46"/>
      <c r="K25">
        <v>42960</v>
      </c>
    </row>
    <row r="26" spans="2:13">
      <c r="B26">
        <v>11</v>
      </c>
      <c r="C26" s="15"/>
      <c r="D26">
        <v>794</v>
      </c>
      <c r="E26">
        <v>19440</v>
      </c>
      <c r="F26" s="15"/>
      <c r="G26">
        <v>269</v>
      </c>
      <c r="H26">
        <v>22000</v>
      </c>
      <c r="J26" s="46"/>
      <c r="K26">
        <v>38460</v>
      </c>
    </row>
    <row r="27" spans="2:13">
      <c r="B27">
        <v>12</v>
      </c>
      <c r="C27" s="15"/>
      <c r="D27">
        <v>795</v>
      </c>
      <c r="E27">
        <v>19000</v>
      </c>
      <c r="F27" s="15"/>
      <c r="G27">
        <v>270</v>
      </c>
      <c r="H27">
        <v>19400</v>
      </c>
      <c r="I27" s="15"/>
      <c r="J27" s="46"/>
      <c r="K27">
        <v>38180</v>
      </c>
    </row>
    <row r="28" spans="2:13">
      <c r="B28">
        <v>13</v>
      </c>
      <c r="C28" s="15"/>
      <c r="D28">
        <v>796</v>
      </c>
      <c r="E28">
        <v>16860</v>
      </c>
      <c r="F28" s="15"/>
      <c r="G28">
        <v>271</v>
      </c>
      <c r="H28">
        <v>19200</v>
      </c>
      <c r="I28" s="15"/>
      <c r="J28" s="45"/>
      <c r="K28">
        <v>34680</v>
      </c>
    </row>
    <row r="29" spans="2:13">
      <c r="B29">
        <v>14</v>
      </c>
      <c r="C29" s="15"/>
      <c r="D29">
        <v>797</v>
      </c>
      <c r="E29">
        <v>18920</v>
      </c>
      <c r="F29" s="15"/>
      <c r="G29">
        <v>272</v>
      </c>
      <c r="H29">
        <v>17780</v>
      </c>
      <c r="I29" s="5"/>
      <c r="J29" s="46"/>
      <c r="K29">
        <v>38840</v>
      </c>
    </row>
    <row r="30" spans="2:13">
      <c r="B30">
        <v>15</v>
      </c>
      <c r="C30" s="15"/>
      <c r="D30" s="28">
        <v>798</v>
      </c>
      <c r="E30">
        <v>16520</v>
      </c>
      <c r="F30" s="15"/>
      <c r="G30">
        <v>273</v>
      </c>
      <c r="H30">
        <v>19900</v>
      </c>
      <c r="J30" s="46"/>
      <c r="K30">
        <v>34100</v>
      </c>
    </row>
    <row r="31" spans="2:13">
      <c r="B31">
        <v>16</v>
      </c>
      <c r="C31" s="15"/>
      <c r="D31">
        <v>799</v>
      </c>
      <c r="E31">
        <v>17320</v>
      </c>
      <c r="F31" s="15"/>
      <c r="G31">
        <v>274</v>
      </c>
      <c r="H31">
        <v>17600</v>
      </c>
      <c r="J31" s="46"/>
      <c r="K31">
        <v>28120</v>
      </c>
    </row>
    <row r="32" spans="2:13">
      <c r="C32" s="15"/>
      <c r="F32" s="15"/>
      <c r="G32">
        <v>275</v>
      </c>
      <c r="H32">
        <v>10860</v>
      </c>
      <c r="J32" s="46"/>
    </row>
    <row r="33" spans="3:13">
      <c r="C33" s="15"/>
      <c r="F33" s="15"/>
      <c r="J33" s="46"/>
    </row>
    <row r="34" spans="3:13">
      <c r="C34" s="15"/>
      <c r="F34" s="15"/>
      <c r="J34" s="46"/>
    </row>
    <row r="35" spans="3:13">
      <c r="C35" s="15"/>
      <c r="F35" s="15"/>
      <c r="J35" s="46"/>
    </row>
    <row r="36" spans="3:13">
      <c r="C36" s="15"/>
      <c r="F36" s="15"/>
      <c r="J36" s="46"/>
    </row>
    <row r="37" spans="3:13">
      <c r="C37" s="15"/>
      <c r="F37" s="15"/>
      <c r="J37" s="46"/>
    </row>
    <row r="38" spans="3:13">
      <c r="C38" s="15"/>
      <c r="F38" s="15"/>
      <c r="J38" s="46"/>
    </row>
    <row r="39" spans="3:13">
      <c r="C39" s="15"/>
      <c r="F39" s="15"/>
      <c r="J39" s="46"/>
    </row>
    <row r="40" spans="3:13">
      <c r="C40" s="15"/>
      <c r="F40" s="15"/>
      <c r="J40" s="46"/>
    </row>
    <row r="41" spans="3:13">
      <c r="C41" s="15"/>
      <c r="F41" s="15"/>
      <c r="J41" s="46"/>
    </row>
    <row r="42" spans="3:13">
      <c r="C42" s="15"/>
      <c r="F42" s="15"/>
      <c r="J42" s="46"/>
    </row>
    <row r="43" spans="3:13">
      <c r="C43" s="15"/>
      <c r="F43" s="15"/>
      <c r="J43" s="46"/>
      <c r="M43" s="9"/>
    </row>
    <row r="44" spans="3:13">
      <c r="C44" s="15"/>
      <c r="F44" s="15"/>
      <c r="H44" s="9"/>
      <c r="J44" s="45"/>
    </row>
    <row r="45" spans="3:13">
      <c r="C45" s="15"/>
      <c r="F45" s="15"/>
      <c r="J45" s="45"/>
    </row>
    <row r="46" spans="3:13">
      <c r="C46" s="15"/>
      <c r="F46" s="15"/>
      <c r="J46" s="45"/>
    </row>
    <row r="47" spans="3:13">
      <c r="C47" s="15"/>
      <c r="E47" s="9"/>
      <c r="F47" s="15"/>
      <c r="J47" s="45"/>
    </row>
    <row r="48" spans="3:13">
      <c r="C48" s="15"/>
      <c r="F48" s="15"/>
      <c r="J48" s="45"/>
    </row>
    <row r="49" spans="1:20">
      <c r="C49" s="15"/>
      <c r="F49" s="15"/>
      <c r="J49" s="45"/>
    </row>
    <row r="50" spans="1:20">
      <c r="C50" s="15"/>
      <c r="F50" s="15"/>
      <c r="J50" s="45"/>
    </row>
    <row r="51" spans="1:20">
      <c r="C51" s="15"/>
      <c r="F51" s="15"/>
      <c r="J51" s="45"/>
      <c r="M51" s="9"/>
    </row>
    <row r="52" spans="1:20">
      <c r="C52" s="15"/>
      <c r="E52" s="9"/>
      <c r="F52" s="15"/>
      <c r="J52" s="45"/>
      <c r="O52" s="9"/>
      <c r="P52" s="9"/>
    </row>
    <row r="53" spans="1:20">
      <c r="C53" s="15"/>
      <c r="E53" s="9"/>
      <c r="F53" s="15"/>
      <c r="J53" s="45"/>
      <c r="O53" s="9"/>
      <c r="P53" s="9"/>
    </row>
    <row r="54" spans="1:20">
      <c r="C54" s="15"/>
      <c r="F54" s="15"/>
      <c r="J54" s="45"/>
      <c r="O54" s="9"/>
      <c r="P54" s="9"/>
    </row>
    <row r="55" spans="1:20">
      <c r="C55" s="15"/>
      <c r="F55" s="15"/>
      <c r="J55" s="45"/>
      <c r="M55" s="9"/>
      <c r="O55" s="9"/>
    </row>
    <row r="56" spans="1:20">
      <c r="C56" s="15"/>
      <c r="F56" s="15"/>
      <c r="J56" s="45"/>
      <c r="M56" s="9"/>
    </row>
    <row r="57" spans="1:20">
      <c r="C57" s="15"/>
      <c r="F57" s="15"/>
      <c r="J57" s="45"/>
    </row>
    <row r="58" spans="1:20" s="9" customFormat="1">
      <c r="A58"/>
      <c r="B58"/>
      <c r="C58" s="29"/>
      <c r="D58"/>
      <c r="E58"/>
      <c r="F58" s="15"/>
      <c r="G58"/>
      <c r="H58"/>
      <c r="I58"/>
      <c r="J58" s="45"/>
      <c r="K58"/>
      <c r="Q58"/>
      <c r="R58"/>
      <c r="S58"/>
      <c r="T58"/>
    </row>
    <row r="59" spans="1:20" s="9" customFormat="1">
      <c r="A59"/>
      <c r="B59"/>
      <c r="C59" s="29"/>
      <c r="D59"/>
      <c r="E59"/>
      <c r="F59" s="15"/>
      <c r="G59"/>
      <c r="H59"/>
      <c r="I59"/>
      <c r="J59" s="45"/>
      <c r="K59"/>
      <c r="Q59"/>
      <c r="R59"/>
      <c r="S59"/>
      <c r="T59"/>
    </row>
    <row r="60" spans="1:20" s="9" customFormat="1">
      <c r="A60"/>
      <c r="B60"/>
      <c r="C60" s="29"/>
      <c r="D60"/>
      <c r="E60"/>
      <c r="F60" s="15"/>
      <c r="G60"/>
      <c r="H60"/>
      <c r="I60"/>
      <c r="J60" s="45"/>
      <c r="K60"/>
      <c r="M60"/>
      <c r="S60"/>
      <c r="T60"/>
    </row>
    <row r="61" spans="1:20" s="9" customFormat="1">
      <c r="A61"/>
      <c r="B61"/>
      <c r="C61" s="29"/>
      <c r="D61"/>
      <c r="E61"/>
      <c r="F61" s="15"/>
      <c r="G61"/>
      <c r="H61"/>
      <c r="I61"/>
      <c r="J61" s="45"/>
      <c r="K61"/>
      <c r="M61"/>
      <c r="S61"/>
      <c r="T61"/>
    </row>
    <row r="62" spans="1:20" s="9" customFormat="1">
      <c r="A62"/>
      <c r="B62"/>
      <c r="C62" s="29"/>
      <c r="D62" s="24"/>
      <c r="E62" s="5"/>
      <c r="F62" s="15"/>
      <c r="G62"/>
      <c r="H62" s="5"/>
      <c r="I62"/>
      <c r="J62" s="45"/>
      <c r="K62"/>
      <c r="M62"/>
      <c r="O62" s="31"/>
      <c r="S62"/>
      <c r="T62"/>
    </row>
    <row r="63" spans="1:20">
      <c r="C63" s="15"/>
      <c r="D63" s="24"/>
      <c r="E63" s="9"/>
      <c r="F63" s="15"/>
      <c r="J63" s="45"/>
    </row>
    <row r="64" spans="1:20">
      <c r="C64" s="15"/>
      <c r="D64" s="24"/>
      <c r="E64" s="5"/>
      <c r="F64" s="15"/>
      <c r="H64" s="5"/>
      <c r="J64" s="45"/>
      <c r="O64" s="31"/>
    </row>
    <row r="65" spans="3:18">
      <c r="C65" s="15"/>
      <c r="D65" s="24"/>
      <c r="E65" s="9"/>
      <c r="F65" s="15"/>
      <c r="H65" s="9"/>
      <c r="J65" s="45"/>
    </row>
    <row r="66" spans="3:18">
      <c r="C66" s="15"/>
      <c r="D66" s="24"/>
      <c r="F66" s="15"/>
      <c r="J66" s="45"/>
    </row>
    <row r="67" spans="3:18">
      <c r="C67" s="15"/>
      <c r="D67" s="24"/>
      <c r="F67" s="15"/>
      <c r="J67" s="45"/>
      <c r="R67" s="9"/>
    </row>
    <row r="68" spans="3:18">
      <c r="C68" s="15"/>
      <c r="D68" s="24"/>
      <c r="F68" s="15"/>
      <c r="J68" s="45"/>
      <c r="R68" s="9"/>
    </row>
    <row r="69" spans="3:18">
      <c r="C69" s="15"/>
      <c r="D69" s="24"/>
      <c r="F69" s="15"/>
      <c r="J69" s="45"/>
      <c r="Q69" s="9"/>
    </row>
    <row r="70" spans="3:18">
      <c r="C70" s="15"/>
      <c r="D70" s="24"/>
      <c r="F70" s="15"/>
      <c r="J70" s="45"/>
    </row>
    <row r="71" spans="3:18">
      <c r="C71" s="15"/>
      <c r="D71" s="24"/>
      <c r="F71" s="15"/>
      <c r="H71" s="9"/>
      <c r="J71" s="45"/>
    </row>
    <row r="72" spans="3:18">
      <c r="C72" s="15"/>
      <c r="D72" s="24"/>
      <c r="F72" s="15"/>
      <c r="J72" s="45"/>
    </row>
    <row r="73" spans="3:18">
      <c r="C73" s="15"/>
      <c r="D73" s="24"/>
      <c r="E73" s="9"/>
      <c r="F73" s="15"/>
      <c r="J73" s="45"/>
    </row>
    <row r="74" spans="3:18">
      <c r="C74" s="15"/>
      <c r="D74" s="24"/>
      <c r="F74" s="15"/>
      <c r="J74" s="45"/>
    </row>
    <row r="75" spans="3:18">
      <c r="C75" s="15"/>
      <c r="D75" s="24"/>
      <c r="F75" s="15"/>
      <c r="J75" s="45"/>
    </row>
    <row r="76" spans="3:18">
      <c r="C76" s="15"/>
      <c r="D76" s="24"/>
      <c r="F76" s="15"/>
      <c r="J76" s="45"/>
    </row>
    <row r="77" spans="3:18">
      <c r="C77" s="15"/>
      <c r="D77" s="24"/>
      <c r="F77" s="15"/>
      <c r="J77" s="45"/>
    </row>
    <row r="78" spans="3:18">
      <c r="C78" s="15"/>
      <c r="D78" s="24"/>
      <c r="F78" s="15"/>
      <c r="J78" s="45"/>
    </row>
    <row r="79" spans="3:18">
      <c r="C79" s="15"/>
      <c r="D79" s="24"/>
      <c r="F79" s="15"/>
      <c r="G79" s="28"/>
      <c r="J79" s="45"/>
    </row>
    <row r="80" spans="3:18">
      <c r="C80" s="15"/>
      <c r="G80" s="24"/>
      <c r="J80" s="45"/>
    </row>
    <row r="81" spans="3:10">
      <c r="C81" s="15"/>
      <c r="D81" s="24"/>
      <c r="F81" s="15"/>
      <c r="G81" s="24"/>
      <c r="J81" s="45"/>
    </row>
    <row r="82" spans="3:10">
      <c r="C82" s="15"/>
      <c r="D82" s="24"/>
      <c r="F82" s="15"/>
      <c r="G82" s="24"/>
      <c r="J82" s="45"/>
    </row>
    <row r="83" spans="3:10">
      <c r="C83" s="15"/>
      <c r="D83" s="24"/>
      <c r="F83" s="15"/>
      <c r="G83" s="24"/>
      <c r="J83" s="45"/>
    </row>
    <row r="84" spans="3:10">
      <c r="C84" s="15"/>
      <c r="D84" s="32"/>
      <c r="F84" s="15"/>
      <c r="G84" s="32"/>
      <c r="J84" s="24"/>
    </row>
    <row r="85" spans="3:10">
      <c r="C85" s="15"/>
      <c r="F85" s="15"/>
      <c r="J85" s="24"/>
    </row>
    <row r="86" spans="3:10">
      <c r="C86" s="15"/>
      <c r="F86" s="15"/>
      <c r="J86" s="24"/>
    </row>
    <row r="87" spans="3:10">
      <c r="C87" s="15"/>
      <c r="F87" s="15"/>
      <c r="J87" s="24"/>
    </row>
    <row r="88" spans="3:10">
      <c r="C88" s="15"/>
      <c r="F88" s="15"/>
      <c r="J88" s="24"/>
    </row>
    <row r="89" spans="3:10">
      <c r="C89" s="15"/>
      <c r="F89" s="15"/>
      <c r="J89" s="24"/>
    </row>
    <row r="90" spans="3:10">
      <c r="C90" s="15"/>
      <c r="F90" s="15"/>
      <c r="J90" s="24"/>
    </row>
    <row r="91" spans="3:10">
      <c r="C91" s="15"/>
      <c r="F91" s="15"/>
      <c r="J91" s="24"/>
    </row>
    <row r="92" spans="3:10">
      <c r="C92" s="15"/>
      <c r="F92" s="15"/>
      <c r="J92" s="24"/>
    </row>
    <row r="93" spans="3:10">
      <c r="C93" s="15"/>
      <c r="F93" s="15"/>
      <c r="J93" s="24"/>
    </row>
    <row r="94" spans="3:10">
      <c r="C94" s="15"/>
      <c r="F94" s="15"/>
      <c r="J94" s="24"/>
    </row>
    <row r="95" spans="3:10">
      <c r="C95" s="15"/>
      <c r="F95" s="15"/>
      <c r="J95" s="24"/>
    </row>
    <row r="96" spans="3:10">
      <c r="C96" s="15"/>
      <c r="F96" s="15"/>
      <c r="J96" s="24"/>
    </row>
    <row r="97" spans="3:10">
      <c r="C97" s="15"/>
      <c r="F97" s="15"/>
      <c r="J97" s="24"/>
    </row>
    <row r="98" spans="3:10">
      <c r="C98" s="15"/>
      <c r="F98" s="15"/>
      <c r="J98" s="24"/>
    </row>
    <row r="99" spans="3:10">
      <c r="C99" s="15"/>
      <c r="F99" s="15"/>
      <c r="J99" s="24"/>
    </row>
    <row r="100" spans="3:10">
      <c r="C100" s="15"/>
      <c r="F100" s="15"/>
      <c r="J100" s="24"/>
    </row>
    <row r="101" spans="3:10">
      <c r="C101" s="15"/>
      <c r="F101" s="15"/>
      <c r="J101" s="24"/>
    </row>
    <row r="102" spans="3:10">
      <c r="C102" s="15"/>
      <c r="F102" s="15"/>
      <c r="J102" s="24"/>
    </row>
    <row r="103" spans="3:10">
      <c r="C103" s="15"/>
      <c r="F103" s="15"/>
      <c r="J103" s="24"/>
    </row>
    <row r="104" spans="3:10">
      <c r="C104" s="15"/>
      <c r="F104" s="15"/>
      <c r="J104" s="24"/>
    </row>
    <row r="105" spans="3:10">
      <c r="C105" s="15"/>
      <c r="F105" s="15"/>
      <c r="J105" s="24"/>
    </row>
    <row r="106" spans="3:10">
      <c r="C106" s="15"/>
      <c r="F106" s="15"/>
      <c r="J106" s="24"/>
    </row>
    <row r="107" spans="3:10">
      <c r="C107" s="15"/>
      <c r="F107" s="15"/>
      <c r="J107" s="24"/>
    </row>
    <row r="108" spans="3:10">
      <c r="C108" s="15"/>
      <c r="F108" s="15"/>
      <c r="J108" s="24"/>
    </row>
    <row r="109" spans="3:10">
      <c r="C109" s="15"/>
      <c r="F109" s="15"/>
      <c r="J109" s="24"/>
    </row>
    <row r="110" spans="3:10">
      <c r="C110" s="15"/>
      <c r="F110" s="15"/>
      <c r="J110" s="24"/>
    </row>
    <row r="111" spans="3:10">
      <c r="C111" s="15"/>
      <c r="F111" s="15"/>
      <c r="J111" s="24"/>
    </row>
    <row r="112" spans="3:10">
      <c r="C112" s="15"/>
      <c r="F112" s="15"/>
      <c r="J112" s="24"/>
    </row>
    <row r="113" spans="3:10">
      <c r="C113" s="15"/>
      <c r="F113" s="15"/>
      <c r="J113" s="24"/>
    </row>
    <row r="114" spans="3:10">
      <c r="C114" s="15"/>
      <c r="F114" s="15"/>
      <c r="J114" s="24"/>
    </row>
    <row r="115" spans="3:10">
      <c r="C115" s="15"/>
      <c r="F115" s="15"/>
      <c r="J115" s="24"/>
    </row>
    <row r="116" spans="3:10">
      <c r="C116" s="15"/>
      <c r="F116" s="15"/>
      <c r="J116" s="24"/>
    </row>
    <row r="117" spans="3:10">
      <c r="C117" s="15"/>
      <c r="D117" s="24"/>
      <c r="F117" s="15"/>
      <c r="J117" s="24"/>
    </row>
    <row r="118" spans="3:10">
      <c r="C118" s="15"/>
      <c r="D118" s="24"/>
      <c r="F118" s="15"/>
      <c r="G118" s="24"/>
      <c r="J118" s="24"/>
    </row>
    <row r="119" spans="3:10">
      <c r="C119" s="15"/>
      <c r="D119" s="24"/>
      <c r="F119" s="15"/>
      <c r="G119" s="24"/>
      <c r="J119" s="24"/>
    </row>
    <row r="120" spans="3:10">
      <c r="C120" s="15"/>
      <c r="D120" s="24"/>
      <c r="F120" s="15"/>
      <c r="G120" s="24"/>
      <c r="J120" s="24"/>
    </row>
    <row r="121" spans="3:10">
      <c r="C121" s="15"/>
      <c r="D121" s="24"/>
      <c r="F121" s="15"/>
      <c r="G121" s="24"/>
      <c r="J121" s="24"/>
    </row>
    <row r="122" spans="3:10">
      <c r="C122" s="15"/>
      <c r="D122" s="24"/>
      <c r="F122" s="15"/>
      <c r="G122" s="24"/>
      <c r="J122" s="24"/>
    </row>
    <row r="123" spans="3:10">
      <c r="C123" s="15"/>
      <c r="D123" s="24"/>
      <c r="F123" s="15"/>
      <c r="G123" s="24"/>
      <c r="J123" s="24"/>
    </row>
    <row r="124" spans="3:10">
      <c r="C124" s="15"/>
      <c r="D124" s="24"/>
      <c r="F124" s="15"/>
      <c r="G124" s="24"/>
      <c r="J124" s="24"/>
    </row>
    <row r="125" spans="3:10">
      <c r="C125" s="15"/>
      <c r="D125" s="24"/>
      <c r="F125" s="15"/>
      <c r="G125" s="24"/>
      <c r="J125" s="24"/>
    </row>
    <row r="126" spans="3:10">
      <c r="C126" s="15"/>
      <c r="D126" s="24"/>
      <c r="F126" s="15"/>
      <c r="G126" s="24"/>
      <c r="J126" s="24"/>
    </row>
    <row r="127" spans="3:10">
      <c r="D127" s="24"/>
      <c r="F127" s="15"/>
      <c r="G127" s="24"/>
      <c r="J127" s="24"/>
    </row>
    <row r="128" spans="3:10">
      <c r="D128" s="24"/>
      <c r="F128" s="15"/>
      <c r="G128" s="24"/>
      <c r="J128" s="24"/>
    </row>
    <row r="129" spans="4:10">
      <c r="D129" s="24"/>
      <c r="F129" s="15"/>
      <c r="G129" s="24"/>
      <c r="J129" s="24"/>
    </row>
    <row r="130" spans="4:10">
      <c r="D130" s="24"/>
      <c r="F130" s="15"/>
      <c r="G130" s="24"/>
      <c r="J130" s="24"/>
    </row>
    <row r="131" spans="4:10">
      <c r="D131" s="24"/>
      <c r="F131" s="15"/>
      <c r="G131" s="24"/>
      <c r="J131" s="24"/>
    </row>
    <row r="132" spans="4:10">
      <c r="D132" s="24"/>
      <c r="F132" s="15"/>
      <c r="G132" s="24"/>
      <c r="J132" s="24"/>
    </row>
    <row r="133" spans="4:10">
      <c r="D133" s="26"/>
      <c r="E133" s="33" t="s">
        <v>48</v>
      </c>
      <c r="F133" s="27"/>
      <c r="G133" s="26"/>
      <c r="H133" s="33" t="s">
        <v>48</v>
      </c>
      <c r="I133" s="33"/>
      <c r="J133" s="24"/>
    </row>
  </sheetData>
  <mergeCells count="31">
    <mergeCell ref="H2:I2"/>
    <mergeCell ref="D3:E3"/>
    <mergeCell ref="H3:I3"/>
    <mergeCell ref="D4:E4"/>
    <mergeCell ref="D5:E5"/>
    <mergeCell ref="F5:G5"/>
    <mergeCell ref="O12:P12"/>
    <mergeCell ref="D9:F9"/>
    <mergeCell ref="G9:I9"/>
    <mergeCell ref="D10:F10"/>
    <mergeCell ref="G10:I10"/>
    <mergeCell ref="D11:F11"/>
    <mergeCell ref="G11:I11"/>
    <mergeCell ref="A12:B12"/>
    <mergeCell ref="D12:F12"/>
    <mergeCell ref="G12:I12"/>
    <mergeCell ref="K12:L12"/>
    <mergeCell ref="M12:N12"/>
    <mergeCell ref="E13:F13"/>
    <mergeCell ref="H13:I13"/>
    <mergeCell ref="K13:L13"/>
    <mergeCell ref="M13:N13"/>
    <mergeCell ref="O13:P13"/>
    <mergeCell ref="S13:T13"/>
    <mergeCell ref="U13:V13"/>
    <mergeCell ref="W13:X13"/>
    <mergeCell ref="Q12:R12"/>
    <mergeCell ref="S12:T12"/>
    <mergeCell ref="U12:V12"/>
    <mergeCell ref="W12:X12"/>
    <mergeCell ref="Q13:R13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3634-5219-4CBA-AF28-80B72F345CEF}">
  <dimension ref="A1:Y46"/>
  <sheetViews>
    <sheetView tabSelected="1" workbookViewId="0">
      <pane ySplit="15" topLeftCell="A16" activePane="bottomLeft" state="frozen"/>
      <selection pane="bottomLeft" activeCell="N32" sqref="N32"/>
    </sheetView>
  </sheetViews>
  <sheetFormatPr defaultRowHeight="15"/>
  <cols>
    <col min="1" max="1" width="4" customWidth="1"/>
    <col min="3" max="3" width="4" customWidth="1"/>
    <col min="4" max="4" width="5.85546875" customWidth="1"/>
    <col min="7" max="7" width="7.42578125" customWidth="1"/>
    <col min="11" max="12" width="9.28515625" customWidth="1"/>
  </cols>
  <sheetData>
    <row r="1" spans="1:25">
      <c r="B1" t="s">
        <v>0</v>
      </c>
      <c r="L1" s="56">
        <v>0.16</v>
      </c>
      <c r="M1" s="9"/>
      <c r="N1" s="9"/>
      <c r="O1" s="9">
        <v>2204.62262184877</v>
      </c>
    </row>
    <row r="2" spans="1:25">
      <c r="H2" s="76" t="s">
        <v>4</v>
      </c>
      <c r="I2" s="76" t="s">
        <v>4</v>
      </c>
      <c r="J2">
        <f>+D11+G11</f>
        <v>438840</v>
      </c>
      <c r="K2">
        <f>J2-J3</f>
        <v>2960</v>
      </c>
      <c r="L2" s="1">
        <f>K2/J2</f>
        <v>6.7450551453832833E-3</v>
      </c>
      <c r="V2" t="e">
        <f>SUM(#REF!)</f>
        <v>#REF!</v>
      </c>
    </row>
    <row r="3" spans="1:25">
      <c r="B3" t="s">
        <v>7</v>
      </c>
      <c r="D3" s="65" t="s">
        <v>149</v>
      </c>
      <c r="E3" s="65"/>
      <c r="F3" t="s">
        <v>150</v>
      </c>
      <c r="H3" s="76" t="s">
        <v>10</v>
      </c>
      <c r="I3" s="76"/>
      <c r="J3">
        <f>K11-M10+N11-O10+P11-Q10+R11-S10+T11-U10+V11-W10+X11-Y10</f>
        <v>435880</v>
      </c>
      <c r="K3" s="3" t="s">
        <v>11</v>
      </c>
      <c r="L3" s="3" t="s">
        <v>12</v>
      </c>
      <c r="M3" s="3" t="s">
        <v>13</v>
      </c>
      <c r="N3" s="4">
        <f>N4*I4/O1</f>
        <v>189.53645755915846</v>
      </c>
      <c r="O3" s="4">
        <f>K7+N7+P7+R7+T7+V7+X7</f>
        <v>189.53645755915844</v>
      </c>
      <c r="V3" t="e">
        <f>V2/V11</f>
        <v>#REF!</v>
      </c>
    </row>
    <row r="4" spans="1:25">
      <c r="B4" t="s">
        <v>15</v>
      </c>
      <c r="D4" s="78" t="s">
        <v>94</v>
      </c>
      <c r="E4" s="65"/>
      <c r="I4">
        <v>60</v>
      </c>
      <c r="J4" s="5">
        <f>J3/I4</f>
        <v>7264.666666666667</v>
      </c>
      <c r="K4" s="6">
        <v>0.98</v>
      </c>
      <c r="L4" s="6">
        <f>(M8+O8+Q8+S8+U8+W8+Y8)/J5/K4</f>
        <v>0.17</v>
      </c>
      <c r="M4" s="6">
        <f>(M9+O9+Q9+S9+U9+W9+Y9)/J5/K4</f>
        <v>0.01</v>
      </c>
      <c r="N4" s="5">
        <f>IF(L4&gt;L1,J4*(1-L4)/(1-L1)*(1-M4)*K4,J4*K4*(1-M4))</f>
        <v>6964.2727000000004</v>
      </c>
      <c r="V4" s="4" t="e">
        <f>V7*V3</f>
        <v>#REF!</v>
      </c>
    </row>
    <row r="5" spans="1:25">
      <c r="B5" t="s">
        <v>18</v>
      </c>
      <c r="D5" s="77" t="s">
        <v>106</v>
      </c>
      <c r="E5" s="65"/>
      <c r="J5" s="4">
        <f>J3/O1</f>
        <v>197.71184223560053</v>
      </c>
      <c r="N5" s="5">
        <v>145</v>
      </c>
      <c r="O5" s="8">
        <f>N4/N5</f>
        <v>48.029466896551725</v>
      </c>
      <c r="P5" t="s">
        <v>6</v>
      </c>
      <c r="V5" s="4" t="e">
        <f>V7-V4</f>
        <v>#REF!</v>
      </c>
    </row>
    <row r="6" spans="1:25">
      <c r="D6" s="9"/>
      <c r="J6" s="4"/>
      <c r="K6" s="10"/>
      <c r="L6" s="10"/>
      <c r="M6" s="11"/>
      <c r="N6" s="10"/>
      <c r="O6" s="5"/>
      <c r="P6" s="8"/>
    </row>
    <row r="7" spans="1:25">
      <c r="F7">
        <f>F8*E8</f>
        <v>0</v>
      </c>
      <c r="I7">
        <f>I8*H8</f>
        <v>0</v>
      </c>
      <c r="K7" s="4">
        <f>IF(K8&gt;$L1,(M11-M10/$O1)*$K4*(1-K8)/(1-$L1)*(1-K9),(M11-M10/$O1)*$K4*(1-K9))</f>
        <v>189.53645755915844</v>
      </c>
      <c r="L7" s="4"/>
      <c r="N7" s="4">
        <f>IF(N8&gt;$L1,(O11-O10/$O1)*$K4*(1-N8)/(1-$L1)*(1-N9),(O11-O10/$O1)*$K4*(1-N9))</f>
        <v>0</v>
      </c>
      <c r="P7" s="4">
        <f>IF(P8&gt;$L1,(Q11-Q10/$O1)*$K4*(1-P8)/(1-$L1)*(1-P9),(Q11-Q10/$O1)*$K4*(1-P9))</f>
        <v>0</v>
      </c>
      <c r="R7" s="4">
        <f>IF(R8&gt;$L1,(S11-S10/$O1)*$K4*(1-R8)/(1-$L1)*(1-R9),(S11-S10/$O1)*$K4*(1-R9))</f>
        <v>0</v>
      </c>
      <c r="T7" s="4">
        <f>IF(T8&gt;$L1,(U11-U10/$O1)*$K4*(1-T8)/(1-$L1)*(1-T9),(U11-U10/$O1)*$K4*(1-T9))</f>
        <v>0</v>
      </c>
      <c r="V7" s="4">
        <f>IF(V8&gt;$L1,(W11-W10/$O1)*$K4*(1-V8)/(1-$L1)*(1-V9),(W11-W10/$O1)*$K4*(1-V9))</f>
        <v>0</v>
      </c>
      <c r="X7" s="4">
        <f>IF(X8&gt;$L1,(Y11-Y10/$O1)*$K4*(1-X8)/(1-$L1)*(1-X9),(Y11-Y10/$O1)*$K4*(1-X9))</f>
        <v>0</v>
      </c>
    </row>
    <row r="8" spans="1:25">
      <c r="B8" s="12"/>
      <c r="C8" s="12"/>
      <c r="D8" s="12"/>
      <c r="E8" s="13">
        <f>D9/D10</f>
        <v>0</v>
      </c>
      <c r="F8" s="12">
        <v>600</v>
      </c>
      <c r="G8" s="12"/>
      <c r="H8" s="13">
        <f>G9/G10</f>
        <v>0</v>
      </c>
      <c r="I8" s="12">
        <v>505</v>
      </c>
      <c r="J8" t="s">
        <v>19</v>
      </c>
      <c r="K8" s="1">
        <v>0.17</v>
      </c>
      <c r="L8" s="1"/>
      <c r="M8" s="4">
        <f>(M11-M10/$O1)*$K4*K8</f>
        <v>32.93879291645105</v>
      </c>
      <c r="N8" s="1">
        <v>0.155</v>
      </c>
      <c r="O8" s="4">
        <f>(O11-O10/$O1)*$K4*N8</f>
        <v>0</v>
      </c>
      <c r="P8" s="1">
        <v>0.155</v>
      </c>
      <c r="Q8" s="4">
        <f>(Q11-Q10/$O1)*$K4*P8</f>
        <v>0</v>
      </c>
      <c r="R8" s="1">
        <v>0.155</v>
      </c>
      <c r="S8" s="4">
        <f>(S11-S10/$O1)*$K4*R8</f>
        <v>0</v>
      </c>
      <c r="T8" s="1">
        <v>0.16</v>
      </c>
      <c r="U8" s="4">
        <f>(U11-U10/$O1)*$K4*T8</f>
        <v>0</v>
      </c>
      <c r="V8" s="1">
        <v>0.15</v>
      </c>
      <c r="W8" s="4">
        <f>(W11-W10/$O1)*$K4*V8</f>
        <v>0</v>
      </c>
      <c r="X8" s="1">
        <v>0.15</v>
      </c>
      <c r="Y8" s="4">
        <f>(Y11-Y10/$O1)*$K4*X8</f>
        <v>0</v>
      </c>
    </row>
    <row r="9" spans="1:25">
      <c r="B9" s="12" t="s">
        <v>20</v>
      </c>
      <c r="C9" s="14"/>
      <c r="D9" s="79"/>
      <c r="E9" s="80"/>
      <c r="F9" s="81"/>
      <c r="G9" s="79"/>
      <c r="H9" s="80"/>
      <c r="I9" s="81"/>
      <c r="J9" t="s">
        <v>13</v>
      </c>
      <c r="K9" s="1">
        <v>0.01</v>
      </c>
      <c r="L9" s="1"/>
      <c r="M9" s="4">
        <f>(M11-M10/$O1)*$K4*K9</f>
        <v>1.9375760539088851</v>
      </c>
      <c r="N9" s="1">
        <v>0.01</v>
      </c>
      <c r="O9" s="4">
        <f>(O11-O10/$O1)*$K4*N9</f>
        <v>0</v>
      </c>
      <c r="P9" s="1">
        <v>0.01</v>
      </c>
      <c r="Q9" s="4">
        <f>(Q11-Q10/$O1)*$K4*P9</f>
        <v>0</v>
      </c>
      <c r="R9" s="1">
        <v>0.01</v>
      </c>
      <c r="S9" s="4">
        <f>(S11-S10/$O1)*$K4*R9</f>
        <v>0</v>
      </c>
      <c r="T9" s="1">
        <v>0.01</v>
      </c>
      <c r="U9" s="4">
        <f>(U11-U10/$O1)*$K4*T9</f>
        <v>0</v>
      </c>
      <c r="V9" s="1">
        <v>2.5000000000000001E-2</v>
      </c>
      <c r="W9" s="4">
        <f>(W11-W10/$O1)*$K4*V9</f>
        <v>0</v>
      </c>
      <c r="X9" s="1">
        <v>2.5000000000000001E-2</v>
      </c>
      <c r="Y9" s="4">
        <f>(Y11-Y10/$O1)*$K4*X9</f>
        <v>0</v>
      </c>
    </row>
    <row r="10" spans="1:25">
      <c r="B10" t="s">
        <v>21</v>
      </c>
      <c r="C10" s="15"/>
      <c r="D10" s="67">
        <f>J3/J2*D11</f>
        <v>260570.50223316016</v>
      </c>
      <c r="E10" s="68"/>
      <c r="F10" s="69"/>
      <c r="G10" s="67">
        <f>J3/J2*G11</f>
        <v>175309.49776683986</v>
      </c>
      <c r="H10" s="68"/>
      <c r="I10" s="69"/>
      <c r="J10" t="s">
        <v>22</v>
      </c>
      <c r="M10" s="16"/>
      <c r="O10" s="16"/>
      <c r="Q10" s="16"/>
      <c r="S10" s="16"/>
      <c r="U10" s="16"/>
      <c r="W10" s="16"/>
      <c r="Y10" s="16"/>
    </row>
    <row r="11" spans="1:25">
      <c r="B11" t="s">
        <v>23</v>
      </c>
      <c r="C11" s="15"/>
      <c r="D11" s="70">
        <f>E14+F14</f>
        <v>262340</v>
      </c>
      <c r="E11" s="71"/>
      <c r="F11" s="72"/>
      <c r="G11" s="70">
        <f>H14+I14</f>
        <v>176500</v>
      </c>
      <c r="H11" s="71"/>
      <c r="I11" s="71"/>
      <c r="J11" s="20"/>
      <c r="K11" s="21">
        <f>K14+M14+L14</f>
        <v>435880</v>
      </c>
      <c r="L11" s="57"/>
      <c r="M11" s="22">
        <f>K11/2204.62262184877</f>
        <v>197.71184223560053</v>
      </c>
      <c r="N11" s="21">
        <f>N14+O14</f>
        <v>0</v>
      </c>
      <c r="O11" s="22">
        <f>N11/2204.62262184877</f>
        <v>0</v>
      </c>
      <c r="P11" s="21">
        <f>P14+Q14</f>
        <v>0</v>
      </c>
      <c r="Q11" s="22">
        <f>P11/2204.62262184877</f>
        <v>0</v>
      </c>
      <c r="R11" s="21">
        <f>R14+S14</f>
        <v>0</v>
      </c>
      <c r="S11" s="22">
        <f>R11/2204.62262184877</f>
        <v>0</v>
      </c>
      <c r="T11" s="21">
        <f>T14+U14</f>
        <v>0</v>
      </c>
      <c r="U11" s="22">
        <f>T11/2204.62262184877</f>
        <v>0</v>
      </c>
      <c r="V11" s="21">
        <f>V14+W14</f>
        <v>0</v>
      </c>
      <c r="W11" s="22">
        <f>V11/2204.62262184877</f>
        <v>0</v>
      </c>
      <c r="X11" s="21">
        <f>X14+Y14</f>
        <v>0</v>
      </c>
      <c r="Y11" s="22">
        <f>X11/2204.62262184877</f>
        <v>0</v>
      </c>
    </row>
    <row r="12" spans="1:25">
      <c r="A12" s="65" t="s">
        <v>24</v>
      </c>
      <c r="B12" s="65"/>
      <c r="C12" s="15"/>
      <c r="D12" s="73" t="s">
        <v>25</v>
      </c>
      <c r="E12" s="74"/>
      <c r="F12" s="75"/>
      <c r="G12" s="73" t="s">
        <v>151</v>
      </c>
      <c r="H12" s="74"/>
      <c r="I12" s="74"/>
      <c r="J12" s="23"/>
      <c r="K12" s="63" t="s">
        <v>152</v>
      </c>
      <c r="L12" s="82"/>
      <c r="M12" s="64"/>
      <c r="N12" s="63" t="s">
        <v>153</v>
      </c>
      <c r="O12" s="64"/>
      <c r="P12" s="63" t="s">
        <v>154</v>
      </c>
      <c r="Q12" s="64"/>
      <c r="R12" s="63" t="s">
        <v>155</v>
      </c>
      <c r="S12" s="64"/>
      <c r="T12" s="63" t="s">
        <v>127</v>
      </c>
      <c r="U12" s="64"/>
      <c r="V12" s="63" t="s">
        <v>54</v>
      </c>
      <c r="W12" s="64"/>
      <c r="X12" s="63" t="s">
        <v>33</v>
      </c>
      <c r="Y12" s="64"/>
    </row>
    <row r="13" spans="1:25">
      <c r="B13" t="s">
        <v>34</v>
      </c>
      <c r="C13" s="15"/>
      <c r="D13" s="24" t="s">
        <v>35</v>
      </c>
      <c r="E13" s="65" t="s">
        <v>36</v>
      </c>
      <c r="F13" s="66"/>
      <c r="G13" s="24" t="s">
        <v>35</v>
      </c>
      <c r="H13" s="65" t="s">
        <v>36</v>
      </c>
      <c r="I13" s="65"/>
      <c r="J13" s="20"/>
      <c r="K13" s="63" t="s">
        <v>36</v>
      </c>
      <c r="L13" s="82"/>
      <c r="M13" s="64"/>
      <c r="N13" s="63" t="s">
        <v>36</v>
      </c>
      <c r="O13" s="64"/>
      <c r="P13" s="63" t="s">
        <v>36</v>
      </c>
      <c r="Q13" s="64"/>
      <c r="R13" s="63" t="s">
        <v>36</v>
      </c>
      <c r="S13" s="64"/>
      <c r="T13" s="63" t="s">
        <v>36</v>
      </c>
      <c r="U13" s="64"/>
      <c r="V13" s="63" t="s">
        <v>36</v>
      </c>
      <c r="W13" s="64"/>
      <c r="X13" s="63" t="s">
        <v>36</v>
      </c>
      <c r="Y13" s="64"/>
    </row>
    <row r="14" spans="1:25">
      <c r="C14" s="15"/>
      <c r="D14" s="24"/>
      <c r="E14" s="2">
        <f>SUM(E15:E46)</f>
        <v>262340</v>
      </c>
      <c r="F14" s="25">
        <f>SUM(F15:F46)</f>
        <v>0</v>
      </c>
      <c r="G14" s="24"/>
      <c r="H14" s="2">
        <f>SUM(H15:H46)</f>
        <v>176500</v>
      </c>
      <c r="I14" s="2">
        <f>SUM(I15:I46)</f>
        <v>0</v>
      </c>
      <c r="J14" s="20"/>
      <c r="K14" s="17">
        <f t="shared" ref="K14:Y14" si="0">SUM(K15:K46)</f>
        <v>435880</v>
      </c>
      <c r="L14" s="18">
        <f t="shared" si="0"/>
        <v>0</v>
      </c>
      <c r="M14" s="19">
        <f t="shared" si="0"/>
        <v>0</v>
      </c>
      <c r="N14" s="17">
        <f t="shared" si="0"/>
        <v>0</v>
      </c>
      <c r="O14" s="19">
        <f t="shared" si="0"/>
        <v>0</v>
      </c>
      <c r="P14" s="17">
        <f t="shared" si="0"/>
        <v>0</v>
      </c>
      <c r="Q14" s="19">
        <f t="shared" si="0"/>
        <v>0</v>
      </c>
      <c r="R14" s="17">
        <f t="shared" si="0"/>
        <v>0</v>
      </c>
      <c r="S14" s="19">
        <f t="shared" si="0"/>
        <v>0</v>
      </c>
      <c r="T14" s="17">
        <f t="shared" si="0"/>
        <v>0</v>
      </c>
      <c r="U14" s="19">
        <f t="shared" si="0"/>
        <v>0</v>
      </c>
      <c r="V14" s="17">
        <f t="shared" si="0"/>
        <v>0</v>
      </c>
      <c r="W14" s="19">
        <f t="shared" si="0"/>
        <v>0</v>
      </c>
      <c r="X14" s="17">
        <f t="shared" si="0"/>
        <v>0</v>
      </c>
      <c r="Y14" s="19">
        <f t="shared" si="0"/>
        <v>0</v>
      </c>
    </row>
    <row r="15" spans="1:25">
      <c r="C15" s="15"/>
      <c r="D15" s="24"/>
      <c r="E15" t="s">
        <v>37</v>
      </c>
      <c r="F15" s="15" t="s">
        <v>39</v>
      </c>
      <c r="G15" s="24"/>
      <c r="H15" t="s">
        <v>37</v>
      </c>
      <c r="I15" t="s">
        <v>38</v>
      </c>
      <c r="J15" s="24"/>
      <c r="K15" s="26" t="s">
        <v>43</v>
      </c>
      <c r="L15" s="33" t="s">
        <v>55</v>
      </c>
      <c r="M15" s="27" t="s">
        <v>40</v>
      </c>
      <c r="N15" s="26"/>
      <c r="O15" s="27"/>
      <c r="P15" s="26" t="s">
        <v>37</v>
      </c>
      <c r="Q15" s="27" t="s">
        <v>39</v>
      </c>
      <c r="R15" s="26" t="s">
        <v>37</v>
      </c>
      <c r="S15" s="27" t="s">
        <v>39</v>
      </c>
      <c r="T15" s="26" t="s">
        <v>37</v>
      </c>
      <c r="U15" s="27" t="s">
        <v>39</v>
      </c>
      <c r="V15" s="26" t="s">
        <v>37</v>
      </c>
      <c r="W15" s="27" t="s">
        <v>39</v>
      </c>
      <c r="X15" s="26" t="s">
        <v>37</v>
      </c>
      <c r="Y15" s="27" t="s">
        <v>39</v>
      </c>
    </row>
    <row r="16" spans="1:25">
      <c r="B16">
        <v>1</v>
      </c>
      <c r="C16" s="15"/>
      <c r="D16" s="24">
        <v>542</v>
      </c>
      <c r="E16">
        <v>22500</v>
      </c>
      <c r="F16" s="15"/>
      <c r="G16" s="24">
        <v>45</v>
      </c>
      <c r="H16">
        <v>20600</v>
      </c>
      <c r="J16" s="24"/>
      <c r="K16">
        <v>42960</v>
      </c>
    </row>
    <row r="17" spans="2:11">
      <c r="B17">
        <v>2</v>
      </c>
      <c r="C17" s="15"/>
      <c r="D17" s="24">
        <v>543</v>
      </c>
      <c r="E17">
        <v>22080</v>
      </c>
      <c r="F17" s="15"/>
      <c r="G17" s="24">
        <v>46</v>
      </c>
      <c r="H17">
        <v>19860</v>
      </c>
      <c r="J17" s="24"/>
      <c r="K17">
        <v>41840</v>
      </c>
    </row>
    <row r="18" spans="2:11">
      <c r="B18">
        <v>3</v>
      </c>
      <c r="C18" s="15"/>
      <c r="D18" s="24">
        <v>544</v>
      </c>
      <c r="E18">
        <v>19920</v>
      </c>
      <c r="F18" s="15"/>
      <c r="G18" s="24">
        <v>47</v>
      </c>
      <c r="H18">
        <v>14120</v>
      </c>
      <c r="J18" s="24"/>
      <c r="K18">
        <v>34180</v>
      </c>
    </row>
    <row r="19" spans="2:11">
      <c r="B19">
        <v>4</v>
      </c>
      <c r="C19" s="15"/>
      <c r="D19" s="24">
        <v>545</v>
      </c>
      <c r="E19">
        <v>20720</v>
      </c>
      <c r="F19" s="15"/>
      <c r="G19" s="24">
        <v>48</v>
      </c>
      <c r="H19">
        <v>17840</v>
      </c>
      <c r="J19" s="24"/>
    </row>
    <row r="20" spans="2:11">
      <c r="C20" s="15"/>
      <c r="D20" s="24">
        <v>546</v>
      </c>
      <c r="E20">
        <v>9740</v>
      </c>
      <c r="F20" s="15"/>
      <c r="G20" s="24"/>
      <c r="J20" s="24"/>
      <c r="K20">
        <v>48180</v>
      </c>
    </row>
    <row r="21" spans="2:11">
      <c r="B21">
        <v>5</v>
      </c>
      <c r="C21" s="15"/>
      <c r="D21" s="24">
        <v>547</v>
      </c>
      <c r="E21">
        <v>18860</v>
      </c>
      <c r="F21" s="15"/>
      <c r="G21" s="24">
        <v>49</v>
      </c>
      <c r="H21">
        <v>19920</v>
      </c>
      <c r="J21" s="24"/>
      <c r="K21">
        <v>38640</v>
      </c>
    </row>
    <row r="22" spans="2:11">
      <c r="B22">
        <v>6</v>
      </c>
      <c r="C22" s="15"/>
      <c r="D22" s="24">
        <v>548</v>
      </c>
      <c r="E22">
        <v>24760</v>
      </c>
      <c r="F22" s="15"/>
      <c r="G22" s="24">
        <v>50</v>
      </c>
      <c r="H22">
        <v>9280</v>
      </c>
      <c r="J22" s="24"/>
      <c r="K22">
        <v>34180</v>
      </c>
    </row>
    <row r="23" spans="2:11">
      <c r="B23">
        <v>7</v>
      </c>
      <c r="C23" s="15"/>
      <c r="D23" s="24">
        <v>549</v>
      </c>
      <c r="E23">
        <v>19440</v>
      </c>
      <c r="F23" s="15"/>
      <c r="G23" s="24"/>
      <c r="J23" s="24"/>
    </row>
    <row r="24" spans="2:11">
      <c r="C24" s="15"/>
      <c r="D24">
        <v>550</v>
      </c>
      <c r="E24">
        <v>24720</v>
      </c>
      <c r="F24" s="15"/>
      <c r="J24" s="24"/>
      <c r="K24">
        <v>44140</v>
      </c>
    </row>
    <row r="25" spans="2:11">
      <c r="B25">
        <v>8</v>
      </c>
      <c r="C25" s="15"/>
      <c r="D25">
        <v>551</v>
      </c>
      <c r="E25">
        <v>19740</v>
      </c>
      <c r="F25" s="15"/>
      <c r="G25">
        <v>51</v>
      </c>
      <c r="H25">
        <v>20160</v>
      </c>
      <c r="J25" s="24"/>
      <c r="K25">
        <v>38700</v>
      </c>
    </row>
    <row r="26" spans="2:11">
      <c r="B26">
        <v>9</v>
      </c>
      <c r="C26" s="15"/>
      <c r="D26">
        <v>552</v>
      </c>
      <c r="E26">
        <v>19660</v>
      </c>
      <c r="F26" s="15"/>
      <c r="G26">
        <v>52</v>
      </c>
      <c r="H26">
        <v>18260</v>
      </c>
      <c r="J26" s="24"/>
      <c r="K26">
        <v>36900</v>
      </c>
    </row>
    <row r="27" spans="2:11">
      <c r="B27">
        <v>10</v>
      </c>
      <c r="C27" s="15"/>
      <c r="D27">
        <v>553</v>
      </c>
      <c r="E27">
        <v>18380</v>
      </c>
      <c r="F27" s="15"/>
      <c r="G27">
        <v>53</v>
      </c>
      <c r="H27">
        <v>14540</v>
      </c>
      <c r="J27" s="24"/>
      <c r="K27">
        <v>31740</v>
      </c>
    </row>
    <row r="28" spans="2:11">
      <c r="B28">
        <v>11</v>
      </c>
      <c r="C28" s="15"/>
      <c r="D28">
        <v>554</v>
      </c>
      <c r="E28">
        <v>20760</v>
      </c>
      <c r="F28" s="15"/>
      <c r="G28">
        <v>54</v>
      </c>
      <c r="H28">
        <v>19480</v>
      </c>
      <c r="J28" s="24"/>
    </row>
    <row r="29" spans="2:11">
      <c r="C29" s="15"/>
      <c r="D29">
        <v>555</v>
      </c>
      <c r="E29">
        <v>1060</v>
      </c>
      <c r="F29" s="15"/>
      <c r="J29" s="24"/>
      <c r="K29">
        <v>41980</v>
      </c>
    </row>
    <row r="30" spans="2:11">
      <c r="B30">
        <v>12</v>
      </c>
      <c r="C30" s="15"/>
      <c r="F30" s="15"/>
      <c r="G30">
        <v>55</v>
      </c>
      <c r="H30">
        <v>2440</v>
      </c>
      <c r="J30" s="24"/>
      <c r="K30">
        <v>2440</v>
      </c>
    </row>
    <row r="31" spans="2:11">
      <c r="C31" s="15"/>
      <c r="F31" s="15"/>
      <c r="J31" s="24"/>
    </row>
    <row r="32" spans="2:11">
      <c r="C32" s="15"/>
      <c r="F32" s="15"/>
      <c r="J32" s="24"/>
    </row>
    <row r="33" spans="3:10">
      <c r="C33" s="15"/>
      <c r="F33" s="15"/>
      <c r="J33" s="24"/>
    </row>
    <row r="34" spans="3:10">
      <c r="C34" s="15"/>
      <c r="F34" s="15"/>
      <c r="J34" s="24"/>
    </row>
    <row r="35" spans="3:10">
      <c r="C35" s="15"/>
      <c r="F35" s="15"/>
      <c r="J35" s="24"/>
    </row>
    <row r="36" spans="3:10">
      <c r="C36" s="15"/>
      <c r="F36" s="15"/>
      <c r="J36" s="24"/>
    </row>
    <row r="37" spans="3:10">
      <c r="C37" s="15"/>
      <c r="D37" s="24"/>
      <c r="F37" s="15"/>
      <c r="J37" s="24"/>
    </row>
    <row r="38" spans="3:10">
      <c r="C38" s="15"/>
      <c r="D38" s="24"/>
      <c r="F38" s="15"/>
      <c r="G38" s="24"/>
      <c r="J38" s="24"/>
    </row>
    <row r="39" spans="3:10">
      <c r="C39" s="15"/>
      <c r="D39" s="24"/>
      <c r="F39" s="15"/>
      <c r="G39" s="24"/>
      <c r="J39" s="24"/>
    </row>
    <row r="40" spans="3:10">
      <c r="D40" s="24"/>
      <c r="F40" s="15"/>
      <c r="G40" s="24"/>
      <c r="J40" s="24"/>
    </row>
    <row r="41" spans="3:10">
      <c r="D41" s="24"/>
      <c r="F41" s="15"/>
      <c r="G41" s="24"/>
      <c r="J41" s="24"/>
    </row>
    <row r="42" spans="3:10">
      <c r="D42" s="24"/>
      <c r="F42" s="15"/>
      <c r="G42" s="24"/>
      <c r="J42" s="24"/>
    </row>
    <row r="43" spans="3:10">
      <c r="D43" s="24"/>
      <c r="F43" s="15"/>
      <c r="G43" s="24"/>
      <c r="J43" s="24"/>
    </row>
    <row r="44" spans="3:10">
      <c r="D44" s="24"/>
      <c r="F44" s="15"/>
      <c r="G44" s="24"/>
      <c r="J44" s="24"/>
    </row>
    <row r="45" spans="3:10">
      <c r="D45" s="24"/>
      <c r="F45" s="15"/>
      <c r="G45" s="24"/>
      <c r="J45" s="24"/>
    </row>
    <row r="46" spans="3:10">
      <c r="D46" s="26"/>
      <c r="E46" s="33" t="s">
        <v>48</v>
      </c>
      <c r="F46" s="27"/>
      <c r="G46" s="26"/>
      <c r="H46" s="33" t="s">
        <v>48</v>
      </c>
      <c r="I46" s="33"/>
      <c r="J46" s="24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X12:Y12"/>
    <mergeCell ref="E13:F13"/>
    <mergeCell ref="H13:I13"/>
    <mergeCell ref="K13:M13"/>
    <mergeCell ref="N13:O13"/>
    <mergeCell ref="P13:Q13"/>
    <mergeCell ref="R13:S13"/>
    <mergeCell ref="T13:U13"/>
    <mergeCell ref="V13:W13"/>
    <mergeCell ref="X13:Y13"/>
    <mergeCell ref="K12:M12"/>
    <mergeCell ref="N12:O12"/>
    <mergeCell ref="P12:Q12"/>
    <mergeCell ref="R12:S12"/>
    <mergeCell ref="T12:U12"/>
    <mergeCell ref="V12:W1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8B6D-A369-4E39-AB79-E64A1D4B4FF8}">
  <dimension ref="A1:AF133"/>
  <sheetViews>
    <sheetView workbookViewId="0">
      <pane ySplit="15" topLeftCell="A16" activePane="bottomLeft" state="frozen"/>
      <selection pane="bottomLeft" activeCell="G10" sqref="G10:I10"/>
      <selection activeCell="G10" sqref="G10:I10"/>
    </sheetView>
  </sheetViews>
  <sheetFormatPr defaultRowHeight="1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  <col min="32" max="32" width="10.7109375" customWidth="1"/>
  </cols>
  <sheetData>
    <row r="1" spans="1:32">
      <c r="B1" t="s">
        <v>0</v>
      </c>
      <c r="L1" s="1">
        <v>0.1</v>
      </c>
      <c r="O1">
        <v>2204.62262184877</v>
      </c>
    </row>
    <row r="2" spans="1:32">
      <c r="H2" s="76" t="s">
        <v>4</v>
      </c>
      <c r="I2" s="76" t="s">
        <v>4</v>
      </c>
      <c r="J2">
        <f>+D11+G11</f>
        <v>215440</v>
      </c>
      <c r="K2">
        <f>J2-J3</f>
        <v>160</v>
      </c>
      <c r="L2" s="1">
        <f>K2/J2</f>
        <v>7.4266617155588561E-4</v>
      </c>
      <c r="V2">
        <f>SUM(V56:V58)</f>
        <v>0</v>
      </c>
    </row>
    <row r="3" spans="1:32">
      <c r="B3" t="s">
        <v>7</v>
      </c>
      <c r="D3" s="77" t="s">
        <v>156</v>
      </c>
      <c r="E3" s="65"/>
      <c r="F3" t="s">
        <v>157</v>
      </c>
      <c r="H3" s="76" t="s">
        <v>10</v>
      </c>
      <c r="I3" s="76"/>
      <c r="J3">
        <f>K11-L10+M11-N10+O11-P10+Q11-R10+S11-T10+U11-V10+W11-X10</f>
        <v>215280</v>
      </c>
      <c r="K3" s="3" t="s">
        <v>11</v>
      </c>
      <c r="L3" s="3" t="s">
        <v>12</v>
      </c>
      <c r="M3" s="3" t="s">
        <v>13</v>
      </c>
      <c r="N3" s="4">
        <f>N4*I4/O1</f>
        <v>93.303968652695033</v>
      </c>
      <c r="O3" s="4">
        <f>K7+M7+O7+Q7+S7+U7+W7</f>
        <v>93.303968652695048</v>
      </c>
      <c r="V3" t="e">
        <f>V2/U11</f>
        <v>#DIV/0!</v>
      </c>
    </row>
    <row r="4" spans="1:32">
      <c r="B4" t="s">
        <v>15</v>
      </c>
      <c r="D4" s="78" t="s">
        <v>80</v>
      </c>
      <c r="E4" s="65"/>
      <c r="I4">
        <v>50</v>
      </c>
      <c r="J4" s="5">
        <f>J3/I4</f>
        <v>4305.6000000000004</v>
      </c>
      <c r="K4" s="6">
        <v>0.98</v>
      </c>
      <c r="L4" s="6">
        <f>IF(J5=0,L1,(L8+N8+P8+R8+T8+V8+X8)/J5/K4)</f>
        <v>0.08</v>
      </c>
      <c r="M4" s="6">
        <f>IF(J5=0,0,(L9+N9+P9+R9+T9+V9+X9)/J5/K4)</f>
        <v>2.5000000000000001E-2</v>
      </c>
      <c r="N4" s="5">
        <f>IF(L4&gt;L1,J4*(1-L4)/(1-L1)*(1-M4)*K4,J4*K4*(1-M4))</f>
        <v>4114.0007999999998</v>
      </c>
      <c r="V4" s="4" t="e">
        <f>U7*V3</f>
        <v>#DIV/0!</v>
      </c>
    </row>
    <row r="5" spans="1:32">
      <c r="B5" t="s">
        <v>18</v>
      </c>
      <c r="D5" s="78">
        <v>43398</v>
      </c>
      <c r="E5" s="65"/>
      <c r="F5" s="7">
        <v>43398</v>
      </c>
      <c r="J5" s="4">
        <f>J3/O1</f>
        <v>97.64936541360025</v>
      </c>
      <c r="N5" s="5">
        <v>153</v>
      </c>
      <c r="O5" s="8">
        <f>N4/N5</f>
        <v>26.888894117647059</v>
      </c>
      <c r="P5" t="s">
        <v>6</v>
      </c>
      <c r="V5" s="4" t="e">
        <f>U7-V4</f>
        <v>#DIV/0!</v>
      </c>
    </row>
    <row r="6" spans="1:32">
      <c r="D6" s="9"/>
      <c r="J6" s="4"/>
      <c r="K6" s="10"/>
      <c r="L6" s="11"/>
      <c r="M6" s="10"/>
      <c r="N6" s="5"/>
      <c r="O6" s="8"/>
    </row>
    <row r="7" spans="1:32">
      <c r="F7">
        <f>F8*E8</f>
        <v>584.83835005574133</v>
      </c>
      <c r="I7" t="e">
        <f>I8*H8</f>
        <v>#DIV/0!</v>
      </c>
      <c r="K7" s="4">
        <f>IF(K8&gt;$L1,(L11-L10/$O1)*$K4*(1-K8)/(1-$L1)*(1-K9),(L11-L10/$O1)*$K4*(1-K9))</f>
        <v>93.303968652695048</v>
      </c>
      <c r="M7" s="4">
        <f>IF(M8&gt;$L1,(N11-N10/$O1)*$K4*(1-M8)/(1-$L1)*(1-M9),(N11-N10/$O1)*$K4*(1-M9))</f>
        <v>0</v>
      </c>
      <c r="O7" s="40">
        <f>IF(O8&gt;$L1,(P11-P10/$O1)*$K4*(1-O8)/(1-$L1)*(1-O9),(P11-P10/$O1)*$K4*(1-O9))</f>
        <v>0</v>
      </c>
      <c r="Q7" s="4">
        <f>IF(Q8&gt;$L1,(R11-R10/$O1)*$K4*(1-Q8)/(1-$L1)*(1-Q9),(R11-R10/$O1)*$K4*(1-Q9))</f>
        <v>0</v>
      </c>
      <c r="S7" s="4">
        <f>IF(S8&gt;$L1,(T11-T10/$O1)*$K4*(1-S8)/(1-$L1)*(1-S9),(T11-T10/$O1)*$K4*(1-S9))</f>
        <v>0</v>
      </c>
      <c r="U7" s="4">
        <f>IF(U8&gt;$L1,(V11-V10/$O1)*$K4*(1-U8)/(1-$L1)*(1-U9),(V11-V10/$O1)*$K4*(1-U9))</f>
        <v>0</v>
      </c>
      <c r="W7" s="4">
        <f>IF(W8&gt;$L1,(X11-X10/$O1)*$K4*(1-W8)/(1-$L1)*(1-W9),(X11-X10/$O1)*$K4*(1-W9))</f>
        <v>0</v>
      </c>
    </row>
    <row r="8" spans="1:32">
      <c r="B8" s="12"/>
      <c r="C8" s="12"/>
      <c r="D8" s="12"/>
      <c r="E8" s="13">
        <f>D9/D10</f>
        <v>0.97473058342623564</v>
      </c>
      <c r="F8" s="12">
        <v>600</v>
      </c>
      <c r="G8" s="12"/>
      <c r="H8" s="13" t="e">
        <f>G9/G10</f>
        <v>#DIV/0!</v>
      </c>
      <c r="I8" s="12">
        <v>505</v>
      </c>
      <c r="J8" t="s">
        <v>19</v>
      </c>
      <c r="K8" s="1">
        <v>0.08</v>
      </c>
      <c r="L8" s="4">
        <f>(L11-L10/$O1)*$K4*K8</f>
        <v>7.65571024842626</v>
      </c>
      <c r="M8" s="1">
        <v>0.2</v>
      </c>
      <c r="N8" s="4">
        <f>(N11-N10/$O1)*$K4*M8</f>
        <v>0</v>
      </c>
      <c r="O8" s="1">
        <v>0.08</v>
      </c>
      <c r="P8" s="4">
        <f>(P11-P10/$O1)*$K4*O8</f>
        <v>0</v>
      </c>
      <c r="Q8" s="1">
        <v>0.125</v>
      </c>
      <c r="R8" s="4">
        <f>(R11-R10/$O1)*$K4*Q8</f>
        <v>0</v>
      </c>
      <c r="S8" s="1">
        <v>9.5000000000000001E-2</v>
      </c>
      <c r="T8" s="4">
        <f>(T11-T10/$O1)*$K4*S8</f>
        <v>0</v>
      </c>
      <c r="U8" s="1">
        <v>0.15</v>
      </c>
      <c r="V8" s="4">
        <f>(V11-V10/$O1)*$K4*U8</f>
        <v>0</v>
      </c>
      <c r="W8" s="1">
        <v>0.15</v>
      </c>
      <c r="X8" s="4">
        <f>(X11-X10/$O1)*$K4*W8</f>
        <v>0</v>
      </c>
    </row>
    <row r="9" spans="1:32">
      <c r="B9" s="12" t="s">
        <v>20</v>
      </c>
      <c r="C9" s="14"/>
      <c r="D9" s="79">
        <v>209840</v>
      </c>
      <c r="E9" s="80"/>
      <c r="F9" s="81"/>
      <c r="G9" s="79"/>
      <c r="H9" s="80"/>
      <c r="I9" s="81"/>
      <c r="J9" t="s">
        <v>13</v>
      </c>
      <c r="K9" s="1">
        <v>2.5000000000000001E-2</v>
      </c>
      <c r="L9" s="4">
        <f>(L11-L10/$O1)*$K4*K9</f>
        <v>2.3924094526332063</v>
      </c>
      <c r="M9" s="1">
        <v>0.05</v>
      </c>
      <c r="N9" s="4">
        <f>(N11-N10/$O1)*$K4*M9</f>
        <v>0</v>
      </c>
      <c r="O9" s="1">
        <v>0.16</v>
      </c>
      <c r="P9" s="4">
        <f>(P11-P10/$O1)*$K4*O9</f>
        <v>0</v>
      </c>
      <c r="Q9" s="1">
        <v>0.03</v>
      </c>
      <c r="R9" s="4">
        <f>(R11-R10/$O1)*$K4*Q9</f>
        <v>0</v>
      </c>
      <c r="S9" s="1">
        <v>2.5000000000000001E-2</v>
      </c>
      <c r="T9" s="4">
        <f>(T11-T10/$O1)*$K4*S9</f>
        <v>0</v>
      </c>
      <c r="U9" s="1">
        <v>2.5000000000000001E-2</v>
      </c>
      <c r="V9" s="4">
        <f>(V11-V10/$O1)*$K4*U9</f>
        <v>0</v>
      </c>
      <c r="W9" s="1">
        <v>2.5000000000000001E-2</v>
      </c>
      <c r="X9" s="4">
        <f>(X11-X10/$O1)*$K4*W9</f>
        <v>0</v>
      </c>
    </row>
    <row r="10" spans="1:32">
      <c r="B10" t="s">
        <v>21</v>
      </c>
      <c r="C10" s="15"/>
      <c r="D10" s="67">
        <f>J3/J2*D11</f>
        <v>215280</v>
      </c>
      <c r="E10" s="68"/>
      <c r="F10" s="69"/>
      <c r="G10" s="67">
        <f>J3/J2*G11</f>
        <v>0</v>
      </c>
      <c r="H10" s="68"/>
      <c r="I10" s="69"/>
      <c r="J10" t="s">
        <v>22</v>
      </c>
      <c r="L10" s="16"/>
      <c r="N10" s="16"/>
      <c r="P10" s="16"/>
      <c r="R10" s="16"/>
      <c r="T10" s="16"/>
      <c r="V10" s="16"/>
      <c r="X10" s="16"/>
    </row>
    <row r="11" spans="1:32">
      <c r="B11" t="s">
        <v>23</v>
      </c>
      <c r="C11" s="15"/>
      <c r="D11" s="70">
        <f>E14+F14</f>
        <v>215440</v>
      </c>
      <c r="E11" s="71"/>
      <c r="F11" s="72"/>
      <c r="G11" s="70">
        <f>H14+I14</f>
        <v>0</v>
      </c>
      <c r="H11" s="71"/>
      <c r="I11" s="71"/>
      <c r="J11" s="20"/>
      <c r="K11" s="21">
        <f>K14+L14</f>
        <v>215280</v>
      </c>
      <c r="L11" s="22">
        <f>K11/2204.62262184877</f>
        <v>97.64936541360025</v>
      </c>
      <c r="M11" s="21">
        <f>M14+N14</f>
        <v>0</v>
      </c>
      <c r="N11" s="22">
        <f>M11/2204.62262184877</f>
        <v>0</v>
      </c>
      <c r="O11" s="21">
        <f>O14+P14</f>
        <v>0</v>
      </c>
      <c r="P11" s="22">
        <f>O11/2204.62262184877</f>
        <v>0</v>
      </c>
      <c r="Q11" s="21">
        <f>Q14+R14</f>
        <v>0</v>
      </c>
      <c r="R11" s="22">
        <f>Q11/2204.62262184877</f>
        <v>0</v>
      </c>
      <c r="S11" s="21">
        <f>S14+T14</f>
        <v>0</v>
      </c>
      <c r="T11" s="22">
        <f>S11/2204.62262184877</f>
        <v>0</v>
      </c>
      <c r="U11" s="21">
        <f>U14+V14</f>
        <v>0</v>
      </c>
      <c r="V11" s="22">
        <f>U11/2204.62262184877</f>
        <v>0</v>
      </c>
      <c r="W11" s="21">
        <f>W14+X14</f>
        <v>0</v>
      </c>
      <c r="X11" s="22">
        <f>W11/2204.62262184877</f>
        <v>0</v>
      </c>
    </row>
    <row r="12" spans="1:32">
      <c r="A12" s="65" t="s">
        <v>24</v>
      </c>
      <c r="B12" s="65"/>
      <c r="C12" s="15"/>
      <c r="D12" s="73" t="s">
        <v>25</v>
      </c>
      <c r="E12" s="74"/>
      <c r="F12" s="75"/>
      <c r="G12" s="73" t="s">
        <v>26</v>
      </c>
      <c r="H12" s="74"/>
      <c r="I12" s="74"/>
      <c r="J12" s="23"/>
      <c r="K12" s="63" t="s">
        <v>158</v>
      </c>
      <c r="L12" s="64"/>
      <c r="M12" s="63" t="s">
        <v>159</v>
      </c>
      <c r="N12" s="64"/>
      <c r="O12" s="63" t="s">
        <v>141</v>
      </c>
      <c r="P12" s="64"/>
      <c r="Q12" s="63" t="s">
        <v>160</v>
      </c>
      <c r="R12" s="64"/>
      <c r="S12" s="63" t="s">
        <v>86</v>
      </c>
      <c r="T12" s="64"/>
      <c r="U12" s="63" t="s">
        <v>54</v>
      </c>
      <c r="V12" s="64"/>
      <c r="W12" s="63" t="s">
        <v>33</v>
      </c>
      <c r="X12" s="64"/>
      <c r="Z12" s="73" t="s">
        <v>25</v>
      </c>
      <c r="AA12" s="74"/>
      <c r="AB12" s="75"/>
      <c r="AD12" s="73" t="s">
        <v>26</v>
      </c>
      <c r="AE12" s="74"/>
      <c r="AF12" s="74"/>
    </row>
    <row r="13" spans="1:32">
      <c r="B13" t="s">
        <v>34</v>
      </c>
      <c r="C13" s="15"/>
      <c r="D13" s="24" t="s">
        <v>35</v>
      </c>
      <c r="E13" s="65" t="s">
        <v>36</v>
      </c>
      <c r="F13" s="66"/>
      <c r="G13" s="24" t="s">
        <v>35</v>
      </c>
      <c r="H13" s="65" t="s">
        <v>36</v>
      </c>
      <c r="I13" s="65"/>
      <c r="J13" s="20"/>
      <c r="K13" s="63" t="s">
        <v>36</v>
      </c>
      <c r="L13" s="64"/>
      <c r="M13" s="63" t="s">
        <v>36</v>
      </c>
      <c r="N13" s="64"/>
      <c r="O13" s="63" t="s">
        <v>36</v>
      </c>
      <c r="P13" s="64"/>
      <c r="Q13" s="63" t="s">
        <v>36</v>
      </c>
      <c r="R13" s="64"/>
      <c r="S13" s="63" t="s">
        <v>36</v>
      </c>
      <c r="T13" s="64"/>
      <c r="U13" s="63" t="s">
        <v>36</v>
      </c>
      <c r="V13" s="64"/>
      <c r="W13" s="63" t="s">
        <v>36</v>
      </c>
      <c r="X13" s="64"/>
      <c r="Z13" s="24" t="s">
        <v>35</v>
      </c>
      <c r="AA13" s="65" t="s">
        <v>36</v>
      </c>
      <c r="AB13" s="66"/>
      <c r="AD13" s="24" t="s">
        <v>35</v>
      </c>
      <c r="AE13" s="65" t="s">
        <v>36</v>
      </c>
      <c r="AF13" s="65"/>
    </row>
    <row r="14" spans="1:32">
      <c r="C14" s="15"/>
      <c r="D14" s="24"/>
      <c r="E14" s="2">
        <f>SUM(E15:E133)</f>
        <v>215440</v>
      </c>
      <c r="F14" s="25">
        <f>SUM(F15:F133)</f>
        <v>0</v>
      </c>
      <c r="G14" s="24"/>
      <c r="H14" s="2">
        <f>SUM(H15:H133)</f>
        <v>0</v>
      </c>
      <c r="I14" s="2">
        <f>SUM(I15:I133)</f>
        <v>0</v>
      </c>
      <c r="J14" s="20"/>
      <c r="K14" s="17">
        <f t="shared" ref="K14:X14" si="0">SUM(K15:K133)</f>
        <v>215280</v>
      </c>
      <c r="L14" s="19">
        <f t="shared" si="0"/>
        <v>0</v>
      </c>
      <c r="M14" s="17">
        <f t="shared" si="0"/>
        <v>0</v>
      </c>
      <c r="N14" s="19">
        <f t="shared" si="0"/>
        <v>0</v>
      </c>
      <c r="O14" s="17">
        <f t="shared" si="0"/>
        <v>0</v>
      </c>
      <c r="P14" s="19">
        <f t="shared" si="0"/>
        <v>0</v>
      </c>
      <c r="Q14" s="17">
        <f t="shared" si="0"/>
        <v>0</v>
      </c>
      <c r="R14" s="19">
        <f t="shared" si="0"/>
        <v>0</v>
      </c>
      <c r="S14" s="17">
        <f t="shared" si="0"/>
        <v>0</v>
      </c>
      <c r="T14" s="19">
        <f t="shared" si="0"/>
        <v>0</v>
      </c>
      <c r="U14" s="17">
        <f t="shared" si="0"/>
        <v>0</v>
      </c>
      <c r="V14" s="19">
        <f t="shared" si="0"/>
        <v>0</v>
      </c>
      <c r="W14" s="17">
        <f t="shared" si="0"/>
        <v>0</v>
      </c>
      <c r="X14" s="19">
        <f t="shared" si="0"/>
        <v>0</v>
      </c>
      <c r="Z14" s="24"/>
      <c r="AA14" s="2">
        <f>SUM(AA15:AA133)</f>
        <v>0</v>
      </c>
      <c r="AB14" s="34">
        <f>AA14/E14</f>
        <v>0</v>
      </c>
      <c r="AC14">
        <f>AA14+AE14</f>
        <v>0</v>
      </c>
      <c r="AD14" s="24"/>
      <c r="AE14" s="2">
        <f>SUM(AE15:AE133)</f>
        <v>0</v>
      </c>
      <c r="AF14" s="34" t="e">
        <f>AE14/H14</f>
        <v>#DIV/0!</v>
      </c>
    </row>
    <row r="15" spans="1:32">
      <c r="C15" s="15"/>
      <c r="D15" s="24"/>
      <c r="E15" t="s">
        <v>37</v>
      </c>
      <c r="F15" s="15" t="s">
        <v>39</v>
      </c>
      <c r="G15" s="24"/>
      <c r="H15" t="s">
        <v>37</v>
      </c>
      <c r="I15" t="s">
        <v>38</v>
      </c>
      <c r="J15" s="24"/>
      <c r="K15" s="26" t="s">
        <v>37</v>
      </c>
      <c r="L15" s="27" t="s">
        <v>39</v>
      </c>
      <c r="M15" s="26" t="s">
        <v>37</v>
      </c>
      <c r="N15" s="27" t="s">
        <v>39</v>
      </c>
      <c r="O15" s="26" t="s">
        <v>37</v>
      </c>
      <c r="P15" s="27" t="s">
        <v>39</v>
      </c>
      <c r="Q15" s="26" t="s">
        <v>37</v>
      </c>
      <c r="R15" s="27" t="s">
        <v>39</v>
      </c>
      <c r="S15" s="26" t="s">
        <v>37</v>
      </c>
      <c r="T15" s="27" t="s">
        <v>39</v>
      </c>
      <c r="U15" s="26" t="s">
        <v>37</v>
      </c>
      <c r="V15" s="27" t="s">
        <v>39</v>
      </c>
      <c r="W15" s="26" t="s">
        <v>37</v>
      </c>
      <c r="X15" s="27" t="s">
        <v>39</v>
      </c>
      <c r="Z15" s="24"/>
      <c r="AA15" t="s">
        <v>161</v>
      </c>
      <c r="AB15" s="15" t="s">
        <v>162</v>
      </c>
      <c r="AD15" s="24"/>
      <c r="AE15" t="s">
        <v>161</v>
      </c>
      <c r="AF15" s="15" t="s">
        <v>162</v>
      </c>
    </row>
    <row r="16" spans="1:32">
      <c r="B16">
        <v>7</v>
      </c>
      <c r="C16" s="15"/>
      <c r="D16" s="24">
        <v>963</v>
      </c>
      <c r="E16">
        <v>15480</v>
      </c>
      <c r="F16" s="15"/>
      <c r="G16" s="24"/>
      <c r="J16" s="24"/>
      <c r="Z16" s="32"/>
      <c r="AB16" s="35"/>
      <c r="AD16" s="24"/>
    </row>
    <row r="17" spans="2:32">
      <c r="C17" s="15"/>
      <c r="D17" s="24">
        <v>964</v>
      </c>
      <c r="E17">
        <v>16440</v>
      </c>
      <c r="F17" s="15"/>
      <c r="G17" s="24"/>
      <c r="J17" s="24"/>
      <c r="K17">
        <v>31840</v>
      </c>
      <c r="Z17" s="24"/>
      <c r="AB17" s="35"/>
      <c r="AD17" s="24"/>
      <c r="AF17" s="35"/>
    </row>
    <row r="18" spans="2:32">
      <c r="B18">
        <v>8</v>
      </c>
      <c r="C18" s="15"/>
      <c r="D18" s="24">
        <v>965</v>
      </c>
      <c r="E18">
        <v>16460</v>
      </c>
      <c r="F18" s="15"/>
      <c r="G18" s="24"/>
      <c r="J18" s="24"/>
      <c r="Z18" s="24"/>
      <c r="AB18" s="35"/>
      <c r="AD18" s="24"/>
      <c r="AF18" s="35"/>
    </row>
    <row r="19" spans="2:32">
      <c r="C19" s="15"/>
      <c r="D19">
        <v>966</v>
      </c>
      <c r="E19">
        <v>14780</v>
      </c>
      <c r="F19" s="15"/>
      <c r="J19" s="24"/>
      <c r="K19">
        <v>31100</v>
      </c>
      <c r="Z19" s="24"/>
      <c r="AB19" s="35"/>
      <c r="AD19" s="24"/>
      <c r="AF19" s="35"/>
    </row>
    <row r="20" spans="2:32">
      <c r="B20">
        <v>9</v>
      </c>
      <c r="C20" s="15"/>
      <c r="D20">
        <v>967</v>
      </c>
      <c r="E20">
        <v>15240</v>
      </c>
      <c r="F20" s="15"/>
      <c r="J20" s="24"/>
      <c r="Z20" s="24"/>
      <c r="AB20" s="35"/>
      <c r="AD20" s="24"/>
      <c r="AF20" s="35"/>
    </row>
    <row r="21" spans="2:32">
      <c r="C21" s="15"/>
      <c r="D21">
        <v>968</v>
      </c>
      <c r="E21">
        <v>15820</v>
      </c>
      <c r="F21" s="15"/>
      <c r="J21" s="24"/>
      <c r="K21">
        <v>31060</v>
      </c>
      <c r="Z21" s="24"/>
      <c r="AB21" s="35"/>
      <c r="AD21" s="24"/>
      <c r="AF21" s="35"/>
    </row>
    <row r="22" spans="2:32">
      <c r="B22">
        <v>10</v>
      </c>
      <c r="C22" s="15"/>
      <c r="D22">
        <v>969</v>
      </c>
      <c r="E22">
        <v>15180</v>
      </c>
      <c r="F22" s="15"/>
      <c r="J22" s="24"/>
      <c r="Z22" s="24"/>
      <c r="AB22" s="35"/>
      <c r="AD22" s="24"/>
      <c r="AF22" s="35"/>
    </row>
    <row r="23" spans="2:32">
      <c r="C23" s="15"/>
      <c r="D23">
        <v>970</v>
      </c>
      <c r="E23">
        <v>11460</v>
      </c>
      <c r="F23" s="15"/>
      <c r="J23" s="24"/>
      <c r="K23">
        <v>26860</v>
      </c>
      <c r="Z23" s="24"/>
      <c r="AB23" s="35"/>
      <c r="AD23" s="24"/>
      <c r="AF23" s="35"/>
    </row>
    <row r="24" spans="2:32">
      <c r="B24">
        <v>11</v>
      </c>
      <c r="C24" s="15"/>
      <c r="D24">
        <v>971</v>
      </c>
      <c r="E24">
        <v>17040</v>
      </c>
      <c r="F24" s="15"/>
      <c r="J24" s="24"/>
      <c r="Z24" s="24"/>
      <c r="AB24" s="35"/>
      <c r="AD24" s="24"/>
      <c r="AF24" s="35"/>
    </row>
    <row r="25" spans="2:32">
      <c r="C25" s="15"/>
      <c r="D25">
        <v>972</v>
      </c>
      <c r="E25">
        <v>16520</v>
      </c>
      <c r="F25" s="15"/>
      <c r="J25" s="24"/>
      <c r="K25">
        <v>33480</v>
      </c>
      <c r="Z25" s="24"/>
      <c r="AB25" s="35"/>
      <c r="AD25" s="24"/>
      <c r="AF25" s="35"/>
    </row>
    <row r="26" spans="2:32">
      <c r="B26">
        <v>12</v>
      </c>
      <c r="C26" s="15"/>
      <c r="D26">
        <v>973</v>
      </c>
      <c r="E26">
        <v>17180</v>
      </c>
      <c r="F26" s="15"/>
      <c r="J26" s="24"/>
      <c r="Z26" s="24"/>
      <c r="AB26" s="35"/>
      <c r="AD26" s="24"/>
      <c r="AF26" s="35"/>
    </row>
    <row r="27" spans="2:32">
      <c r="C27" s="15"/>
      <c r="D27">
        <v>974</v>
      </c>
      <c r="E27">
        <v>14380</v>
      </c>
      <c r="F27" s="15"/>
      <c r="I27" s="15"/>
      <c r="J27" s="24"/>
      <c r="K27">
        <v>31660</v>
      </c>
      <c r="Z27" s="24"/>
      <c r="AB27" s="35"/>
      <c r="AD27" s="24"/>
      <c r="AF27" s="35"/>
    </row>
    <row r="28" spans="2:32">
      <c r="B28">
        <v>13</v>
      </c>
      <c r="C28" s="15"/>
      <c r="D28">
        <v>975</v>
      </c>
      <c r="E28">
        <v>17200</v>
      </c>
      <c r="F28" s="15"/>
      <c r="I28" s="15"/>
      <c r="J28" s="24"/>
      <c r="Z28" s="24"/>
      <c r="AB28" s="35"/>
      <c r="AD28" s="24"/>
      <c r="AF28" s="35"/>
    </row>
    <row r="29" spans="2:32">
      <c r="C29" s="15"/>
      <c r="D29">
        <v>976</v>
      </c>
      <c r="E29">
        <v>12260</v>
      </c>
      <c r="J29" s="24"/>
      <c r="K29">
        <v>29280</v>
      </c>
      <c r="Z29" s="24"/>
      <c r="AB29" s="35"/>
      <c r="AD29" s="24"/>
      <c r="AF29" s="35"/>
    </row>
    <row r="30" spans="2:32">
      <c r="C30" s="15"/>
      <c r="D30" s="28"/>
      <c r="F30" s="15"/>
      <c r="J30" s="24"/>
      <c r="Z30" s="24"/>
      <c r="AB30" s="35"/>
      <c r="AD30" s="24"/>
      <c r="AF30" s="35"/>
    </row>
    <row r="31" spans="2:32">
      <c r="C31" s="15"/>
      <c r="F31" s="15"/>
      <c r="J31" s="24"/>
      <c r="Z31" s="24"/>
      <c r="AB31" s="35"/>
      <c r="AD31" s="24"/>
      <c r="AF31" s="35"/>
    </row>
    <row r="32" spans="2:32">
      <c r="C32" s="15"/>
      <c r="F32" s="15"/>
      <c r="J32" s="24"/>
      <c r="Z32" s="24"/>
      <c r="AB32" s="35"/>
      <c r="AD32" s="24"/>
      <c r="AF32" s="35"/>
    </row>
    <row r="33" spans="3:32">
      <c r="C33" s="15"/>
      <c r="F33" s="15"/>
      <c r="J33" s="24"/>
      <c r="Z33" s="24"/>
      <c r="AB33" s="35"/>
      <c r="AD33" s="24"/>
      <c r="AF33" s="35"/>
    </row>
    <row r="34" spans="3:32">
      <c r="C34" s="15"/>
      <c r="F34" s="15"/>
      <c r="J34" s="24"/>
      <c r="Z34" s="24"/>
      <c r="AB34" s="35"/>
      <c r="AD34" s="24"/>
      <c r="AF34" s="35"/>
    </row>
    <row r="35" spans="3:32">
      <c r="C35" s="15"/>
      <c r="F35" s="15"/>
      <c r="J35" s="24"/>
      <c r="Z35" s="24"/>
      <c r="AB35" s="35"/>
      <c r="AD35" s="24"/>
      <c r="AF35" s="35"/>
    </row>
    <row r="36" spans="3:32">
      <c r="C36" s="15"/>
      <c r="F36" s="15"/>
      <c r="J36" s="24"/>
      <c r="Z36" s="24"/>
      <c r="AB36" s="35"/>
      <c r="AD36" s="24"/>
      <c r="AF36" s="35"/>
    </row>
    <row r="37" spans="3:32">
      <c r="C37" s="15"/>
      <c r="F37" s="15"/>
      <c r="J37" s="24"/>
      <c r="Z37" s="24"/>
      <c r="AB37" s="35"/>
      <c r="AD37" s="24"/>
      <c r="AF37" s="35"/>
    </row>
    <row r="38" spans="3:32">
      <c r="C38" s="15"/>
      <c r="F38" s="15"/>
      <c r="J38" s="24"/>
      <c r="Z38" s="24"/>
      <c r="AB38" s="35"/>
      <c r="AD38" s="24"/>
      <c r="AF38" s="35"/>
    </row>
    <row r="39" spans="3:32">
      <c r="C39" s="15"/>
      <c r="F39" s="15"/>
      <c r="J39" s="24"/>
      <c r="Z39" s="24"/>
      <c r="AB39" s="35"/>
      <c r="AD39" s="24"/>
      <c r="AF39" s="35"/>
    </row>
    <row r="40" spans="3:32">
      <c r="C40" s="15"/>
      <c r="F40" s="15"/>
      <c r="J40" s="24"/>
      <c r="Z40" s="24"/>
      <c r="AB40" s="35"/>
      <c r="AD40" s="24"/>
      <c r="AF40" s="35"/>
    </row>
    <row r="41" spans="3:32">
      <c r="C41" s="15"/>
      <c r="F41" s="15"/>
      <c r="J41" s="24"/>
      <c r="Z41" s="24"/>
      <c r="AB41" s="35"/>
      <c r="AD41" s="24"/>
      <c r="AF41" s="35"/>
    </row>
    <row r="42" spans="3:32">
      <c r="C42" s="15"/>
      <c r="F42" s="15"/>
      <c r="J42" s="24"/>
      <c r="Z42" s="24"/>
      <c r="AB42" s="35"/>
      <c r="AD42" s="24"/>
      <c r="AF42" s="35"/>
    </row>
    <row r="43" spans="3:32">
      <c r="C43" s="15"/>
      <c r="F43" s="15"/>
      <c r="J43" s="24"/>
      <c r="Z43" s="24"/>
      <c r="AB43" s="35"/>
      <c r="AD43" s="24"/>
      <c r="AF43" s="35"/>
    </row>
    <row r="44" spans="3:32">
      <c r="C44" s="15"/>
      <c r="F44" s="15"/>
      <c r="J44" s="24"/>
      <c r="Z44" s="24"/>
      <c r="AB44" s="35"/>
      <c r="AD44" s="24"/>
      <c r="AF44" s="35"/>
    </row>
    <row r="45" spans="3:32">
      <c r="C45" s="15"/>
      <c r="F45" s="15"/>
      <c r="J45" s="24"/>
      <c r="Z45" s="24"/>
      <c r="AB45" s="35"/>
      <c r="AD45" s="24"/>
      <c r="AF45" s="35"/>
    </row>
    <row r="46" spans="3:32">
      <c r="C46" s="15"/>
      <c r="F46" s="15"/>
      <c r="J46" s="24"/>
      <c r="Z46" s="24"/>
      <c r="AB46" s="35"/>
      <c r="AD46" s="24"/>
      <c r="AF46" s="35"/>
    </row>
    <row r="47" spans="3:32">
      <c r="C47" s="15"/>
      <c r="F47" s="15"/>
      <c r="J47" s="24"/>
      <c r="Z47" s="24"/>
      <c r="AB47" s="35"/>
      <c r="AD47" s="24"/>
      <c r="AF47" s="35"/>
    </row>
    <row r="48" spans="3:32">
      <c r="C48" s="15"/>
      <c r="F48" s="15"/>
      <c r="J48" s="24"/>
      <c r="Z48" s="24"/>
      <c r="AB48" s="35"/>
      <c r="AD48" s="24"/>
      <c r="AF48" s="35"/>
    </row>
    <row r="49" spans="1:32">
      <c r="C49" s="15"/>
      <c r="F49" s="15"/>
      <c r="J49" s="24"/>
      <c r="Z49" s="24"/>
      <c r="AB49" s="35"/>
      <c r="AD49" s="24"/>
      <c r="AF49" s="35"/>
    </row>
    <row r="50" spans="1:32">
      <c r="C50" s="15"/>
      <c r="F50" s="15"/>
      <c r="J50" s="24"/>
      <c r="Z50" s="24"/>
      <c r="AB50" s="35"/>
      <c r="AD50" s="24"/>
      <c r="AF50" s="35"/>
    </row>
    <row r="51" spans="1:32">
      <c r="C51" s="15"/>
      <c r="F51" s="15"/>
      <c r="J51" s="24"/>
      <c r="Z51" s="24"/>
      <c r="AB51" s="35"/>
      <c r="AD51" s="24"/>
      <c r="AF51" s="35"/>
    </row>
    <row r="52" spans="1:32">
      <c r="C52" s="15"/>
      <c r="F52" s="15"/>
      <c r="J52" s="24"/>
      <c r="Z52" s="24"/>
      <c r="AB52" s="35"/>
      <c r="AD52" s="24"/>
      <c r="AF52" s="35"/>
    </row>
    <row r="53" spans="1:32">
      <c r="C53" s="15"/>
      <c r="F53" s="15"/>
      <c r="J53" s="24"/>
      <c r="Z53" s="24"/>
      <c r="AB53" s="35"/>
      <c r="AD53" s="24"/>
      <c r="AF53" s="35"/>
    </row>
    <row r="54" spans="1:32">
      <c r="C54" s="15"/>
      <c r="F54" s="15"/>
      <c r="J54" s="24"/>
      <c r="Z54" s="24"/>
      <c r="AB54" s="35"/>
      <c r="AD54" s="24"/>
      <c r="AF54" s="35"/>
    </row>
    <row r="55" spans="1:32">
      <c r="C55" s="15"/>
      <c r="F55" s="15"/>
      <c r="J55" s="24"/>
      <c r="L55" s="9"/>
      <c r="M55" s="9"/>
      <c r="Z55" s="24"/>
      <c r="AB55" s="35"/>
      <c r="AD55" s="24"/>
      <c r="AF55" s="35"/>
    </row>
    <row r="56" spans="1:32">
      <c r="C56" s="15"/>
      <c r="F56" s="15"/>
      <c r="J56" s="24"/>
      <c r="Z56" s="24"/>
      <c r="AB56" s="35"/>
      <c r="AD56" s="24"/>
      <c r="AF56" s="35"/>
    </row>
    <row r="57" spans="1:32">
      <c r="C57" s="15"/>
      <c r="F57" s="15"/>
      <c r="J57" s="24"/>
      <c r="Z57" s="24"/>
      <c r="AB57" s="35"/>
      <c r="AD57" s="24"/>
      <c r="AF57" s="35"/>
    </row>
    <row r="58" spans="1:32" s="9" customFormat="1">
      <c r="A58"/>
      <c r="C58" s="29"/>
      <c r="D58"/>
      <c r="E58"/>
      <c r="F58" s="15"/>
      <c r="G58"/>
      <c r="H58"/>
      <c r="I58"/>
      <c r="J58" s="24"/>
      <c r="K58"/>
      <c r="Z58" s="30"/>
      <c r="AB58" s="35"/>
      <c r="AD58" s="30"/>
      <c r="AF58" s="35"/>
    </row>
    <row r="59" spans="1:32" s="9" customFormat="1">
      <c r="A59"/>
      <c r="C59" s="29"/>
      <c r="D59"/>
      <c r="E59"/>
      <c r="F59" s="15"/>
      <c r="G59"/>
      <c r="H59"/>
      <c r="I59"/>
      <c r="J59" s="24"/>
      <c r="K59"/>
      <c r="Z59" s="30"/>
      <c r="AB59" s="35"/>
      <c r="AD59" s="30"/>
      <c r="AF59" s="35"/>
    </row>
    <row r="60" spans="1:32" s="9" customFormat="1">
      <c r="A60"/>
      <c r="C60" s="29"/>
      <c r="D60"/>
      <c r="E60"/>
      <c r="F60" s="15"/>
      <c r="G60"/>
      <c r="H60"/>
      <c r="I60"/>
      <c r="J60" s="24"/>
      <c r="K60"/>
    </row>
    <row r="61" spans="1:32" s="9" customFormat="1">
      <c r="A61"/>
      <c r="C61" s="29"/>
      <c r="D61"/>
      <c r="E61"/>
      <c r="F61" s="15"/>
      <c r="G61"/>
      <c r="H61"/>
      <c r="J61" s="30"/>
      <c r="K61"/>
    </row>
    <row r="62" spans="1:32" s="9" customFormat="1">
      <c r="A62"/>
      <c r="C62" s="29"/>
      <c r="D62" s="24"/>
      <c r="E62" s="5"/>
      <c r="F62" s="15"/>
      <c r="G62"/>
      <c r="H62" s="5"/>
      <c r="J62" s="30"/>
      <c r="K62"/>
      <c r="M62" s="31"/>
    </row>
    <row r="63" spans="1:32">
      <c r="C63" s="15"/>
      <c r="D63" s="24"/>
      <c r="F63" s="15"/>
      <c r="J63" s="24"/>
      <c r="O63" s="9"/>
    </row>
    <row r="64" spans="1:32">
      <c r="C64" s="15"/>
      <c r="D64" s="24"/>
      <c r="E64" s="5"/>
      <c r="F64" s="15"/>
      <c r="H64" s="5"/>
      <c r="J64" s="24"/>
      <c r="M64" s="31"/>
    </row>
    <row r="65" spans="3:10">
      <c r="C65" s="15"/>
      <c r="D65" s="24"/>
      <c r="F65" s="15"/>
      <c r="J65" s="24"/>
    </row>
    <row r="66" spans="3:10">
      <c r="C66" s="15"/>
      <c r="D66" s="24"/>
      <c r="F66" s="15"/>
      <c r="J66" s="24"/>
    </row>
    <row r="67" spans="3:10">
      <c r="C67" s="15"/>
      <c r="D67" s="24"/>
      <c r="F67" s="15"/>
      <c r="J67" s="24"/>
    </row>
    <row r="68" spans="3:10">
      <c r="C68" s="15"/>
      <c r="D68" s="24"/>
      <c r="F68" s="15"/>
      <c r="J68" s="24"/>
    </row>
    <row r="69" spans="3:10">
      <c r="C69" s="15"/>
      <c r="D69" s="24"/>
      <c r="F69" s="15"/>
      <c r="J69" s="24"/>
    </row>
    <row r="70" spans="3:10">
      <c r="C70" s="15"/>
      <c r="D70" s="24"/>
      <c r="F70" s="15"/>
      <c r="J70" s="24"/>
    </row>
    <row r="71" spans="3:10">
      <c r="C71" s="15"/>
      <c r="D71" s="24"/>
      <c r="F71" s="15"/>
      <c r="J71" s="24"/>
    </row>
    <row r="72" spans="3:10">
      <c r="C72" s="15"/>
      <c r="D72" s="24"/>
      <c r="F72" s="15"/>
      <c r="J72" s="24"/>
    </row>
    <row r="73" spans="3:10">
      <c r="C73" s="15"/>
      <c r="D73" s="24"/>
      <c r="F73" s="15"/>
      <c r="J73" s="24"/>
    </row>
    <row r="74" spans="3:10">
      <c r="C74" s="15"/>
      <c r="D74" s="24"/>
      <c r="F74" s="15"/>
      <c r="J74" s="24"/>
    </row>
    <row r="75" spans="3:10">
      <c r="C75" s="15"/>
      <c r="D75" s="24"/>
      <c r="F75" s="15"/>
      <c r="J75" s="24"/>
    </row>
    <row r="76" spans="3:10">
      <c r="C76" s="15"/>
      <c r="D76" s="24"/>
      <c r="F76" s="15"/>
      <c r="J76" s="24"/>
    </row>
    <row r="77" spans="3:10">
      <c r="C77" s="15"/>
      <c r="D77" s="24"/>
      <c r="F77" s="15"/>
      <c r="J77" s="24"/>
    </row>
    <row r="78" spans="3:10">
      <c r="C78" s="15"/>
      <c r="D78" s="24"/>
      <c r="F78" s="15"/>
      <c r="J78" s="24"/>
    </row>
    <row r="79" spans="3:10">
      <c r="C79" s="15"/>
      <c r="D79" s="24"/>
      <c r="F79" s="15"/>
      <c r="G79" s="28"/>
      <c r="J79" s="24"/>
    </row>
    <row r="80" spans="3:10">
      <c r="C80" s="15"/>
      <c r="G80" s="24"/>
      <c r="J80" s="24"/>
    </row>
    <row r="81" spans="3:10">
      <c r="C81" s="15"/>
      <c r="D81" s="24"/>
      <c r="F81" s="15"/>
      <c r="G81" s="24"/>
      <c r="J81" s="24"/>
    </row>
    <row r="82" spans="3:10">
      <c r="C82" s="15"/>
      <c r="D82" s="24"/>
      <c r="F82" s="15"/>
      <c r="G82" s="24"/>
      <c r="J82" s="24"/>
    </row>
    <row r="83" spans="3:10">
      <c r="C83" s="15"/>
      <c r="D83" s="24"/>
      <c r="F83" s="15"/>
      <c r="G83" s="24"/>
      <c r="J83" s="24"/>
    </row>
    <row r="84" spans="3:10">
      <c r="C84" s="15"/>
      <c r="D84" s="32"/>
      <c r="F84" s="15"/>
      <c r="G84" s="32"/>
      <c r="J84" s="24"/>
    </row>
    <row r="85" spans="3:10">
      <c r="C85" s="15"/>
      <c r="D85" s="24"/>
      <c r="F85" s="15"/>
      <c r="G85" s="24"/>
      <c r="J85" s="24"/>
    </row>
    <row r="86" spans="3:10">
      <c r="C86" s="15"/>
      <c r="D86" s="24"/>
      <c r="F86" s="15"/>
      <c r="G86" s="24"/>
      <c r="J86" s="24"/>
    </row>
    <row r="87" spans="3:10">
      <c r="C87" s="15"/>
      <c r="D87" s="24"/>
      <c r="F87" s="15"/>
      <c r="G87" s="24"/>
      <c r="J87" s="24"/>
    </row>
    <row r="88" spans="3:10">
      <c r="C88" s="15"/>
      <c r="D88" s="32"/>
      <c r="F88" s="15"/>
      <c r="G88" s="24"/>
      <c r="J88" s="24"/>
    </row>
    <row r="89" spans="3:10">
      <c r="C89" s="15"/>
      <c r="D89" s="32"/>
      <c r="F89" s="15"/>
      <c r="G89" s="24"/>
      <c r="J89" s="24"/>
    </row>
    <row r="90" spans="3:10">
      <c r="C90" s="15"/>
      <c r="D90" s="24"/>
      <c r="F90" s="15"/>
      <c r="G90" s="24"/>
      <c r="J90" s="24"/>
    </row>
    <row r="91" spans="3:10">
      <c r="C91" s="15"/>
      <c r="D91" s="24"/>
      <c r="F91" s="15"/>
      <c r="G91" s="24"/>
      <c r="J91" s="24"/>
    </row>
    <row r="92" spans="3:10">
      <c r="C92" s="15"/>
      <c r="D92" s="32"/>
      <c r="F92" s="15"/>
      <c r="G92" s="24"/>
      <c r="J92" s="24"/>
    </row>
    <row r="93" spans="3:10">
      <c r="C93" s="15"/>
      <c r="D93" s="24"/>
      <c r="F93" s="15"/>
      <c r="G93" s="24"/>
      <c r="J93" s="24"/>
    </row>
    <row r="94" spans="3:10">
      <c r="C94" s="15"/>
      <c r="D94" s="24"/>
      <c r="F94" s="15"/>
      <c r="G94" s="24"/>
      <c r="J94" s="24"/>
    </row>
    <row r="95" spans="3:10">
      <c r="C95" s="15"/>
      <c r="D95" s="24"/>
      <c r="F95" s="15"/>
      <c r="G95" s="24"/>
      <c r="J95" s="24"/>
    </row>
    <row r="96" spans="3:10">
      <c r="C96" s="15"/>
      <c r="D96" s="24"/>
      <c r="F96" s="15"/>
      <c r="G96" s="24"/>
      <c r="J96" s="24"/>
    </row>
    <row r="97" spans="3:10">
      <c r="C97" s="15"/>
      <c r="D97" s="24"/>
      <c r="F97" s="15"/>
      <c r="G97" s="24"/>
      <c r="J97" s="24"/>
    </row>
    <row r="98" spans="3:10">
      <c r="C98" s="15"/>
      <c r="D98" s="24"/>
      <c r="F98" s="15"/>
      <c r="G98" s="24"/>
      <c r="J98" s="24"/>
    </row>
    <row r="99" spans="3:10">
      <c r="C99" s="15"/>
      <c r="D99" s="24"/>
      <c r="F99" s="15"/>
      <c r="G99" s="24"/>
      <c r="J99" s="24"/>
    </row>
    <row r="100" spans="3:10">
      <c r="C100" s="15"/>
      <c r="D100" s="24"/>
      <c r="F100" s="15"/>
      <c r="G100" s="24"/>
      <c r="J100" s="24"/>
    </row>
    <row r="101" spans="3:10">
      <c r="C101" s="15"/>
      <c r="D101" s="24"/>
      <c r="F101" s="15"/>
      <c r="G101" s="24"/>
      <c r="J101" s="24"/>
    </row>
    <row r="102" spans="3:10">
      <c r="C102" s="15"/>
      <c r="D102" s="24"/>
      <c r="F102" s="15"/>
      <c r="G102" s="24"/>
      <c r="J102" s="24"/>
    </row>
    <row r="103" spans="3:10">
      <c r="C103" s="15"/>
      <c r="D103" s="24"/>
      <c r="F103" s="15"/>
      <c r="G103" s="24"/>
      <c r="J103" s="24"/>
    </row>
    <row r="104" spans="3:10">
      <c r="C104" s="15"/>
      <c r="D104" s="24"/>
      <c r="F104" s="15"/>
      <c r="G104" s="24"/>
      <c r="J104" s="24"/>
    </row>
    <row r="105" spans="3:10">
      <c r="C105" s="15"/>
      <c r="D105" s="24"/>
      <c r="F105" s="15"/>
      <c r="G105" s="24"/>
      <c r="J105" s="24"/>
    </row>
    <row r="106" spans="3:10">
      <c r="C106" s="15"/>
      <c r="D106" s="24"/>
      <c r="F106" s="15"/>
      <c r="G106" s="24"/>
      <c r="J106" s="24"/>
    </row>
    <row r="107" spans="3:10">
      <c r="C107" s="15"/>
      <c r="D107" s="24"/>
      <c r="F107" s="15"/>
      <c r="G107" s="24"/>
      <c r="J107" s="24"/>
    </row>
    <row r="108" spans="3:10">
      <c r="C108" s="15"/>
      <c r="D108" s="24"/>
      <c r="F108" s="15"/>
      <c r="G108" s="24"/>
      <c r="J108" s="24"/>
    </row>
    <row r="109" spans="3:10">
      <c r="C109" s="15"/>
      <c r="D109" s="24"/>
      <c r="F109" s="15"/>
      <c r="G109" s="24"/>
      <c r="J109" s="24"/>
    </row>
    <row r="110" spans="3:10">
      <c r="C110" s="15"/>
      <c r="D110" s="24"/>
      <c r="F110" s="15"/>
      <c r="G110" s="24"/>
      <c r="J110" s="24"/>
    </row>
    <row r="111" spans="3:10">
      <c r="C111" s="15"/>
      <c r="D111" s="24"/>
      <c r="F111" s="15"/>
      <c r="G111" s="24"/>
      <c r="J111" s="24"/>
    </row>
    <row r="112" spans="3:10">
      <c r="C112" s="15"/>
      <c r="D112" s="24"/>
      <c r="F112" s="15"/>
      <c r="G112" s="24"/>
      <c r="J112" s="24"/>
    </row>
    <row r="113" spans="3:10">
      <c r="C113" s="15"/>
      <c r="D113" s="24"/>
      <c r="F113" s="15"/>
      <c r="G113" s="24"/>
      <c r="J113" s="24"/>
    </row>
    <row r="114" spans="3:10">
      <c r="C114" s="15"/>
      <c r="D114" s="24"/>
      <c r="F114" s="15"/>
      <c r="G114" s="24"/>
      <c r="J114" s="24"/>
    </row>
    <row r="115" spans="3:10">
      <c r="C115" s="15"/>
      <c r="D115" s="24"/>
      <c r="F115" s="15"/>
      <c r="G115" s="24"/>
      <c r="J115" s="24"/>
    </row>
    <row r="116" spans="3:10">
      <c r="C116" s="15"/>
      <c r="D116" s="24"/>
      <c r="F116" s="15"/>
      <c r="G116" s="24"/>
      <c r="J116" s="24"/>
    </row>
    <row r="117" spans="3:10">
      <c r="C117" s="15"/>
      <c r="D117" s="24"/>
      <c r="F117" s="15"/>
      <c r="G117" s="24"/>
      <c r="J117" s="24"/>
    </row>
    <row r="118" spans="3:10">
      <c r="C118" s="15"/>
      <c r="D118" s="24"/>
      <c r="F118" s="15"/>
      <c r="G118" s="24"/>
      <c r="J118" s="24"/>
    </row>
    <row r="119" spans="3:10">
      <c r="C119" s="15"/>
      <c r="D119" s="24"/>
      <c r="F119" s="15"/>
      <c r="G119" s="24"/>
      <c r="J119" s="24"/>
    </row>
    <row r="120" spans="3:10">
      <c r="C120" s="15"/>
      <c r="D120" s="24"/>
      <c r="F120" s="15"/>
      <c r="G120" s="24"/>
      <c r="J120" s="24"/>
    </row>
    <row r="121" spans="3:10">
      <c r="C121" s="15"/>
      <c r="D121" s="24"/>
      <c r="F121" s="15"/>
      <c r="G121" s="24"/>
      <c r="J121" s="24"/>
    </row>
    <row r="122" spans="3:10">
      <c r="C122" s="15"/>
      <c r="D122" s="24"/>
      <c r="F122" s="15"/>
      <c r="G122" s="24"/>
      <c r="J122" s="24"/>
    </row>
    <row r="123" spans="3:10">
      <c r="C123" s="15"/>
      <c r="D123" s="24"/>
      <c r="F123" s="15"/>
      <c r="G123" s="24"/>
      <c r="J123" s="24"/>
    </row>
    <row r="124" spans="3:10">
      <c r="C124" s="15"/>
      <c r="D124" s="24"/>
      <c r="F124" s="15"/>
      <c r="G124" s="24"/>
      <c r="J124" s="24"/>
    </row>
    <row r="125" spans="3:10">
      <c r="C125" s="15"/>
      <c r="D125" s="24"/>
      <c r="F125" s="15"/>
      <c r="G125" s="24"/>
      <c r="J125" s="24"/>
    </row>
    <row r="126" spans="3:10">
      <c r="C126" s="15"/>
      <c r="D126" s="24"/>
      <c r="F126" s="15"/>
      <c r="G126" s="24"/>
      <c r="J126" s="24"/>
    </row>
    <row r="127" spans="3:10">
      <c r="D127" s="24"/>
      <c r="F127" s="15"/>
      <c r="G127" s="24"/>
      <c r="J127" s="24"/>
    </row>
    <row r="128" spans="3:10">
      <c r="D128" s="24"/>
      <c r="F128" s="15"/>
      <c r="G128" s="24"/>
      <c r="J128" s="24"/>
    </row>
    <row r="129" spans="4:10">
      <c r="D129" s="24"/>
      <c r="F129" s="15"/>
      <c r="G129" s="24"/>
      <c r="J129" s="24"/>
    </row>
    <row r="130" spans="4:10">
      <c r="D130" s="24"/>
      <c r="F130" s="15"/>
      <c r="G130" s="24"/>
      <c r="J130" s="24"/>
    </row>
    <row r="131" spans="4:10">
      <c r="D131" s="24"/>
      <c r="F131" s="15"/>
      <c r="G131" s="24"/>
      <c r="J131" s="24"/>
    </row>
    <row r="132" spans="4:10">
      <c r="D132" s="24"/>
      <c r="F132" s="15"/>
      <c r="G132" s="24"/>
      <c r="J132" s="24"/>
    </row>
    <row r="133" spans="4:10">
      <c r="D133" s="26"/>
      <c r="E133" s="33" t="s">
        <v>48</v>
      </c>
      <c r="F133" s="27"/>
      <c r="G133" s="26"/>
      <c r="H133" s="33" t="s">
        <v>48</v>
      </c>
      <c r="I133" s="33"/>
      <c r="J133" s="24"/>
    </row>
  </sheetData>
  <mergeCells count="34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Q13:R13"/>
    <mergeCell ref="S13:T13"/>
    <mergeCell ref="K12:L12"/>
    <mergeCell ref="M12:N12"/>
    <mergeCell ref="O12:P12"/>
    <mergeCell ref="Q12:R12"/>
    <mergeCell ref="S12:T12"/>
    <mergeCell ref="E13:F13"/>
    <mergeCell ref="H13:I13"/>
    <mergeCell ref="K13:L13"/>
    <mergeCell ref="M13:N13"/>
    <mergeCell ref="O13:P13"/>
    <mergeCell ref="U13:V13"/>
    <mergeCell ref="W13:X13"/>
    <mergeCell ref="AA13:AB13"/>
    <mergeCell ref="AE13:AF13"/>
    <mergeCell ref="W12:X12"/>
    <mergeCell ref="Z12:AB12"/>
    <mergeCell ref="AD12:AF12"/>
    <mergeCell ref="U12:V1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DBF8-424B-40A1-8469-5A68001CDCA6}">
  <dimension ref="A1:X144"/>
  <sheetViews>
    <sheetView workbookViewId="0">
      <pane ySplit="15" topLeftCell="A16" activePane="bottomLeft" state="frozen"/>
      <selection pane="bottomLeft" activeCell="G10" sqref="G10:I10"/>
      <selection activeCell="G10" sqref="G10:I10"/>
    </sheetView>
  </sheetViews>
  <sheetFormatPr defaultRowHeight="1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</cols>
  <sheetData>
    <row r="1" spans="1:24">
      <c r="B1" t="s">
        <v>0</v>
      </c>
      <c r="L1" s="1">
        <v>0.1</v>
      </c>
      <c r="O1">
        <v>2204.62262184877</v>
      </c>
    </row>
    <row r="2" spans="1:24">
      <c r="H2" s="76" t="s">
        <v>4</v>
      </c>
      <c r="I2" s="76" t="s">
        <v>4</v>
      </c>
      <c r="J2">
        <f>+D11+G11</f>
        <v>861120</v>
      </c>
      <c r="K2">
        <f>J2-J3</f>
        <v>4540</v>
      </c>
      <c r="L2" s="1">
        <f>K2/J2</f>
        <v>5.272203641768859E-3</v>
      </c>
      <c r="T2">
        <f>90.718*0.98</f>
        <v>88.903639999999996</v>
      </c>
    </row>
    <row r="3" spans="1:24">
      <c r="B3" t="s">
        <v>7</v>
      </c>
      <c r="D3" s="77" t="s">
        <v>163</v>
      </c>
      <c r="E3" s="65"/>
      <c r="F3" t="s">
        <v>164</v>
      </c>
      <c r="H3" s="76" t="s">
        <v>10</v>
      </c>
      <c r="I3" s="76"/>
      <c r="J3">
        <f>K11-L10+M11-N10+O11-P10+Q11-R10+S11-T10+U11-V10+W11-X10</f>
        <v>856580</v>
      </c>
      <c r="K3" s="3" t="s">
        <v>11</v>
      </c>
      <c r="L3" s="3" t="s">
        <v>12</v>
      </c>
      <c r="M3" s="3" t="s">
        <v>13</v>
      </c>
      <c r="N3" s="4">
        <f>N4*I4/O1</f>
        <v>371.24820451749122</v>
      </c>
      <c r="O3" s="4">
        <f>K7+M7+O7+Q7+S7+U7+W7</f>
        <v>371.24820451749133</v>
      </c>
    </row>
    <row r="4" spans="1:24">
      <c r="B4" t="s">
        <v>15</v>
      </c>
      <c r="D4" s="78" t="s">
        <v>80</v>
      </c>
      <c r="E4" s="65"/>
      <c r="I4">
        <v>50</v>
      </c>
      <c r="J4" s="5">
        <f>J3/I4</f>
        <v>17131.599999999999</v>
      </c>
      <c r="K4" s="6">
        <v>0.98</v>
      </c>
      <c r="L4" s="6">
        <f>IF(J5=0,L1,(L8+N8+P8+R8+T8+V8+X8)/J5/K4)</f>
        <v>8.9999999999999983E-2</v>
      </c>
      <c r="M4" s="6">
        <f>IF(J5=0,0,(L9+N9+P9+R9+T9+V9+X9)/J5/K4)</f>
        <v>2.5000000000000001E-2</v>
      </c>
      <c r="N4" s="5">
        <f>IF(L4&gt;L1,J4*(1-L4)/(1-L1)*(1-M4)*K4,J4*K4*(1-M4))</f>
        <v>16369.243799999997</v>
      </c>
      <c r="V4" s="4"/>
    </row>
    <row r="5" spans="1:24">
      <c r="B5" t="s">
        <v>18</v>
      </c>
      <c r="D5" s="78">
        <v>43395</v>
      </c>
      <c r="E5" s="65"/>
      <c r="F5" s="7">
        <v>43400</v>
      </c>
      <c r="J5" s="4">
        <f>J3/O1</f>
        <v>388.53815229460105</v>
      </c>
      <c r="N5" s="5">
        <v>624</v>
      </c>
      <c r="O5" s="8">
        <f>N4/N5</f>
        <v>26.232762499999996</v>
      </c>
      <c r="P5" t="s">
        <v>6</v>
      </c>
      <c r="V5" s="4"/>
    </row>
    <row r="6" spans="1:24">
      <c r="D6" s="9"/>
      <c r="J6" s="4"/>
      <c r="K6" s="10"/>
      <c r="L6" s="11"/>
      <c r="M6" s="10"/>
      <c r="N6" s="5"/>
      <c r="O6" s="8"/>
    </row>
    <row r="7" spans="1:24">
      <c r="F7">
        <f>F8*E8</f>
        <v>637.75100565683522</v>
      </c>
      <c r="I7">
        <f>I8*H8</f>
        <v>525.69879139287218</v>
      </c>
      <c r="K7" s="4">
        <f>IF(K8&gt;$L1,(L11-L10/$O1)*$K4*(1-K8)/(1-$L1)*(1-K9),(L11-L10/$O1)*$K4*(1-K9))</f>
        <v>204.90640235795786</v>
      </c>
      <c r="M7" s="4">
        <f>IF(M8&gt;$L1,(N11-N10/$O1)*$K4*(1-M8)/(1-$L1)*(1-M9),(N11-N10/$O1)*$K4*(1-M9))</f>
        <v>166.34180215953344</v>
      </c>
      <c r="O7" s="4">
        <f>IF(O8&gt;$L1,(P11-P10/$O1)*$K4*(1-O8)/(1-$L1)*(1-O9),(P11-P10/$O1)*$K4*(1-O9))</f>
        <v>0</v>
      </c>
      <c r="Q7" s="4">
        <f>IF(Q8&gt;$L1,(R11-R10/$O1)*$K4*(1-Q8)/(1-$L1)*(1-Q9),(R11-R10/$O1)*$K4*(1-Q9))</f>
        <v>0</v>
      </c>
      <c r="S7" s="4">
        <f>IF(S8&gt;$L1,(T11-T10/$O1)*$K4*(1-S8)/(1-$L1)*(1-S9),(T11-T10/$O1)*$K4*(1-S9))</f>
        <v>0</v>
      </c>
      <c r="U7" s="4">
        <f>IF(U8&gt;$L1,(V11-V10/$O1)*$K4*(1-U8)/(1-$L1)*(1-U9),(V11-V10/$O1)*$K4*(1-U9))</f>
        <v>0</v>
      </c>
      <c r="W7" s="4">
        <f>IF(W8&gt;$L1,(X11-X10/$O1)*$K4*(1-W8)/(1-$L1)*(1-W9),(X11-X10/$O1)*$K4*(1-W9))</f>
        <v>0</v>
      </c>
    </row>
    <row r="8" spans="1:24">
      <c r="B8" s="12"/>
      <c r="C8" s="12"/>
      <c r="D8" s="12"/>
      <c r="E8" s="13">
        <f>D9/D10</f>
        <v>1.062918342761392</v>
      </c>
      <c r="F8" s="12">
        <v>600</v>
      </c>
      <c r="G8" s="12"/>
      <c r="H8" s="13">
        <f>G9/G10</f>
        <v>1.0409877057284598</v>
      </c>
      <c r="I8" s="12">
        <v>505</v>
      </c>
      <c r="J8" t="s">
        <v>19</v>
      </c>
      <c r="K8" s="1">
        <v>0.09</v>
      </c>
      <c r="L8" s="4">
        <f>(L11-L10/$O1)*$K4*K8</f>
        <v>18.91443714073457</v>
      </c>
      <c r="M8" s="1">
        <v>0.09</v>
      </c>
      <c r="N8" s="4">
        <f>(N11-N10/$O1)*$K4*M8</f>
        <v>15.354627891649239</v>
      </c>
      <c r="O8" s="1">
        <v>0.105</v>
      </c>
      <c r="P8" s="4">
        <f>(P11-P10/$O1)*$K4*O8</f>
        <v>0</v>
      </c>
      <c r="Q8" s="1">
        <v>9.5000000000000001E-2</v>
      </c>
      <c r="R8" s="4">
        <f>(R11-R10/$O1)*$K4*Q8</f>
        <v>0</v>
      </c>
      <c r="S8" s="1">
        <v>9.5000000000000001E-2</v>
      </c>
      <c r="T8" s="4">
        <f>(T11-T10/$O1)*$K4*S8</f>
        <v>0</v>
      </c>
      <c r="U8" s="1">
        <v>0.15</v>
      </c>
      <c r="V8" s="4">
        <f>(V11-V10/$O1)*$K4*U8</f>
        <v>0</v>
      </c>
      <c r="W8" s="1">
        <v>0.15</v>
      </c>
      <c r="X8" s="4">
        <f>(X11-X10/$O1)*$K4*W8</f>
        <v>0</v>
      </c>
    </row>
    <row r="9" spans="1:24">
      <c r="B9" s="12" t="s">
        <v>20</v>
      </c>
      <c r="C9" s="14"/>
      <c r="D9" s="79">
        <v>447244</v>
      </c>
      <c r="E9" s="80"/>
      <c r="F9" s="81"/>
      <c r="G9" s="79">
        <f>176402+277271</f>
        <v>453673</v>
      </c>
      <c r="H9" s="80"/>
      <c r="I9" s="81"/>
      <c r="J9" t="s">
        <v>13</v>
      </c>
      <c r="K9" s="1">
        <v>2.5000000000000001E-2</v>
      </c>
      <c r="L9" s="4">
        <f>(L11-L10/$O1)*$K4*K9</f>
        <v>5.2540103168707146</v>
      </c>
      <c r="M9" s="1">
        <v>2.5000000000000001E-2</v>
      </c>
      <c r="N9" s="4">
        <f>(N11-N10/$O1)*$K4*M9</f>
        <v>4.2651744143470109</v>
      </c>
      <c r="O9" s="1">
        <v>2.5000000000000001E-2</v>
      </c>
      <c r="P9" s="4">
        <f>(P11-P10/$O1)*$K4*O9</f>
        <v>0</v>
      </c>
      <c r="Q9" s="1">
        <v>2.5000000000000001E-2</v>
      </c>
      <c r="R9" s="4">
        <f>(R11-R10/$O1)*$K4*Q9</f>
        <v>0</v>
      </c>
      <c r="S9" s="1">
        <v>2.5000000000000001E-2</v>
      </c>
      <c r="T9" s="4">
        <f>(T11-T10/$O1)*$K4*S9</f>
        <v>0</v>
      </c>
      <c r="U9" s="1">
        <v>2.5000000000000001E-2</v>
      </c>
      <c r="V9" s="4">
        <f>(V11-V10/$O1)*$K4*U9</f>
        <v>0</v>
      </c>
      <c r="W9" s="1">
        <v>2.5000000000000001E-2</v>
      </c>
      <c r="X9" s="4">
        <f>(X11-X10/$O1)*$K4*W9</f>
        <v>0</v>
      </c>
    </row>
    <row r="10" spans="1:24">
      <c r="B10" t="s">
        <v>21</v>
      </c>
      <c r="C10" s="15"/>
      <c r="D10" s="67">
        <f>J3/J2*D11</f>
        <v>420769.85785953177</v>
      </c>
      <c r="E10" s="68"/>
      <c r="F10" s="69"/>
      <c r="G10" s="67">
        <f>J3/J2*G11</f>
        <v>435810.14214046823</v>
      </c>
      <c r="H10" s="68"/>
      <c r="I10" s="69"/>
      <c r="J10" t="s">
        <v>22</v>
      </c>
      <c r="L10" s="16"/>
      <c r="N10" s="16"/>
      <c r="P10" s="16"/>
      <c r="R10" s="16"/>
      <c r="T10" s="16"/>
      <c r="V10" s="16"/>
      <c r="X10" s="16"/>
    </row>
    <row r="11" spans="1:24">
      <c r="B11" t="s">
        <v>23</v>
      </c>
      <c r="C11" s="15"/>
      <c r="D11" s="70">
        <f>E14+F14</f>
        <v>423000</v>
      </c>
      <c r="E11" s="71"/>
      <c r="F11" s="72"/>
      <c r="G11" s="70">
        <f>H14+I14</f>
        <v>438120</v>
      </c>
      <c r="H11" s="71"/>
      <c r="I11" s="71"/>
      <c r="J11" s="20"/>
      <c r="K11" s="21">
        <f>K14+L14</f>
        <v>472780</v>
      </c>
      <c r="L11" s="22">
        <f>K11/2204.62262184877</f>
        <v>214.44940068860058</v>
      </c>
      <c r="M11" s="21">
        <f>M14+N14</f>
        <v>383800</v>
      </c>
      <c r="N11" s="22">
        <f>M11/2204.62262184877</f>
        <v>174.08875160600047</v>
      </c>
      <c r="O11" s="21">
        <f>O14+P14</f>
        <v>0</v>
      </c>
      <c r="P11" s="22">
        <f>O11/2204.62262184877</f>
        <v>0</v>
      </c>
      <c r="Q11" s="21">
        <f>Q14+R14</f>
        <v>0</v>
      </c>
      <c r="R11" s="22">
        <f>Q11/2204.62262184877</f>
        <v>0</v>
      </c>
      <c r="S11" s="21">
        <f>S14+T14</f>
        <v>0</v>
      </c>
      <c r="T11" s="22">
        <f>S11/2204.62262184877</f>
        <v>0</v>
      </c>
      <c r="U11" s="21">
        <f>U14+V14</f>
        <v>0</v>
      </c>
      <c r="V11" s="22">
        <f>U11/2204.62262184877</f>
        <v>0</v>
      </c>
      <c r="W11" s="21">
        <f>W14+X14</f>
        <v>0</v>
      </c>
      <c r="X11" s="22">
        <f>W11/2204.62262184877</f>
        <v>0</v>
      </c>
    </row>
    <row r="12" spans="1:24">
      <c r="A12" s="65" t="s">
        <v>24</v>
      </c>
      <c r="B12" s="65"/>
      <c r="C12" s="15"/>
      <c r="D12" s="73" t="s">
        <v>25</v>
      </c>
      <c r="E12" s="74"/>
      <c r="F12" s="75"/>
      <c r="G12" s="73" t="s">
        <v>26</v>
      </c>
      <c r="H12" s="74"/>
      <c r="I12" s="74"/>
      <c r="J12" s="23"/>
      <c r="K12" s="63" t="s">
        <v>165</v>
      </c>
      <c r="L12" s="64"/>
      <c r="M12" s="63" t="s">
        <v>166</v>
      </c>
      <c r="N12" s="64"/>
      <c r="O12" s="63" t="s">
        <v>133</v>
      </c>
      <c r="P12" s="64"/>
      <c r="Q12" s="63" t="s">
        <v>85</v>
      </c>
      <c r="R12" s="64"/>
      <c r="S12" s="63" t="s">
        <v>86</v>
      </c>
      <c r="T12" s="64"/>
      <c r="U12" s="63" t="s">
        <v>54</v>
      </c>
      <c r="V12" s="64"/>
      <c r="W12" s="63" t="s">
        <v>33</v>
      </c>
      <c r="X12" s="64"/>
    </row>
    <row r="13" spans="1:24">
      <c r="B13" t="s">
        <v>34</v>
      </c>
      <c r="C13" s="15"/>
      <c r="D13" s="24" t="s">
        <v>35</v>
      </c>
      <c r="E13" s="65" t="s">
        <v>36</v>
      </c>
      <c r="F13" s="66"/>
      <c r="G13" s="24" t="s">
        <v>35</v>
      </c>
      <c r="H13" s="65" t="s">
        <v>36</v>
      </c>
      <c r="I13" s="65"/>
      <c r="J13" s="20"/>
      <c r="K13" s="63" t="s">
        <v>36</v>
      </c>
      <c r="L13" s="64"/>
      <c r="M13" s="63" t="s">
        <v>36</v>
      </c>
      <c r="N13" s="64"/>
      <c r="O13" s="63" t="s">
        <v>36</v>
      </c>
      <c r="P13" s="64"/>
      <c r="Q13" s="63" t="s">
        <v>36</v>
      </c>
      <c r="R13" s="64"/>
      <c r="S13" s="63" t="s">
        <v>36</v>
      </c>
      <c r="T13" s="64"/>
      <c r="U13" s="63" t="s">
        <v>36</v>
      </c>
      <c r="V13" s="64"/>
      <c r="W13" s="63" t="s">
        <v>36</v>
      </c>
      <c r="X13" s="64"/>
    </row>
    <row r="14" spans="1:24">
      <c r="C14" s="15"/>
      <c r="D14" s="24"/>
      <c r="E14" s="2">
        <f>SUM(E15:E144)</f>
        <v>423000</v>
      </c>
      <c r="F14" s="25">
        <f>SUM(F15:F144)</f>
        <v>0</v>
      </c>
      <c r="G14" s="24"/>
      <c r="H14" s="2">
        <f>SUM(H16:H144)</f>
        <v>166400</v>
      </c>
      <c r="I14" s="2">
        <f>SUM(I16:I144)</f>
        <v>271720</v>
      </c>
      <c r="J14" s="20"/>
      <c r="K14" s="17">
        <f t="shared" ref="K14:X14" si="0">SUM(K15:K144)</f>
        <v>472780</v>
      </c>
      <c r="L14" s="19">
        <f t="shared" si="0"/>
        <v>0</v>
      </c>
      <c r="M14" s="17">
        <f t="shared" si="0"/>
        <v>383800</v>
      </c>
      <c r="N14" s="19">
        <f t="shared" si="0"/>
        <v>0</v>
      </c>
      <c r="O14" s="17">
        <f t="shared" si="0"/>
        <v>0</v>
      </c>
      <c r="P14" s="19">
        <f t="shared" si="0"/>
        <v>0</v>
      </c>
      <c r="Q14" s="17">
        <f t="shared" si="0"/>
        <v>0</v>
      </c>
      <c r="R14" s="19">
        <f t="shared" si="0"/>
        <v>0</v>
      </c>
      <c r="S14" s="17">
        <f t="shared" si="0"/>
        <v>0</v>
      </c>
      <c r="T14" s="19">
        <f t="shared" si="0"/>
        <v>0</v>
      </c>
      <c r="U14" s="17">
        <f t="shared" si="0"/>
        <v>0</v>
      </c>
      <c r="V14" s="19">
        <f t="shared" si="0"/>
        <v>0</v>
      </c>
      <c r="W14" s="17">
        <f t="shared" si="0"/>
        <v>0</v>
      </c>
      <c r="X14" s="19">
        <f t="shared" si="0"/>
        <v>0</v>
      </c>
    </row>
    <row r="15" spans="1:24">
      <c r="C15" s="15"/>
      <c r="D15" s="24"/>
      <c r="E15" t="s">
        <v>37</v>
      </c>
      <c r="F15" s="15" t="s">
        <v>39</v>
      </c>
      <c r="G15" s="24"/>
      <c r="H15" t="s">
        <v>115</v>
      </c>
      <c r="I15">
        <v>9870</v>
      </c>
      <c r="J15" s="24"/>
      <c r="K15" s="26" t="s">
        <v>37</v>
      </c>
      <c r="L15" s="27" t="s">
        <v>39</v>
      </c>
      <c r="M15" s="26" t="s">
        <v>37</v>
      </c>
      <c r="N15" s="27" t="s">
        <v>39</v>
      </c>
      <c r="O15" s="26" t="s">
        <v>37</v>
      </c>
      <c r="P15" s="27" t="s">
        <v>39</v>
      </c>
      <c r="Q15" s="26" t="s">
        <v>37</v>
      </c>
      <c r="R15" s="27" t="s">
        <v>39</v>
      </c>
      <c r="S15" s="26" t="s">
        <v>37</v>
      </c>
      <c r="T15" s="27" t="s">
        <v>39</v>
      </c>
      <c r="U15" s="26" t="s">
        <v>37</v>
      </c>
      <c r="V15" s="27" t="s">
        <v>39</v>
      </c>
      <c r="W15" s="26" t="s">
        <v>37</v>
      </c>
      <c r="X15" s="27" t="s">
        <v>39</v>
      </c>
    </row>
    <row r="16" spans="1:24">
      <c r="B16">
        <v>1</v>
      </c>
      <c r="C16" s="15"/>
      <c r="D16" s="24">
        <v>915</v>
      </c>
      <c r="E16">
        <v>15640</v>
      </c>
      <c r="F16" s="15"/>
      <c r="G16" s="24">
        <v>381</v>
      </c>
      <c r="H16">
        <v>17640</v>
      </c>
      <c r="J16" s="24"/>
      <c r="M16">
        <v>33400</v>
      </c>
    </row>
    <row r="17" spans="2:13">
      <c r="B17">
        <v>2</v>
      </c>
      <c r="C17" s="15"/>
      <c r="D17" s="24">
        <v>916</v>
      </c>
      <c r="E17">
        <v>15880</v>
      </c>
      <c r="F17" s="15"/>
      <c r="G17" s="24">
        <v>382</v>
      </c>
      <c r="H17">
        <v>16300</v>
      </c>
      <c r="J17" s="24"/>
      <c r="M17">
        <v>32780</v>
      </c>
    </row>
    <row r="18" spans="2:13">
      <c r="B18">
        <v>3</v>
      </c>
      <c r="C18" s="15"/>
      <c r="D18" s="24">
        <v>917</v>
      </c>
      <c r="E18">
        <v>13320</v>
      </c>
      <c r="F18" s="15"/>
      <c r="G18" s="24">
        <v>383</v>
      </c>
      <c r="H18">
        <v>17240</v>
      </c>
      <c r="J18" s="24"/>
      <c r="M18">
        <v>31080</v>
      </c>
    </row>
    <row r="19" spans="2:13">
      <c r="B19">
        <v>4</v>
      </c>
      <c r="C19" s="15"/>
      <c r="D19" s="24">
        <v>918</v>
      </c>
      <c r="E19">
        <v>17240</v>
      </c>
      <c r="F19" s="15"/>
      <c r="G19" s="24">
        <v>384</v>
      </c>
      <c r="H19">
        <v>19340</v>
      </c>
      <c r="J19" s="24"/>
      <c r="M19">
        <v>36680</v>
      </c>
    </row>
    <row r="20" spans="2:13">
      <c r="B20">
        <v>5</v>
      </c>
      <c r="C20" s="15"/>
      <c r="D20" s="24">
        <v>919</v>
      </c>
      <c r="E20">
        <v>16620</v>
      </c>
      <c r="F20" s="15"/>
      <c r="G20" s="24">
        <v>385</v>
      </c>
      <c r="H20">
        <v>10140</v>
      </c>
      <c r="J20" s="24"/>
      <c r="M20">
        <v>26820</v>
      </c>
    </row>
    <row r="21" spans="2:13">
      <c r="B21">
        <v>6</v>
      </c>
      <c r="C21" s="15"/>
      <c r="D21" s="24">
        <v>920</v>
      </c>
      <c r="E21">
        <v>10860</v>
      </c>
      <c r="F21" s="15"/>
      <c r="G21" s="24">
        <v>386</v>
      </c>
      <c r="H21">
        <v>15360</v>
      </c>
      <c r="J21" s="24"/>
    </row>
    <row r="22" spans="2:13">
      <c r="C22" s="15"/>
      <c r="D22" s="24"/>
      <c r="F22" s="15"/>
      <c r="G22" s="24">
        <v>387</v>
      </c>
      <c r="H22">
        <v>7940</v>
      </c>
      <c r="J22" s="24"/>
      <c r="M22">
        <v>34660</v>
      </c>
    </row>
    <row r="23" spans="2:13">
      <c r="B23">
        <v>7</v>
      </c>
      <c r="C23" s="15"/>
      <c r="D23" s="24">
        <v>921</v>
      </c>
      <c r="E23">
        <v>14220</v>
      </c>
      <c r="F23" s="15"/>
      <c r="G23" s="24">
        <v>388</v>
      </c>
      <c r="H23">
        <v>17700</v>
      </c>
      <c r="J23" s="24"/>
      <c r="M23">
        <v>31840</v>
      </c>
    </row>
    <row r="24" spans="2:13">
      <c r="B24">
        <v>8</v>
      </c>
      <c r="C24" s="15"/>
      <c r="D24" s="24">
        <v>922</v>
      </c>
      <c r="E24">
        <v>12100</v>
      </c>
      <c r="F24" s="15"/>
      <c r="G24" s="24">
        <v>389</v>
      </c>
      <c r="H24">
        <v>13480</v>
      </c>
      <c r="J24" s="24"/>
      <c r="M24">
        <v>25480</v>
      </c>
    </row>
    <row r="25" spans="2:13">
      <c r="B25">
        <v>9</v>
      </c>
      <c r="C25" s="15"/>
      <c r="D25" s="24">
        <v>923</v>
      </c>
      <c r="E25">
        <v>14360</v>
      </c>
      <c r="F25" s="15"/>
      <c r="G25" s="24" t="s">
        <v>167</v>
      </c>
      <c r="H25">
        <v>15540</v>
      </c>
      <c r="J25" s="24"/>
      <c r="M25">
        <v>28840</v>
      </c>
    </row>
    <row r="26" spans="2:13">
      <c r="B26">
        <v>10</v>
      </c>
      <c r="C26" s="15"/>
      <c r="D26" s="24">
        <v>924</v>
      </c>
      <c r="E26">
        <v>12460</v>
      </c>
      <c r="F26" s="15"/>
      <c r="G26" s="24">
        <v>392</v>
      </c>
      <c r="H26">
        <v>15720</v>
      </c>
      <c r="J26" s="24"/>
      <c r="M26">
        <v>27820</v>
      </c>
    </row>
    <row r="27" spans="2:13">
      <c r="B27">
        <v>1</v>
      </c>
      <c r="C27" s="15"/>
      <c r="D27" s="24">
        <v>977</v>
      </c>
      <c r="E27">
        <v>17040</v>
      </c>
      <c r="F27" s="15"/>
      <c r="G27" s="24"/>
      <c r="J27" s="24"/>
      <c r="K27">
        <v>16580</v>
      </c>
    </row>
    <row r="28" spans="2:13">
      <c r="B28">
        <v>2</v>
      </c>
      <c r="C28" s="15"/>
      <c r="D28" s="24">
        <v>978</v>
      </c>
      <c r="E28">
        <v>17260</v>
      </c>
      <c r="F28" s="15"/>
      <c r="G28" s="24">
        <v>437</v>
      </c>
      <c r="I28">
        <v>12140</v>
      </c>
      <c r="J28" s="24"/>
      <c r="K28">
        <v>29120</v>
      </c>
    </row>
    <row r="29" spans="2:13">
      <c r="B29">
        <v>3</v>
      </c>
      <c r="C29" s="15"/>
      <c r="D29" s="24">
        <v>979</v>
      </c>
      <c r="E29">
        <v>15260</v>
      </c>
      <c r="F29" s="15"/>
      <c r="G29" s="24">
        <v>438</v>
      </c>
      <c r="I29">
        <v>11560</v>
      </c>
      <c r="J29" s="24"/>
    </row>
    <row r="30" spans="2:13">
      <c r="C30" s="15"/>
      <c r="F30" s="15"/>
      <c r="G30">
        <v>439</v>
      </c>
      <c r="I30">
        <v>5600</v>
      </c>
      <c r="J30" s="24"/>
      <c r="K30">
        <v>31680</v>
      </c>
    </row>
    <row r="31" spans="2:13">
      <c r="B31">
        <v>4</v>
      </c>
      <c r="C31" s="15"/>
      <c r="D31">
        <v>980</v>
      </c>
      <c r="E31">
        <v>16380</v>
      </c>
      <c r="F31" s="15"/>
      <c r="G31">
        <v>440</v>
      </c>
      <c r="I31">
        <v>12180</v>
      </c>
      <c r="J31" s="24"/>
      <c r="K31">
        <v>28160</v>
      </c>
    </row>
    <row r="32" spans="2:13">
      <c r="B32">
        <v>5</v>
      </c>
      <c r="C32" s="15"/>
      <c r="D32">
        <v>981</v>
      </c>
      <c r="E32">
        <v>16960</v>
      </c>
      <c r="F32" s="15"/>
      <c r="G32">
        <v>441</v>
      </c>
      <c r="I32">
        <v>12780</v>
      </c>
      <c r="J32" s="24"/>
    </row>
    <row r="33" spans="2:11">
      <c r="C33" s="15"/>
      <c r="F33" s="15"/>
      <c r="G33">
        <v>442</v>
      </c>
      <c r="I33">
        <v>6660</v>
      </c>
      <c r="J33" s="24"/>
      <c r="K33">
        <v>35200</v>
      </c>
    </row>
    <row r="34" spans="2:11">
      <c r="B34">
        <v>6</v>
      </c>
      <c r="C34" s="15"/>
      <c r="D34">
        <v>982</v>
      </c>
      <c r="E34">
        <v>13600</v>
      </c>
      <c r="F34" s="15"/>
      <c r="G34">
        <v>443</v>
      </c>
      <c r="I34">
        <v>10060</v>
      </c>
      <c r="J34" s="24"/>
      <c r="K34">
        <v>23900</v>
      </c>
    </row>
    <row r="35" spans="2:11">
      <c r="B35">
        <v>7</v>
      </c>
      <c r="C35" s="15"/>
      <c r="D35">
        <v>983</v>
      </c>
      <c r="E35">
        <v>12120</v>
      </c>
      <c r="F35" s="15"/>
      <c r="G35">
        <v>444</v>
      </c>
      <c r="I35">
        <v>12900</v>
      </c>
      <c r="J35" s="24"/>
    </row>
    <row r="36" spans="2:11">
      <c r="C36" s="15"/>
      <c r="F36" s="15"/>
      <c r="G36">
        <v>445</v>
      </c>
      <c r="I36">
        <v>7420</v>
      </c>
      <c r="J36" s="24"/>
      <c r="K36">
        <v>31940</v>
      </c>
    </row>
    <row r="37" spans="2:11">
      <c r="B37">
        <v>8</v>
      </c>
      <c r="C37" s="15"/>
      <c r="D37">
        <v>984</v>
      </c>
      <c r="E37">
        <v>14200</v>
      </c>
      <c r="F37" s="15"/>
      <c r="G37">
        <v>446</v>
      </c>
      <c r="I37">
        <v>12540</v>
      </c>
      <c r="J37" s="24"/>
    </row>
    <row r="38" spans="2:11">
      <c r="C38" s="15"/>
      <c r="F38" s="15"/>
      <c r="G38">
        <v>447</v>
      </c>
      <c r="I38" s="15">
        <v>9940</v>
      </c>
      <c r="J38" s="24"/>
      <c r="K38">
        <v>36640</v>
      </c>
    </row>
    <row r="39" spans="2:11">
      <c r="B39">
        <v>9</v>
      </c>
      <c r="C39" s="15"/>
      <c r="D39">
        <v>985</v>
      </c>
      <c r="E39">
        <v>16360</v>
      </c>
      <c r="F39" s="15"/>
      <c r="G39">
        <v>448</v>
      </c>
      <c r="I39" s="15">
        <v>12360</v>
      </c>
      <c r="J39" s="24"/>
      <c r="K39">
        <v>28720</v>
      </c>
    </row>
    <row r="40" spans="2:11">
      <c r="B40">
        <v>10</v>
      </c>
      <c r="C40" s="15"/>
      <c r="D40">
        <v>986</v>
      </c>
      <c r="E40">
        <v>12240</v>
      </c>
      <c r="G40">
        <v>449</v>
      </c>
      <c r="I40">
        <v>11220</v>
      </c>
      <c r="J40" s="24"/>
      <c r="K40">
        <v>23420</v>
      </c>
    </row>
    <row r="41" spans="2:11">
      <c r="B41">
        <v>11</v>
      </c>
      <c r="C41" s="15"/>
      <c r="D41" s="28">
        <v>987</v>
      </c>
      <c r="E41">
        <v>13220</v>
      </c>
      <c r="F41" s="15"/>
      <c r="G41">
        <v>450</v>
      </c>
      <c r="I41">
        <v>13100</v>
      </c>
      <c r="J41" s="24"/>
    </row>
    <row r="42" spans="2:11">
      <c r="C42" s="15"/>
      <c r="F42" s="15"/>
      <c r="G42">
        <v>451</v>
      </c>
      <c r="I42">
        <v>4040</v>
      </c>
      <c r="J42" s="24"/>
      <c r="K42">
        <v>30320</v>
      </c>
    </row>
    <row r="43" spans="2:11">
      <c r="B43">
        <v>12</v>
      </c>
      <c r="C43" s="15"/>
      <c r="D43">
        <v>988</v>
      </c>
      <c r="E43">
        <v>14440</v>
      </c>
      <c r="F43" s="15"/>
      <c r="G43">
        <v>452</v>
      </c>
      <c r="I43">
        <v>13820</v>
      </c>
      <c r="J43" s="24"/>
      <c r="K43">
        <v>28260</v>
      </c>
    </row>
    <row r="44" spans="2:11">
      <c r="B44">
        <v>13</v>
      </c>
      <c r="C44" s="15"/>
      <c r="D44">
        <v>989</v>
      </c>
      <c r="E44">
        <v>13200</v>
      </c>
      <c r="F44" s="15"/>
      <c r="G44">
        <v>453</v>
      </c>
      <c r="I44">
        <v>14000</v>
      </c>
      <c r="J44" s="24"/>
      <c r="K44">
        <v>26800</v>
      </c>
    </row>
    <row r="45" spans="2:11">
      <c r="B45">
        <v>14</v>
      </c>
      <c r="C45" s="15"/>
      <c r="D45">
        <v>990</v>
      </c>
      <c r="E45">
        <v>12260</v>
      </c>
      <c r="F45" s="15"/>
      <c r="G45">
        <v>454</v>
      </c>
      <c r="I45">
        <v>10200</v>
      </c>
      <c r="J45" s="24"/>
      <c r="K45">
        <v>22320</v>
      </c>
    </row>
    <row r="46" spans="2:11">
      <c r="B46">
        <v>15</v>
      </c>
      <c r="C46" s="15"/>
      <c r="D46">
        <v>991</v>
      </c>
      <c r="E46">
        <v>15300</v>
      </c>
      <c r="F46" s="15"/>
      <c r="G46">
        <v>455</v>
      </c>
      <c r="I46">
        <v>12840</v>
      </c>
      <c r="J46" s="24"/>
    </row>
    <row r="47" spans="2:11">
      <c r="C47" s="15"/>
      <c r="F47" s="15"/>
      <c r="G47">
        <v>456</v>
      </c>
      <c r="I47">
        <v>11680</v>
      </c>
      <c r="J47" s="24"/>
      <c r="K47">
        <v>39960</v>
      </c>
    </row>
    <row r="48" spans="2:11">
      <c r="B48">
        <v>16</v>
      </c>
      <c r="C48" s="15"/>
      <c r="D48">
        <v>992</v>
      </c>
      <c r="E48">
        <v>15380</v>
      </c>
      <c r="F48" s="15"/>
      <c r="G48">
        <v>457</v>
      </c>
      <c r="I48">
        <v>12440</v>
      </c>
      <c r="J48" s="24"/>
      <c r="K48">
        <v>27620</v>
      </c>
    </row>
    <row r="49" spans="2:13">
      <c r="B49">
        <v>17</v>
      </c>
      <c r="C49" s="15"/>
      <c r="D49">
        <v>993</v>
      </c>
      <c r="E49">
        <v>15760</v>
      </c>
      <c r="F49" s="15"/>
      <c r="G49">
        <v>458</v>
      </c>
      <c r="I49">
        <v>12760</v>
      </c>
      <c r="J49" s="24"/>
      <c r="M49">
        <v>28180</v>
      </c>
    </row>
    <row r="50" spans="2:13">
      <c r="B50">
        <v>18</v>
      </c>
      <c r="C50" s="15"/>
      <c r="D50">
        <v>994</v>
      </c>
      <c r="E50">
        <v>15080</v>
      </c>
      <c r="F50" s="15"/>
      <c r="G50">
        <v>459</v>
      </c>
      <c r="I50">
        <v>9940</v>
      </c>
      <c r="J50" s="24"/>
    </row>
    <row r="51" spans="2:13">
      <c r="C51" s="15"/>
      <c r="F51" s="15"/>
      <c r="G51">
        <v>460</v>
      </c>
      <c r="I51">
        <v>8080</v>
      </c>
      <c r="J51" s="24"/>
      <c r="M51">
        <v>33000</v>
      </c>
    </row>
    <row r="52" spans="2:13">
      <c r="B52">
        <v>19</v>
      </c>
      <c r="C52" s="15"/>
      <c r="D52">
        <v>995</v>
      </c>
      <c r="E52">
        <v>5060</v>
      </c>
      <c r="F52" s="15"/>
      <c r="G52">
        <v>461</v>
      </c>
      <c r="I52">
        <v>8100</v>
      </c>
      <c r="J52" s="24"/>
      <c r="M52">
        <v>13220</v>
      </c>
    </row>
    <row r="53" spans="2:13">
      <c r="B53">
        <v>20</v>
      </c>
      <c r="C53" s="15"/>
      <c r="D53">
        <v>996</v>
      </c>
      <c r="E53">
        <v>9180</v>
      </c>
      <c r="F53" s="15"/>
      <c r="G53">
        <v>462</v>
      </c>
      <c r="I53">
        <v>3360</v>
      </c>
      <c r="J53" s="24"/>
      <c r="K53">
        <v>12140</v>
      </c>
    </row>
    <row r="54" spans="2:13">
      <c r="C54" s="15"/>
      <c r="F54" s="15"/>
      <c r="J54" s="24"/>
    </row>
    <row r="55" spans="2:13">
      <c r="C55" s="15"/>
      <c r="F55" s="15"/>
      <c r="J55" s="24"/>
    </row>
    <row r="56" spans="2:13">
      <c r="C56" s="15"/>
      <c r="F56" s="15"/>
      <c r="J56" s="24"/>
    </row>
    <row r="57" spans="2:13">
      <c r="C57" s="15"/>
      <c r="F57" s="15"/>
      <c r="J57" s="24"/>
    </row>
    <row r="58" spans="2:13">
      <c r="C58" s="15"/>
      <c r="F58" s="15"/>
      <c r="J58" s="24"/>
    </row>
    <row r="59" spans="2:13">
      <c r="C59" s="15"/>
      <c r="F59" s="15"/>
      <c r="J59" s="24"/>
    </row>
    <row r="60" spans="2:13">
      <c r="C60" s="15"/>
      <c r="F60" s="15"/>
      <c r="J60" s="24"/>
    </row>
    <row r="61" spans="2:13">
      <c r="C61" s="15"/>
      <c r="F61" s="15"/>
      <c r="J61" s="24"/>
    </row>
    <row r="62" spans="2:13">
      <c r="C62" s="15"/>
      <c r="F62" s="15"/>
      <c r="J62" s="24"/>
    </row>
    <row r="63" spans="2:13">
      <c r="C63" s="15"/>
      <c r="F63" s="15"/>
      <c r="J63" s="24"/>
    </row>
    <row r="64" spans="2:13">
      <c r="C64" s="15"/>
      <c r="F64" s="15"/>
      <c r="J64" s="24"/>
    </row>
    <row r="65" spans="1:15">
      <c r="C65" s="15"/>
      <c r="F65" s="15"/>
      <c r="J65" s="24"/>
    </row>
    <row r="66" spans="1:15">
      <c r="C66" s="15"/>
      <c r="F66" s="15"/>
      <c r="J66" s="24"/>
      <c r="L66" s="9"/>
      <c r="M66" s="9"/>
    </row>
    <row r="67" spans="1:15">
      <c r="C67" s="15"/>
      <c r="F67" s="15"/>
      <c r="J67" s="24"/>
    </row>
    <row r="68" spans="1:15">
      <c r="C68" s="15"/>
      <c r="F68" s="15"/>
      <c r="J68" s="24"/>
    </row>
    <row r="69" spans="1:15" s="9" customFormat="1">
      <c r="A69"/>
      <c r="C69" s="29"/>
      <c r="D69"/>
      <c r="E69"/>
      <c r="F69" s="15"/>
      <c r="G69"/>
      <c r="H69"/>
      <c r="I69"/>
      <c r="J69" s="24"/>
      <c r="K69"/>
    </row>
    <row r="70" spans="1:15" s="9" customFormat="1">
      <c r="A70"/>
      <c r="C70" s="29"/>
      <c r="D70"/>
      <c r="E70"/>
      <c r="F70" s="15"/>
      <c r="G70"/>
      <c r="H70"/>
      <c r="I70"/>
      <c r="J70" s="24"/>
      <c r="K70"/>
    </row>
    <row r="71" spans="1:15" s="9" customFormat="1">
      <c r="A71"/>
      <c r="C71" s="29"/>
      <c r="D71"/>
      <c r="E71"/>
      <c r="F71" s="15"/>
      <c r="G71"/>
      <c r="H71"/>
      <c r="I71"/>
      <c r="J71" s="24"/>
      <c r="K71"/>
    </row>
    <row r="72" spans="1:15" s="9" customFormat="1">
      <c r="A72"/>
      <c r="C72" s="29"/>
      <c r="D72"/>
      <c r="E72"/>
      <c r="F72" s="15"/>
      <c r="G72"/>
      <c r="H72"/>
      <c r="J72" s="30"/>
      <c r="K72"/>
    </row>
    <row r="73" spans="1:15" s="9" customFormat="1">
      <c r="A73"/>
      <c r="C73" s="29"/>
      <c r="D73" s="24"/>
      <c r="E73" s="5"/>
      <c r="F73" s="15"/>
      <c r="G73"/>
      <c r="H73" s="5"/>
      <c r="J73" s="30"/>
      <c r="K73"/>
      <c r="M73" s="31"/>
    </row>
    <row r="74" spans="1:15">
      <c r="C74" s="15"/>
      <c r="D74" s="24"/>
      <c r="F74" s="15"/>
      <c r="J74" s="24"/>
      <c r="O74" s="9"/>
    </row>
    <row r="75" spans="1:15">
      <c r="C75" s="15"/>
      <c r="D75" s="24"/>
      <c r="E75" s="5"/>
      <c r="F75" s="15"/>
      <c r="H75" s="5"/>
      <c r="J75" s="24"/>
      <c r="M75" s="31"/>
    </row>
    <row r="76" spans="1:15">
      <c r="C76" s="15"/>
      <c r="D76" s="24"/>
      <c r="F76" s="15"/>
      <c r="J76" s="24"/>
    </row>
    <row r="77" spans="1:15">
      <c r="C77" s="15"/>
      <c r="D77" s="24"/>
      <c r="F77" s="15"/>
      <c r="J77" s="24"/>
    </row>
    <row r="78" spans="1:15">
      <c r="C78" s="15"/>
      <c r="D78" s="24"/>
      <c r="F78" s="15"/>
      <c r="J78" s="24"/>
    </row>
    <row r="79" spans="1:15">
      <c r="C79" s="15"/>
      <c r="D79" s="24"/>
      <c r="F79" s="15"/>
      <c r="J79" s="24"/>
    </row>
    <row r="80" spans="1:15">
      <c r="C80" s="15"/>
      <c r="D80" s="24"/>
      <c r="F80" s="15"/>
      <c r="J80" s="24"/>
    </row>
    <row r="81" spans="3:10">
      <c r="C81" s="15"/>
      <c r="D81" s="24"/>
      <c r="F81" s="15"/>
      <c r="J81" s="24"/>
    </row>
    <row r="82" spans="3:10">
      <c r="C82" s="15"/>
      <c r="D82" s="24"/>
      <c r="F82" s="15"/>
      <c r="J82" s="24"/>
    </row>
    <row r="83" spans="3:10">
      <c r="C83" s="15"/>
      <c r="D83" s="24"/>
      <c r="F83" s="15"/>
      <c r="J83" s="24"/>
    </row>
    <row r="84" spans="3:10">
      <c r="C84" s="15"/>
      <c r="D84" s="24"/>
      <c r="F84" s="15"/>
      <c r="J84" s="24"/>
    </row>
    <row r="85" spans="3:10">
      <c r="C85" s="15"/>
      <c r="D85" s="24"/>
      <c r="F85" s="15"/>
      <c r="J85" s="24"/>
    </row>
    <row r="86" spans="3:10">
      <c r="C86" s="15"/>
      <c r="D86" s="24"/>
      <c r="F86" s="15"/>
      <c r="J86" s="24"/>
    </row>
    <row r="87" spans="3:10">
      <c r="C87" s="15"/>
      <c r="D87" s="24"/>
      <c r="F87" s="15"/>
      <c r="J87" s="24"/>
    </row>
    <row r="88" spans="3:10">
      <c r="C88" s="15"/>
      <c r="D88" s="24"/>
      <c r="F88" s="15"/>
      <c r="J88" s="24"/>
    </row>
    <row r="89" spans="3:10">
      <c r="C89" s="15"/>
      <c r="D89" s="24"/>
      <c r="F89" s="15"/>
      <c r="J89" s="24"/>
    </row>
    <row r="90" spans="3:10">
      <c r="C90" s="15"/>
      <c r="D90" s="24"/>
      <c r="F90" s="15"/>
      <c r="G90" s="28"/>
      <c r="J90" s="24"/>
    </row>
    <row r="91" spans="3:10">
      <c r="C91" s="15"/>
      <c r="G91" s="24"/>
      <c r="J91" s="24"/>
    </row>
    <row r="92" spans="3:10">
      <c r="C92" s="15"/>
      <c r="D92" s="24"/>
      <c r="F92" s="15"/>
      <c r="G92" s="24"/>
      <c r="J92" s="24"/>
    </row>
    <row r="93" spans="3:10">
      <c r="C93" s="15"/>
      <c r="D93" s="24"/>
      <c r="F93" s="15"/>
      <c r="G93" s="24"/>
      <c r="J93" s="24"/>
    </row>
    <row r="94" spans="3:10">
      <c r="C94" s="15"/>
      <c r="D94" s="24"/>
      <c r="F94" s="15"/>
      <c r="G94" s="24"/>
      <c r="J94" s="24"/>
    </row>
    <row r="95" spans="3:10">
      <c r="C95" s="15"/>
      <c r="D95" s="32"/>
      <c r="F95" s="15"/>
      <c r="G95" s="32"/>
      <c r="J95" s="24"/>
    </row>
    <row r="96" spans="3:10">
      <c r="C96" s="15"/>
      <c r="D96" s="24"/>
      <c r="F96" s="15"/>
      <c r="G96" s="24"/>
      <c r="J96" s="24"/>
    </row>
    <row r="97" spans="3:10">
      <c r="C97" s="15"/>
      <c r="D97" s="24"/>
      <c r="F97" s="15"/>
      <c r="G97" s="24"/>
      <c r="J97" s="24"/>
    </row>
    <row r="98" spans="3:10">
      <c r="C98" s="15"/>
      <c r="D98" s="24"/>
      <c r="F98" s="15"/>
      <c r="G98" s="24"/>
      <c r="J98" s="24"/>
    </row>
    <row r="99" spans="3:10">
      <c r="C99" s="15"/>
      <c r="D99" s="32"/>
      <c r="F99" s="15"/>
      <c r="G99" s="24"/>
      <c r="J99" s="24"/>
    </row>
    <row r="100" spans="3:10">
      <c r="C100" s="15"/>
      <c r="D100" s="32"/>
      <c r="F100" s="15"/>
      <c r="G100" s="24"/>
      <c r="J100" s="24"/>
    </row>
    <row r="101" spans="3:10">
      <c r="C101" s="15"/>
      <c r="D101" s="24"/>
      <c r="F101" s="15"/>
      <c r="G101" s="24"/>
      <c r="J101" s="24"/>
    </row>
    <row r="102" spans="3:10">
      <c r="C102" s="15"/>
      <c r="D102" s="24"/>
      <c r="F102" s="15"/>
      <c r="G102" s="24"/>
      <c r="J102" s="24"/>
    </row>
    <row r="103" spans="3:10">
      <c r="C103" s="15"/>
      <c r="D103" s="32"/>
      <c r="F103" s="15"/>
      <c r="G103" s="24"/>
      <c r="J103" s="24"/>
    </row>
    <row r="104" spans="3:10">
      <c r="C104" s="15"/>
      <c r="D104" s="24"/>
      <c r="F104" s="15"/>
      <c r="G104" s="24"/>
      <c r="J104" s="24"/>
    </row>
    <row r="105" spans="3:10">
      <c r="C105" s="15"/>
      <c r="D105" s="24"/>
      <c r="F105" s="15"/>
      <c r="G105" s="24"/>
      <c r="J105" s="24"/>
    </row>
    <row r="106" spans="3:10">
      <c r="C106" s="15"/>
      <c r="D106" s="24"/>
      <c r="F106" s="15"/>
      <c r="G106" s="24"/>
      <c r="J106" s="24"/>
    </row>
    <row r="107" spans="3:10">
      <c r="C107" s="15"/>
      <c r="D107" s="24"/>
      <c r="F107" s="15"/>
      <c r="G107" s="24"/>
      <c r="J107" s="24"/>
    </row>
    <row r="108" spans="3:10">
      <c r="C108" s="15"/>
      <c r="D108" s="24"/>
      <c r="F108" s="15"/>
      <c r="G108" s="24"/>
      <c r="J108" s="24"/>
    </row>
    <row r="109" spans="3:10">
      <c r="C109" s="15"/>
      <c r="D109" s="24"/>
      <c r="F109" s="15"/>
      <c r="G109" s="24"/>
      <c r="J109" s="24"/>
    </row>
    <row r="110" spans="3:10">
      <c r="C110" s="15"/>
      <c r="D110" s="24"/>
      <c r="F110" s="15"/>
      <c r="G110" s="24"/>
      <c r="J110" s="24"/>
    </row>
    <row r="111" spans="3:10">
      <c r="C111" s="15"/>
      <c r="D111" s="24"/>
      <c r="F111" s="15"/>
      <c r="G111" s="24"/>
      <c r="J111" s="24"/>
    </row>
    <row r="112" spans="3:10">
      <c r="C112" s="15"/>
      <c r="D112" s="24"/>
      <c r="F112" s="15"/>
      <c r="G112" s="24"/>
      <c r="J112" s="24"/>
    </row>
    <row r="113" spans="3:10">
      <c r="C113" s="15"/>
      <c r="D113" s="24"/>
      <c r="F113" s="15"/>
      <c r="G113" s="24"/>
      <c r="J113" s="24"/>
    </row>
    <row r="114" spans="3:10">
      <c r="C114" s="15"/>
      <c r="D114" s="24"/>
      <c r="F114" s="15"/>
      <c r="G114" s="24"/>
      <c r="J114" s="24"/>
    </row>
    <row r="115" spans="3:10">
      <c r="C115" s="15"/>
      <c r="D115" s="24"/>
      <c r="F115" s="15"/>
      <c r="G115" s="24"/>
      <c r="J115" s="24"/>
    </row>
    <row r="116" spans="3:10">
      <c r="C116" s="15"/>
      <c r="D116" s="24"/>
      <c r="F116" s="15"/>
      <c r="G116" s="24"/>
      <c r="J116" s="24"/>
    </row>
    <row r="117" spans="3:10">
      <c r="C117" s="15"/>
      <c r="D117" s="24"/>
      <c r="F117" s="15"/>
      <c r="G117" s="24"/>
      <c r="J117" s="24"/>
    </row>
    <row r="118" spans="3:10">
      <c r="C118" s="15"/>
      <c r="D118" s="24"/>
      <c r="F118" s="15"/>
      <c r="G118" s="24"/>
      <c r="J118" s="24"/>
    </row>
    <row r="119" spans="3:10">
      <c r="C119" s="15"/>
      <c r="D119" s="24"/>
      <c r="F119" s="15"/>
      <c r="G119" s="24"/>
      <c r="J119" s="24"/>
    </row>
    <row r="120" spans="3:10">
      <c r="C120" s="15"/>
      <c r="D120" s="24"/>
      <c r="F120" s="15"/>
      <c r="G120" s="24"/>
      <c r="J120" s="24"/>
    </row>
    <row r="121" spans="3:10">
      <c r="C121" s="15"/>
      <c r="D121" s="24"/>
      <c r="F121" s="15"/>
      <c r="G121" s="24"/>
      <c r="J121" s="24"/>
    </row>
    <row r="122" spans="3:10">
      <c r="C122" s="15"/>
      <c r="D122" s="24"/>
      <c r="F122" s="15"/>
      <c r="G122" s="24"/>
      <c r="J122" s="24"/>
    </row>
    <row r="123" spans="3:10">
      <c r="C123" s="15"/>
      <c r="D123" s="24"/>
      <c r="F123" s="15"/>
      <c r="G123" s="24"/>
      <c r="J123" s="24"/>
    </row>
    <row r="124" spans="3:10">
      <c r="C124" s="15"/>
      <c r="D124" s="24"/>
      <c r="F124" s="15"/>
      <c r="G124" s="24"/>
      <c r="J124" s="24"/>
    </row>
    <row r="125" spans="3:10">
      <c r="C125" s="15"/>
      <c r="D125" s="24"/>
      <c r="F125" s="15"/>
      <c r="G125" s="24"/>
      <c r="J125" s="24"/>
    </row>
    <row r="126" spans="3:10">
      <c r="C126" s="15"/>
      <c r="D126" s="24"/>
      <c r="F126" s="15"/>
      <c r="G126" s="24"/>
      <c r="J126" s="24"/>
    </row>
    <row r="127" spans="3:10">
      <c r="C127" s="15"/>
      <c r="D127" s="24"/>
      <c r="F127" s="15"/>
      <c r="G127" s="24"/>
      <c r="J127" s="24"/>
    </row>
    <row r="128" spans="3:10">
      <c r="C128" s="15"/>
      <c r="D128" s="24"/>
      <c r="F128" s="15"/>
      <c r="G128" s="24"/>
      <c r="J128" s="24"/>
    </row>
    <row r="129" spans="3:10">
      <c r="C129" s="15"/>
      <c r="D129" s="24"/>
      <c r="F129" s="15"/>
      <c r="G129" s="24"/>
      <c r="J129" s="24"/>
    </row>
    <row r="130" spans="3:10">
      <c r="C130" s="15"/>
      <c r="D130" s="24"/>
      <c r="F130" s="15"/>
      <c r="G130" s="24"/>
      <c r="J130" s="24"/>
    </row>
    <row r="131" spans="3:10">
      <c r="C131" s="15"/>
      <c r="D131" s="24"/>
      <c r="F131" s="15"/>
      <c r="G131" s="24"/>
      <c r="J131" s="24"/>
    </row>
    <row r="132" spans="3:10">
      <c r="C132" s="15"/>
      <c r="D132" s="24"/>
      <c r="F132" s="15"/>
      <c r="G132" s="24"/>
      <c r="J132" s="24"/>
    </row>
    <row r="133" spans="3:10">
      <c r="C133" s="15"/>
      <c r="D133" s="24"/>
      <c r="F133" s="15"/>
      <c r="G133" s="24"/>
      <c r="J133" s="24"/>
    </row>
    <row r="134" spans="3:10">
      <c r="C134" s="15"/>
      <c r="D134" s="24"/>
      <c r="F134" s="15"/>
      <c r="G134" s="24"/>
      <c r="J134" s="24"/>
    </row>
    <row r="135" spans="3:10">
      <c r="C135" s="15"/>
      <c r="D135" s="24"/>
      <c r="F135" s="15"/>
      <c r="G135" s="24"/>
      <c r="J135" s="24"/>
    </row>
    <row r="136" spans="3:10">
      <c r="C136" s="15"/>
      <c r="D136" s="24"/>
      <c r="F136" s="15"/>
      <c r="G136" s="24"/>
      <c r="J136" s="24"/>
    </row>
    <row r="137" spans="3:10">
      <c r="C137" s="15"/>
      <c r="D137" s="24"/>
      <c r="F137" s="15"/>
      <c r="G137" s="24"/>
      <c r="J137" s="24"/>
    </row>
    <row r="138" spans="3:10">
      <c r="D138" s="24"/>
      <c r="F138" s="15"/>
      <c r="G138" s="24"/>
      <c r="J138" s="24"/>
    </row>
    <row r="139" spans="3:10">
      <c r="D139" s="24"/>
      <c r="F139" s="15"/>
      <c r="G139" s="24"/>
      <c r="J139" s="24"/>
    </row>
    <row r="140" spans="3:10">
      <c r="D140" s="24"/>
      <c r="F140" s="15"/>
      <c r="G140" s="24"/>
      <c r="J140" s="24"/>
    </row>
    <row r="141" spans="3:10">
      <c r="D141" s="24"/>
      <c r="F141" s="15"/>
      <c r="G141" s="24"/>
      <c r="J141" s="24"/>
    </row>
    <row r="142" spans="3:10">
      <c r="D142" s="24"/>
      <c r="F142" s="15"/>
      <c r="G142" s="24"/>
      <c r="J142" s="24"/>
    </row>
    <row r="143" spans="3:10">
      <c r="D143" s="24"/>
      <c r="F143" s="15"/>
      <c r="G143" s="24"/>
      <c r="J143" s="24"/>
    </row>
    <row r="144" spans="3:10">
      <c r="D144" s="26"/>
      <c r="E144" s="33" t="s">
        <v>48</v>
      </c>
      <c r="F144" s="27"/>
      <c r="G144" s="26"/>
      <c r="H144" s="33" t="s">
        <v>48</v>
      </c>
      <c r="I144" s="33"/>
      <c r="J144" s="24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2643-DF84-4E14-916B-75F75824F864}">
  <dimension ref="A1:Y133"/>
  <sheetViews>
    <sheetView workbookViewId="0">
      <pane ySplit="15" topLeftCell="A16" activePane="bottomLeft" state="frozen"/>
      <selection pane="bottomLeft" activeCell="N57" sqref="N57"/>
      <selection activeCell="N57" sqref="N57"/>
    </sheetView>
  </sheetViews>
  <sheetFormatPr defaultRowHeight="1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2" width="9.28515625" customWidth="1"/>
  </cols>
  <sheetData>
    <row r="1" spans="1:25">
      <c r="B1" t="s">
        <v>0</v>
      </c>
      <c r="L1" s="56">
        <v>0.16</v>
      </c>
      <c r="M1" s="9"/>
      <c r="N1" s="9"/>
      <c r="O1" s="9">
        <v>2204.62262184877</v>
      </c>
    </row>
    <row r="2" spans="1:25">
      <c r="H2" s="76" t="s">
        <v>4</v>
      </c>
      <c r="I2" s="76" t="s">
        <v>4</v>
      </c>
      <c r="J2">
        <f>+D11+G11</f>
        <v>99800</v>
      </c>
      <c r="K2">
        <f>J2-J3</f>
        <v>18440</v>
      </c>
      <c r="L2" s="1">
        <f>K2/J2</f>
        <v>0.18476953907815633</v>
      </c>
      <c r="V2">
        <f>SUM(W56:W58)</f>
        <v>0</v>
      </c>
    </row>
    <row r="3" spans="1:25">
      <c r="B3" t="s">
        <v>7</v>
      </c>
      <c r="D3" s="65" t="s">
        <v>168</v>
      </c>
      <c r="E3" s="65"/>
      <c r="F3" t="s">
        <v>169</v>
      </c>
      <c r="H3" s="76" t="s">
        <v>10</v>
      </c>
      <c r="I3" s="76"/>
      <c r="J3">
        <f>K11-M10+N11-O10+P11-Q10+R11-S10+T11-U10+V11-W10+X11-Y10</f>
        <v>81360</v>
      </c>
      <c r="K3" s="3" t="s">
        <v>11</v>
      </c>
      <c r="L3" s="3" t="s">
        <v>12</v>
      </c>
      <c r="M3" s="3" t="s">
        <v>13</v>
      </c>
      <c r="N3" s="4">
        <f>N4*I4/O1</f>
        <v>35.197781996584439</v>
      </c>
      <c r="O3" s="4">
        <f>K7+N7+P7+R7+T7+V7+X7</f>
        <v>35.197781996584446</v>
      </c>
      <c r="V3" t="e">
        <f>V2/V11</f>
        <v>#DIV/0!</v>
      </c>
    </row>
    <row r="4" spans="1:25">
      <c r="B4" t="s">
        <v>15</v>
      </c>
      <c r="D4" s="78" t="s">
        <v>94</v>
      </c>
      <c r="E4" s="65"/>
      <c r="I4">
        <v>60</v>
      </c>
      <c r="J4" s="5">
        <f>J3/I4</f>
        <v>1356</v>
      </c>
      <c r="K4" s="6">
        <v>0.97499999999999998</v>
      </c>
      <c r="L4" s="6">
        <f>(M8+O8+Q8+S8+U8+W8+Y8)/J5/K4</f>
        <v>0.17000000000000004</v>
      </c>
      <c r="M4" s="6">
        <f>(M9+O9+Q9+S9+U9+W9+Y9)/J5/K4</f>
        <v>1.0000000000000002E-2</v>
      </c>
      <c r="N4" s="5">
        <f>IF(L4&gt;L1,J4*(1-L4)/(1-L1)*(1-M4)*K4,J4*K4*(1-M4))</f>
        <v>1293.2971071428572</v>
      </c>
      <c r="V4" s="4" t="e">
        <f>V7*V3</f>
        <v>#DIV/0!</v>
      </c>
    </row>
    <row r="5" spans="1:25">
      <c r="B5" t="s">
        <v>18</v>
      </c>
      <c r="D5" s="77">
        <v>43374</v>
      </c>
      <c r="E5" s="65"/>
      <c r="F5" s="7">
        <v>43404</v>
      </c>
      <c r="J5" s="4">
        <f>J3/O1</f>
        <v>36.904275223200095</v>
      </c>
      <c r="N5" s="5">
        <v>45.61</v>
      </c>
      <c r="O5" s="8">
        <f>N4/N5</f>
        <v>28.355560340777398</v>
      </c>
      <c r="P5" t="s">
        <v>6</v>
      </c>
      <c r="V5" s="4" t="e">
        <f>V7-V4</f>
        <v>#DIV/0!</v>
      </c>
    </row>
    <row r="6" spans="1:25">
      <c r="D6" s="9"/>
      <c r="J6" s="4"/>
      <c r="K6" s="10"/>
      <c r="L6" s="10"/>
      <c r="M6" s="11"/>
      <c r="N6" s="10"/>
      <c r="O6" s="5"/>
      <c r="P6" s="8"/>
    </row>
    <row r="7" spans="1:25">
      <c r="F7">
        <f>F8*E8</f>
        <v>633.03718914439139</v>
      </c>
      <c r="I7">
        <f>I8*H8</f>
        <v>299.15590904148701</v>
      </c>
      <c r="K7" s="4">
        <f>IF(K8&gt;$L1,(M11-M10/$O1)*$K4*(1-K8)/(1-$L1)*(1-K9),(M11-M10/$O1)*$K4*(1-K9))</f>
        <v>8.6004413236491981</v>
      </c>
      <c r="L7" s="4"/>
      <c r="N7" s="4">
        <f>IF(N8&gt;$L1,(O11-O10/$O1)*$K4*(1-N8)/(1-$L1)*(1-N9),(O11-O10/$O1)*$K4*(1-N9))</f>
        <v>26.597340672935246</v>
      </c>
      <c r="P7" s="4">
        <f>IF(P8&gt;$L1,(Q11-Q10/$O1)*$K4*(1-P8)/(1-$L1)*(1-P9),(Q11-Q10/$O1)*$K4*(1-P9))</f>
        <v>0</v>
      </c>
      <c r="R7" s="4">
        <f>IF(R8&gt;$L1,(S11-S10/$O1)*$K4*(1-R8)/(1-$L1)*(1-R9),(S11-S10/$O1)*$K4*(1-R9))</f>
        <v>0</v>
      </c>
      <c r="T7" s="4">
        <f>IF(T8&gt;$L1,(U11-U10/$O1)*$K4*(1-T8)/(1-$L1)*(1-T9),(U11-U10/$O1)*$K4*(1-T9))</f>
        <v>0</v>
      </c>
      <c r="V7" s="4">
        <f>IF(V8&gt;$L1,(W11-W10/$O1)*$K4*(1-V8)/(1-$L1)*(1-V9),(W11-W10/$O1)*$K4*(1-V9))</f>
        <v>0</v>
      </c>
      <c r="X7" s="4">
        <f>IF(X8&gt;$L1,(Y11-Y10/$O1)*$K4*(1-X8)/(1-$L1)*(1-X9),(Y11-Y10/$O1)*$K4*(1-X9))</f>
        <v>0</v>
      </c>
    </row>
    <row r="8" spans="1:25">
      <c r="B8" s="12"/>
      <c r="C8" s="12"/>
      <c r="D8" s="12"/>
      <c r="E8" s="13">
        <f>D9/D10</f>
        <v>1.055061981907319</v>
      </c>
      <c r="F8" s="12">
        <v>600</v>
      </c>
      <c r="G8" s="12"/>
      <c r="H8" s="13">
        <f>G9/G10</f>
        <v>0.59238793869601392</v>
      </c>
      <c r="I8" s="12">
        <v>505</v>
      </c>
      <c r="J8" t="s">
        <v>19</v>
      </c>
      <c r="K8" s="1">
        <v>0.17</v>
      </c>
      <c r="L8" s="1"/>
      <c r="M8" s="4">
        <f>(M11-M10/$O1)*$K4*K8</f>
        <v>1.494636754310704</v>
      </c>
      <c r="N8" s="1">
        <v>0.17</v>
      </c>
      <c r="O8" s="4">
        <f>(O11-O10/$O1)*$K4*N8</f>
        <v>4.6222468639347127</v>
      </c>
      <c r="P8" s="1">
        <v>0.16300000000000001</v>
      </c>
      <c r="Q8" s="4">
        <f>(Q11-Q10/$O1)*$K4*P8</f>
        <v>0</v>
      </c>
      <c r="R8" s="1">
        <v>0.16200000000000001</v>
      </c>
      <c r="S8" s="4">
        <f>(S11-S10/$O1)*$K4*R8</f>
        <v>0</v>
      </c>
      <c r="T8" s="1">
        <v>0.16</v>
      </c>
      <c r="U8" s="4">
        <f>(U11-U10/$O1)*$K4*T8</f>
        <v>0</v>
      </c>
      <c r="V8" s="1">
        <v>0.15</v>
      </c>
      <c r="W8" s="4">
        <f>(W11-W10/$O1)*$K4*V8</f>
        <v>0</v>
      </c>
      <c r="X8" s="1">
        <v>0.15</v>
      </c>
      <c r="Y8" s="4">
        <f>(Y11-Y10/$O1)*$K4*X8</f>
        <v>0</v>
      </c>
    </row>
    <row r="9" spans="1:25">
      <c r="B9" s="12" t="s">
        <v>20</v>
      </c>
      <c r="C9" s="14"/>
      <c r="D9" s="79">
        <v>53637</v>
      </c>
      <c r="E9" s="80"/>
      <c r="F9" s="81"/>
      <c r="G9" s="79">
        <v>18081</v>
      </c>
      <c r="H9" s="80"/>
      <c r="I9" s="81"/>
      <c r="J9" t="s">
        <v>13</v>
      </c>
      <c r="K9" s="1">
        <v>0.01</v>
      </c>
      <c r="L9" s="1"/>
      <c r="M9" s="4">
        <f>(M11-M10/$O1)*$K4*K9</f>
        <v>8.7919809077100231E-2</v>
      </c>
      <c r="N9" s="1">
        <v>0.01</v>
      </c>
      <c r="O9" s="4">
        <f>(O11-O10/$O1)*$K4*N9</f>
        <v>0.27189687434910076</v>
      </c>
      <c r="P9" s="1">
        <v>4.0000000000000001E-3</v>
      </c>
      <c r="Q9" s="4">
        <f>(Q11-Q10/$O1)*$K4*P9</f>
        <v>0</v>
      </c>
      <c r="R9" s="1">
        <v>0.01</v>
      </c>
      <c r="S9" s="4">
        <f>(S11-S10/$O1)*$K4*R9</f>
        <v>0</v>
      </c>
      <c r="T9" s="1">
        <v>0.01</v>
      </c>
      <c r="U9" s="4">
        <f>(U11-U10/$O1)*$K4*T9</f>
        <v>0</v>
      </c>
      <c r="V9" s="1">
        <v>2.5000000000000001E-2</v>
      </c>
      <c r="W9" s="4">
        <f>(W11-W10/$O1)*$K4*V9</f>
        <v>0</v>
      </c>
      <c r="X9" s="1">
        <v>2.5000000000000001E-2</v>
      </c>
      <c r="Y9" s="4">
        <f>(Y11-Y10/$O1)*$K4*X9</f>
        <v>0</v>
      </c>
    </row>
    <row r="10" spans="1:25">
      <c r="B10" t="s">
        <v>21</v>
      </c>
      <c r="C10" s="15"/>
      <c r="D10" s="67">
        <f>J3/J2*D11</f>
        <v>50837.771543086172</v>
      </c>
      <c r="E10" s="68"/>
      <c r="F10" s="69"/>
      <c r="G10" s="67">
        <f>J3/J2*G11</f>
        <v>30522.228456913828</v>
      </c>
      <c r="H10" s="68"/>
      <c r="I10" s="69"/>
      <c r="J10" t="s">
        <v>22</v>
      </c>
      <c r="M10" s="16"/>
      <c r="O10" s="16"/>
      <c r="Q10" s="16"/>
      <c r="S10" s="16"/>
      <c r="U10" s="16"/>
      <c r="W10" s="16"/>
      <c r="Y10" s="16"/>
    </row>
    <row r="11" spans="1:25">
      <c r="B11" t="s">
        <v>23</v>
      </c>
      <c r="C11" s="15"/>
      <c r="D11" s="70">
        <f>E14+F14</f>
        <v>62360</v>
      </c>
      <c r="E11" s="71"/>
      <c r="F11" s="72"/>
      <c r="G11" s="70">
        <f>H14+I14</f>
        <v>37440</v>
      </c>
      <c r="H11" s="71"/>
      <c r="I11" s="71"/>
      <c r="J11" s="20"/>
      <c r="K11" s="21">
        <f>K14+M14+L14</f>
        <v>19880</v>
      </c>
      <c r="L11" s="57"/>
      <c r="M11" s="22">
        <f>K11/2204.62262184877</f>
        <v>9.0174163156000233</v>
      </c>
      <c r="N11" s="21">
        <f>N14+O14</f>
        <v>61480</v>
      </c>
      <c r="O11" s="22">
        <f>N11/2204.62262184877</f>
        <v>27.886858907600075</v>
      </c>
      <c r="P11" s="21">
        <f>P14+Q14</f>
        <v>0</v>
      </c>
      <c r="Q11" s="22">
        <f>P11/2204.62262184877</f>
        <v>0</v>
      </c>
      <c r="R11" s="21">
        <f>R14+S14</f>
        <v>0</v>
      </c>
      <c r="S11" s="22">
        <f>R11/2204.62262184877</f>
        <v>0</v>
      </c>
      <c r="T11" s="21">
        <f>T14+U14</f>
        <v>0</v>
      </c>
      <c r="U11" s="22">
        <f>T11/2204.62262184877</f>
        <v>0</v>
      </c>
      <c r="V11" s="21">
        <f>V14+W14</f>
        <v>0</v>
      </c>
      <c r="W11" s="22">
        <f>V11/2204.62262184877</f>
        <v>0</v>
      </c>
      <c r="X11" s="21">
        <f>X14+Y14</f>
        <v>0</v>
      </c>
      <c r="Y11" s="22">
        <f>X11/2204.62262184877</f>
        <v>0</v>
      </c>
    </row>
    <row r="12" spans="1:25">
      <c r="A12" s="65" t="s">
        <v>24</v>
      </c>
      <c r="B12" s="65"/>
      <c r="C12" s="15"/>
      <c r="D12" s="73" t="s">
        <v>25</v>
      </c>
      <c r="E12" s="74"/>
      <c r="F12" s="75"/>
      <c r="G12" s="73" t="s">
        <v>151</v>
      </c>
      <c r="H12" s="74"/>
      <c r="I12" s="74"/>
      <c r="J12" s="23"/>
      <c r="K12" s="63" t="s">
        <v>65</v>
      </c>
      <c r="L12" s="82"/>
      <c r="M12" s="64"/>
      <c r="N12" s="63" t="s">
        <v>170</v>
      </c>
      <c r="O12" s="64"/>
      <c r="P12" s="63" t="s">
        <v>171</v>
      </c>
      <c r="Q12" s="64"/>
      <c r="R12" s="63" t="s">
        <v>126</v>
      </c>
      <c r="S12" s="64"/>
      <c r="T12" s="63" t="s">
        <v>127</v>
      </c>
      <c r="U12" s="64"/>
      <c r="V12" s="63" t="s">
        <v>54</v>
      </c>
      <c r="W12" s="64"/>
      <c r="X12" s="63" t="s">
        <v>33</v>
      </c>
      <c r="Y12" s="64"/>
    </row>
    <row r="13" spans="1:25">
      <c r="B13" t="s">
        <v>34</v>
      </c>
      <c r="C13" s="15"/>
      <c r="D13" s="24" t="s">
        <v>35</v>
      </c>
      <c r="E13" s="65" t="s">
        <v>36</v>
      </c>
      <c r="F13" s="66"/>
      <c r="G13" s="24" t="s">
        <v>35</v>
      </c>
      <c r="H13" s="65" t="s">
        <v>36</v>
      </c>
      <c r="I13" s="65"/>
      <c r="J13" s="20"/>
      <c r="K13" s="63" t="s">
        <v>36</v>
      </c>
      <c r="L13" s="82"/>
      <c r="M13" s="64"/>
      <c r="N13" s="63" t="s">
        <v>36</v>
      </c>
      <c r="O13" s="64"/>
      <c r="P13" s="63" t="s">
        <v>36</v>
      </c>
      <c r="Q13" s="64"/>
      <c r="R13" s="63" t="s">
        <v>36</v>
      </c>
      <c r="S13" s="64"/>
      <c r="T13" s="63" t="s">
        <v>36</v>
      </c>
      <c r="U13" s="64"/>
      <c r="V13" s="63" t="s">
        <v>36</v>
      </c>
      <c r="W13" s="64"/>
      <c r="X13" s="63" t="s">
        <v>36</v>
      </c>
      <c r="Y13" s="64"/>
    </row>
    <row r="14" spans="1:25">
      <c r="C14" s="15"/>
      <c r="D14" s="24"/>
      <c r="E14" s="2">
        <f>SUM(E15:E133)</f>
        <v>62360</v>
      </c>
      <c r="F14" s="25">
        <f>SUM(F15:F133)</f>
        <v>0</v>
      </c>
      <c r="G14" s="24"/>
      <c r="H14" s="2">
        <f>SUM(H15:H133)</f>
        <v>37440</v>
      </c>
      <c r="I14" s="2">
        <f>SUM(I15:I133)</f>
        <v>0</v>
      </c>
      <c r="J14" s="20"/>
      <c r="K14" s="17">
        <f t="shared" ref="K14:Y14" si="0">SUM(K15:K133)</f>
        <v>19880</v>
      </c>
      <c r="L14" s="18">
        <f t="shared" si="0"/>
        <v>0</v>
      </c>
      <c r="M14" s="19">
        <f t="shared" si="0"/>
        <v>0</v>
      </c>
      <c r="N14" s="17">
        <f t="shared" si="0"/>
        <v>61480</v>
      </c>
      <c r="O14" s="19">
        <f t="shared" si="0"/>
        <v>0</v>
      </c>
      <c r="P14" s="17">
        <f t="shared" si="0"/>
        <v>0</v>
      </c>
      <c r="Q14" s="19">
        <f t="shared" si="0"/>
        <v>0</v>
      </c>
      <c r="R14" s="17">
        <f t="shared" si="0"/>
        <v>0</v>
      </c>
      <c r="S14" s="19">
        <f t="shared" si="0"/>
        <v>0</v>
      </c>
      <c r="T14" s="17">
        <f t="shared" si="0"/>
        <v>0</v>
      </c>
      <c r="U14" s="19">
        <f t="shared" si="0"/>
        <v>0</v>
      </c>
      <c r="V14" s="17">
        <f t="shared" si="0"/>
        <v>0</v>
      </c>
      <c r="W14" s="19">
        <f t="shared" si="0"/>
        <v>0</v>
      </c>
      <c r="X14" s="17">
        <f t="shared" si="0"/>
        <v>0</v>
      </c>
      <c r="Y14" s="19">
        <f t="shared" si="0"/>
        <v>0</v>
      </c>
    </row>
    <row r="15" spans="1:25">
      <c r="C15" s="15"/>
      <c r="D15" s="24"/>
      <c r="E15" t="s">
        <v>37</v>
      </c>
      <c r="F15" s="15" t="s">
        <v>39</v>
      </c>
      <c r="G15" s="24"/>
      <c r="H15" t="s">
        <v>37</v>
      </c>
      <c r="I15" t="s">
        <v>38</v>
      </c>
      <c r="J15" s="24"/>
      <c r="K15" s="26"/>
      <c r="L15" s="33"/>
      <c r="M15" s="27"/>
      <c r="N15" s="26"/>
      <c r="O15" s="27"/>
      <c r="P15" s="26" t="s">
        <v>37</v>
      </c>
      <c r="Q15" s="27" t="s">
        <v>39</v>
      </c>
      <c r="R15" s="26" t="s">
        <v>37</v>
      </c>
      <c r="S15" s="27" t="s">
        <v>39</v>
      </c>
      <c r="T15" s="26" t="s">
        <v>37</v>
      </c>
      <c r="U15" s="27" t="s">
        <v>39</v>
      </c>
      <c r="V15" s="26" t="s">
        <v>37</v>
      </c>
      <c r="W15" s="27" t="s">
        <v>39</v>
      </c>
      <c r="X15" s="26" t="s">
        <v>37</v>
      </c>
      <c r="Y15" s="27" t="s">
        <v>39</v>
      </c>
    </row>
    <row r="16" spans="1:25">
      <c r="B16">
        <v>1</v>
      </c>
      <c r="C16" s="15"/>
      <c r="D16" s="24">
        <v>565</v>
      </c>
      <c r="E16">
        <v>20300</v>
      </c>
      <c r="F16" s="15"/>
      <c r="G16" s="24"/>
      <c r="J16" s="24"/>
    </row>
    <row r="17" spans="2:14">
      <c r="C17" s="15"/>
      <c r="D17" s="24">
        <v>566</v>
      </c>
      <c r="E17">
        <v>22180</v>
      </c>
      <c r="F17" s="15"/>
      <c r="G17" s="24">
        <v>66</v>
      </c>
      <c r="H17">
        <v>18720</v>
      </c>
      <c r="J17" s="24"/>
      <c r="N17">
        <v>42780</v>
      </c>
    </row>
    <row r="18" spans="2:14">
      <c r="B18">
        <v>2</v>
      </c>
      <c r="C18" s="15"/>
      <c r="D18" s="24"/>
      <c r="F18" s="15"/>
      <c r="G18" s="24">
        <v>66</v>
      </c>
      <c r="H18">
        <v>18720</v>
      </c>
      <c r="J18" s="24"/>
      <c r="N18">
        <v>18700</v>
      </c>
    </row>
    <row r="19" spans="2:14">
      <c r="C19" s="15"/>
      <c r="F19" s="15"/>
      <c r="J19" s="24"/>
    </row>
    <row r="20" spans="2:14">
      <c r="B20">
        <v>3</v>
      </c>
      <c r="C20" s="15"/>
      <c r="D20">
        <v>578</v>
      </c>
      <c r="E20">
        <v>19880</v>
      </c>
      <c r="F20" s="15"/>
      <c r="J20" s="24"/>
      <c r="K20">
        <v>19880</v>
      </c>
    </row>
    <row r="21" spans="2:14">
      <c r="C21" s="15"/>
      <c r="F21" s="15"/>
      <c r="J21" s="24"/>
    </row>
    <row r="22" spans="2:14">
      <c r="C22" s="15"/>
      <c r="F22" s="15"/>
      <c r="J22" s="24"/>
    </row>
    <row r="23" spans="2:14">
      <c r="C23" s="15"/>
      <c r="F23" s="15"/>
      <c r="J23" s="24"/>
    </row>
    <row r="24" spans="2:14">
      <c r="C24" s="15"/>
      <c r="F24" s="15"/>
      <c r="J24" s="24"/>
    </row>
    <row r="25" spans="2:14">
      <c r="C25" s="15"/>
      <c r="F25" s="15"/>
      <c r="J25" s="24"/>
    </row>
    <row r="26" spans="2:14">
      <c r="C26" s="15"/>
      <c r="F26" s="15"/>
      <c r="J26" s="24"/>
    </row>
    <row r="27" spans="2:14">
      <c r="C27" s="15"/>
      <c r="F27" s="15"/>
      <c r="I27" s="15"/>
      <c r="J27" s="24"/>
    </row>
    <row r="28" spans="2:14">
      <c r="C28" s="15"/>
      <c r="F28" s="15"/>
      <c r="I28" s="15"/>
      <c r="J28" s="24"/>
    </row>
    <row r="29" spans="2:14">
      <c r="C29" s="15"/>
      <c r="F29" s="15"/>
      <c r="J29" s="24"/>
    </row>
    <row r="30" spans="2:14">
      <c r="C30" s="15"/>
      <c r="D30" s="28"/>
      <c r="F30" s="15"/>
      <c r="J30" s="24"/>
    </row>
    <row r="31" spans="2:14">
      <c r="C31" s="15"/>
      <c r="F31" s="15"/>
      <c r="J31" s="24"/>
    </row>
    <row r="32" spans="2:14">
      <c r="C32" s="15"/>
      <c r="F32" s="15"/>
      <c r="J32" s="24"/>
    </row>
    <row r="33" spans="3:10">
      <c r="C33" s="15"/>
      <c r="F33" s="15"/>
      <c r="J33" s="24"/>
    </row>
    <row r="34" spans="3:10">
      <c r="C34" s="15"/>
      <c r="F34" s="15"/>
      <c r="J34" s="24"/>
    </row>
    <row r="35" spans="3:10">
      <c r="C35" s="15"/>
      <c r="F35" s="15"/>
      <c r="J35" s="24"/>
    </row>
    <row r="36" spans="3:10">
      <c r="C36" s="15"/>
      <c r="F36" s="15"/>
      <c r="J36" s="24"/>
    </row>
    <row r="37" spans="3:10">
      <c r="C37" s="15"/>
      <c r="F37" s="15"/>
      <c r="J37" s="24"/>
    </row>
    <row r="38" spans="3:10">
      <c r="C38" s="15"/>
      <c r="F38" s="15"/>
      <c r="J38" s="24"/>
    </row>
    <row r="39" spans="3:10">
      <c r="C39" s="15"/>
      <c r="F39" s="15"/>
      <c r="J39" s="24"/>
    </row>
    <row r="40" spans="3:10">
      <c r="C40" s="15"/>
      <c r="F40" s="15"/>
      <c r="J40" s="24"/>
    </row>
    <row r="41" spans="3:10">
      <c r="C41" s="15"/>
      <c r="F41" s="15"/>
      <c r="J41" s="24"/>
    </row>
    <row r="42" spans="3:10">
      <c r="C42" s="15"/>
      <c r="F42" s="15"/>
      <c r="J42" s="24"/>
    </row>
    <row r="43" spans="3:10">
      <c r="C43" s="15"/>
      <c r="F43" s="15"/>
      <c r="J43" s="24"/>
    </row>
    <row r="44" spans="3:10">
      <c r="C44" s="15"/>
      <c r="F44" s="15"/>
      <c r="J44" s="24"/>
    </row>
    <row r="45" spans="3:10">
      <c r="C45" s="15"/>
      <c r="F45" s="15"/>
      <c r="J45" s="24"/>
    </row>
    <row r="46" spans="3:10">
      <c r="C46" s="15"/>
      <c r="F46" s="15"/>
      <c r="J46" s="24"/>
    </row>
    <row r="47" spans="3:10">
      <c r="C47" s="15"/>
      <c r="F47" s="15"/>
      <c r="J47" s="24"/>
    </row>
    <row r="48" spans="3:10">
      <c r="C48" s="15"/>
      <c r="F48" s="15"/>
      <c r="J48" s="24"/>
    </row>
    <row r="49" spans="1:16">
      <c r="C49" s="15"/>
      <c r="F49" s="15"/>
      <c r="J49" s="24"/>
    </row>
    <row r="50" spans="1:16">
      <c r="C50" s="15"/>
      <c r="F50" s="15"/>
      <c r="J50" s="24"/>
    </row>
    <row r="51" spans="1:16">
      <c r="C51" s="15"/>
      <c r="F51" s="15"/>
      <c r="J51" s="24"/>
    </row>
    <row r="52" spans="1:16">
      <c r="C52" s="15"/>
      <c r="F52" s="15"/>
      <c r="J52" s="24"/>
    </row>
    <row r="53" spans="1:16">
      <c r="C53" s="15"/>
      <c r="F53" s="15"/>
      <c r="J53" s="24"/>
    </row>
    <row r="54" spans="1:16">
      <c r="C54" s="15"/>
      <c r="F54" s="15"/>
      <c r="J54" s="24"/>
    </row>
    <row r="55" spans="1:16">
      <c r="C55" s="15"/>
      <c r="F55" s="15"/>
      <c r="J55" s="24"/>
    </row>
    <row r="56" spans="1:16">
      <c r="C56" s="15"/>
      <c r="F56" s="15"/>
      <c r="J56" s="24"/>
    </row>
    <row r="57" spans="1:16">
      <c r="C57" s="15"/>
      <c r="F57" s="15"/>
      <c r="J57" s="24"/>
    </row>
    <row r="58" spans="1:16" s="9" customFormat="1">
      <c r="A58"/>
      <c r="C58" s="29"/>
      <c r="D58"/>
      <c r="E58"/>
      <c r="F58" s="15"/>
      <c r="G58"/>
      <c r="H58"/>
      <c r="I58"/>
      <c r="J58" s="24"/>
      <c r="K58"/>
      <c r="L58"/>
      <c r="M58"/>
      <c r="N58"/>
    </row>
    <row r="59" spans="1:16" s="9" customFormat="1">
      <c r="A59"/>
      <c r="C59" s="29"/>
      <c r="D59"/>
      <c r="E59"/>
      <c r="F59" s="15"/>
      <c r="G59"/>
      <c r="H59"/>
      <c r="I59"/>
      <c r="J59" s="24"/>
      <c r="K59"/>
      <c r="L59"/>
      <c r="M59"/>
      <c r="N59"/>
    </row>
    <row r="60" spans="1:16" s="9" customFormat="1">
      <c r="A60"/>
      <c r="C60" s="29"/>
      <c r="D60"/>
      <c r="E60"/>
      <c r="F60" s="15"/>
      <c r="G60"/>
      <c r="H60"/>
      <c r="I60"/>
      <c r="J60" s="24"/>
      <c r="K60"/>
      <c r="L60"/>
      <c r="M60"/>
      <c r="N60"/>
    </row>
    <row r="61" spans="1:16" s="9" customFormat="1">
      <c r="A61"/>
      <c r="C61" s="29"/>
      <c r="D61"/>
      <c r="E61"/>
      <c r="F61" s="15"/>
      <c r="G61"/>
      <c r="H61"/>
      <c r="J61" s="30"/>
      <c r="K61"/>
      <c r="L61"/>
      <c r="M61"/>
      <c r="N61"/>
    </row>
    <row r="62" spans="1:16" s="9" customFormat="1">
      <c r="A62"/>
      <c r="C62" s="29"/>
      <c r="D62" s="24"/>
      <c r="E62" s="5"/>
      <c r="F62" s="15"/>
      <c r="G62"/>
      <c r="H62" s="5"/>
      <c r="J62" s="30"/>
      <c r="K62"/>
      <c r="L62"/>
      <c r="M62"/>
      <c r="N62"/>
    </row>
    <row r="63" spans="1:16">
      <c r="C63" s="15"/>
      <c r="D63" s="24"/>
      <c r="F63" s="15"/>
      <c r="J63" s="24"/>
      <c r="P63" s="9"/>
    </row>
    <row r="64" spans="1:16">
      <c r="C64" s="15"/>
      <c r="D64" s="24"/>
      <c r="E64" s="5"/>
      <c r="F64" s="15"/>
      <c r="H64" s="5"/>
      <c r="J64" s="24"/>
    </row>
    <row r="65" spans="3:10">
      <c r="C65" s="15"/>
      <c r="D65" s="24"/>
      <c r="F65" s="15"/>
      <c r="J65" s="24"/>
    </row>
    <row r="66" spans="3:10">
      <c r="C66" s="15"/>
      <c r="D66" s="24"/>
      <c r="F66" s="15"/>
      <c r="J66" s="24"/>
    </row>
    <row r="67" spans="3:10">
      <c r="C67" s="15"/>
      <c r="D67" s="24"/>
      <c r="F67" s="15"/>
      <c r="J67" s="24"/>
    </row>
    <row r="68" spans="3:10">
      <c r="C68" s="15"/>
      <c r="D68" s="24"/>
      <c r="F68" s="15"/>
      <c r="J68" s="24"/>
    </row>
    <row r="69" spans="3:10">
      <c r="C69" s="15"/>
      <c r="D69" s="24"/>
      <c r="F69" s="15"/>
      <c r="J69" s="24"/>
    </row>
    <row r="70" spans="3:10">
      <c r="C70" s="15"/>
      <c r="D70" s="24"/>
      <c r="F70" s="15"/>
      <c r="J70" s="24"/>
    </row>
    <row r="71" spans="3:10">
      <c r="C71" s="15"/>
      <c r="D71" s="24"/>
      <c r="F71" s="15"/>
      <c r="J71" s="24"/>
    </row>
    <row r="72" spans="3:10">
      <c r="C72" s="15"/>
      <c r="D72" s="24"/>
      <c r="F72" s="15"/>
      <c r="J72" s="24"/>
    </row>
    <row r="73" spans="3:10">
      <c r="C73" s="15"/>
      <c r="D73" s="24"/>
      <c r="F73" s="15"/>
      <c r="J73" s="24"/>
    </row>
    <row r="74" spans="3:10">
      <c r="C74" s="15"/>
      <c r="D74" s="24"/>
      <c r="F74" s="15"/>
      <c r="J74" s="24"/>
    </row>
    <row r="75" spans="3:10">
      <c r="C75" s="15"/>
      <c r="D75" s="24"/>
      <c r="F75" s="15"/>
      <c r="J75" s="24"/>
    </row>
    <row r="76" spans="3:10">
      <c r="C76" s="15"/>
      <c r="D76" s="24"/>
      <c r="F76" s="15"/>
      <c r="J76" s="24"/>
    </row>
    <row r="77" spans="3:10">
      <c r="C77" s="15"/>
      <c r="D77" s="24"/>
      <c r="F77" s="15"/>
      <c r="J77" s="24"/>
    </row>
    <row r="78" spans="3:10">
      <c r="C78" s="15"/>
      <c r="D78" s="24"/>
      <c r="F78" s="15"/>
      <c r="J78" s="24"/>
    </row>
    <row r="79" spans="3:10">
      <c r="C79" s="15"/>
      <c r="D79" s="24"/>
      <c r="F79" s="15"/>
      <c r="G79" s="28"/>
      <c r="J79" s="24"/>
    </row>
    <row r="80" spans="3:10">
      <c r="C80" s="15"/>
      <c r="G80" s="24"/>
      <c r="J80" s="24"/>
    </row>
    <row r="81" spans="3:10">
      <c r="C81" s="15"/>
      <c r="D81" s="24"/>
      <c r="F81" s="15"/>
      <c r="G81" s="24"/>
      <c r="J81" s="24"/>
    </row>
    <row r="82" spans="3:10">
      <c r="C82" s="15"/>
      <c r="D82" s="24"/>
      <c r="F82" s="15"/>
      <c r="G82" s="24"/>
      <c r="J82" s="24"/>
    </row>
    <row r="83" spans="3:10">
      <c r="C83" s="15"/>
      <c r="D83" s="24"/>
      <c r="F83" s="15"/>
      <c r="G83" s="24"/>
      <c r="J83" s="24"/>
    </row>
    <row r="84" spans="3:10">
      <c r="C84" s="15"/>
      <c r="D84" s="32"/>
      <c r="F84" s="15"/>
      <c r="G84" s="32"/>
      <c r="J84" s="24"/>
    </row>
    <row r="85" spans="3:10">
      <c r="C85" s="15"/>
      <c r="D85" s="24"/>
      <c r="F85" s="15"/>
      <c r="G85" s="24"/>
      <c r="J85" s="24"/>
    </row>
    <row r="86" spans="3:10">
      <c r="C86" s="15"/>
      <c r="D86" s="24"/>
      <c r="F86" s="15"/>
      <c r="G86" s="24"/>
      <c r="J86" s="24"/>
    </row>
    <row r="87" spans="3:10">
      <c r="C87" s="15"/>
      <c r="D87" s="24"/>
      <c r="F87" s="15"/>
      <c r="G87" s="24"/>
      <c r="J87" s="24"/>
    </row>
    <row r="88" spans="3:10">
      <c r="C88" s="15"/>
      <c r="D88" s="32"/>
      <c r="F88" s="15"/>
      <c r="G88" s="24"/>
      <c r="J88" s="24"/>
    </row>
    <row r="89" spans="3:10">
      <c r="C89" s="15"/>
      <c r="D89" s="32"/>
      <c r="F89" s="15"/>
      <c r="G89" s="24"/>
      <c r="J89" s="24"/>
    </row>
    <row r="90" spans="3:10">
      <c r="C90" s="15"/>
      <c r="D90" s="24"/>
      <c r="F90" s="15"/>
      <c r="G90" s="24"/>
      <c r="J90" s="24"/>
    </row>
    <row r="91" spans="3:10">
      <c r="C91" s="15"/>
      <c r="D91" s="24"/>
      <c r="F91" s="15"/>
      <c r="G91" s="24"/>
      <c r="J91" s="24"/>
    </row>
    <row r="92" spans="3:10">
      <c r="C92" s="15"/>
      <c r="D92" s="32"/>
      <c r="F92" s="15"/>
      <c r="G92" s="24"/>
      <c r="J92" s="24"/>
    </row>
    <row r="93" spans="3:10">
      <c r="C93" s="15"/>
      <c r="D93" s="24"/>
      <c r="F93" s="15"/>
      <c r="G93" s="24"/>
      <c r="J93" s="24"/>
    </row>
    <row r="94" spans="3:10">
      <c r="C94" s="15"/>
      <c r="D94" s="24"/>
      <c r="F94" s="15"/>
      <c r="G94" s="24"/>
      <c r="J94" s="24"/>
    </row>
    <row r="95" spans="3:10">
      <c r="C95" s="15"/>
      <c r="D95" s="24"/>
      <c r="F95" s="15"/>
      <c r="G95" s="24"/>
      <c r="J95" s="24"/>
    </row>
    <row r="96" spans="3:10">
      <c r="C96" s="15"/>
      <c r="D96" s="24"/>
      <c r="F96" s="15"/>
      <c r="G96" s="24"/>
      <c r="J96" s="24"/>
    </row>
    <row r="97" spans="3:10">
      <c r="C97" s="15"/>
      <c r="D97" s="24"/>
      <c r="F97" s="15"/>
      <c r="G97" s="24"/>
      <c r="J97" s="24"/>
    </row>
    <row r="98" spans="3:10">
      <c r="C98" s="15"/>
      <c r="D98" s="24"/>
      <c r="F98" s="15"/>
      <c r="G98" s="24"/>
      <c r="J98" s="24"/>
    </row>
    <row r="99" spans="3:10">
      <c r="C99" s="15"/>
      <c r="D99" s="24"/>
      <c r="F99" s="15"/>
      <c r="G99" s="24"/>
      <c r="J99" s="24"/>
    </row>
    <row r="100" spans="3:10">
      <c r="C100" s="15"/>
      <c r="D100" s="24"/>
      <c r="F100" s="15"/>
      <c r="G100" s="24"/>
      <c r="J100" s="24"/>
    </row>
    <row r="101" spans="3:10">
      <c r="C101" s="15"/>
      <c r="D101" s="24"/>
      <c r="F101" s="15"/>
      <c r="G101" s="24"/>
      <c r="J101" s="24"/>
    </row>
    <row r="102" spans="3:10">
      <c r="C102" s="15"/>
      <c r="D102" s="24"/>
      <c r="F102" s="15"/>
      <c r="G102" s="24"/>
      <c r="J102" s="24"/>
    </row>
    <row r="103" spans="3:10">
      <c r="C103" s="15"/>
      <c r="D103" s="24"/>
      <c r="F103" s="15"/>
      <c r="G103" s="24"/>
      <c r="J103" s="24"/>
    </row>
    <row r="104" spans="3:10">
      <c r="C104" s="15"/>
      <c r="D104" s="24"/>
      <c r="F104" s="15"/>
      <c r="G104" s="24"/>
      <c r="J104" s="24"/>
    </row>
    <row r="105" spans="3:10">
      <c r="C105" s="15"/>
      <c r="D105" s="24"/>
      <c r="F105" s="15"/>
      <c r="G105" s="24"/>
      <c r="J105" s="24"/>
    </row>
    <row r="106" spans="3:10">
      <c r="C106" s="15"/>
      <c r="D106" s="24"/>
      <c r="F106" s="15"/>
      <c r="G106" s="24"/>
      <c r="J106" s="24"/>
    </row>
    <row r="107" spans="3:10">
      <c r="C107" s="15"/>
      <c r="D107" s="24"/>
      <c r="F107" s="15"/>
      <c r="G107" s="24"/>
      <c r="J107" s="24"/>
    </row>
    <row r="108" spans="3:10">
      <c r="C108" s="15"/>
      <c r="D108" s="24"/>
      <c r="F108" s="15"/>
      <c r="G108" s="24"/>
      <c r="J108" s="24"/>
    </row>
    <row r="109" spans="3:10">
      <c r="C109" s="15"/>
      <c r="D109" s="24"/>
      <c r="F109" s="15"/>
      <c r="G109" s="24"/>
      <c r="J109" s="24"/>
    </row>
    <row r="110" spans="3:10">
      <c r="C110" s="15"/>
      <c r="D110" s="24"/>
      <c r="F110" s="15"/>
      <c r="G110" s="24"/>
      <c r="J110" s="24"/>
    </row>
    <row r="111" spans="3:10">
      <c r="C111" s="15"/>
      <c r="D111" s="24"/>
      <c r="F111" s="15"/>
      <c r="G111" s="24"/>
      <c r="J111" s="24"/>
    </row>
    <row r="112" spans="3:10">
      <c r="C112" s="15"/>
      <c r="D112" s="24"/>
      <c r="F112" s="15"/>
      <c r="G112" s="24"/>
      <c r="J112" s="24"/>
    </row>
    <row r="113" spans="3:10">
      <c r="C113" s="15"/>
      <c r="D113" s="24"/>
      <c r="F113" s="15"/>
      <c r="G113" s="24"/>
      <c r="J113" s="24"/>
    </row>
    <row r="114" spans="3:10">
      <c r="C114" s="15"/>
      <c r="D114" s="24"/>
      <c r="F114" s="15"/>
      <c r="G114" s="24"/>
      <c r="J114" s="24"/>
    </row>
    <row r="115" spans="3:10">
      <c r="C115" s="15"/>
      <c r="D115" s="24"/>
      <c r="F115" s="15"/>
      <c r="G115" s="24"/>
      <c r="J115" s="24"/>
    </row>
    <row r="116" spans="3:10">
      <c r="C116" s="15"/>
      <c r="D116" s="24"/>
      <c r="F116" s="15"/>
      <c r="G116" s="24"/>
      <c r="J116" s="24"/>
    </row>
    <row r="117" spans="3:10">
      <c r="C117" s="15"/>
      <c r="D117" s="24"/>
      <c r="F117" s="15"/>
      <c r="G117" s="24"/>
      <c r="J117" s="24"/>
    </row>
    <row r="118" spans="3:10">
      <c r="C118" s="15"/>
      <c r="D118" s="24"/>
      <c r="F118" s="15"/>
      <c r="G118" s="24"/>
      <c r="J118" s="24"/>
    </row>
    <row r="119" spans="3:10">
      <c r="C119" s="15"/>
      <c r="D119" s="24"/>
      <c r="F119" s="15"/>
      <c r="G119" s="24"/>
      <c r="J119" s="24"/>
    </row>
    <row r="120" spans="3:10">
      <c r="C120" s="15"/>
      <c r="D120" s="24"/>
      <c r="F120" s="15"/>
      <c r="G120" s="24"/>
      <c r="J120" s="24"/>
    </row>
    <row r="121" spans="3:10">
      <c r="C121" s="15"/>
      <c r="D121" s="24"/>
      <c r="F121" s="15"/>
      <c r="G121" s="24"/>
      <c r="J121" s="24"/>
    </row>
    <row r="122" spans="3:10">
      <c r="C122" s="15"/>
      <c r="D122" s="24"/>
      <c r="F122" s="15"/>
      <c r="G122" s="24"/>
      <c r="J122" s="24"/>
    </row>
    <row r="123" spans="3:10">
      <c r="C123" s="15"/>
      <c r="D123" s="24"/>
      <c r="F123" s="15"/>
      <c r="G123" s="24"/>
      <c r="J123" s="24"/>
    </row>
    <row r="124" spans="3:10">
      <c r="C124" s="15"/>
      <c r="D124" s="24"/>
      <c r="F124" s="15"/>
      <c r="G124" s="24"/>
      <c r="J124" s="24"/>
    </row>
    <row r="125" spans="3:10">
      <c r="C125" s="15"/>
      <c r="D125" s="24"/>
      <c r="F125" s="15"/>
      <c r="G125" s="24"/>
      <c r="J125" s="24"/>
    </row>
    <row r="126" spans="3:10">
      <c r="C126" s="15"/>
      <c r="D126" s="24"/>
      <c r="F126" s="15"/>
      <c r="G126" s="24"/>
      <c r="J126" s="24"/>
    </row>
    <row r="127" spans="3:10">
      <c r="D127" s="24"/>
      <c r="F127" s="15"/>
      <c r="G127" s="24"/>
      <c r="J127" s="24"/>
    </row>
    <row r="128" spans="3:10">
      <c r="D128" s="24"/>
      <c r="F128" s="15"/>
      <c r="G128" s="24"/>
      <c r="J128" s="24"/>
    </row>
    <row r="129" spans="4:10">
      <c r="D129" s="24"/>
      <c r="F129" s="15"/>
      <c r="G129" s="24"/>
      <c r="J129" s="24"/>
    </row>
    <row r="130" spans="4:10">
      <c r="D130" s="24"/>
      <c r="F130" s="15"/>
      <c r="G130" s="24"/>
      <c r="J130" s="24"/>
    </row>
    <row r="131" spans="4:10">
      <c r="D131" s="24"/>
      <c r="F131" s="15"/>
      <c r="G131" s="24"/>
      <c r="J131" s="24"/>
    </row>
    <row r="132" spans="4:10">
      <c r="D132" s="24"/>
      <c r="F132" s="15"/>
      <c r="G132" s="24"/>
      <c r="J132" s="24"/>
    </row>
    <row r="133" spans="4:10">
      <c r="D133" s="26"/>
      <c r="E133" s="33" t="s">
        <v>48</v>
      </c>
      <c r="F133" s="27"/>
      <c r="G133" s="26"/>
      <c r="H133" s="33" t="s">
        <v>48</v>
      </c>
      <c r="I133" s="33"/>
      <c r="J133" s="24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X12:Y12"/>
    <mergeCell ref="E13:F13"/>
    <mergeCell ref="H13:I13"/>
    <mergeCell ref="K13:M13"/>
    <mergeCell ref="N13:O13"/>
    <mergeCell ref="P13:Q13"/>
    <mergeCell ref="R13:S13"/>
    <mergeCell ref="T13:U13"/>
    <mergeCell ref="V13:W13"/>
    <mergeCell ref="X13:Y13"/>
    <mergeCell ref="K12:M12"/>
    <mergeCell ref="N12:O12"/>
    <mergeCell ref="P12:Q12"/>
    <mergeCell ref="R12:S12"/>
    <mergeCell ref="T12:U12"/>
    <mergeCell ref="V12:W1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7452-5782-4421-B76D-4A8900C6AC84}">
  <dimension ref="A1:AH133"/>
  <sheetViews>
    <sheetView workbookViewId="0">
      <pane ySplit="15" topLeftCell="A16" activePane="bottomLeft" state="frozen"/>
      <selection pane="bottomLeft" activeCell="G10" sqref="G10:I10"/>
      <selection activeCell="G10" sqref="G10:I10"/>
    </sheetView>
  </sheetViews>
  <sheetFormatPr defaultRowHeight="15"/>
  <cols>
    <col min="1" max="1" width="4" customWidth="1"/>
    <col min="3" max="3" width="4" customWidth="1"/>
    <col min="4" max="4" width="7.7109375" customWidth="1"/>
    <col min="6" max="6" width="9.42578125" bestFit="1" customWidth="1"/>
    <col min="7" max="7" width="7.42578125" customWidth="1"/>
    <col min="11" max="11" width="9.28515625" customWidth="1"/>
    <col min="32" max="32" width="10.140625" bestFit="1" customWidth="1"/>
  </cols>
  <sheetData>
    <row r="1" spans="1:32">
      <c r="B1" t="s">
        <v>0</v>
      </c>
      <c r="L1" s="1">
        <v>0.1</v>
      </c>
      <c r="O1">
        <v>2204.62262184877</v>
      </c>
    </row>
    <row r="2" spans="1:32">
      <c r="H2" s="76" t="s">
        <v>4</v>
      </c>
      <c r="I2" s="76" t="s">
        <v>4</v>
      </c>
      <c r="J2">
        <f>+D11+G11</f>
        <v>312640</v>
      </c>
      <c r="K2">
        <f>J2-J3</f>
        <v>-1400</v>
      </c>
      <c r="L2" s="1">
        <f>K2/J2</f>
        <v>-4.4779938587512797E-3</v>
      </c>
    </row>
    <row r="3" spans="1:32">
      <c r="B3" t="s">
        <v>7</v>
      </c>
      <c r="D3" s="77" t="s">
        <v>172</v>
      </c>
      <c r="E3" s="65"/>
      <c r="F3" t="s">
        <v>169</v>
      </c>
      <c r="H3" s="76" t="s">
        <v>10</v>
      </c>
      <c r="I3" s="76"/>
      <c r="J3">
        <f>K11-L10+M11-N10+O11-P10+Q11-R10+S11-T10+U11-V10+W11-X10</f>
        <v>314040</v>
      </c>
      <c r="K3" s="3" t="s">
        <v>11</v>
      </c>
      <c r="L3" s="3" t="s">
        <v>12</v>
      </c>
      <c r="M3" s="3" t="s">
        <v>13</v>
      </c>
      <c r="N3" s="4">
        <f>N4*I4/O1</f>
        <v>136.10729429437174</v>
      </c>
      <c r="O3" s="4">
        <f>K7+M7+O7+Q7+S7+U7+W7</f>
        <v>136.10729429437177</v>
      </c>
    </row>
    <row r="4" spans="1:32">
      <c r="B4" t="s">
        <v>15</v>
      </c>
      <c r="D4" s="78" t="s">
        <v>80</v>
      </c>
      <c r="E4" s="65"/>
      <c r="I4">
        <v>50</v>
      </c>
      <c r="J4" s="5">
        <f>J3/I4</f>
        <v>6280.8</v>
      </c>
      <c r="K4" s="6">
        <v>0.98</v>
      </c>
      <c r="L4" s="6">
        <f>IF(J5=0,L1,(L8+N8+P8+R8+T8+V8+X8)/J5/K4)</f>
        <v>0.09</v>
      </c>
      <c r="M4" s="6">
        <f>IF(J5=0,0,(L9+N9+P9+R9+T9+V9+X9)/J5/K4)</f>
        <v>2.5000000000000005E-2</v>
      </c>
      <c r="N4" s="5">
        <f>IF(L4&gt;L1,J4*(1-L4)/(1-L1)*(1-M4)*K4,J4*K4*(1-M4))</f>
        <v>6001.3044</v>
      </c>
      <c r="V4" s="4"/>
    </row>
    <row r="5" spans="1:32">
      <c r="B5" t="s">
        <v>18</v>
      </c>
      <c r="D5" s="78">
        <v>43396</v>
      </c>
      <c r="E5" s="65"/>
      <c r="F5" s="7">
        <v>43397</v>
      </c>
      <c r="J5" s="4">
        <f>J3/O1</f>
        <v>142.44614787480037</v>
      </c>
      <c r="N5" s="5">
        <v>188</v>
      </c>
      <c r="O5" s="8">
        <f>N4/N5</f>
        <v>31.921831914893616</v>
      </c>
      <c r="P5" t="s">
        <v>6</v>
      </c>
      <c r="V5" s="4"/>
    </row>
    <row r="6" spans="1:32">
      <c r="D6" s="9"/>
      <c r="J6" s="4"/>
      <c r="K6" s="10"/>
      <c r="L6" s="11"/>
      <c r="M6" s="10"/>
      <c r="N6" s="5"/>
      <c r="O6" s="8"/>
    </row>
    <row r="7" spans="1:32">
      <c r="K7" s="4">
        <f>IF(K8&gt;$L1,(L11-L10/$O1)*$K4*(1-K8)/(1-$L1)*(1-K9),(L11-L10/$O1)*$K4*(1-K9))</f>
        <v>136.10729429437177</v>
      </c>
      <c r="M7" s="4">
        <f>IF(M8&gt;$L1,(N11-N10/$O1)*$K4*(1-M8)/(1-$L1)*(1-M9),(N11-N10/$O1)*$K4*(1-M9))</f>
        <v>0</v>
      </c>
      <c r="O7" s="4">
        <f>IF(O8&gt;$L1,(P11-P10/$O1)*$K4*(1-O8)/(1-$L1)*(1-O9),(P11-P10/$O1)*$K4*(1-O9))</f>
        <v>0</v>
      </c>
      <c r="Q7" s="4">
        <f>IF(Q8&gt;$L1,(R11-R10/$O1)*$K4*(1-Q8)/(1-$L1)*(1-Q9),(R11-R10/$O1)*$K4*(1-Q9))</f>
        <v>0</v>
      </c>
      <c r="S7" s="4">
        <f>IF(S8&gt;$L1,(T11-T10/$O1)*$K4*(1-S8)/(1-$L1)*(1-S9),(T11-T10/$O1)*$K4*(1-S9))</f>
        <v>0</v>
      </c>
      <c r="U7" s="4">
        <f>IF(U8&gt;$L1,(V11-V10/$O1)*$K4*(1-U8)/(1-$L1)*(1-U9),(V11-V10/$O1)*$K4*(1-U9))</f>
        <v>0</v>
      </c>
      <c r="W7" s="4">
        <f>IF(W8&gt;$L1,(X11-X10/$O1)*$K4*(1-W8)/(1-$L1)*(1-W9),(X11-X10/$O1)*$K4*(1-W9))</f>
        <v>0</v>
      </c>
    </row>
    <row r="8" spans="1:32">
      <c r="B8" s="12"/>
      <c r="C8" s="12"/>
      <c r="D8" s="12"/>
      <c r="E8" s="13">
        <f>D9/D10</f>
        <v>0.9479989264707569</v>
      </c>
      <c r="F8" s="12"/>
      <c r="G8" s="12"/>
      <c r="H8" s="13">
        <f>G9/G10</f>
        <v>1.0055888784291567</v>
      </c>
      <c r="I8" s="12"/>
      <c r="J8" t="s">
        <v>19</v>
      </c>
      <c r="K8" s="1">
        <v>0.09</v>
      </c>
      <c r="L8" s="4">
        <f>(L11-L10/$O1)*$K4*K8</f>
        <v>12.563750242557393</v>
      </c>
      <c r="M8" s="1">
        <v>0.2</v>
      </c>
      <c r="N8" s="4">
        <f>(N11-N10/$O1)*$K4*M8</f>
        <v>0</v>
      </c>
      <c r="O8" s="1">
        <v>0.08</v>
      </c>
      <c r="P8" s="4">
        <f>(P11-P10/$O1)*$K4*O8</f>
        <v>0</v>
      </c>
      <c r="Q8" s="1">
        <v>0.08</v>
      </c>
      <c r="R8" s="4">
        <f>(R11-R10/$O1)*$K4*Q8</f>
        <v>0</v>
      </c>
      <c r="S8" s="1">
        <v>9.5000000000000001E-2</v>
      </c>
      <c r="T8" s="4">
        <f>(T11-T10/$O1)*$K4*S8</f>
        <v>0</v>
      </c>
      <c r="U8" s="1">
        <v>0.15</v>
      </c>
      <c r="V8" s="4">
        <f>(V11-V10/$O1)*$K4*U8</f>
        <v>0</v>
      </c>
      <c r="W8" s="1">
        <v>0.15</v>
      </c>
      <c r="X8" s="4">
        <f>(X11-X10/$O1)*$K4*W8</f>
        <v>0</v>
      </c>
    </row>
    <row r="9" spans="1:32">
      <c r="B9" s="12" t="s">
        <v>20</v>
      </c>
      <c r="C9" s="14"/>
      <c r="D9" s="79">
        <v>129848</v>
      </c>
      <c r="E9" s="80"/>
      <c r="F9" s="81"/>
      <c r="G9" s="79">
        <v>178059</v>
      </c>
      <c r="H9" s="80"/>
      <c r="I9" s="81"/>
      <c r="J9" t="s">
        <v>13</v>
      </c>
      <c r="K9" s="1">
        <v>2.5000000000000001E-2</v>
      </c>
      <c r="L9" s="4">
        <f>(L11-L10/$O1)*$K4*K9</f>
        <v>3.4899306229326097</v>
      </c>
      <c r="M9" s="1">
        <v>0.05</v>
      </c>
      <c r="N9" s="4">
        <f>(N11-N10/$O1)*$K4*M9</f>
        <v>0</v>
      </c>
      <c r="O9" s="1">
        <v>0.08</v>
      </c>
      <c r="P9" s="4">
        <f>(P11-P10/$O1)*$K4*O9</f>
        <v>0</v>
      </c>
      <c r="Q9" s="1">
        <v>0.08</v>
      </c>
      <c r="R9" s="4">
        <f>(R11-R10/$O1)*$K4*Q9</f>
        <v>0</v>
      </c>
      <c r="S9" s="1">
        <v>2.5000000000000001E-2</v>
      </c>
      <c r="T9" s="4">
        <f>(T11-T10/$O1)*$K4*S9</f>
        <v>0</v>
      </c>
      <c r="U9" s="1">
        <v>2.5000000000000001E-2</v>
      </c>
      <c r="V9" s="4">
        <f>(V11-V10/$O1)*$K4*U9</f>
        <v>0</v>
      </c>
      <c r="W9" s="1">
        <v>2.5000000000000001E-2</v>
      </c>
      <c r="X9" s="4">
        <f>(X11-X10/$O1)*$K4*W9</f>
        <v>0</v>
      </c>
    </row>
    <row r="10" spans="1:32">
      <c r="B10" t="s">
        <v>21</v>
      </c>
      <c r="C10" s="15"/>
      <c r="D10" s="67">
        <f>J3/J2*D11</f>
        <v>136970.61924257933</v>
      </c>
      <c r="E10" s="68"/>
      <c r="F10" s="69"/>
      <c r="G10" s="67">
        <f>J3/J2*G11</f>
        <v>177069.3807574207</v>
      </c>
      <c r="H10" s="68"/>
      <c r="I10" s="69"/>
      <c r="J10" t="s">
        <v>22</v>
      </c>
      <c r="L10" s="16"/>
      <c r="N10" s="16"/>
      <c r="P10" s="16"/>
      <c r="R10" s="16"/>
      <c r="T10" s="16"/>
      <c r="V10" s="16"/>
      <c r="X10" s="16"/>
    </row>
    <row r="11" spans="1:32">
      <c r="B11" t="s">
        <v>23</v>
      </c>
      <c r="C11" s="15"/>
      <c r="D11" s="70">
        <f>E14+F14</f>
        <v>136360</v>
      </c>
      <c r="E11" s="71"/>
      <c r="F11" s="72"/>
      <c r="G11" s="70">
        <f>H14+I14</f>
        <v>176280</v>
      </c>
      <c r="H11" s="71"/>
      <c r="I11" s="71"/>
      <c r="J11" s="20"/>
      <c r="K11" s="21">
        <f>K14+L14</f>
        <v>314040</v>
      </c>
      <c r="L11" s="22">
        <f>K11/2204.62262184877</f>
        <v>142.44614787480037</v>
      </c>
      <c r="M11" s="21">
        <f>M14+N14</f>
        <v>0</v>
      </c>
      <c r="N11" s="22">
        <f>M11/2204.62262184877</f>
        <v>0</v>
      </c>
      <c r="O11" s="21">
        <f>O14+P14</f>
        <v>0</v>
      </c>
      <c r="P11" s="22">
        <f>O11/2204.62262184877</f>
        <v>0</v>
      </c>
      <c r="Q11" s="21">
        <f>Q14+R14</f>
        <v>0</v>
      </c>
      <c r="R11" s="22">
        <f>Q11/2204.62262184877</f>
        <v>0</v>
      </c>
      <c r="S11" s="21">
        <f>S14+T14</f>
        <v>0</v>
      </c>
      <c r="T11" s="22">
        <f>S11/2204.62262184877</f>
        <v>0</v>
      </c>
      <c r="U11" s="21">
        <f>U14+V14</f>
        <v>0</v>
      </c>
      <c r="V11" s="22">
        <f>U11/2204.62262184877</f>
        <v>0</v>
      </c>
      <c r="W11" s="21">
        <f>W14+X14</f>
        <v>0</v>
      </c>
      <c r="X11" s="22">
        <f>W11/2204.62262184877</f>
        <v>0</v>
      </c>
    </row>
    <row r="12" spans="1:32">
      <c r="A12" s="65" t="s">
        <v>24</v>
      </c>
      <c r="B12" s="65"/>
      <c r="C12" s="15"/>
      <c r="D12" s="73" t="s">
        <v>25</v>
      </c>
      <c r="E12" s="74"/>
      <c r="F12" s="75"/>
      <c r="G12" s="73" t="s">
        <v>26</v>
      </c>
      <c r="H12" s="74"/>
      <c r="I12" s="74"/>
      <c r="J12" s="23"/>
      <c r="K12" s="63" t="s">
        <v>173</v>
      </c>
      <c r="L12" s="64"/>
      <c r="M12" s="63" t="s">
        <v>174</v>
      </c>
      <c r="N12" s="64"/>
      <c r="O12" s="63" t="s">
        <v>127</v>
      </c>
      <c r="P12" s="64"/>
      <c r="Q12" s="63" t="s">
        <v>140</v>
      </c>
      <c r="R12" s="64"/>
      <c r="S12" s="63" t="s">
        <v>86</v>
      </c>
      <c r="T12" s="64"/>
      <c r="U12" s="63" t="s">
        <v>54</v>
      </c>
      <c r="V12" s="64"/>
      <c r="W12" s="63" t="s">
        <v>33</v>
      </c>
      <c r="X12" s="64"/>
      <c r="Z12" s="73" t="s">
        <v>25</v>
      </c>
      <c r="AA12" s="74"/>
      <c r="AB12" s="75"/>
      <c r="AD12" s="73" t="s">
        <v>131</v>
      </c>
      <c r="AE12" s="74"/>
      <c r="AF12" s="74"/>
    </row>
    <row r="13" spans="1:32">
      <c r="B13" t="s">
        <v>34</v>
      </c>
      <c r="C13" s="15"/>
      <c r="D13" s="24" t="s">
        <v>35</v>
      </c>
      <c r="E13" s="65" t="s">
        <v>36</v>
      </c>
      <c r="F13" s="66"/>
      <c r="G13" s="24" t="s">
        <v>35</v>
      </c>
      <c r="H13" s="65" t="s">
        <v>36</v>
      </c>
      <c r="I13" s="65"/>
      <c r="J13" s="20"/>
      <c r="K13" s="63" t="s">
        <v>36</v>
      </c>
      <c r="L13" s="64"/>
      <c r="M13" s="63" t="s">
        <v>36</v>
      </c>
      <c r="N13" s="64"/>
      <c r="O13" s="63" t="s">
        <v>36</v>
      </c>
      <c r="P13" s="64"/>
      <c r="Q13" s="63" t="s">
        <v>36</v>
      </c>
      <c r="R13" s="64"/>
      <c r="S13" s="63" t="s">
        <v>36</v>
      </c>
      <c r="T13" s="64"/>
      <c r="U13" s="63" t="s">
        <v>36</v>
      </c>
      <c r="V13" s="64"/>
      <c r="W13" s="63" t="s">
        <v>36</v>
      </c>
      <c r="X13" s="64"/>
      <c r="Z13" s="24" t="s">
        <v>35</v>
      </c>
      <c r="AA13" s="65" t="s">
        <v>36</v>
      </c>
      <c r="AB13" s="66"/>
      <c r="AD13" s="24" t="s">
        <v>35</v>
      </c>
      <c r="AE13" s="65" t="s">
        <v>36</v>
      </c>
      <c r="AF13" s="65"/>
    </row>
    <row r="14" spans="1:32">
      <c r="C14" s="15"/>
      <c r="D14" s="24"/>
      <c r="E14" s="2">
        <f>SUM(E15:E133)</f>
        <v>136360</v>
      </c>
      <c r="F14" s="25">
        <f>SUM(F15:F133)</f>
        <v>0</v>
      </c>
      <c r="G14" s="24"/>
      <c r="H14" s="2">
        <f>SUM(H15:H133)</f>
        <v>176280</v>
      </c>
      <c r="I14" s="2">
        <f>SUM(I15:I133)</f>
        <v>0</v>
      </c>
      <c r="J14" s="20"/>
      <c r="K14" s="17">
        <f t="shared" ref="K14:X14" si="0">SUM(K15:K133)</f>
        <v>314040</v>
      </c>
      <c r="L14" s="19">
        <f t="shared" si="0"/>
        <v>0</v>
      </c>
      <c r="M14" s="17">
        <f t="shared" si="0"/>
        <v>0</v>
      </c>
      <c r="N14" s="19">
        <f t="shared" si="0"/>
        <v>0</v>
      </c>
      <c r="O14" s="17">
        <f t="shared" si="0"/>
        <v>0</v>
      </c>
      <c r="P14" s="19">
        <f t="shared" si="0"/>
        <v>0</v>
      </c>
      <c r="Q14" s="17">
        <f t="shared" si="0"/>
        <v>0</v>
      </c>
      <c r="R14" s="19">
        <f t="shared" si="0"/>
        <v>0</v>
      </c>
      <c r="S14" s="17">
        <f t="shared" si="0"/>
        <v>0</v>
      </c>
      <c r="T14" s="19">
        <f t="shared" si="0"/>
        <v>0</v>
      </c>
      <c r="U14" s="17">
        <f t="shared" si="0"/>
        <v>0</v>
      </c>
      <c r="V14" s="19">
        <f t="shared" si="0"/>
        <v>0</v>
      </c>
      <c r="W14" s="17">
        <f t="shared" si="0"/>
        <v>0</v>
      </c>
      <c r="X14" s="19">
        <f t="shared" si="0"/>
        <v>0</v>
      </c>
      <c r="Z14" s="24"/>
      <c r="AA14" s="2">
        <f>SUM(AA15:AA133)</f>
        <v>0</v>
      </c>
      <c r="AB14" s="34">
        <f>AA14/E14</f>
        <v>0</v>
      </c>
      <c r="AC14">
        <f>AA14+AE14</f>
        <v>0</v>
      </c>
      <c r="AD14" s="24"/>
      <c r="AE14" s="2">
        <f>SUM(AE15:AE133)</f>
        <v>0</v>
      </c>
      <c r="AF14" s="34">
        <f>AE14/H14</f>
        <v>0</v>
      </c>
    </row>
    <row r="15" spans="1:32">
      <c r="C15" s="15"/>
      <c r="D15" s="24"/>
      <c r="E15" t="s">
        <v>37</v>
      </c>
      <c r="F15" s="15" t="s">
        <v>39</v>
      </c>
      <c r="G15" s="24"/>
      <c r="H15" t="s">
        <v>37</v>
      </c>
      <c r="I15" t="s">
        <v>38</v>
      </c>
      <c r="J15" s="24"/>
      <c r="K15" s="26" t="s">
        <v>37</v>
      </c>
      <c r="L15" s="27" t="s">
        <v>39</v>
      </c>
      <c r="M15" s="26" t="s">
        <v>37</v>
      </c>
      <c r="N15" s="27" t="s">
        <v>39</v>
      </c>
      <c r="O15" s="26" t="s">
        <v>37</v>
      </c>
      <c r="P15" s="27" t="s">
        <v>39</v>
      </c>
      <c r="Q15" s="26" t="s">
        <v>37</v>
      </c>
      <c r="R15" s="27" t="s">
        <v>39</v>
      </c>
      <c r="S15" s="26" t="s">
        <v>37</v>
      </c>
      <c r="T15" s="27" t="s">
        <v>39</v>
      </c>
      <c r="U15" s="26" t="s">
        <v>37</v>
      </c>
      <c r="V15" s="27" t="s">
        <v>39</v>
      </c>
      <c r="W15" s="26" t="s">
        <v>37</v>
      </c>
      <c r="X15" s="27" t="s">
        <v>39</v>
      </c>
      <c r="Z15" s="24"/>
      <c r="AA15" t="s">
        <v>161</v>
      </c>
      <c r="AB15" s="15" t="s">
        <v>162</v>
      </c>
      <c r="AD15" s="24"/>
      <c r="AE15" t="s">
        <v>161</v>
      </c>
      <c r="AF15" s="15" t="s">
        <v>162</v>
      </c>
    </row>
    <row r="16" spans="1:32">
      <c r="B16" s="5">
        <v>1</v>
      </c>
      <c r="C16" s="15"/>
      <c r="D16" s="32">
        <v>946</v>
      </c>
      <c r="E16">
        <v>12440</v>
      </c>
      <c r="F16" s="15"/>
      <c r="G16" s="24">
        <v>419</v>
      </c>
      <c r="H16">
        <v>17560</v>
      </c>
      <c r="J16" s="24"/>
      <c r="Y16" s="5"/>
      <c r="Z16" s="32"/>
      <c r="AB16" s="35"/>
      <c r="AD16" s="24"/>
    </row>
    <row r="17" spans="2:34">
      <c r="B17" s="5"/>
      <c r="C17" s="15"/>
      <c r="D17" s="24"/>
      <c r="F17" s="15"/>
      <c r="G17">
        <v>420</v>
      </c>
      <c r="H17">
        <v>1220</v>
      </c>
      <c r="J17" s="24"/>
      <c r="K17">
        <v>31540</v>
      </c>
      <c r="Z17" s="24"/>
      <c r="AB17" s="35"/>
      <c r="AF17" s="36"/>
      <c r="AH17" s="5"/>
    </row>
    <row r="18" spans="2:34">
      <c r="B18" s="5">
        <v>2</v>
      </c>
      <c r="C18" s="15"/>
      <c r="D18" s="24">
        <v>947</v>
      </c>
      <c r="E18">
        <v>15580</v>
      </c>
      <c r="F18" s="15"/>
      <c r="G18">
        <v>421</v>
      </c>
      <c r="H18">
        <v>16520</v>
      </c>
      <c r="J18" s="24"/>
      <c r="K18">
        <v>31840</v>
      </c>
      <c r="Z18" s="24"/>
      <c r="AB18" s="35"/>
      <c r="AF18" s="36"/>
      <c r="AH18" s="5"/>
    </row>
    <row r="19" spans="2:34">
      <c r="B19" s="5">
        <v>3</v>
      </c>
      <c r="C19" s="15"/>
      <c r="D19">
        <v>948</v>
      </c>
      <c r="E19">
        <v>15020</v>
      </c>
      <c r="F19" s="15"/>
      <c r="G19">
        <v>422</v>
      </c>
      <c r="H19">
        <v>16780</v>
      </c>
      <c r="J19" s="24"/>
      <c r="K19">
        <v>31560</v>
      </c>
      <c r="AB19" s="35"/>
      <c r="AF19" s="36"/>
      <c r="AH19" s="5"/>
    </row>
    <row r="20" spans="2:34">
      <c r="B20" s="5">
        <v>4</v>
      </c>
      <c r="C20" s="15"/>
      <c r="D20">
        <v>50</v>
      </c>
      <c r="E20">
        <v>14440</v>
      </c>
      <c r="F20" s="15"/>
      <c r="G20">
        <v>423</v>
      </c>
      <c r="H20">
        <v>16180</v>
      </c>
      <c r="J20" s="24"/>
      <c r="K20">
        <v>30620</v>
      </c>
      <c r="AB20" s="35"/>
      <c r="AF20" s="36"/>
      <c r="AH20" s="5"/>
    </row>
    <row r="21" spans="2:34">
      <c r="B21" s="5">
        <v>5</v>
      </c>
      <c r="C21" s="15"/>
      <c r="D21">
        <v>951</v>
      </c>
      <c r="E21">
        <v>13000</v>
      </c>
      <c r="F21" s="15"/>
      <c r="G21">
        <v>424</v>
      </c>
      <c r="H21">
        <v>14480</v>
      </c>
      <c r="J21" s="24"/>
      <c r="K21">
        <v>27260</v>
      </c>
      <c r="AB21" s="35"/>
      <c r="AF21" s="36"/>
      <c r="AH21" s="5"/>
    </row>
    <row r="22" spans="2:34">
      <c r="B22" s="5">
        <v>6</v>
      </c>
      <c r="C22" s="15"/>
      <c r="D22">
        <v>952</v>
      </c>
      <c r="E22">
        <v>10100</v>
      </c>
      <c r="F22" s="15"/>
      <c r="G22">
        <v>425</v>
      </c>
      <c r="H22">
        <v>11580</v>
      </c>
      <c r="J22" s="24"/>
      <c r="K22">
        <v>21700</v>
      </c>
      <c r="AB22" s="35"/>
      <c r="AF22" s="36"/>
      <c r="AH22" s="5"/>
    </row>
    <row r="23" spans="2:34">
      <c r="B23" s="5">
        <v>7</v>
      </c>
      <c r="C23" s="15"/>
      <c r="D23">
        <v>953</v>
      </c>
      <c r="E23">
        <v>12620</v>
      </c>
      <c r="F23" s="15"/>
      <c r="G23">
        <v>426</v>
      </c>
      <c r="H23">
        <v>16940</v>
      </c>
      <c r="J23" s="24"/>
      <c r="K23">
        <v>29560</v>
      </c>
      <c r="Y23" s="5"/>
      <c r="AB23" s="35"/>
      <c r="AF23" s="36"/>
    </row>
    <row r="24" spans="2:34">
      <c r="B24" s="5">
        <v>8</v>
      </c>
      <c r="C24" s="15"/>
      <c r="D24">
        <v>954</v>
      </c>
      <c r="E24">
        <v>11200</v>
      </c>
      <c r="F24" s="15"/>
      <c r="G24">
        <v>427</v>
      </c>
      <c r="H24">
        <v>18200</v>
      </c>
      <c r="J24" s="24"/>
      <c r="K24">
        <v>29340</v>
      </c>
      <c r="Y24" s="5"/>
      <c r="AB24" s="35"/>
      <c r="AF24" s="36"/>
      <c r="AH24" s="87"/>
    </row>
    <row r="25" spans="2:34">
      <c r="B25" s="5">
        <v>9</v>
      </c>
      <c r="C25" s="15"/>
      <c r="D25">
        <v>955</v>
      </c>
      <c r="E25">
        <v>13880</v>
      </c>
      <c r="F25" s="15"/>
      <c r="G25">
        <v>29</v>
      </c>
      <c r="H25">
        <v>15820</v>
      </c>
      <c r="J25" s="24"/>
      <c r="K25">
        <v>29780</v>
      </c>
      <c r="AB25" s="35"/>
      <c r="AF25" s="36"/>
      <c r="AH25" s="87"/>
    </row>
    <row r="26" spans="2:34">
      <c r="B26" s="5">
        <v>10</v>
      </c>
      <c r="C26" s="15"/>
      <c r="D26">
        <v>956</v>
      </c>
      <c r="E26">
        <v>16720</v>
      </c>
      <c r="F26" s="15"/>
      <c r="G26">
        <v>430</v>
      </c>
      <c r="H26">
        <v>13980</v>
      </c>
      <c r="J26" s="24"/>
      <c r="K26">
        <v>30500</v>
      </c>
      <c r="AB26" s="35"/>
      <c r="AF26" s="36"/>
      <c r="AH26" s="87"/>
    </row>
    <row r="27" spans="2:34">
      <c r="B27" s="5">
        <v>11</v>
      </c>
      <c r="C27" s="15"/>
      <c r="D27">
        <v>957</v>
      </c>
      <c r="E27">
        <v>1360</v>
      </c>
      <c r="F27" s="15"/>
      <c r="G27">
        <v>431</v>
      </c>
      <c r="H27">
        <v>14880</v>
      </c>
      <c r="I27" s="15"/>
      <c r="J27" s="24"/>
      <c r="AB27" s="35"/>
      <c r="AF27" s="36"/>
      <c r="AH27" s="87"/>
    </row>
    <row r="28" spans="2:34">
      <c r="B28" s="5"/>
      <c r="C28" s="15"/>
      <c r="F28" s="15"/>
      <c r="G28">
        <v>432</v>
      </c>
      <c r="H28">
        <v>2140</v>
      </c>
      <c r="I28" s="15"/>
      <c r="J28" s="24"/>
      <c r="K28">
        <v>20340</v>
      </c>
      <c r="AB28" s="35"/>
      <c r="AF28" s="36"/>
      <c r="AH28" s="87"/>
    </row>
    <row r="29" spans="2:34">
      <c r="B29" s="5"/>
      <c r="C29" s="15"/>
      <c r="J29" s="24"/>
      <c r="AB29" s="35"/>
      <c r="AF29" s="36"/>
      <c r="AH29" s="87"/>
    </row>
    <row r="30" spans="2:34">
      <c r="B30" s="5"/>
      <c r="C30" s="15"/>
      <c r="F30" s="15"/>
      <c r="J30" s="24"/>
      <c r="Z30" s="28"/>
      <c r="AB30" s="35"/>
      <c r="AF30" s="36"/>
      <c r="AH30" s="87"/>
    </row>
    <row r="31" spans="2:34">
      <c r="B31" s="5"/>
      <c r="C31" s="15"/>
      <c r="F31" s="15"/>
      <c r="J31" s="24"/>
      <c r="AB31" s="35"/>
      <c r="AF31" s="36"/>
      <c r="AH31" s="87"/>
    </row>
    <row r="32" spans="2:34">
      <c r="B32" s="5"/>
      <c r="C32" s="15"/>
      <c r="F32" s="15"/>
      <c r="J32" s="24"/>
      <c r="AB32" s="35"/>
      <c r="AF32" s="36"/>
      <c r="AH32" s="87"/>
    </row>
    <row r="33" spans="2:34">
      <c r="B33" s="5"/>
      <c r="C33" s="15"/>
      <c r="D33" s="28"/>
      <c r="F33" s="15"/>
      <c r="J33" s="24"/>
      <c r="AB33" s="35"/>
      <c r="AF33" s="36"/>
      <c r="AH33" s="87"/>
    </row>
    <row r="34" spans="2:34">
      <c r="B34" s="5"/>
      <c r="C34" s="15"/>
      <c r="F34" s="15"/>
      <c r="J34" s="24"/>
      <c r="AB34" s="35"/>
      <c r="AF34" s="36"/>
      <c r="AH34" s="87"/>
    </row>
    <row r="35" spans="2:34">
      <c r="C35" s="15"/>
      <c r="F35" s="15"/>
      <c r="J35" s="24"/>
      <c r="AB35" s="35"/>
      <c r="AF35" s="36"/>
      <c r="AH35" s="87"/>
    </row>
    <row r="36" spans="2:34">
      <c r="C36" s="15"/>
      <c r="F36" s="15"/>
      <c r="J36" s="24"/>
      <c r="AB36" s="35"/>
      <c r="AF36" s="36"/>
      <c r="AH36" s="87"/>
    </row>
    <row r="37" spans="2:34">
      <c r="C37" s="15"/>
      <c r="F37" s="15"/>
      <c r="J37" s="24"/>
    </row>
    <row r="38" spans="2:34">
      <c r="C38" s="15"/>
      <c r="D38" s="28"/>
      <c r="F38" s="15"/>
      <c r="J38" s="24"/>
    </row>
    <row r="39" spans="2:34">
      <c r="C39" s="15"/>
      <c r="F39" s="15"/>
      <c r="J39" s="24"/>
    </row>
    <row r="40" spans="2:34">
      <c r="C40" s="15"/>
      <c r="F40" s="15"/>
      <c r="J40" s="24"/>
    </row>
    <row r="41" spans="2:34">
      <c r="C41" s="15"/>
      <c r="F41" s="15"/>
      <c r="J41" s="24"/>
    </row>
    <row r="42" spans="2:34">
      <c r="C42" s="15"/>
      <c r="F42" s="15"/>
      <c r="J42" s="24"/>
    </row>
    <row r="43" spans="2:34">
      <c r="C43" s="15"/>
      <c r="F43" s="15"/>
      <c r="J43" s="24"/>
    </row>
    <row r="44" spans="2:34">
      <c r="C44" s="15"/>
      <c r="F44" s="15"/>
      <c r="J44" s="24"/>
    </row>
    <row r="45" spans="2:34">
      <c r="C45" s="15"/>
      <c r="F45" s="15"/>
      <c r="J45" s="24"/>
    </row>
    <row r="46" spans="2:34">
      <c r="C46" s="15"/>
      <c r="F46" s="15"/>
      <c r="J46" s="24"/>
    </row>
    <row r="47" spans="2:34">
      <c r="C47" s="15"/>
      <c r="F47" s="15"/>
      <c r="J47" s="24"/>
    </row>
    <row r="48" spans="2:34">
      <c r="C48" s="15"/>
      <c r="F48" s="15"/>
      <c r="J48" s="24"/>
    </row>
    <row r="49" spans="1:20">
      <c r="C49" s="15"/>
      <c r="F49" s="15"/>
      <c r="J49" s="24"/>
    </row>
    <row r="50" spans="1:20">
      <c r="C50" s="15"/>
      <c r="F50" s="15"/>
      <c r="J50" s="24"/>
    </row>
    <row r="51" spans="1:20">
      <c r="C51" s="15"/>
      <c r="F51" s="15"/>
      <c r="J51" s="24"/>
    </row>
    <row r="52" spans="1:20">
      <c r="C52" s="15"/>
      <c r="F52" s="15"/>
      <c r="J52" s="24"/>
    </row>
    <row r="53" spans="1:20">
      <c r="C53" s="15"/>
      <c r="F53" s="15"/>
      <c r="J53" s="24"/>
    </row>
    <row r="54" spans="1:20">
      <c r="C54" s="15"/>
      <c r="F54" s="15"/>
      <c r="J54" s="24"/>
    </row>
    <row r="55" spans="1:20">
      <c r="C55" s="15"/>
      <c r="F55" s="15"/>
      <c r="J55" s="24"/>
      <c r="L55" s="9"/>
      <c r="M55" s="9"/>
    </row>
    <row r="56" spans="1:20">
      <c r="C56" s="15"/>
      <c r="F56" s="15"/>
      <c r="J56" s="24"/>
    </row>
    <row r="57" spans="1:20">
      <c r="C57" s="15"/>
      <c r="F57" s="15"/>
      <c r="J57" s="24"/>
    </row>
    <row r="58" spans="1:20" s="9" customFormat="1">
      <c r="A58"/>
      <c r="C58" s="29"/>
      <c r="D58"/>
      <c r="E58"/>
      <c r="F58" s="15"/>
      <c r="G58"/>
      <c r="H58"/>
      <c r="I58"/>
      <c r="J58" s="24"/>
      <c r="K58"/>
      <c r="S58"/>
      <c r="T58"/>
    </row>
    <row r="59" spans="1:20" s="9" customFormat="1">
      <c r="A59"/>
      <c r="C59" s="29"/>
      <c r="D59"/>
      <c r="E59"/>
      <c r="F59" s="15"/>
      <c r="G59"/>
      <c r="H59"/>
      <c r="I59"/>
      <c r="J59" s="24"/>
      <c r="K59"/>
      <c r="S59"/>
      <c r="T59"/>
    </row>
    <row r="60" spans="1:20" s="9" customFormat="1">
      <c r="A60"/>
      <c r="C60" s="29"/>
      <c r="D60"/>
      <c r="E60"/>
      <c r="F60" s="15"/>
      <c r="G60"/>
      <c r="H60"/>
      <c r="I60"/>
      <c r="J60" s="24"/>
      <c r="K60"/>
      <c r="S60"/>
      <c r="T60"/>
    </row>
    <row r="61" spans="1:20" s="9" customFormat="1">
      <c r="A61"/>
      <c r="C61" s="29"/>
      <c r="D61"/>
      <c r="E61"/>
      <c r="F61" s="15"/>
      <c r="G61"/>
      <c r="H61"/>
      <c r="J61" s="30"/>
      <c r="K61"/>
      <c r="S61"/>
      <c r="T61"/>
    </row>
    <row r="62" spans="1:20" s="9" customFormat="1">
      <c r="A62"/>
      <c r="C62" s="29"/>
      <c r="D62" s="24"/>
      <c r="E62" s="5"/>
      <c r="F62" s="15"/>
      <c r="G62"/>
      <c r="H62" s="5"/>
      <c r="J62" s="30"/>
      <c r="K62"/>
      <c r="M62" s="31"/>
      <c r="S62"/>
      <c r="T62"/>
    </row>
    <row r="63" spans="1:20">
      <c r="C63" s="15"/>
      <c r="D63" s="24"/>
      <c r="F63" s="15"/>
      <c r="J63" s="24"/>
      <c r="O63" s="9"/>
    </row>
    <row r="64" spans="1:20">
      <c r="C64" s="15"/>
      <c r="D64" s="24"/>
      <c r="E64" s="5"/>
      <c r="F64" s="15"/>
      <c r="H64" s="5"/>
      <c r="J64" s="24"/>
      <c r="M64" s="31"/>
    </row>
    <row r="65" spans="3:10">
      <c r="C65" s="15"/>
      <c r="D65" s="24"/>
      <c r="F65" s="15"/>
      <c r="J65" s="24"/>
    </row>
    <row r="66" spans="3:10">
      <c r="C66" s="15"/>
      <c r="D66" s="24"/>
      <c r="F66" s="15"/>
      <c r="J66" s="24"/>
    </row>
    <row r="67" spans="3:10">
      <c r="C67" s="15"/>
      <c r="D67" s="24"/>
      <c r="F67" s="15"/>
      <c r="J67" s="24"/>
    </row>
    <row r="68" spans="3:10">
      <c r="C68" s="15"/>
      <c r="D68" s="24"/>
      <c r="F68" s="15"/>
      <c r="J68" s="24"/>
    </row>
    <row r="69" spans="3:10">
      <c r="C69" s="15"/>
      <c r="D69" s="24"/>
      <c r="F69" s="15"/>
      <c r="J69" s="24"/>
    </row>
    <row r="70" spans="3:10">
      <c r="C70" s="15"/>
      <c r="D70" s="24"/>
      <c r="F70" s="15"/>
      <c r="J70" s="24"/>
    </row>
    <row r="71" spans="3:10">
      <c r="C71" s="15"/>
      <c r="D71" s="24"/>
      <c r="F71" s="15"/>
      <c r="J71" s="24"/>
    </row>
    <row r="72" spans="3:10">
      <c r="C72" s="15"/>
      <c r="D72" s="24"/>
      <c r="F72" s="15"/>
      <c r="J72" s="24"/>
    </row>
    <row r="73" spans="3:10">
      <c r="C73" s="15"/>
      <c r="D73" s="24"/>
      <c r="F73" s="15"/>
      <c r="J73" s="24"/>
    </row>
    <row r="74" spans="3:10">
      <c r="C74" s="15"/>
      <c r="D74" s="24"/>
      <c r="F74" s="15"/>
      <c r="J74" s="24"/>
    </row>
    <row r="75" spans="3:10">
      <c r="C75" s="15"/>
      <c r="D75" s="24"/>
      <c r="F75" s="15"/>
      <c r="J75" s="24"/>
    </row>
    <row r="76" spans="3:10">
      <c r="C76" s="15"/>
      <c r="D76" s="24"/>
      <c r="F76" s="15"/>
      <c r="J76" s="24"/>
    </row>
    <row r="77" spans="3:10">
      <c r="C77" s="15"/>
      <c r="D77" s="24"/>
      <c r="F77" s="15"/>
      <c r="J77" s="24"/>
    </row>
    <row r="78" spans="3:10">
      <c r="C78" s="15"/>
      <c r="D78" s="24"/>
      <c r="F78" s="15"/>
      <c r="J78" s="24"/>
    </row>
    <row r="79" spans="3:10">
      <c r="C79" s="15"/>
      <c r="D79" s="24"/>
      <c r="F79" s="15"/>
      <c r="G79" s="28"/>
      <c r="J79" s="24"/>
    </row>
    <row r="80" spans="3:10">
      <c r="C80" s="15"/>
      <c r="G80" s="24"/>
      <c r="J80" s="24"/>
    </row>
    <row r="81" spans="3:10">
      <c r="C81" s="15"/>
      <c r="D81" s="24"/>
      <c r="F81" s="15"/>
      <c r="G81" s="24"/>
      <c r="J81" s="24"/>
    </row>
    <row r="82" spans="3:10">
      <c r="C82" s="15"/>
      <c r="D82" s="24"/>
      <c r="F82" s="15"/>
      <c r="G82" s="24"/>
      <c r="J82" s="24"/>
    </row>
    <row r="83" spans="3:10">
      <c r="C83" s="15"/>
      <c r="D83" s="24"/>
      <c r="F83" s="15"/>
      <c r="G83" s="24"/>
      <c r="J83" s="24"/>
    </row>
    <row r="84" spans="3:10">
      <c r="C84" s="15"/>
      <c r="D84" s="32"/>
      <c r="F84" s="15"/>
      <c r="G84" s="32"/>
      <c r="J84" s="24"/>
    </row>
    <row r="85" spans="3:10">
      <c r="C85" s="15"/>
      <c r="D85" s="24"/>
      <c r="F85" s="15"/>
      <c r="G85" s="24"/>
      <c r="J85" s="24"/>
    </row>
    <row r="86" spans="3:10">
      <c r="C86" s="15"/>
      <c r="D86" s="24"/>
      <c r="F86" s="15"/>
      <c r="G86" s="24"/>
      <c r="J86" s="24"/>
    </row>
    <row r="87" spans="3:10">
      <c r="C87" s="15"/>
      <c r="D87" s="24"/>
      <c r="F87" s="15"/>
      <c r="G87" s="24"/>
      <c r="J87" s="24"/>
    </row>
    <row r="88" spans="3:10">
      <c r="C88" s="15"/>
      <c r="D88" s="32"/>
      <c r="F88" s="15"/>
      <c r="G88" s="24"/>
      <c r="J88" s="24"/>
    </row>
    <row r="89" spans="3:10">
      <c r="C89" s="15"/>
      <c r="D89" s="32"/>
      <c r="F89" s="15"/>
      <c r="G89" s="24"/>
      <c r="J89" s="24"/>
    </row>
    <row r="90" spans="3:10">
      <c r="C90" s="15"/>
      <c r="D90" s="24"/>
      <c r="F90" s="15"/>
      <c r="G90" s="24"/>
      <c r="J90" s="24"/>
    </row>
    <row r="91" spans="3:10">
      <c r="C91" s="15"/>
      <c r="D91" s="24"/>
      <c r="F91" s="15"/>
      <c r="G91" s="24"/>
      <c r="J91" s="24"/>
    </row>
    <row r="92" spans="3:10">
      <c r="C92" s="15"/>
      <c r="D92" s="32"/>
      <c r="F92" s="15"/>
      <c r="G92" s="24"/>
      <c r="J92" s="24"/>
    </row>
    <row r="93" spans="3:10">
      <c r="C93" s="15"/>
      <c r="D93" s="24"/>
      <c r="F93" s="15"/>
      <c r="G93" s="24"/>
      <c r="J93" s="24"/>
    </row>
    <row r="94" spans="3:10">
      <c r="C94" s="15"/>
      <c r="D94" s="24"/>
      <c r="F94" s="15"/>
      <c r="G94" s="24"/>
      <c r="J94" s="24"/>
    </row>
    <row r="95" spans="3:10">
      <c r="C95" s="15"/>
      <c r="D95" s="24"/>
      <c r="F95" s="15"/>
      <c r="G95" s="24"/>
      <c r="J95" s="24"/>
    </row>
    <row r="96" spans="3:10">
      <c r="C96" s="15"/>
      <c r="D96" s="24"/>
      <c r="F96" s="15"/>
      <c r="G96" s="24"/>
      <c r="J96" s="24"/>
    </row>
    <row r="97" spans="3:10">
      <c r="C97" s="15"/>
      <c r="D97" s="24"/>
      <c r="F97" s="15"/>
      <c r="G97" s="24"/>
      <c r="J97" s="24"/>
    </row>
    <row r="98" spans="3:10">
      <c r="C98" s="15"/>
      <c r="D98" s="24"/>
      <c r="F98" s="15"/>
      <c r="G98" s="24"/>
      <c r="J98" s="24"/>
    </row>
    <row r="99" spans="3:10">
      <c r="C99" s="15"/>
      <c r="D99" s="24"/>
      <c r="F99" s="15"/>
      <c r="G99" s="24"/>
      <c r="J99" s="24"/>
    </row>
    <row r="100" spans="3:10">
      <c r="C100" s="15"/>
      <c r="D100" s="24"/>
      <c r="F100" s="15"/>
      <c r="G100" s="24"/>
      <c r="J100" s="24"/>
    </row>
    <row r="101" spans="3:10">
      <c r="C101" s="15"/>
      <c r="D101" s="24"/>
      <c r="F101" s="15"/>
      <c r="G101" s="24"/>
      <c r="J101" s="24"/>
    </row>
    <row r="102" spans="3:10">
      <c r="C102" s="15"/>
      <c r="D102" s="24"/>
      <c r="F102" s="15"/>
      <c r="G102" s="24"/>
      <c r="J102" s="24"/>
    </row>
    <row r="103" spans="3:10">
      <c r="C103" s="15"/>
      <c r="D103" s="24"/>
      <c r="F103" s="15"/>
      <c r="G103" s="24"/>
      <c r="J103" s="24"/>
    </row>
    <row r="104" spans="3:10">
      <c r="C104" s="15"/>
      <c r="D104" s="24"/>
      <c r="F104" s="15"/>
      <c r="G104" s="24"/>
      <c r="J104" s="24"/>
    </row>
    <row r="105" spans="3:10">
      <c r="C105" s="15"/>
      <c r="D105" s="24"/>
      <c r="F105" s="15"/>
      <c r="G105" s="24"/>
      <c r="J105" s="24"/>
    </row>
    <row r="106" spans="3:10">
      <c r="C106" s="15"/>
      <c r="D106" s="24"/>
      <c r="F106" s="15"/>
      <c r="G106" s="24"/>
      <c r="J106" s="24"/>
    </row>
    <row r="107" spans="3:10">
      <c r="C107" s="15"/>
      <c r="D107" s="24"/>
      <c r="F107" s="15"/>
      <c r="G107" s="24"/>
      <c r="J107" s="24"/>
    </row>
    <row r="108" spans="3:10">
      <c r="C108" s="15"/>
      <c r="D108" s="24"/>
      <c r="F108" s="15"/>
      <c r="G108" s="24"/>
      <c r="J108" s="24"/>
    </row>
    <row r="109" spans="3:10">
      <c r="C109" s="15"/>
      <c r="D109" s="24"/>
      <c r="F109" s="15"/>
      <c r="G109" s="24"/>
      <c r="J109" s="24"/>
    </row>
    <row r="110" spans="3:10">
      <c r="C110" s="15"/>
      <c r="D110" s="24"/>
      <c r="F110" s="15"/>
      <c r="G110" s="24"/>
      <c r="J110" s="24"/>
    </row>
    <row r="111" spans="3:10">
      <c r="C111" s="15"/>
      <c r="D111" s="24"/>
      <c r="F111" s="15"/>
      <c r="G111" s="24"/>
      <c r="J111" s="24"/>
    </row>
    <row r="112" spans="3:10">
      <c r="C112" s="15"/>
      <c r="D112" s="24"/>
      <c r="F112" s="15"/>
      <c r="G112" s="24"/>
      <c r="J112" s="24"/>
    </row>
    <row r="113" spans="3:10">
      <c r="C113" s="15"/>
      <c r="D113" s="24"/>
      <c r="F113" s="15"/>
      <c r="G113" s="24"/>
      <c r="J113" s="24"/>
    </row>
    <row r="114" spans="3:10">
      <c r="C114" s="15"/>
      <c r="D114" s="24"/>
      <c r="F114" s="15"/>
      <c r="G114" s="24"/>
      <c r="J114" s="24"/>
    </row>
    <row r="115" spans="3:10">
      <c r="C115" s="15"/>
      <c r="D115" s="24"/>
      <c r="F115" s="15"/>
      <c r="G115" s="24"/>
      <c r="J115" s="24"/>
    </row>
    <row r="116" spans="3:10">
      <c r="C116" s="15"/>
      <c r="D116" s="24"/>
      <c r="F116" s="15"/>
      <c r="G116" s="24"/>
      <c r="J116" s="24"/>
    </row>
    <row r="117" spans="3:10">
      <c r="C117" s="15"/>
      <c r="D117" s="24"/>
      <c r="F117" s="15"/>
      <c r="G117" s="24"/>
      <c r="J117" s="24"/>
    </row>
    <row r="118" spans="3:10">
      <c r="C118" s="15"/>
      <c r="D118" s="24"/>
      <c r="F118" s="15"/>
      <c r="G118" s="24"/>
      <c r="J118" s="24"/>
    </row>
    <row r="119" spans="3:10">
      <c r="C119" s="15"/>
      <c r="D119" s="24"/>
      <c r="F119" s="15"/>
      <c r="G119" s="24"/>
      <c r="J119" s="24"/>
    </row>
    <row r="120" spans="3:10">
      <c r="C120" s="15"/>
      <c r="D120" s="24"/>
      <c r="F120" s="15"/>
      <c r="G120" s="24"/>
      <c r="J120" s="24"/>
    </row>
    <row r="121" spans="3:10">
      <c r="C121" s="15"/>
      <c r="D121" s="24"/>
      <c r="F121" s="15"/>
      <c r="G121" s="24"/>
      <c r="J121" s="24"/>
    </row>
    <row r="122" spans="3:10">
      <c r="C122" s="15"/>
      <c r="D122" s="24"/>
      <c r="F122" s="15"/>
      <c r="G122" s="24"/>
      <c r="J122" s="24"/>
    </row>
    <row r="123" spans="3:10">
      <c r="C123" s="15"/>
      <c r="D123" s="24"/>
      <c r="F123" s="15"/>
      <c r="G123" s="24"/>
      <c r="J123" s="24"/>
    </row>
    <row r="124" spans="3:10">
      <c r="C124" s="15"/>
      <c r="D124" s="24"/>
      <c r="F124" s="15"/>
      <c r="G124" s="24"/>
      <c r="J124" s="24"/>
    </row>
    <row r="125" spans="3:10">
      <c r="C125" s="15"/>
      <c r="D125" s="24"/>
      <c r="F125" s="15"/>
      <c r="G125" s="24"/>
      <c r="J125" s="24"/>
    </row>
    <row r="126" spans="3:10">
      <c r="C126" s="15"/>
      <c r="D126" s="24"/>
      <c r="F126" s="15"/>
      <c r="G126" s="24"/>
      <c r="J126" s="24"/>
    </row>
    <row r="127" spans="3:10">
      <c r="D127" s="24"/>
      <c r="F127" s="15"/>
      <c r="G127" s="24"/>
      <c r="J127" s="24"/>
    </row>
    <row r="128" spans="3:10">
      <c r="D128" s="24"/>
      <c r="F128" s="15"/>
      <c r="G128" s="24"/>
      <c r="J128" s="24"/>
    </row>
    <row r="129" spans="4:10">
      <c r="D129" s="24"/>
      <c r="F129" s="15"/>
      <c r="G129" s="24"/>
      <c r="J129" s="24"/>
    </row>
    <row r="130" spans="4:10">
      <c r="D130" s="24"/>
      <c r="F130" s="15"/>
      <c r="G130" s="24"/>
      <c r="J130" s="24"/>
    </row>
    <row r="131" spans="4:10">
      <c r="D131" s="24"/>
      <c r="F131" s="15"/>
      <c r="G131" s="24"/>
      <c r="J131" s="24"/>
    </row>
    <row r="132" spans="4:10">
      <c r="D132" s="24"/>
      <c r="F132" s="15"/>
      <c r="G132" s="24"/>
      <c r="J132" s="24"/>
    </row>
    <row r="133" spans="4:10">
      <c r="D133" s="26"/>
      <c r="E133" s="33" t="s">
        <v>48</v>
      </c>
      <c r="F133" s="27"/>
      <c r="G133" s="26"/>
      <c r="H133" s="33" t="s">
        <v>48</v>
      </c>
      <c r="I133" s="33"/>
      <c r="J133" s="24"/>
    </row>
  </sheetData>
  <mergeCells count="35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Z12:AB12"/>
    <mergeCell ref="AD12:AF12"/>
    <mergeCell ref="E13:F13"/>
    <mergeCell ref="H13:I13"/>
    <mergeCell ref="K13:L13"/>
    <mergeCell ref="M13:N13"/>
    <mergeCell ref="O13:P13"/>
    <mergeCell ref="Q13:R13"/>
    <mergeCell ref="S13:T13"/>
    <mergeCell ref="K12:L12"/>
    <mergeCell ref="M12:N12"/>
    <mergeCell ref="O12:P12"/>
    <mergeCell ref="Q12:R12"/>
    <mergeCell ref="S12:T12"/>
    <mergeCell ref="U12:V12"/>
    <mergeCell ref="U13:V13"/>
    <mergeCell ref="W13:X13"/>
    <mergeCell ref="AA13:AB13"/>
    <mergeCell ref="AE13:AF13"/>
    <mergeCell ref="AH24:AH3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A489-4C06-465C-80C6-653AEE4EE3EB}">
  <dimension ref="A1:AC100"/>
  <sheetViews>
    <sheetView workbookViewId="0">
      <pane ySplit="15" topLeftCell="A16" activePane="bottomLeft" state="frozen"/>
      <selection pane="bottomLeft" activeCell="F6" sqref="F6"/>
      <selection activeCell="F6" sqref="F6"/>
    </sheetView>
  </sheetViews>
  <sheetFormatPr defaultRowHeight="1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style="5" customWidth="1"/>
    <col min="11" max="11" width="9.28515625" customWidth="1"/>
    <col min="26" max="26" width="9.85546875" bestFit="1" customWidth="1"/>
  </cols>
  <sheetData>
    <row r="1" spans="1:29">
      <c r="B1" t="s">
        <v>0</v>
      </c>
      <c r="L1" s="1">
        <v>0.14499999999999999</v>
      </c>
      <c r="O1">
        <v>2204.62262184877</v>
      </c>
    </row>
    <row r="2" spans="1:29">
      <c r="H2" s="76" t="s">
        <v>4</v>
      </c>
      <c r="I2" s="76" t="s">
        <v>4</v>
      </c>
      <c r="J2">
        <f>+D11+G11</f>
        <v>1265440</v>
      </c>
      <c r="K2">
        <f>J2-J3</f>
        <v>10960</v>
      </c>
      <c r="L2" s="1">
        <f>K2/J2</f>
        <v>8.6610190921734727E-3</v>
      </c>
    </row>
    <row r="3" spans="1:29">
      <c r="B3" t="s">
        <v>7</v>
      </c>
      <c r="D3" s="77" t="s">
        <v>175</v>
      </c>
      <c r="E3" s="65"/>
      <c r="F3" t="s">
        <v>176</v>
      </c>
      <c r="H3" s="76" t="s">
        <v>10</v>
      </c>
      <c r="I3" s="76"/>
      <c r="J3">
        <f>K11-L10+M11-N10+O11-P10+Q11-R10+S11-T10+U11-V10+W11-X10</f>
        <v>1254480</v>
      </c>
      <c r="K3" s="3" t="s">
        <v>11</v>
      </c>
      <c r="L3" s="3" t="s">
        <v>12</v>
      </c>
      <c r="M3" s="3" t="s">
        <v>13</v>
      </c>
      <c r="N3" s="4">
        <f>N4*I4/O1</f>
        <v>523.00959550042444</v>
      </c>
      <c r="O3" s="4">
        <f>K7+M7+O7+Q7+S7+U7+W7</f>
        <v>523.00959550042444</v>
      </c>
    </row>
    <row r="4" spans="1:29">
      <c r="B4" t="s">
        <v>15</v>
      </c>
      <c r="D4" s="78" t="s">
        <v>109</v>
      </c>
      <c r="E4" s="65"/>
      <c r="I4">
        <v>60</v>
      </c>
      <c r="J4" s="5">
        <f>J3/I4</f>
        <v>20908</v>
      </c>
      <c r="K4" s="6">
        <v>0.98</v>
      </c>
      <c r="L4" s="6">
        <f>IF(J5=0,L1,(L8+N8+P8+R8+T8+V8+X8)/J5/K4)</f>
        <v>0.18999999999999997</v>
      </c>
      <c r="M4" s="6">
        <f>IF(J5=0,0,(L9+N9+P9+R9+T9+V9+X9)/J5/K4)</f>
        <v>0.01</v>
      </c>
      <c r="N4" s="5">
        <f>IF(L4&gt;L1,J4*(1-L4)/(1-L1)*(1-M4)*K4,J4*K4*(1-M4))</f>
        <v>19217.313094736841</v>
      </c>
      <c r="V4" s="4"/>
    </row>
    <row r="5" spans="1:29">
      <c r="B5" t="s">
        <v>18</v>
      </c>
      <c r="D5" s="78">
        <v>43374</v>
      </c>
      <c r="E5" s="65"/>
      <c r="F5" s="7">
        <v>43376</v>
      </c>
      <c r="J5" s="4">
        <f>J3/O1</f>
        <v>569.02255631760147</v>
      </c>
      <c r="N5" s="5">
        <v>309.5</v>
      </c>
      <c r="O5" s="8">
        <f>N4/N5</f>
        <v>62.091480112235352</v>
      </c>
      <c r="P5" t="s">
        <v>6</v>
      </c>
      <c r="V5" s="4"/>
    </row>
    <row r="6" spans="1:29">
      <c r="D6" s="9"/>
      <c r="J6" s="4"/>
      <c r="K6" s="10"/>
      <c r="L6" s="11"/>
      <c r="M6" s="10"/>
      <c r="N6" s="5"/>
      <c r="O6" s="8"/>
    </row>
    <row r="7" spans="1:29">
      <c r="F7">
        <f>F8*E8</f>
        <v>669.39849990839946</v>
      </c>
      <c r="I7">
        <f>I8*H8</f>
        <v>531.24518012712986</v>
      </c>
      <c r="K7" s="4">
        <f>IF(K8&gt;$L1,(L11-L10/$O1)*$K4*(1-K8)/(1-$L1)*(1-K9),(L11-L10/$O1)*$K4*(1-K9))</f>
        <v>120.6714314470082</v>
      </c>
      <c r="M7" s="4">
        <f>IF(M8&gt;$L1,(N11-N10/$O1)*$K4*(1-M8)/(1-$L1)*(1-M9),(N11-N10/$O1)*$K4*(1-M9))</f>
        <v>402.33816405341628</v>
      </c>
      <c r="O7" s="4">
        <f>IF(O8&gt;$L1,(P11-P10/$O1)*$K4*(1-O8)/(1-$L1)*(1-O9),(P11-P10/$O1)*$K4*(1-O9))</f>
        <v>0</v>
      </c>
      <c r="Q7" s="4">
        <f>IF(Q8&gt;$L1,(R11-R10/$O1)*$K4*(1-Q8)/(1-$L1)*(1-Q9),(R11-R10/$O1)*$K4*(1-Q9))</f>
        <v>0</v>
      </c>
      <c r="S7" s="4">
        <f>IF(S8&gt;$L1,(T11-T10/$O1)*$K4*(1-S8)/(1-$L1)*(1-S9),(T11-T10/$O1)*$K4*(1-S9))</f>
        <v>0</v>
      </c>
      <c r="U7" s="4">
        <f>IF(U8&gt;$L1,(V11-V10/$O1)*$K4*(1-U8)/(1-$L1)*(1-U9),(V11-V10/$O1)*$K4*(1-U9))</f>
        <v>0</v>
      </c>
      <c r="W7" s="4">
        <f>IF(W8&gt;$L1,(X11-X10/$O1)*$K4*(1-W8)/(1-$L1)*(1-W9),(X11-X10/$O1)*$K4*(1-W9))</f>
        <v>0</v>
      </c>
    </row>
    <row r="8" spans="1:29">
      <c r="B8" s="12"/>
      <c r="C8" s="12"/>
      <c r="D8" s="12"/>
      <c r="E8" s="13">
        <f>D9/D10</f>
        <v>1.115664166513999</v>
      </c>
      <c r="F8" s="12">
        <v>600</v>
      </c>
      <c r="G8" s="47"/>
      <c r="H8" s="13">
        <f>G9/G10</f>
        <v>1.0519706537170888</v>
      </c>
      <c r="I8" s="12">
        <v>505</v>
      </c>
      <c r="J8" t="s">
        <v>19</v>
      </c>
      <c r="K8" s="1">
        <v>0.19</v>
      </c>
      <c r="L8" s="4">
        <f>(L11-L10/$O1)*$K4*K8</f>
        <v>24.445783811655421</v>
      </c>
      <c r="M8" s="1">
        <v>0.19</v>
      </c>
      <c r="N8" s="4">
        <f>(N11-N10/$O1)*$K4*M8</f>
        <v>81.506216174681967</v>
      </c>
      <c r="O8" s="1">
        <v>0.16500000000000001</v>
      </c>
      <c r="P8" s="4">
        <f>(P11-P10/$O1)*$K4*O8</f>
        <v>0</v>
      </c>
      <c r="Q8" s="1">
        <v>0.15</v>
      </c>
      <c r="R8" s="4">
        <f>(R11-R10/$O1)*$K4*Q8</f>
        <v>0</v>
      </c>
      <c r="S8" s="1">
        <v>0.15</v>
      </c>
      <c r="T8" s="4">
        <f>(T11-T10/$O1)*$K4*S8</f>
        <v>0</v>
      </c>
      <c r="U8" s="1">
        <v>0.15</v>
      </c>
      <c r="V8" s="4">
        <f>(V11-V10/$O1)*$K4*U8</f>
        <v>0</v>
      </c>
      <c r="W8" s="1">
        <v>0.15</v>
      </c>
      <c r="X8" s="4">
        <f>(X11-X10/$O1)*$K4*W8</f>
        <v>0</v>
      </c>
    </row>
    <row r="9" spans="1:29">
      <c r="B9" s="12" t="s">
        <v>20</v>
      </c>
      <c r="C9" s="14"/>
      <c r="D9" s="79">
        <v>866906</v>
      </c>
      <c r="E9" s="80"/>
      <c r="F9" s="81"/>
      <c r="G9" s="79">
        <v>502262</v>
      </c>
      <c r="H9" s="80"/>
      <c r="I9" s="81"/>
      <c r="J9" t="s">
        <v>13</v>
      </c>
      <c r="K9" s="1">
        <v>0.01</v>
      </c>
      <c r="L9" s="4">
        <f>(L11-L10/$O1)*$K4*K9</f>
        <v>1.2866202006134433</v>
      </c>
      <c r="M9" s="1">
        <v>0.01</v>
      </c>
      <c r="N9" s="4">
        <f>(N11-N10/$O1)*$K4*M9</f>
        <v>4.2898008512990513</v>
      </c>
      <c r="O9" s="1">
        <v>0.01</v>
      </c>
      <c r="P9" s="4">
        <f>(P11-P10/$O1)*$K4*O9</f>
        <v>0</v>
      </c>
      <c r="Q9" s="1">
        <v>7.0000000000000001E-3</v>
      </c>
      <c r="R9" s="4">
        <f>(R11-R10/$O1)*$K4*Q9</f>
        <v>0</v>
      </c>
      <c r="S9" s="1">
        <v>7.0000000000000001E-3</v>
      </c>
      <c r="T9" s="4">
        <f>(T11-T10/$O1)*$K4*S9</f>
        <v>0</v>
      </c>
      <c r="U9" s="1">
        <v>2.5000000000000001E-2</v>
      </c>
      <c r="V9" s="4">
        <f>(V11-V10/$O1)*$K4*U9</f>
        <v>0</v>
      </c>
      <c r="W9" s="1">
        <v>2.5000000000000001E-2</v>
      </c>
      <c r="X9" s="4">
        <f>(X11-X10/$O1)*$K4*W9</f>
        <v>0</v>
      </c>
    </row>
    <row r="10" spans="1:29">
      <c r="B10" t="s">
        <v>21</v>
      </c>
      <c r="C10" s="15"/>
      <c r="D10" s="67">
        <f>J3/J2*D11</f>
        <v>777031.32001517259</v>
      </c>
      <c r="E10" s="68"/>
      <c r="F10" s="69"/>
      <c r="G10" s="67">
        <f>J3/J2*G11</f>
        <v>477448.67998482741</v>
      </c>
      <c r="H10" s="68"/>
      <c r="I10" s="69"/>
      <c r="J10" t="s">
        <v>22</v>
      </c>
      <c r="L10" s="16"/>
      <c r="N10" s="16"/>
      <c r="P10" s="16"/>
      <c r="R10" s="16"/>
      <c r="T10" s="16"/>
      <c r="V10" s="16"/>
      <c r="X10" s="16"/>
    </row>
    <row r="11" spans="1:29">
      <c r="B11" t="s">
        <v>23</v>
      </c>
      <c r="C11" s="15"/>
      <c r="D11" s="70">
        <f>E14</f>
        <v>783820</v>
      </c>
      <c r="E11" s="71"/>
      <c r="F11" s="72"/>
      <c r="G11" s="70">
        <f>H14</f>
        <v>481620</v>
      </c>
      <c r="H11" s="71"/>
      <c r="I11" s="71"/>
      <c r="J11" s="20"/>
      <c r="K11" s="21">
        <f>K14+L14</f>
        <v>289440</v>
      </c>
      <c r="L11" s="22">
        <f>K11/2204.62262184877</f>
        <v>131.28777557280034</v>
      </c>
      <c r="M11" s="21">
        <f>M14+N14</f>
        <v>965040</v>
      </c>
      <c r="N11" s="22">
        <f>M11/2204.62262184877</f>
        <v>437.73478074480113</v>
      </c>
      <c r="O11" s="21">
        <f>O14+P14</f>
        <v>0</v>
      </c>
      <c r="P11" s="22">
        <f>O11/2204.62262184877</f>
        <v>0</v>
      </c>
      <c r="Q11" s="21">
        <f>Q14+R14</f>
        <v>0</v>
      </c>
      <c r="R11" s="22">
        <f>Q11/2204.62262184877</f>
        <v>0</v>
      </c>
      <c r="S11" s="21">
        <f>S14+T14</f>
        <v>0</v>
      </c>
      <c r="T11" s="22">
        <f>S11/2204.62262184877</f>
        <v>0</v>
      </c>
      <c r="U11" s="21">
        <f>U14+V14</f>
        <v>0</v>
      </c>
      <c r="V11" s="22">
        <f>U11/2204.62262184877</f>
        <v>0</v>
      </c>
      <c r="W11" s="21">
        <f>W14+X14</f>
        <v>0</v>
      </c>
      <c r="X11" s="22">
        <f>W11/2204.62262184877</f>
        <v>0</v>
      </c>
    </row>
    <row r="12" spans="1:29">
      <c r="A12" s="65" t="s">
        <v>24</v>
      </c>
      <c r="B12" s="65"/>
      <c r="C12" s="15"/>
      <c r="D12" s="73" t="s">
        <v>25</v>
      </c>
      <c r="E12" s="74"/>
      <c r="F12" s="75"/>
      <c r="G12" s="73" t="s">
        <v>26</v>
      </c>
      <c r="H12" s="74"/>
      <c r="I12" s="74"/>
      <c r="J12" s="23"/>
      <c r="K12" s="63" t="s">
        <v>177</v>
      </c>
      <c r="L12" s="64"/>
      <c r="M12" s="63" t="s">
        <v>178</v>
      </c>
      <c r="N12" s="64"/>
      <c r="O12" s="63" t="s">
        <v>29</v>
      </c>
      <c r="P12" s="64"/>
      <c r="Q12" s="63" t="s">
        <v>52</v>
      </c>
      <c r="R12" s="64"/>
      <c r="S12" s="63" t="s">
        <v>53</v>
      </c>
      <c r="T12" s="64"/>
      <c r="U12" s="63" t="s">
        <v>54</v>
      </c>
      <c r="V12" s="64"/>
      <c r="W12" s="63" t="s">
        <v>33</v>
      </c>
      <c r="X12" s="64"/>
    </row>
    <row r="13" spans="1:29">
      <c r="B13" t="s">
        <v>34</v>
      </c>
      <c r="C13" s="15"/>
      <c r="D13" s="24" t="s">
        <v>35</v>
      </c>
      <c r="E13" s="65" t="s">
        <v>36</v>
      </c>
      <c r="F13" s="66"/>
      <c r="G13" s="46" t="s">
        <v>35</v>
      </c>
      <c r="H13" s="65" t="s">
        <v>36</v>
      </c>
      <c r="I13" s="65"/>
      <c r="J13" s="20"/>
      <c r="K13" s="63" t="s">
        <v>36</v>
      </c>
      <c r="L13" s="64"/>
      <c r="M13" s="63" t="s">
        <v>36</v>
      </c>
      <c r="N13" s="64"/>
      <c r="O13" s="63" t="s">
        <v>36</v>
      </c>
      <c r="P13" s="64"/>
      <c r="Q13" s="63" t="s">
        <v>36</v>
      </c>
      <c r="R13" s="64"/>
      <c r="S13" s="63" t="s">
        <v>36</v>
      </c>
      <c r="T13" s="64"/>
      <c r="U13" s="63" t="s">
        <v>36</v>
      </c>
      <c r="V13" s="64"/>
      <c r="W13" s="63" t="s">
        <v>36</v>
      </c>
      <c r="X13" s="64"/>
    </row>
    <row r="14" spans="1:29">
      <c r="C14" s="15"/>
      <c r="D14" s="24"/>
      <c r="E14" s="2">
        <f>SUM(E15:E100)</f>
        <v>783820</v>
      </c>
      <c r="F14" s="25">
        <f>SUM(F15:F100)</f>
        <v>0</v>
      </c>
      <c r="G14" s="46"/>
      <c r="H14" s="2">
        <f>SUM(H15:H100)</f>
        <v>481620</v>
      </c>
      <c r="I14" s="2">
        <f>SUM(I15:I100)</f>
        <v>0</v>
      </c>
      <c r="J14" s="48" t="e">
        <f>H14/I14</f>
        <v>#DIV/0!</v>
      </c>
      <c r="K14" s="17">
        <f t="shared" ref="K14:X14" si="0">SUM(K15:K100)</f>
        <v>289440</v>
      </c>
      <c r="L14" s="19">
        <f t="shared" si="0"/>
        <v>0</v>
      </c>
      <c r="M14" s="17">
        <f t="shared" si="0"/>
        <v>965040</v>
      </c>
      <c r="N14" s="19">
        <f t="shared" si="0"/>
        <v>0</v>
      </c>
      <c r="O14" s="17">
        <f t="shared" si="0"/>
        <v>0</v>
      </c>
      <c r="P14" s="19">
        <f t="shared" si="0"/>
        <v>0</v>
      </c>
      <c r="Q14" s="17">
        <f t="shared" si="0"/>
        <v>0</v>
      </c>
      <c r="R14" s="19">
        <f t="shared" si="0"/>
        <v>0</v>
      </c>
      <c r="S14" s="17">
        <f t="shared" si="0"/>
        <v>0</v>
      </c>
      <c r="T14" s="19">
        <f t="shared" si="0"/>
        <v>0</v>
      </c>
      <c r="U14" s="17">
        <f t="shared" si="0"/>
        <v>0</v>
      </c>
      <c r="V14" s="19">
        <f t="shared" si="0"/>
        <v>0</v>
      </c>
      <c r="W14" s="17">
        <f t="shared" si="0"/>
        <v>0</v>
      </c>
      <c r="X14" s="19">
        <f t="shared" si="0"/>
        <v>0</v>
      </c>
    </row>
    <row r="15" spans="1:29">
      <c r="C15" s="15"/>
      <c r="D15" s="24"/>
      <c r="E15" t="s">
        <v>37</v>
      </c>
      <c r="F15" s="15" t="s">
        <v>20</v>
      </c>
      <c r="G15" s="46"/>
      <c r="H15" t="s">
        <v>37</v>
      </c>
      <c r="I15" t="s">
        <v>20</v>
      </c>
      <c r="J15" s="24"/>
      <c r="K15" s="26" t="s">
        <v>37</v>
      </c>
      <c r="L15" s="27" t="s">
        <v>39</v>
      </c>
      <c r="M15" s="26" t="s">
        <v>55</v>
      </c>
      <c r="N15" s="27" t="s">
        <v>43</v>
      </c>
      <c r="O15" s="26" t="s">
        <v>40</v>
      </c>
      <c r="P15" s="27" t="s">
        <v>42</v>
      </c>
      <c r="Q15" s="26" t="s">
        <v>37</v>
      </c>
      <c r="R15" s="27" t="s">
        <v>39</v>
      </c>
      <c r="S15" s="26" t="s">
        <v>37</v>
      </c>
      <c r="T15" s="27" t="s">
        <v>39</v>
      </c>
      <c r="U15" s="26" t="s">
        <v>37</v>
      </c>
      <c r="V15" s="27" t="s">
        <v>39</v>
      </c>
      <c r="W15" s="26" t="s">
        <v>37</v>
      </c>
      <c r="X15" s="27" t="s">
        <v>39</v>
      </c>
    </row>
    <row r="16" spans="1:29">
      <c r="B16">
        <v>1</v>
      </c>
      <c r="C16" s="15"/>
      <c r="D16">
        <v>567</v>
      </c>
      <c r="E16">
        <v>18340</v>
      </c>
      <c r="F16" s="15"/>
      <c r="G16" s="46">
        <v>67</v>
      </c>
      <c r="H16" s="53">
        <f>6640+6500+9000</f>
        <v>22140</v>
      </c>
      <c r="I16" s="15"/>
      <c r="J16" s="40"/>
      <c r="O16" s="9"/>
      <c r="AA16" s="4"/>
      <c r="AC16" s="5"/>
    </row>
    <row r="17" spans="2:29">
      <c r="C17" s="15"/>
      <c r="E17" s="53">
        <v>-6500</v>
      </c>
      <c r="F17" s="15"/>
      <c r="G17" s="46">
        <v>68</v>
      </c>
      <c r="H17">
        <v>17660</v>
      </c>
      <c r="I17" s="15"/>
      <c r="J17" s="5">
        <f>K17-H17-H16-E16-E17</f>
        <v>-10080</v>
      </c>
      <c r="K17">
        <v>41560</v>
      </c>
    </row>
    <row r="18" spans="2:29">
      <c r="B18">
        <v>2</v>
      </c>
      <c r="C18" s="15"/>
      <c r="D18">
        <v>568</v>
      </c>
      <c r="E18">
        <v>22940</v>
      </c>
      <c r="F18" s="15"/>
      <c r="G18" s="46">
        <v>69</v>
      </c>
      <c r="H18">
        <v>21600</v>
      </c>
      <c r="I18" s="15"/>
      <c r="J18" s="5">
        <f>K18-H18-E18</f>
        <v>60</v>
      </c>
      <c r="K18">
        <v>44600</v>
      </c>
    </row>
    <row r="19" spans="2:29">
      <c r="B19">
        <v>3</v>
      </c>
      <c r="C19" s="15"/>
      <c r="D19">
        <v>569</v>
      </c>
      <c r="E19">
        <v>21300</v>
      </c>
      <c r="F19" s="15"/>
      <c r="G19" s="46">
        <v>70</v>
      </c>
      <c r="H19">
        <v>19020</v>
      </c>
      <c r="I19" s="15"/>
      <c r="J19" s="5">
        <f t="shared" ref="J19:J20" si="1">K19-H19-E19</f>
        <v>0</v>
      </c>
      <c r="K19">
        <v>40320</v>
      </c>
    </row>
    <row r="20" spans="2:29">
      <c r="B20">
        <v>4</v>
      </c>
      <c r="C20" s="15"/>
      <c r="D20">
        <v>570</v>
      </c>
      <c r="E20">
        <v>17760</v>
      </c>
      <c r="F20" s="15"/>
      <c r="G20" s="46">
        <v>71</v>
      </c>
      <c r="H20">
        <v>22220</v>
      </c>
      <c r="I20" s="15"/>
      <c r="J20" s="5">
        <f t="shared" si="1"/>
        <v>-40</v>
      </c>
      <c r="K20">
        <v>39940</v>
      </c>
    </row>
    <row r="21" spans="2:29">
      <c r="B21">
        <v>5</v>
      </c>
      <c r="C21" s="15"/>
      <c r="D21">
        <v>571</v>
      </c>
      <c r="E21">
        <v>21420</v>
      </c>
      <c r="F21" s="15"/>
      <c r="G21" s="46">
        <v>72</v>
      </c>
      <c r="H21">
        <v>20520</v>
      </c>
      <c r="I21" s="15"/>
      <c r="J21" s="40"/>
      <c r="K21">
        <v>42000</v>
      </c>
      <c r="P21" s="9"/>
      <c r="Z21" s="5"/>
    </row>
    <row r="22" spans="2:29">
      <c r="B22">
        <v>6</v>
      </c>
      <c r="C22" s="15"/>
      <c r="F22" s="15"/>
      <c r="G22" s="46">
        <v>73</v>
      </c>
      <c r="H22">
        <v>20800</v>
      </c>
      <c r="I22" s="15"/>
      <c r="J22" s="4"/>
      <c r="Z22" s="5"/>
    </row>
    <row r="23" spans="2:29">
      <c r="C23" s="15"/>
      <c r="F23" s="15"/>
      <c r="G23" s="46">
        <v>74</v>
      </c>
      <c r="H23">
        <v>17280</v>
      </c>
      <c r="I23" s="15"/>
      <c r="J23" s="4"/>
      <c r="K23">
        <v>38300</v>
      </c>
      <c r="S23" s="9"/>
      <c r="AA23" s="4"/>
    </row>
    <row r="24" spans="2:29">
      <c r="B24">
        <v>7</v>
      </c>
      <c r="C24" s="15"/>
      <c r="D24">
        <v>572</v>
      </c>
      <c r="E24">
        <v>22320</v>
      </c>
      <c r="F24" s="15"/>
      <c r="G24" s="46">
        <v>75</v>
      </c>
      <c r="H24">
        <v>20800</v>
      </c>
      <c r="I24" s="15"/>
      <c r="J24" s="4"/>
      <c r="K24">
        <v>42720</v>
      </c>
      <c r="S24" s="9"/>
    </row>
    <row r="25" spans="2:29">
      <c r="B25">
        <v>8</v>
      </c>
      <c r="C25" s="15"/>
      <c r="D25">
        <v>573</v>
      </c>
      <c r="E25">
        <v>18000</v>
      </c>
      <c r="F25" s="15"/>
      <c r="G25" s="46">
        <v>76</v>
      </c>
      <c r="H25">
        <v>20980</v>
      </c>
      <c r="I25" s="15"/>
      <c r="J25" s="4"/>
      <c r="S25" s="9"/>
    </row>
    <row r="26" spans="2:29">
      <c r="C26" s="15"/>
      <c r="F26" s="15"/>
      <c r="G26" s="46"/>
      <c r="I26" s="15"/>
      <c r="J26" s="40"/>
    </row>
    <row r="27" spans="2:29">
      <c r="C27" s="15"/>
      <c r="F27" s="15"/>
      <c r="G27" s="46"/>
      <c r="I27" s="15"/>
      <c r="J27" s="4"/>
      <c r="M27">
        <v>40360</v>
      </c>
    </row>
    <row r="28" spans="2:29">
      <c r="B28">
        <v>9</v>
      </c>
      <c r="C28" s="15"/>
      <c r="D28">
        <v>574</v>
      </c>
      <c r="E28">
        <v>18420</v>
      </c>
      <c r="F28" s="15"/>
      <c r="G28" s="46">
        <v>77</v>
      </c>
      <c r="H28">
        <v>22180</v>
      </c>
      <c r="I28" s="15"/>
      <c r="J28" s="40"/>
      <c r="M28">
        <v>40120</v>
      </c>
    </row>
    <row r="29" spans="2:29">
      <c r="B29">
        <v>10</v>
      </c>
      <c r="C29" s="15"/>
      <c r="D29">
        <v>575</v>
      </c>
      <c r="E29">
        <v>19520</v>
      </c>
      <c r="F29" s="15"/>
      <c r="G29" s="46">
        <v>78</v>
      </c>
      <c r="H29">
        <v>19800</v>
      </c>
      <c r="I29" s="15"/>
      <c r="J29" s="40"/>
      <c r="M29">
        <v>39460</v>
      </c>
      <c r="O29" s="9"/>
      <c r="P29" s="9"/>
      <c r="AA29" s="4"/>
      <c r="AC29" s="5"/>
    </row>
    <row r="30" spans="2:29">
      <c r="B30">
        <v>11</v>
      </c>
      <c r="C30" s="15"/>
      <c r="D30">
        <v>576</v>
      </c>
      <c r="E30">
        <v>21080</v>
      </c>
      <c r="F30" s="15"/>
      <c r="G30" s="46">
        <v>79</v>
      </c>
      <c r="H30">
        <v>20700</v>
      </c>
      <c r="I30" s="15"/>
      <c r="J30" s="40"/>
      <c r="M30">
        <v>41780</v>
      </c>
      <c r="Z30" s="5"/>
      <c r="AB30" s="5"/>
    </row>
    <row r="31" spans="2:29">
      <c r="B31">
        <v>12</v>
      </c>
      <c r="C31" s="15"/>
      <c r="D31">
        <v>577</v>
      </c>
      <c r="E31">
        <v>22100</v>
      </c>
      <c r="F31" s="15"/>
      <c r="G31" s="46">
        <v>80</v>
      </c>
      <c r="H31">
        <v>20160</v>
      </c>
      <c r="I31" s="15"/>
      <c r="J31" s="4"/>
      <c r="M31">
        <v>42160</v>
      </c>
      <c r="P31" s="9"/>
      <c r="AA31" s="4"/>
    </row>
    <row r="32" spans="2:29">
      <c r="B32">
        <v>13</v>
      </c>
      <c r="C32" s="15"/>
      <c r="D32">
        <v>578</v>
      </c>
      <c r="E32">
        <v>18680</v>
      </c>
      <c r="F32" s="15"/>
      <c r="G32" s="46">
        <v>81</v>
      </c>
      <c r="H32">
        <v>19200</v>
      </c>
      <c r="I32" s="15"/>
      <c r="J32" s="40"/>
      <c r="M32">
        <v>37860</v>
      </c>
      <c r="Z32" s="5"/>
      <c r="AB32" s="5"/>
    </row>
    <row r="33" spans="2:28">
      <c r="B33">
        <v>14</v>
      </c>
      <c r="C33" s="15"/>
      <c r="D33">
        <v>579</v>
      </c>
      <c r="E33">
        <v>19800</v>
      </c>
      <c r="F33" s="15"/>
      <c r="G33" s="46">
        <v>82</v>
      </c>
      <c r="H33">
        <v>21300</v>
      </c>
      <c r="I33" s="15"/>
      <c r="J33" s="40"/>
      <c r="M33" s="9">
        <v>41140</v>
      </c>
      <c r="N33" s="9"/>
      <c r="AA33" s="4"/>
    </row>
    <row r="34" spans="2:28">
      <c r="B34">
        <v>15</v>
      </c>
      <c r="C34" s="15"/>
      <c r="D34">
        <v>580</v>
      </c>
      <c r="E34">
        <v>15040</v>
      </c>
      <c r="F34" s="15"/>
      <c r="G34" s="46">
        <v>83</v>
      </c>
      <c r="H34">
        <v>20780</v>
      </c>
      <c r="I34" s="15"/>
      <c r="J34" s="4"/>
      <c r="M34">
        <v>35780</v>
      </c>
      <c r="N34" s="9"/>
      <c r="Z34" s="5"/>
      <c r="AB34" s="5"/>
    </row>
    <row r="35" spans="2:28">
      <c r="B35">
        <v>16</v>
      </c>
      <c r="C35" s="15"/>
      <c r="D35">
        <v>581</v>
      </c>
      <c r="E35">
        <v>22080</v>
      </c>
      <c r="F35" s="15"/>
      <c r="G35" s="46">
        <v>84</v>
      </c>
      <c r="H35">
        <v>17820</v>
      </c>
      <c r="I35" s="15"/>
      <c r="J35" s="40"/>
      <c r="M35">
        <v>39680</v>
      </c>
      <c r="N35" s="9"/>
      <c r="AA35" s="4"/>
    </row>
    <row r="36" spans="2:28">
      <c r="B36">
        <v>17</v>
      </c>
      <c r="C36" s="15"/>
      <c r="D36">
        <v>582</v>
      </c>
      <c r="E36">
        <v>19860</v>
      </c>
      <c r="F36" s="15"/>
      <c r="G36" s="46">
        <v>85</v>
      </c>
      <c r="H36">
        <v>18540</v>
      </c>
      <c r="I36" s="15"/>
      <c r="J36" s="4"/>
      <c r="M36">
        <v>38680</v>
      </c>
    </row>
    <row r="37" spans="2:28">
      <c r="B37">
        <v>18</v>
      </c>
      <c r="C37" s="15"/>
      <c r="D37">
        <v>583</v>
      </c>
      <c r="E37">
        <v>19800</v>
      </c>
      <c r="F37" s="15"/>
      <c r="G37" s="46">
        <v>86</v>
      </c>
      <c r="H37">
        <v>4620</v>
      </c>
      <c r="I37" s="15"/>
      <c r="J37" s="40"/>
      <c r="M37" s="9">
        <v>41620</v>
      </c>
      <c r="P37" s="9"/>
      <c r="Z37" s="5"/>
      <c r="AB37" s="5"/>
    </row>
    <row r="38" spans="2:28">
      <c r="B38">
        <v>19</v>
      </c>
      <c r="C38" s="15"/>
      <c r="D38">
        <v>584</v>
      </c>
      <c r="E38">
        <v>17140</v>
      </c>
      <c r="F38" s="15"/>
      <c r="G38" s="46"/>
      <c r="I38" s="15"/>
      <c r="J38" s="40"/>
      <c r="M38" s="9"/>
      <c r="P38" s="9"/>
      <c r="AA38" s="4"/>
    </row>
    <row r="39" spans="2:28">
      <c r="B39">
        <v>20</v>
      </c>
      <c r="C39" s="15"/>
      <c r="D39">
        <v>585</v>
      </c>
      <c r="E39">
        <v>19600</v>
      </c>
      <c r="F39" s="15"/>
      <c r="G39" s="46"/>
      <c r="I39" s="15"/>
      <c r="J39" s="40"/>
      <c r="Z39" s="5"/>
      <c r="AB39" s="5"/>
    </row>
    <row r="40" spans="2:28">
      <c r="C40" s="15"/>
      <c r="D40" s="24">
        <v>586</v>
      </c>
      <c r="E40">
        <v>19680</v>
      </c>
      <c r="F40" s="15"/>
      <c r="G40" s="46"/>
      <c r="I40" s="15"/>
      <c r="J40" s="40"/>
      <c r="M40">
        <v>39040</v>
      </c>
    </row>
    <row r="41" spans="2:28">
      <c r="B41">
        <v>21</v>
      </c>
      <c r="C41" s="15"/>
      <c r="D41" s="24">
        <v>587</v>
      </c>
      <c r="E41">
        <v>21080</v>
      </c>
      <c r="F41" s="15"/>
      <c r="G41" s="46"/>
      <c r="I41" s="15"/>
      <c r="J41" s="40"/>
    </row>
    <row r="42" spans="2:28">
      <c r="C42" s="15"/>
      <c r="D42" s="24">
        <v>588</v>
      </c>
      <c r="E42">
        <v>22360</v>
      </c>
      <c r="F42" s="15"/>
      <c r="G42" s="46"/>
      <c r="I42" s="15"/>
      <c r="J42" s="40"/>
      <c r="M42">
        <v>43540</v>
      </c>
    </row>
    <row r="43" spans="2:28">
      <c r="B43">
        <v>22</v>
      </c>
      <c r="C43" s="15"/>
      <c r="D43" s="24">
        <v>589</v>
      </c>
      <c r="E43">
        <v>20420</v>
      </c>
      <c r="F43" s="15"/>
      <c r="G43" s="46"/>
      <c r="I43" s="15"/>
      <c r="J43" s="40"/>
    </row>
    <row r="44" spans="2:28">
      <c r="C44" s="15"/>
      <c r="D44" s="24">
        <v>590</v>
      </c>
      <c r="E44">
        <v>17760</v>
      </c>
      <c r="F44" s="15"/>
      <c r="G44" s="46"/>
      <c r="I44" s="15"/>
      <c r="J44" s="40"/>
      <c r="M44">
        <v>38140</v>
      </c>
    </row>
    <row r="45" spans="2:28">
      <c r="B45">
        <v>23</v>
      </c>
      <c r="C45" s="15"/>
      <c r="D45" s="24">
        <v>591</v>
      </c>
      <c r="E45">
        <v>17160</v>
      </c>
      <c r="F45" s="15"/>
      <c r="G45" s="46"/>
      <c r="I45" s="15"/>
      <c r="J45" s="40"/>
    </row>
    <row r="46" spans="2:28">
      <c r="C46" s="15"/>
      <c r="D46" s="24">
        <v>592</v>
      </c>
      <c r="E46">
        <v>12760</v>
      </c>
      <c r="F46" s="15"/>
      <c r="G46" s="46"/>
      <c r="I46" s="15"/>
      <c r="J46" s="40"/>
      <c r="M46">
        <v>29560</v>
      </c>
    </row>
    <row r="47" spans="2:28">
      <c r="B47">
        <v>24</v>
      </c>
      <c r="C47" s="15"/>
      <c r="D47">
        <v>593</v>
      </c>
      <c r="E47">
        <v>20660</v>
      </c>
      <c r="F47" s="15"/>
      <c r="G47" s="46"/>
      <c r="I47" s="15"/>
      <c r="J47" s="40"/>
    </row>
    <row r="48" spans="2:28">
      <c r="C48" s="15"/>
      <c r="D48" s="24">
        <v>594</v>
      </c>
      <c r="E48">
        <v>15200</v>
      </c>
      <c r="F48" s="15"/>
      <c r="G48" s="46"/>
      <c r="I48" s="15"/>
      <c r="J48" s="40"/>
      <c r="M48">
        <v>36140</v>
      </c>
    </row>
    <row r="49" spans="2:13">
      <c r="B49">
        <v>25</v>
      </c>
      <c r="C49" s="15"/>
      <c r="D49" s="49">
        <v>595</v>
      </c>
      <c r="E49" s="54">
        <v>17700</v>
      </c>
      <c r="F49" s="51"/>
      <c r="G49" s="46"/>
      <c r="I49" s="15"/>
      <c r="J49" s="40"/>
    </row>
    <row r="50" spans="2:13">
      <c r="C50" s="15"/>
      <c r="D50" s="24">
        <v>596</v>
      </c>
      <c r="E50">
        <v>15340</v>
      </c>
      <c r="F50" s="15"/>
      <c r="G50" s="46"/>
      <c r="I50" s="15"/>
      <c r="J50" s="40"/>
      <c r="M50">
        <v>33140</v>
      </c>
    </row>
    <row r="51" spans="2:13">
      <c r="B51">
        <v>26</v>
      </c>
      <c r="C51" s="15"/>
      <c r="D51" s="32">
        <v>597</v>
      </c>
      <c r="E51">
        <v>18800</v>
      </c>
      <c r="F51" s="15"/>
      <c r="G51" s="46"/>
      <c r="I51" s="15"/>
      <c r="J51" s="40"/>
    </row>
    <row r="52" spans="2:13">
      <c r="C52" s="15"/>
      <c r="D52" s="24">
        <v>598</v>
      </c>
      <c r="E52">
        <v>16940</v>
      </c>
      <c r="F52" s="15"/>
      <c r="G52" s="46"/>
      <c r="I52" s="15"/>
      <c r="J52" s="40"/>
      <c r="M52">
        <v>35260</v>
      </c>
    </row>
    <row r="53" spans="2:13">
      <c r="B53">
        <v>27</v>
      </c>
      <c r="C53" s="15"/>
      <c r="D53" s="24">
        <v>599</v>
      </c>
      <c r="E53">
        <v>18560</v>
      </c>
      <c r="F53" s="15"/>
      <c r="G53" s="46"/>
      <c r="I53" s="15"/>
      <c r="J53" s="40"/>
    </row>
    <row r="54" spans="2:13">
      <c r="C54" s="15"/>
      <c r="D54" s="24">
        <v>600</v>
      </c>
      <c r="E54">
        <v>17160</v>
      </c>
      <c r="F54" s="15"/>
      <c r="G54" s="46"/>
      <c r="I54" s="15"/>
      <c r="J54" s="40"/>
      <c r="M54">
        <v>35780</v>
      </c>
    </row>
    <row r="55" spans="2:13">
      <c r="B55">
        <v>28</v>
      </c>
      <c r="C55" s="15"/>
      <c r="D55" s="32">
        <v>601</v>
      </c>
      <c r="E55">
        <v>19300</v>
      </c>
      <c r="F55" s="15"/>
      <c r="G55" s="46"/>
      <c r="I55" s="15"/>
      <c r="J55" s="40"/>
    </row>
    <row r="56" spans="2:13">
      <c r="C56" s="15"/>
      <c r="D56" s="32">
        <v>602</v>
      </c>
      <c r="E56">
        <v>15060</v>
      </c>
      <c r="F56" s="15"/>
      <c r="G56" s="46"/>
      <c r="I56" s="15"/>
      <c r="J56" s="40"/>
      <c r="M56">
        <v>34100</v>
      </c>
    </row>
    <row r="57" spans="2:13">
      <c r="B57">
        <v>29</v>
      </c>
      <c r="C57" s="15"/>
      <c r="D57" s="24">
        <v>603</v>
      </c>
      <c r="E57">
        <v>19100</v>
      </c>
      <c r="F57" s="15"/>
      <c r="G57" s="46"/>
      <c r="I57" s="15"/>
      <c r="J57" s="40"/>
    </row>
    <row r="58" spans="2:13">
      <c r="C58" s="15"/>
      <c r="D58" s="24">
        <v>604</v>
      </c>
      <c r="E58">
        <v>17240</v>
      </c>
      <c r="F58" s="15"/>
      <c r="G58" s="46"/>
      <c r="I58" s="15"/>
      <c r="J58" s="40"/>
      <c r="M58">
        <v>36820</v>
      </c>
    </row>
    <row r="59" spans="2:13">
      <c r="B59">
        <v>30</v>
      </c>
      <c r="C59" s="15"/>
      <c r="D59" s="32">
        <v>605</v>
      </c>
      <c r="E59">
        <v>10300</v>
      </c>
      <c r="F59" s="15"/>
      <c r="G59" s="46">
        <v>87</v>
      </c>
      <c r="H59">
        <v>21680</v>
      </c>
      <c r="I59" s="15"/>
      <c r="J59" s="40"/>
      <c r="M59">
        <v>30540</v>
      </c>
    </row>
    <row r="60" spans="2:13">
      <c r="B60">
        <v>31</v>
      </c>
      <c r="C60" s="15"/>
      <c r="D60" s="24">
        <v>606</v>
      </c>
      <c r="E60">
        <v>21860</v>
      </c>
      <c r="F60" s="15"/>
      <c r="G60" s="46">
        <v>88</v>
      </c>
      <c r="H60">
        <v>18720</v>
      </c>
      <c r="I60" s="15"/>
      <c r="J60" s="40"/>
      <c r="M60">
        <v>40600</v>
      </c>
    </row>
    <row r="61" spans="2:13">
      <c r="B61">
        <v>32</v>
      </c>
      <c r="C61" s="15"/>
      <c r="D61" s="24">
        <v>607</v>
      </c>
      <c r="E61">
        <v>20440</v>
      </c>
      <c r="F61" s="15"/>
      <c r="G61" s="46">
        <v>89</v>
      </c>
      <c r="H61">
        <v>18900</v>
      </c>
      <c r="I61" s="15"/>
      <c r="J61" s="40"/>
      <c r="M61">
        <v>39340</v>
      </c>
    </row>
    <row r="62" spans="2:13">
      <c r="B62">
        <v>33</v>
      </c>
      <c r="C62" s="15"/>
      <c r="D62" s="24">
        <v>608</v>
      </c>
      <c r="E62">
        <v>12900</v>
      </c>
      <c r="F62" s="15"/>
      <c r="G62" s="46">
        <v>90</v>
      </c>
      <c r="H62">
        <v>19180</v>
      </c>
      <c r="I62" s="15"/>
      <c r="J62" s="40"/>
      <c r="M62">
        <v>31680</v>
      </c>
    </row>
    <row r="63" spans="2:13">
      <c r="B63">
        <v>35</v>
      </c>
      <c r="C63" s="15"/>
      <c r="D63" s="24">
        <v>609</v>
      </c>
      <c r="E63">
        <v>7340</v>
      </c>
      <c r="F63" s="15"/>
      <c r="G63" s="46">
        <v>91</v>
      </c>
      <c r="H63">
        <v>15020</v>
      </c>
      <c r="I63" s="15"/>
      <c r="J63" s="40"/>
      <c r="M63">
        <v>22720</v>
      </c>
    </row>
    <row r="64" spans="2:13">
      <c r="C64" s="15"/>
      <c r="D64" s="24"/>
      <c r="E64" s="9"/>
      <c r="F64" s="15"/>
      <c r="G64" s="46"/>
      <c r="H64" s="9"/>
      <c r="I64" s="15"/>
      <c r="J64" s="40"/>
    </row>
    <row r="65" spans="3:10">
      <c r="C65" s="15"/>
      <c r="D65" s="24"/>
      <c r="E65" s="9"/>
      <c r="F65" s="15"/>
      <c r="G65" s="46"/>
      <c r="H65" s="9"/>
      <c r="I65" s="15"/>
      <c r="J65" s="40"/>
    </row>
    <row r="66" spans="3:10">
      <c r="C66" s="15"/>
      <c r="D66" s="24"/>
      <c r="E66" s="9"/>
      <c r="F66" s="15"/>
      <c r="G66" s="46"/>
      <c r="H66" s="9"/>
      <c r="I66" s="15"/>
      <c r="J66" s="40"/>
    </row>
    <row r="67" spans="3:10">
      <c r="C67" s="15"/>
      <c r="D67" s="24"/>
      <c r="F67" s="15"/>
      <c r="G67" s="46"/>
      <c r="J67" s="45"/>
    </row>
    <row r="68" spans="3:10">
      <c r="C68" s="15"/>
      <c r="D68" s="24"/>
      <c r="F68" s="15"/>
      <c r="G68" s="46"/>
      <c r="J68" s="45"/>
    </row>
    <row r="69" spans="3:10">
      <c r="C69" s="15"/>
      <c r="D69" s="24"/>
      <c r="F69" s="15"/>
      <c r="G69" s="46"/>
      <c r="J69" s="45"/>
    </row>
    <row r="70" spans="3:10">
      <c r="C70" s="15"/>
      <c r="D70" s="24"/>
      <c r="F70" s="15"/>
      <c r="G70" s="46"/>
      <c r="J70" s="45"/>
    </row>
    <row r="71" spans="3:10">
      <c r="C71" s="15"/>
      <c r="D71" s="24"/>
      <c r="F71" s="15"/>
      <c r="G71" s="46"/>
      <c r="J71" s="45"/>
    </row>
    <row r="72" spans="3:10">
      <c r="C72" s="15"/>
      <c r="D72" s="24"/>
      <c r="F72" s="15"/>
      <c r="G72" s="46"/>
      <c r="J72" s="45"/>
    </row>
    <row r="73" spans="3:10">
      <c r="C73" s="15"/>
      <c r="D73" s="24"/>
      <c r="F73" s="15"/>
      <c r="G73" s="46"/>
      <c r="J73" s="45"/>
    </row>
    <row r="74" spans="3:10">
      <c r="C74" s="15"/>
      <c r="D74" s="24"/>
      <c r="F74" s="15"/>
      <c r="G74" s="46"/>
      <c r="J74" s="45"/>
    </row>
    <row r="75" spans="3:10">
      <c r="C75" s="15"/>
      <c r="D75" s="24"/>
      <c r="F75" s="15"/>
      <c r="G75" s="46"/>
      <c r="J75" s="45"/>
    </row>
    <row r="76" spans="3:10">
      <c r="C76" s="15"/>
      <c r="D76" s="24"/>
      <c r="F76" s="15"/>
      <c r="G76" s="46"/>
      <c r="J76" s="45"/>
    </row>
    <row r="77" spans="3:10">
      <c r="C77" s="15"/>
      <c r="D77" s="24"/>
      <c r="F77" s="15"/>
      <c r="G77" s="46"/>
      <c r="J77" s="45"/>
    </row>
    <row r="78" spans="3:10">
      <c r="C78" s="15"/>
      <c r="D78" s="24"/>
      <c r="F78" s="15"/>
      <c r="G78" s="46"/>
      <c r="J78" s="45"/>
    </row>
    <row r="79" spans="3:10">
      <c r="C79" s="15"/>
      <c r="D79" s="24"/>
      <c r="F79" s="15"/>
      <c r="G79" s="46"/>
      <c r="J79" s="45"/>
    </row>
    <row r="80" spans="3:10">
      <c r="C80" s="15"/>
      <c r="D80" s="24"/>
      <c r="F80" s="15"/>
      <c r="G80" s="46"/>
      <c r="J80" s="45"/>
    </row>
    <row r="81" spans="3:29">
      <c r="C81" s="15"/>
      <c r="D81" s="24"/>
      <c r="F81" s="15"/>
      <c r="G81" s="46"/>
      <c r="J81" s="45"/>
    </row>
    <row r="82" spans="3:29">
      <c r="C82" s="15"/>
      <c r="D82" s="24"/>
      <c r="F82" s="15"/>
      <c r="G82" s="46"/>
      <c r="J82" s="45"/>
    </row>
    <row r="83" spans="3:29">
      <c r="C83" s="15"/>
      <c r="D83" s="24"/>
      <c r="F83" s="15"/>
      <c r="G83" s="46"/>
      <c r="J83" s="45"/>
    </row>
    <row r="84" spans="3:29">
      <c r="C84" s="15"/>
      <c r="D84" s="24"/>
      <c r="F84" s="15"/>
      <c r="G84" s="46"/>
      <c r="J84" s="45"/>
      <c r="AA84" s="4"/>
      <c r="AC84" s="5"/>
    </row>
    <row r="85" spans="3:29">
      <c r="C85" s="15"/>
      <c r="D85" s="24"/>
      <c r="F85" s="15"/>
      <c r="G85" s="46"/>
      <c r="J85" s="24"/>
    </row>
    <row r="86" spans="3:29">
      <c r="C86" s="15"/>
      <c r="D86" s="24"/>
      <c r="F86" s="15"/>
      <c r="G86" s="46"/>
      <c r="J86" s="24"/>
    </row>
    <row r="87" spans="3:29">
      <c r="C87" s="15"/>
      <c r="D87" s="24"/>
      <c r="F87" s="15"/>
      <c r="G87" s="46"/>
      <c r="J87" s="24"/>
    </row>
    <row r="88" spans="3:29">
      <c r="C88" s="15"/>
      <c r="D88" s="24"/>
      <c r="F88" s="15"/>
      <c r="G88" s="46"/>
      <c r="J88" s="24"/>
    </row>
    <row r="89" spans="3:29">
      <c r="C89" s="15"/>
      <c r="D89" s="24"/>
      <c r="F89" s="15"/>
      <c r="G89" s="46"/>
      <c r="J89" s="24"/>
    </row>
    <row r="90" spans="3:29">
      <c r="C90" s="15"/>
      <c r="D90" s="24"/>
      <c r="F90" s="15"/>
      <c r="G90" s="46"/>
      <c r="J90" s="24"/>
    </row>
    <row r="91" spans="3:29">
      <c r="C91" s="15"/>
      <c r="D91" s="24"/>
      <c r="F91" s="15"/>
      <c r="G91" s="46"/>
      <c r="J91" s="24"/>
    </row>
    <row r="92" spans="3:29">
      <c r="C92" s="15"/>
      <c r="D92" s="24"/>
      <c r="F92" s="15"/>
      <c r="G92" s="46"/>
      <c r="J92" s="24"/>
    </row>
    <row r="93" spans="3:29">
      <c r="C93" s="15"/>
      <c r="D93" s="24"/>
      <c r="F93" s="15"/>
      <c r="G93" s="46"/>
      <c r="J93" s="24"/>
    </row>
    <row r="94" spans="3:29">
      <c r="D94" s="24"/>
      <c r="F94" s="15"/>
      <c r="G94" s="46"/>
      <c r="J94" s="24"/>
    </row>
    <row r="95" spans="3:29">
      <c r="D95" s="24"/>
      <c r="F95" s="15"/>
      <c r="G95" s="46"/>
      <c r="J95" s="24"/>
    </row>
    <row r="96" spans="3:29">
      <c r="D96" s="24"/>
      <c r="F96" s="15"/>
      <c r="G96" s="46"/>
      <c r="J96" s="24"/>
    </row>
    <row r="97" spans="4:10">
      <c r="D97" s="24"/>
      <c r="F97" s="15"/>
      <c r="G97" s="46"/>
      <c r="J97" s="24"/>
    </row>
    <row r="98" spans="4:10">
      <c r="D98" s="24"/>
      <c r="F98" s="15"/>
      <c r="G98" s="46"/>
      <c r="J98" s="24"/>
    </row>
    <row r="99" spans="4:10">
      <c r="D99" s="24"/>
      <c r="F99" s="15"/>
      <c r="G99" s="46"/>
      <c r="J99" s="24"/>
    </row>
    <row r="100" spans="4:10">
      <c r="D100" s="26"/>
      <c r="E100" s="33" t="s">
        <v>48</v>
      </c>
      <c r="F100" s="27"/>
      <c r="G100" s="52"/>
      <c r="H100" s="33" t="s">
        <v>48</v>
      </c>
      <c r="I100" s="33"/>
      <c r="J100" s="24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E4A1-9F22-4A09-8EEB-BEF28B4BF3ED}">
  <dimension ref="A1:AI143"/>
  <sheetViews>
    <sheetView workbookViewId="0">
      <pane ySplit="15" topLeftCell="A16" activePane="bottomLeft" state="frozen"/>
      <selection pane="bottomLeft" activeCell="G10" sqref="G10:I10"/>
      <selection activeCell="G10" sqref="G10:I10"/>
    </sheetView>
  </sheetViews>
  <sheetFormatPr defaultRowHeight="1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  <col min="29" max="29" width="10.140625" bestFit="1" customWidth="1"/>
  </cols>
  <sheetData>
    <row r="1" spans="1:33">
      <c r="B1" t="s">
        <v>0</v>
      </c>
      <c r="L1" s="1">
        <v>0.1</v>
      </c>
      <c r="O1">
        <v>2204.62262184877</v>
      </c>
    </row>
    <row r="2" spans="1:33">
      <c r="H2" s="76" t="s">
        <v>4</v>
      </c>
      <c r="I2" s="76" t="s">
        <v>4</v>
      </c>
      <c r="J2">
        <f>+D11+G11</f>
        <v>204100</v>
      </c>
      <c r="K2">
        <f>J2-J3</f>
        <v>-940</v>
      </c>
      <c r="L2" s="1">
        <f>K2/J2</f>
        <v>-4.6055854973052427E-3</v>
      </c>
      <c r="V2">
        <f>SUM(V56:V58)</f>
        <v>0</v>
      </c>
    </row>
    <row r="3" spans="1:33">
      <c r="B3" t="s">
        <v>7</v>
      </c>
      <c r="D3" s="77" t="s">
        <v>179</v>
      </c>
      <c r="E3" s="65"/>
      <c r="F3" t="s">
        <v>180</v>
      </c>
      <c r="H3" s="76" t="s">
        <v>10</v>
      </c>
      <c r="I3" s="76"/>
      <c r="J3">
        <f>K11-L10+M11-N10+O11-P10+Q11-R10+S11-T10+U11-V10+W11-X10</f>
        <v>205040</v>
      </c>
      <c r="K3" s="3" t="s">
        <v>11</v>
      </c>
      <c r="L3" s="3" t="s">
        <v>12</v>
      </c>
      <c r="M3" s="3" t="s">
        <v>13</v>
      </c>
      <c r="N3" s="4">
        <f>N4*I4/O1</f>
        <v>88.865875755056635</v>
      </c>
      <c r="O3" s="4">
        <f>K7+M7+O7+Q7+S7+U7+W7</f>
        <v>88.865875755056635</v>
      </c>
      <c r="V3" t="e">
        <f>V2/U11</f>
        <v>#DIV/0!</v>
      </c>
    </row>
    <row r="4" spans="1:33">
      <c r="B4" t="s">
        <v>15</v>
      </c>
      <c r="D4" s="78" t="s">
        <v>80</v>
      </c>
      <c r="E4" s="65"/>
      <c r="I4">
        <v>50</v>
      </c>
      <c r="J4" s="5">
        <f>J3/I4</f>
        <v>4100.8</v>
      </c>
      <c r="K4" s="6">
        <v>0.98</v>
      </c>
      <c r="L4" s="6">
        <f>IF(J5=0,L1,(L8+N8+P8+R8+T8+V8+X8)/J5/K4)</f>
        <v>8.9999999999999983E-2</v>
      </c>
      <c r="M4" s="6">
        <f>IF(J5=0,0,(L9+N9+P9+R9+T9+V9+X9)/J5/K4)</f>
        <v>2.5000000000000001E-2</v>
      </c>
      <c r="N4" s="5">
        <f>IF(L4&gt;L1,J4*(1-L4)/(1-L1)*(1-M4)*K4,J4*K4*(1-M4))</f>
        <v>3918.3144000000002</v>
      </c>
      <c r="V4" s="4" t="e">
        <f>U7*V3</f>
        <v>#DIV/0!</v>
      </c>
    </row>
    <row r="5" spans="1:33">
      <c r="B5" t="s">
        <v>18</v>
      </c>
      <c r="D5" s="78">
        <v>43397</v>
      </c>
      <c r="E5" s="65"/>
      <c r="F5" s="7">
        <v>43397</v>
      </c>
      <c r="J5" s="4">
        <f>J3/O1</f>
        <v>93.004579544800251</v>
      </c>
      <c r="N5" s="5">
        <v>157</v>
      </c>
      <c r="O5" s="8">
        <f>N4/N5</f>
        <v>24.957416560509554</v>
      </c>
      <c r="P5" t="s">
        <v>6</v>
      </c>
      <c r="V5" s="4" t="e">
        <f>U7-V4</f>
        <v>#DIV/0!</v>
      </c>
    </row>
    <row r="6" spans="1:33">
      <c r="D6" s="9"/>
      <c r="J6" s="4"/>
      <c r="K6" s="10"/>
      <c r="L6" s="11"/>
      <c r="M6" s="10"/>
      <c r="N6" s="5"/>
      <c r="O6" s="8"/>
    </row>
    <row r="7" spans="1:33">
      <c r="F7">
        <f>F8*E8</f>
        <v>722.24879118001343</v>
      </c>
      <c r="K7" s="4">
        <f>IF(K8&gt;$L1,(L11-L10/$O1)*$K4*(1-K8)/(1-$L1)*(1-K9),(L11-L10/$O1)*$K4*(1-K9))</f>
        <v>88.865875755056635</v>
      </c>
      <c r="M7" s="4">
        <f>IF(M8&gt;$L1,(N11-N10/$O1)*$K4*(1-M8)/(1-$L1)*(1-M9),(N11-N10/$O1)*$K4*(1-M9))</f>
        <v>0</v>
      </c>
      <c r="O7" s="4">
        <f>IF(O8&gt;$L1,(P11-P10/$O1)*$K4*(1-O8)/(1-$L1)*(1-O9),(P11-P10/$O1)*$K4*(1-O9))</f>
        <v>0</v>
      </c>
      <c r="P7">
        <f>P11*K4</f>
        <v>0</v>
      </c>
      <c r="Q7" s="4">
        <f>IF(Q8&gt;$L1,(R11-R10/$O1)*$K4*(1-Q8)/(1-$L1)*(1-Q9),(R11-R10/$O1)*$K4*(1-Q9))</f>
        <v>0</v>
      </c>
      <c r="S7" s="4">
        <f>IF(S8&gt;$L1,(T11-T10/$O1)*$K4*(1-S8)/(1-$L1)*(1-S9),(T11-T10/$O1)*$K4*(1-S9))</f>
        <v>0</v>
      </c>
      <c r="U7" s="4">
        <f>IF(U8&gt;$L1,(V11-V10/$O1)*$K4*(1-U8)/(1-$L1)*(1-U9),(V11-V10/$O1)*$K4*(1-U9))</f>
        <v>0</v>
      </c>
      <c r="W7" s="4">
        <f>IF(W8&gt;$L1,(X11-X10/$O1)*$K4*(1-W8)/(1-$L1)*(1-W9),(X11-X10/$O1)*$K4*(1-W9))</f>
        <v>0</v>
      </c>
    </row>
    <row r="8" spans="1:33">
      <c r="B8" s="12"/>
      <c r="C8" s="12"/>
      <c r="D8" s="12"/>
      <c r="E8" s="13">
        <f>D9/D10</f>
        <v>1.2037479853000224</v>
      </c>
      <c r="F8" s="12">
        <v>600</v>
      </c>
      <c r="G8" s="12"/>
      <c r="H8" s="13">
        <f>G9/G10</f>
        <v>1.0662575764014168</v>
      </c>
      <c r="I8" s="12"/>
      <c r="J8" t="s">
        <v>19</v>
      </c>
      <c r="K8" s="1">
        <v>0.09</v>
      </c>
      <c r="L8" s="4">
        <f>(L11-L10/$O1)*$K4*K8</f>
        <v>8.2030039158513812</v>
      </c>
      <c r="M8" s="1">
        <v>0.1</v>
      </c>
      <c r="N8" s="4">
        <f>(N11-N10/$O1)*$K4*M8</f>
        <v>0</v>
      </c>
      <c r="O8" s="1">
        <v>0.106</v>
      </c>
      <c r="P8" s="4">
        <f>(P11-P10/$O1)*$K4*O8</f>
        <v>0</v>
      </c>
      <c r="Q8" s="1">
        <v>0.123</v>
      </c>
      <c r="R8" s="4">
        <f>(R11-R10/$O1)*$K4*Q8</f>
        <v>0</v>
      </c>
      <c r="S8" s="1">
        <v>0.11700000000000001</v>
      </c>
      <c r="T8" s="4">
        <f>(T11-T10/$O1)*$K4*S8</f>
        <v>0</v>
      </c>
      <c r="U8" s="1">
        <v>0.12</v>
      </c>
      <c r="V8" s="4">
        <f>(V11-V10/$O1)*$K4*U8</f>
        <v>0</v>
      </c>
      <c r="W8" s="1">
        <v>0.18</v>
      </c>
      <c r="X8" s="4">
        <f>(X11-X10/$O1)*$K4*W8</f>
        <v>0</v>
      </c>
      <c r="Y8" s="4"/>
    </row>
    <row r="9" spans="1:33">
      <c r="B9" s="12" t="s">
        <v>20</v>
      </c>
      <c r="C9" s="14"/>
      <c r="D9" s="79">
        <v>124678</v>
      </c>
      <c r="E9" s="80"/>
      <c r="F9" s="81"/>
      <c r="G9" s="79">
        <v>108188</v>
      </c>
      <c r="H9" s="80"/>
      <c r="I9" s="81"/>
      <c r="J9" t="s">
        <v>13</v>
      </c>
      <c r="K9" s="1">
        <v>2.5000000000000001E-2</v>
      </c>
      <c r="L9" s="4">
        <f>(L11-L10/$O1)*$K4*K9</f>
        <v>2.2786121988476062</v>
      </c>
      <c r="M9" s="1">
        <v>2.5000000000000001E-2</v>
      </c>
      <c r="N9" s="4">
        <f>(N11-N10/$O1)*$K4*M9</f>
        <v>0</v>
      </c>
      <c r="O9" s="1">
        <v>2.5000000000000001E-2</v>
      </c>
      <c r="P9" s="4">
        <f>(P11-P10/$O1)*$K4*O9</f>
        <v>0</v>
      </c>
      <c r="Q9" s="1">
        <v>2.5000000000000001E-2</v>
      </c>
      <c r="R9" s="4">
        <f>(R11-R10/$O1)*$K4*Q9</f>
        <v>0</v>
      </c>
      <c r="S9" s="1">
        <v>2.5000000000000001E-2</v>
      </c>
      <c r="T9" s="4">
        <f>(T11-T10/$O1)*$K4*S9</f>
        <v>0</v>
      </c>
      <c r="U9" s="1">
        <v>2.5000000000000001E-2</v>
      </c>
      <c r="V9" s="4">
        <f>(V11-V10/$O1)*$K4*U9</f>
        <v>0</v>
      </c>
      <c r="W9" s="1">
        <v>2.5000000000000001E-2</v>
      </c>
      <c r="X9" s="4">
        <f>(X11-X10/$O1)*$K4*W9</f>
        <v>0</v>
      </c>
      <c r="Y9" s="4"/>
    </row>
    <row r="10" spans="1:33">
      <c r="B10" t="s">
        <v>21</v>
      </c>
      <c r="C10" s="15"/>
      <c r="D10" s="67">
        <f>J3/J2*D11</f>
        <v>103574.83586477218</v>
      </c>
      <c r="E10" s="68"/>
      <c r="F10" s="69"/>
      <c r="G10" s="67">
        <f>J3/J2*G11</f>
        <v>101465.16413522784</v>
      </c>
      <c r="H10" s="68"/>
      <c r="I10" s="69"/>
      <c r="J10" t="s">
        <v>22</v>
      </c>
      <c r="L10" s="16"/>
      <c r="N10" s="16"/>
      <c r="P10" s="16"/>
      <c r="R10" s="16"/>
      <c r="T10" s="16"/>
      <c r="V10" s="16"/>
      <c r="X10" s="16"/>
    </row>
    <row r="11" spans="1:33">
      <c r="B11" t="s">
        <v>23</v>
      </c>
      <c r="C11" s="15"/>
      <c r="D11" s="70">
        <f>E14</f>
        <v>103100</v>
      </c>
      <c r="E11" s="71"/>
      <c r="F11" s="72"/>
      <c r="G11" s="70">
        <f>H14+I14</f>
        <v>101000</v>
      </c>
      <c r="H11" s="71"/>
      <c r="I11" s="71"/>
      <c r="J11" s="20"/>
      <c r="K11" s="21">
        <f>K14+L14</f>
        <v>205040</v>
      </c>
      <c r="L11" s="22">
        <f>K11/2204.62262184877</f>
        <v>93.004579544800251</v>
      </c>
      <c r="M11" s="21">
        <f>M14+N14</f>
        <v>0</v>
      </c>
      <c r="N11" s="22">
        <f>M11/2204.62262184877</f>
        <v>0</v>
      </c>
      <c r="O11" s="21">
        <f>O14+P14</f>
        <v>0</v>
      </c>
      <c r="P11" s="22">
        <f>O11/2204.62262184877</f>
        <v>0</v>
      </c>
      <c r="Q11" s="21">
        <f>Q14+R14</f>
        <v>0</v>
      </c>
      <c r="R11" s="22">
        <f>Q11/2204.62262184877</f>
        <v>0</v>
      </c>
      <c r="S11" s="21">
        <f>S14+T14</f>
        <v>0</v>
      </c>
      <c r="T11" s="22">
        <f>S11/2204.62262184877</f>
        <v>0</v>
      </c>
      <c r="U11" s="21">
        <f>U14+V14</f>
        <v>0</v>
      </c>
      <c r="V11" s="22">
        <f>U11/2204.62262184877</f>
        <v>0</v>
      </c>
      <c r="W11" s="21">
        <f>W14+X14</f>
        <v>0</v>
      </c>
      <c r="X11" s="22">
        <f>W11/2204.62262184877</f>
        <v>0</v>
      </c>
      <c r="Y11" s="38"/>
    </row>
    <row r="12" spans="1:33">
      <c r="A12" s="65" t="s">
        <v>24</v>
      </c>
      <c r="B12" s="65"/>
      <c r="C12" s="15"/>
      <c r="D12" s="73" t="s">
        <v>25</v>
      </c>
      <c r="E12" s="74"/>
      <c r="F12" s="75"/>
      <c r="G12" s="73" t="s">
        <v>120</v>
      </c>
      <c r="H12" s="74"/>
      <c r="I12" s="74"/>
      <c r="J12" s="23"/>
      <c r="K12" s="63" t="s">
        <v>181</v>
      </c>
      <c r="L12" s="64"/>
      <c r="M12" s="63" t="s">
        <v>28</v>
      </c>
      <c r="N12" s="64"/>
      <c r="O12" s="63" t="s">
        <v>33</v>
      </c>
      <c r="P12" s="64"/>
      <c r="Q12" s="63" t="s">
        <v>182</v>
      </c>
      <c r="R12" s="64"/>
      <c r="S12" s="63" t="s">
        <v>183</v>
      </c>
      <c r="T12" s="64"/>
      <c r="U12" s="63" t="s">
        <v>160</v>
      </c>
      <c r="V12" s="64"/>
      <c r="W12" s="63" t="s">
        <v>184</v>
      </c>
      <c r="X12" s="64"/>
      <c r="Y12" s="2"/>
      <c r="AA12" s="73" t="s">
        <v>25</v>
      </c>
      <c r="AB12" s="74"/>
      <c r="AC12" s="75"/>
      <c r="AE12" s="73" t="s">
        <v>131</v>
      </c>
      <c r="AF12" s="74"/>
      <c r="AG12" s="74"/>
    </row>
    <row r="13" spans="1:33">
      <c r="B13" t="s">
        <v>34</v>
      </c>
      <c r="C13" s="15"/>
      <c r="D13" s="24" t="s">
        <v>35</v>
      </c>
      <c r="E13" s="65" t="s">
        <v>36</v>
      </c>
      <c r="F13" s="66"/>
      <c r="G13" s="24" t="s">
        <v>35</v>
      </c>
      <c r="H13" s="65" t="s">
        <v>36</v>
      </c>
      <c r="I13" s="65"/>
      <c r="J13" s="20"/>
      <c r="K13" s="63" t="s">
        <v>36</v>
      </c>
      <c r="L13" s="64"/>
      <c r="M13" s="63" t="s">
        <v>36</v>
      </c>
      <c r="N13" s="64"/>
      <c r="O13" s="63" t="s">
        <v>36</v>
      </c>
      <c r="P13" s="64"/>
      <c r="Q13" s="63" t="s">
        <v>36</v>
      </c>
      <c r="R13" s="64"/>
      <c r="S13" s="63" t="s">
        <v>36</v>
      </c>
      <c r="T13" s="64"/>
      <c r="U13" s="63" t="s">
        <v>36</v>
      </c>
      <c r="V13" s="64"/>
      <c r="W13" s="63" t="s">
        <v>36</v>
      </c>
      <c r="X13" s="64"/>
      <c r="Y13" s="2"/>
      <c r="AA13" s="24" t="s">
        <v>35</v>
      </c>
      <c r="AB13" s="65" t="s">
        <v>36</v>
      </c>
      <c r="AC13" s="66"/>
      <c r="AE13" s="24" t="s">
        <v>35</v>
      </c>
      <c r="AF13" s="65" t="s">
        <v>36</v>
      </c>
      <c r="AG13" s="65"/>
    </row>
    <row r="14" spans="1:33">
      <c r="C14" s="15"/>
      <c r="D14" s="24"/>
      <c r="E14" s="2">
        <f>SUM(E15:E133)</f>
        <v>103100</v>
      </c>
      <c r="F14" s="25">
        <f>SUM(F15:F133)</f>
        <v>0</v>
      </c>
      <c r="G14" s="24"/>
      <c r="H14" s="2">
        <f>SUM(H16:H133)</f>
        <v>0</v>
      </c>
      <c r="I14" s="2">
        <f>SUM(I16:I133)</f>
        <v>101000</v>
      </c>
      <c r="J14" s="20"/>
      <c r="K14" s="17">
        <f t="shared" ref="K14:X14" si="0">SUM(K15:K133)</f>
        <v>183120</v>
      </c>
      <c r="L14" s="19">
        <f t="shared" si="0"/>
        <v>21920</v>
      </c>
      <c r="M14" s="17">
        <f t="shared" si="0"/>
        <v>0</v>
      </c>
      <c r="N14" s="19">
        <f t="shared" si="0"/>
        <v>0</v>
      </c>
      <c r="O14" s="17">
        <f t="shared" si="0"/>
        <v>0</v>
      </c>
      <c r="P14" s="19">
        <f t="shared" si="0"/>
        <v>0</v>
      </c>
      <c r="Q14" s="17">
        <f t="shared" si="0"/>
        <v>0</v>
      </c>
      <c r="R14" s="19">
        <f t="shared" si="0"/>
        <v>0</v>
      </c>
      <c r="S14" s="17">
        <f t="shared" si="0"/>
        <v>0</v>
      </c>
      <c r="T14" s="19">
        <f t="shared" si="0"/>
        <v>0</v>
      </c>
      <c r="U14" s="17">
        <f t="shared" si="0"/>
        <v>0</v>
      </c>
      <c r="V14" s="19">
        <f t="shared" si="0"/>
        <v>0</v>
      </c>
      <c r="W14" s="17">
        <f t="shared" si="0"/>
        <v>0</v>
      </c>
      <c r="X14" s="19">
        <f t="shared" si="0"/>
        <v>0</v>
      </c>
      <c r="Y14" s="2"/>
      <c r="AA14" s="24"/>
      <c r="AB14" s="2">
        <f>SUM(AB15:AB133)</f>
        <v>0</v>
      </c>
      <c r="AC14" s="34">
        <f>AB14/E14</f>
        <v>0</v>
      </c>
      <c r="AD14">
        <f>AB14+AF14</f>
        <v>0</v>
      </c>
      <c r="AE14" s="24"/>
      <c r="AF14" s="2">
        <f>SUM(AF15:AF133)</f>
        <v>0</v>
      </c>
      <c r="AG14" s="34" t="e">
        <f>AF14/H14</f>
        <v>#DIV/0!</v>
      </c>
    </row>
    <row r="15" spans="1:33">
      <c r="C15" s="15"/>
      <c r="D15" s="24"/>
      <c r="E15" t="s">
        <v>37</v>
      </c>
      <c r="F15" s="15" t="s">
        <v>185</v>
      </c>
      <c r="G15" s="24"/>
      <c r="H15" t="s">
        <v>115</v>
      </c>
      <c r="I15" t="s">
        <v>120</v>
      </c>
      <c r="J15" s="24"/>
      <c r="K15" s="26" t="s">
        <v>37</v>
      </c>
      <c r="L15" s="27" t="s">
        <v>39</v>
      </c>
      <c r="M15" s="26" t="s">
        <v>37</v>
      </c>
      <c r="N15" s="27" t="s">
        <v>39</v>
      </c>
      <c r="O15" s="26" t="s">
        <v>40</v>
      </c>
      <c r="P15" s="27" t="s">
        <v>43</v>
      </c>
      <c r="Q15" s="26" t="s">
        <v>37</v>
      </c>
      <c r="R15" s="27" t="s">
        <v>39</v>
      </c>
      <c r="S15" s="26" t="s">
        <v>37</v>
      </c>
      <c r="T15" s="27" t="s">
        <v>39</v>
      </c>
      <c r="U15" s="26" t="s">
        <v>37</v>
      </c>
      <c r="V15" s="27" t="s">
        <v>39</v>
      </c>
      <c r="W15" s="26" t="s">
        <v>37</v>
      </c>
      <c r="X15" s="27" t="s">
        <v>39</v>
      </c>
      <c r="AA15" s="24"/>
      <c r="AB15" t="s">
        <v>161</v>
      </c>
      <c r="AC15" s="15" t="s">
        <v>162</v>
      </c>
      <c r="AE15" s="24"/>
      <c r="AF15" t="s">
        <v>161</v>
      </c>
      <c r="AG15" s="15" t="s">
        <v>162</v>
      </c>
    </row>
    <row r="16" spans="1:33">
      <c r="B16">
        <v>21</v>
      </c>
      <c r="C16" s="15"/>
      <c r="D16" s="24">
        <v>997</v>
      </c>
      <c r="E16">
        <v>14400</v>
      </c>
      <c r="F16" s="15"/>
      <c r="G16">
        <v>463</v>
      </c>
      <c r="I16">
        <v>9340</v>
      </c>
      <c r="J16" s="24"/>
      <c r="Y16" s="5"/>
      <c r="Z16" s="5"/>
      <c r="AA16" s="24"/>
      <c r="AC16" s="35"/>
      <c r="AE16" s="24"/>
    </row>
    <row r="17" spans="2:35">
      <c r="C17" s="15"/>
      <c r="D17" s="24"/>
      <c r="F17" s="15"/>
      <c r="G17">
        <v>464</v>
      </c>
      <c r="I17">
        <v>9720</v>
      </c>
      <c r="J17" s="24"/>
      <c r="K17">
        <v>34000</v>
      </c>
      <c r="Y17" s="5"/>
      <c r="AA17" s="24"/>
      <c r="AC17" s="35"/>
      <c r="AE17" s="24"/>
      <c r="AG17" s="36"/>
      <c r="AI17" s="5"/>
    </row>
    <row r="18" spans="2:35">
      <c r="B18">
        <v>22</v>
      </c>
      <c r="C18" s="15"/>
      <c r="D18" s="24">
        <v>998</v>
      </c>
      <c r="E18">
        <v>10900</v>
      </c>
      <c r="F18" s="15"/>
      <c r="G18">
        <v>465</v>
      </c>
      <c r="I18">
        <v>9640</v>
      </c>
      <c r="J18" s="24"/>
      <c r="K18">
        <v>20700</v>
      </c>
      <c r="V18" s="8"/>
      <c r="AA18" s="24"/>
      <c r="AC18" s="35"/>
      <c r="AE18" s="24"/>
      <c r="AG18" s="36"/>
      <c r="AI18" s="5"/>
    </row>
    <row r="19" spans="2:35">
      <c r="B19">
        <v>23</v>
      </c>
      <c r="C19" s="15"/>
      <c r="D19">
        <v>999</v>
      </c>
      <c r="E19">
        <v>14720</v>
      </c>
      <c r="F19" s="15"/>
      <c r="G19">
        <v>466</v>
      </c>
      <c r="I19">
        <v>12780</v>
      </c>
      <c r="J19" s="24"/>
      <c r="K19">
        <v>27780</v>
      </c>
      <c r="V19" s="8"/>
      <c r="AC19" s="35"/>
      <c r="AG19" s="36"/>
      <c r="AI19" s="5"/>
    </row>
    <row r="20" spans="2:35">
      <c r="B20">
        <v>24</v>
      </c>
      <c r="C20" s="15"/>
      <c r="D20">
        <v>1000</v>
      </c>
      <c r="E20">
        <v>13520</v>
      </c>
      <c r="F20" s="15"/>
      <c r="G20">
        <v>467</v>
      </c>
      <c r="I20">
        <v>11520</v>
      </c>
      <c r="J20" s="24"/>
      <c r="V20" s="8"/>
      <c r="AC20" s="35"/>
      <c r="AG20" s="36"/>
      <c r="AI20" s="5"/>
    </row>
    <row r="21" spans="2:35">
      <c r="C21" s="15"/>
      <c r="E21" s="39"/>
      <c r="F21" s="15"/>
      <c r="G21">
        <v>468</v>
      </c>
      <c r="I21">
        <v>4620</v>
      </c>
      <c r="J21" s="24"/>
      <c r="K21">
        <v>29300</v>
      </c>
      <c r="AC21" s="35"/>
      <c r="AG21" s="36"/>
      <c r="AI21" s="5"/>
    </row>
    <row r="22" spans="2:35">
      <c r="B22">
        <v>25</v>
      </c>
      <c r="C22" s="15"/>
      <c r="D22">
        <v>1</v>
      </c>
      <c r="E22" s="39">
        <v>8260</v>
      </c>
      <c r="F22" s="15"/>
      <c r="G22">
        <v>469</v>
      </c>
      <c r="I22">
        <v>2240</v>
      </c>
      <c r="J22" s="24"/>
      <c r="K22">
        <v>10820</v>
      </c>
      <c r="AC22" s="35"/>
      <c r="AG22" s="36"/>
      <c r="AI22" s="5"/>
    </row>
    <row r="23" spans="2:35">
      <c r="B23">
        <v>26</v>
      </c>
      <c r="C23" s="15"/>
      <c r="D23">
        <v>2</v>
      </c>
      <c r="E23">
        <v>14080</v>
      </c>
      <c r="F23" s="15"/>
      <c r="G23">
        <v>470</v>
      </c>
      <c r="I23">
        <v>12640</v>
      </c>
      <c r="J23" s="24"/>
      <c r="K23">
        <v>26440</v>
      </c>
      <c r="Z23" s="5"/>
      <c r="AC23" s="35"/>
      <c r="AG23" s="36"/>
      <c r="AI23" s="5"/>
    </row>
    <row r="24" spans="2:35">
      <c r="B24">
        <v>27</v>
      </c>
      <c r="C24" s="15"/>
      <c r="D24">
        <v>3</v>
      </c>
      <c r="E24">
        <v>15860</v>
      </c>
      <c r="F24" s="15"/>
      <c r="G24">
        <v>471</v>
      </c>
      <c r="I24">
        <v>9500</v>
      </c>
      <c r="J24" s="24"/>
      <c r="Z24" s="5"/>
      <c r="AC24" s="35"/>
      <c r="AG24" s="36"/>
      <c r="AI24" s="37"/>
    </row>
    <row r="25" spans="2:35">
      <c r="C25" s="15"/>
      <c r="F25" s="15"/>
      <c r="G25">
        <v>472</v>
      </c>
      <c r="I25">
        <v>8440</v>
      </c>
      <c r="J25" s="24"/>
      <c r="K25">
        <v>34080</v>
      </c>
      <c r="AC25" s="35"/>
      <c r="AG25" s="36"/>
      <c r="AI25" s="37"/>
    </row>
    <row r="26" spans="2:35">
      <c r="B26">
        <v>28</v>
      </c>
      <c r="C26" s="15"/>
      <c r="D26">
        <v>4</v>
      </c>
      <c r="E26">
        <v>11360</v>
      </c>
      <c r="F26" s="15"/>
      <c r="G26">
        <v>473</v>
      </c>
      <c r="I26">
        <v>10560</v>
      </c>
      <c r="J26" s="24"/>
      <c r="L26">
        <f>I26+E26</f>
        <v>21920</v>
      </c>
      <c r="AC26" s="35"/>
      <c r="AG26" s="36"/>
      <c r="AI26" s="37"/>
    </row>
    <row r="27" spans="2:35">
      <c r="C27" s="15"/>
      <c r="F27" s="15"/>
      <c r="J27" s="24"/>
      <c r="AC27" s="35"/>
      <c r="AG27" s="36"/>
      <c r="AI27" s="37"/>
    </row>
    <row r="28" spans="2:35">
      <c r="C28" s="15"/>
      <c r="F28" s="15"/>
      <c r="J28" s="24"/>
      <c r="AC28" s="35"/>
      <c r="AG28" s="36"/>
      <c r="AI28" s="87"/>
    </row>
    <row r="29" spans="2:35">
      <c r="C29" s="15"/>
      <c r="F29" s="15"/>
      <c r="J29" s="24"/>
      <c r="AC29" s="35"/>
      <c r="AG29" s="36"/>
      <c r="AI29" s="89"/>
    </row>
    <row r="30" spans="2:35">
      <c r="C30" s="15"/>
      <c r="F30" s="15"/>
      <c r="J30" s="24"/>
      <c r="AC30" s="35"/>
      <c r="AG30" s="36"/>
      <c r="AI30" s="89"/>
    </row>
    <row r="31" spans="2:35">
      <c r="C31" s="15"/>
      <c r="F31" s="15"/>
      <c r="J31" s="24"/>
      <c r="AC31" s="35"/>
      <c r="AG31" s="36"/>
      <c r="AI31" s="89"/>
    </row>
    <row r="32" spans="2:35">
      <c r="C32" s="15"/>
      <c r="F32" s="15"/>
      <c r="J32" s="24"/>
      <c r="AC32" s="35"/>
      <c r="AG32" s="36"/>
      <c r="AI32" s="89"/>
    </row>
    <row r="33" spans="3:35">
      <c r="C33" s="15"/>
      <c r="F33" s="15"/>
      <c r="J33" s="24"/>
      <c r="AC33" s="35"/>
      <c r="AG33" s="36"/>
      <c r="AI33" s="89"/>
    </row>
    <row r="34" spans="3:35">
      <c r="C34" s="15"/>
      <c r="F34" s="15"/>
      <c r="J34" s="24"/>
      <c r="AC34" s="35"/>
      <c r="AG34" s="36"/>
      <c r="AI34" s="89"/>
    </row>
    <row r="35" spans="3:35">
      <c r="C35" s="15"/>
      <c r="F35" s="15"/>
      <c r="J35" s="24"/>
      <c r="AC35" s="35"/>
      <c r="AG35" s="36"/>
      <c r="AI35" s="89"/>
    </row>
    <row r="36" spans="3:35">
      <c r="C36" s="15"/>
      <c r="F36" s="15"/>
      <c r="J36" s="24"/>
      <c r="AC36" s="35"/>
      <c r="AG36" s="36"/>
      <c r="AI36" s="89"/>
    </row>
    <row r="37" spans="3:35">
      <c r="C37" s="15"/>
      <c r="F37" s="15"/>
      <c r="I37" s="15"/>
      <c r="J37" s="24"/>
      <c r="AG37" s="36"/>
      <c r="AI37" s="89"/>
    </row>
    <row r="38" spans="3:35">
      <c r="C38" s="15"/>
      <c r="F38" s="15"/>
      <c r="I38" s="15"/>
      <c r="J38" s="24"/>
      <c r="AC38" s="35"/>
    </row>
    <row r="39" spans="3:35">
      <c r="C39" s="15"/>
      <c r="J39" s="24"/>
    </row>
    <row r="40" spans="3:35">
      <c r="C40" s="15"/>
      <c r="D40" s="28"/>
      <c r="F40" s="15"/>
      <c r="J40" s="24"/>
    </row>
    <row r="41" spans="3:35">
      <c r="C41" s="15"/>
      <c r="F41" s="15"/>
      <c r="J41" s="24"/>
    </row>
    <row r="42" spans="3:35">
      <c r="C42" s="15"/>
      <c r="F42" s="15"/>
      <c r="J42" s="24"/>
    </row>
    <row r="43" spans="3:35">
      <c r="C43" s="15"/>
      <c r="F43" s="15"/>
      <c r="J43" s="24"/>
    </row>
    <row r="44" spans="3:35">
      <c r="C44" s="15"/>
      <c r="F44" s="15"/>
      <c r="J44" s="24"/>
    </row>
    <row r="45" spans="3:35">
      <c r="C45" s="15"/>
      <c r="F45" s="15"/>
      <c r="J45" s="24"/>
    </row>
    <row r="46" spans="3:35">
      <c r="C46" s="15"/>
      <c r="F46" s="15"/>
      <c r="J46" s="24"/>
    </row>
    <row r="47" spans="3:35">
      <c r="C47" s="15"/>
      <c r="F47" s="15"/>
      <c r="J47" s="24"/>
    </row>
    <row r="48" spans="3:35">
      <c r="C48" s="15"/>
      <c r="F48" s="15"/>
      <c r="J48" s="24"/>
    </row>
    <row r="49" spans="3:10">
      <c r="C49" s="15"/>
      <c r="F49" s="15"/>
      <c r="J49" s="24"/>
    </row>
    <row r="50" spans="3:10">
      <c r="C50" s="15"/>
      <c r="F50" s="15"/>
      <c r="J50" s="24"/>
    </row>
    <row r="51" spans="3:10">
      <c r="C51" s="15"/>
      <c r="F51" s="15"/>
      <c r="J51" s="24"/>
    </row>
    <row r="52" spans="3:10">
      <c r="C52" s="15"/>
      <c r="F52" s="15"/>
      <c r="J52" s="24"/>
    </row>
    <row r="53" spans="3:10">
      <c r="C53" s="15"/>
      <c r="F53" s="15"/>
      <c r="J53" s="24"/>
    </row>
    <row r="54" spans="3:10">
      <c r="C54" s="15"/>
      <c r="F54" s="15"/>
      <c r="J54" s="24"/>
    </row>
    <row r="55" spans="3:10">
      <c r="C55" s="15"/>
      <c r="F55" s="15"/>
      <c r="J55" s="24"/>
    </row>
    <row r="56" spans="3:10">
      <c r="C56" s="15"/>
      <c r="F56" s="15"/>
      <c r="J56" s="24"/>
    </row>
    <row r="57" spans="3:10">
      <c r="C57" s="15"/>
      <c r="F57" s="15"/>
      <c r="J57" s="24"/>
    </row>
    <row r="58" spans="3:10">
      <c r="C58" s="15"/>
      <c r="F58" s="15"/>
      <c r="J58" s="24"/>
    </row>
    <row r="59" spans="3:10">
      <c r="C59" s="15"/>
      <c r="F59" s="15"/>
      <c r="J59" s="24"/>
    </row>
    <row r="60" spans="3:10">
      <c r="C60" s="15"/>
      <c r="F60" s="15"/>
      <c r="J60" s="24"/>
    </row>
    <row r="61" spans="3:10">
      <c r="C61" s="15"/>
      <c r="F61" s="15"/>
      <c r="J61" s="24"/>
    </row>
    <row r="62" spans="3:10">
      <c r="C62" s="15"/>
      <c r="F62" s="15"/>
      <c r="J62" s="24"/>
    </row>
    <row r="63" spans="3:10">
      <c r="C63" s="15"/>
      <c r="F63" s="15"/>
      <c r="J63" s="24"/>
    </row>
    <row r="64" spans="3:10">
      <c r="C64" s="15"/>
      <c r="F64" s="15"/>
      <c r="J64" s="24"/>
    </row>
    <row r="65" spans="1:21">
      <c r="C65" s="15"/>
      <c r="F65" s="15"/>
      <c r="J65" s="24"/>
      <c r="L65" s="9"/>
      <c r="M65" s="9"/>
    </row>
    <row r="66" spans="1:21">
      <c r="C66" s="15"/>
      <c r="F66" s="15"/>
      <c r="J66" s="24"/>
    </row>
    <row r="67" spans="1:21">
      <c r="C67" s="15"/>
      <c r="F67" s="15"/>
      <c r="J67" s="24"/>
    </row>
    <row r="68" spans="1:21" s="9" customFormat="1">
      <c r="A68"/>
      <c r="C68" s="29"/>
      <c r="D68"/>
      <c r="E68"/>
      <c r="F68" s="15"/>
      <c r="G68"/>
      <c r="H68"/>
      <c r="I68"/>
      <c r="J68" s="24"/>
      <c r="K68"/>
      <c r="S68"/>
      <c r="T68"/>
      <c r="U68"/>
    </row>
    <row r="69" spans="1:21" s="9" customFormat="1">
      <c r="A69"/>
      <c r="C69" s="29"/>
      <c r="D69"/>
      <c r="E69"/>
      <c r="F69" s="15"/>
      <c r="G69"/>
      <c r="H69"/>
      <c r="I69"/>
      <c r="J69" s="24"/>
      <c r="K69"/>
      <c r="S69"/>
      <c r="T69"/>
      <c r="U69"/>
    </row>
    <row r="70" spans="1:21" s="9" customFormat="1">
      <c r="A70"/>
      <c r="C70" s="29"/>
      <c r="D70"/>
      <c r="E70"/>
      <c r="F70" s="15"/>
      <c r="G70"/>
      <c r="H70"/>
      <c r="I70"/>
      <c r="J70" s="24"/>
      <c r="S70"/>
      <c r="T70"/>
    </row>
    <row r="71" spans="1:21" s="9" customFormat="1">
      <c r="A71"/>
      <c r="C71" s="29"/>
      <c r="D71"/>
      <c r="E71"/>
      <c r="F71" s="15"/>
      <c r="G71"/>
      <c r="H71"/>
      <c r="J71" s="30"/>
      <c r="S71"/>
      <c r="T71"/>
    </row>
    <row r="72" spans="1:21" s="9" customFormat="1">
      <c r="A72"/>
      <c r="C72" s="29"/>
      <c r="D72" s="24"/>
      <c r="E72" s="5"/>
      <c r="F72" s="15"/>
      <c r="G72"/>
      <c r="H72" s="5"/>
      <c r="J72" s="30"/>
      <c r="M72" s="31"/>
      <c r="S72"/>
      <c r="T72"/>
    </row>
    <row r="73" spans="1:21">
      <c r="C73" s="15"/>
      <c r="D73" s="24"/>
      <c r="F73" s="15"/>
      <c r="J73" s="24"/>
      <c r="O73" s="9"/>
    </row>
    <row r="74" spans="1:21">
      <c r="C74" s="15"/>
      <c r="D74" s="24"/>
      <c r="E74" s="5"/>
      <c r="F74" s="15"/>
      <c r="H74" s="5"/>
      <c r="J74" s="24"/>
      <c r="M74" s="31"/>
    </row>
    <row r="75" spans="1:21">
      <c r="C75" s="15"/>
      <c r="D75" s="24"/>
      <c r="F75" s="15"/>
      <c r="J75" s="24"/>
    </row>
    <row r="76" spans="1:21">
      <c r="C76" s="15"/>
      <c r="D76" s="24"/>
      <c r="F76" s="15"/>
      <c r="J76" s="24"/>
    </row>
    <row r="77" spans="1:21">
      <c r="C77" s="15"/>
      <c r="D77" s="24"/>
      <c r="F77" s="15"/>
      <c r="J77" s="24"/>
    </row>
    <row r="78" spans="1:21">
      <c r="C78" s="15"/>
      <c r="D78" s="24"/>
      <c r="F78" s="15"/>
      <c r="J78" s="24"/>
    </row>
    <row r="79" spans="1:21">
      <c r="C79" s="15"/>
      <c r="D79" s="24"/>
      <c r="F79" s="15"/>
      <c r="J79" s="24"/>
    </row>
    <row r="80" spans="1:21">
      <c r="C80" s="15"/>
      <c r="D80" s="24"/>
      <c r="F80" s="15"/>
      <c r="J80" s="24"/>
    </row>
    <row r="81" spans="3:10">
      <c r="C81" s="15"/>
      <c r="D81" s="24"/>
      <c r="F81" s="15"/>
      <c r="J81" s="24"/>
    </row>
    <row r="82" spans="3:10">
      <c r="C82" s="15"/>
      <c r="D82" s="24"/>
      <c r="F82" s="15"/>
      <c r="J82" s="24"/>
    </row>
    <row r="83" spans="3:10">
      <c r="C83" s="15"/>
      <c r="D83" s="24"/>
      <c r="F83" s="15"/>
      <c r="J83" s="24"/>
    </row>
    <row r="84" spans="3:10">
      <c r="C84" s="15"/>
      <c r="D84" s="24"/>
      <c r="F84" s="15"/>
      <c r="J84" s="24"/>
    </row>
    <row r="85" spans="3:10">
      <c r="C85" s="15"/>
      <c r="D85" s="24"/>
      <c r="F85" s="15"/>
      <c r="J85" s="24"/>
    </row>
    <row r="86" spans="3:10">
      <c r="C86" s="15"/>
      <c r="D86" s="24"/>
      <c r="F86" s="15"/>
      <c r="J86" s="24"/>
    </row>
    <row r="87" spans="3:10">
      <c r="C87" s="15"/>
      <c r="D87" s="24"/>
      <c r="F87" s="15"/>
      <c r="J87" s="24"/>
    </row>
    <row r="88" spans="3:10">
      <c r="C88" s="15"/>
      <c r="D88" s="24"/>
      <c r="F88" s="15"/>
      <c r="J88" s="24"/>
    </row>
    <row r="89" spans="3:10">
      <c r="C89" s="15"/>
      <c r="D89" s="24"/>
      <c r="F89" s="15"/>
      <c r="G89" s="28"/>
      <c r="J89" s="24"/>
    </row>
    <row r="90" spans="3:10">
      <c r="C90" s="15"/>
      <c r="G90" s="24"/>
      <c r="J90" s="24"/>
    </row>
    <row r="91" spans="3:10">
      <c r="C91" s="15"/>
      <c r="D91" s="24"/>
      <c r="F91" s="15"/>
      <c r="G91" s="24"/>
      <c r="J91" s="24"/>
    </row>
    <row r="92" spans="3:10">
      <c r="C92" s="15"/>
      <c r="D92" s="24"/>
      <c r="F92" s="15"/>
      <c r="G92" s="24"/>
      <c r="J92" s="24"/>
    </row>
    <row r="93" spans="3:10">
      <c r="C93" s="15"/>
      <c r="D93" s="24"/>
      <c r="F93" s="15"/>
      <c r="G93" s="24"/>
      <c r="J93" s="24"/>
    </row>
    <row r="94" spans="3:10">
      <c r="C94" s="15"/>
      <c r="D94" s="32"/>
      <c r="F94" s="15"/>
      <c r="G94" s="32"/>
      <c r="J94" s="24"/>
    </row>
    <row r="95" spans="3:10">
      <c r="C95" s="15"/>
      <c r="D95" s="24"/>
      <c r="F95" s="15"/>
      <c r="G95" s="24"/>
      <c r="J95" s="24"/>
    </row>
    <row r="96" spans="3:10">
      <c r="C96" s="15"/>
      <c r="D96" s="24"/>
      <c r="F96" s="15"/>
      <c r="G96" s="24"/>
      <c r="J96" s="24"/>
    </row>
    <row r="97" spans="3:10">
      <c r="C97" s="15"/>
      <c r="D97" s="24"/>
      <c r="F97" s="15"/>
      <c r="G97" s="24"/>
      <c r="J97" s="24"/>
    </row>
    <row r="98" spans="3:10">
      <c r="C98" s="15"/>
      <c r="D98" s="32"/>
      <c r="F98" s="15"/>
      <c r="G98" s="24"/>
      <c r="J98" s="24"/>
    </row>
    <row r="99" spans="3:10">
      <c r="C99" s="15"/>
      <c r="D99" s="32"/>
      <c r="F99" s="15"/>
      <c r="G99" s="24"/>
      <c r="J99" s="24"/>
    </row>
    <row r="100" spans="3:10">
      <c r="C100" s="15"/>
      <c r="D100" s="24"/>
      <c r="F100" s="15"/>
      <c r="G100" s="24"/>
      <c r="J100" s="24"/>
    </row>
    <row r="101" spans="3:10">
      <c r="C101" s="15"/>
      <c r="D101" s="24"/>
      <c r="F101" s="15"/>
      <c r="G101" s="24"/>
      <c r="J101" s="24"/>
    </row>
    <row r="102" spans="3:10">
      <c r="C102" s="15"/>
      <c r="D102" s="32"/>
      <c r="F102" s="15"/>
      <c r="G102" s="24"/>
      <c r="J102" s="24"/>
    </row>
    <row r="103" spans="3:10">
      <c r="C103" s="15"/>
      <c r="D103" s="24"/>
      <c r="F103" s="15"/>
      <c r="G103" s="24"/>
      <c r="J103" s="24"/>
    </row>
    <row r="104" spans="3:10">
      <c r="C104" s="15"/>
      <c r="D104" s="24"/>
      <c r="F104" s="15"/>
      <c r="G104" s="24"/>
      <c r="J104" s="24"/>
    </row>
    <row r="105" spans="3:10">
      <c r="C105" s="15"/>
      <c r="D105" s="24"/>
      <c r="F105" s="15"/>
      <c r="G105" s="24"/>
      <c r="J105" s="24"/>
    </row>
    <row r="106" spans="3:10">
      <c r="C106" s="15"/>
      <c r="D106" s="24"/>
      <c r="F106" s="15"/>
      <c r="G106" s="24"/>
      <c r="J106" s="24"/>
    </row>
    <row r="107" spans="3:10">
      <c r="C107" s="15"/>
      <c r="D107" s="24"/>
      <c r="F107" s="15"/>
      <c r="G107" s="24"/>
      <c r="J107" s="24"/>
    </row>
    <row r="108" spans="3:10">
      <c r="C108" s="15"/>
      <c r="D108" s="24"/>
      <c r="F108" s="15"/>
      <c r="G108" s="24"/>
      <c r="J108" s="24"/>
    </row>
    <row r="109" spans="3:10">
      <c r="C109" s="15"/>
      <c r="D109" s="24"/>
      <c r="F109" s="15"/>
      <c r="G109" s="24"/>
      <c r="J109" s="24"/>
    </row>
    <row r="110" spans="3:10">
      <c r="C110" s="15"/>
      <c r="D110" s="24"/>
      <c r="F110" s="15"/>
      <c r="G110" s="24"/>
      <c r="J110" s="24"/>
    </row>
    <row r="111" spans="3:10">
      <c r="C111" s="15"/>
      <c r="D111" s="24"/>
      <c r="F111" s="15"/>
      <c r="G111" s="24"/>
      <c r="J111" s="24"/>
    </row>
    <row r="112" spans="3:10">
      <c r="C112" s="15"/>
      <c r="D112" s="24"/>
      <c r="F112" s="15"/>
      <c r="G112" s="24"/>
      <c r="J112" s="24"/>
    </row>
    <row r="113" spans="3:10">
      <c r="C113" s="15"/>
      <c r="D113" s="24"/>
      <c r="F113" s="15"/>
      <c r="G113" s="24"/>
      <c r="J113" s="24"/>
    </row>
    <row r="114" spans="3:10">
      <c r="C114" s="15"/>
      <c r="D114" s="24"/>
      <c r="F114" s="15"/>
      <c r="G114" s="24"/>
      <c r="J114" s="24"/>
    </row>
    <row r="115" spans="3:10">
      <c r="C115" s="15"/>
      <c r="D115" s="24"/>
      <c r="F115" s="15"/>
      <c r="G115" s="24"/>
      <c r="J115" s="24"/>
    </row>
    <row r="116" spans="3:10">
      <c r="C116" s="15"/>
      <c r="D116" s="24"/>
      <c r="F116" s="15"/>
      <c r="G116" s="24"/>
      <c r="J116" s="24"/>
    </row>
    <row r="117" spans="3:10">
      <c r="C117" s="15"/>
      <c r="D117" s="24"/>
      <c r="F117" s="15"/>
      <c r="G117" s="24"/>
      <c r="J117" s="24"/>
    </row>
    <row r="118" spans="3:10">
      <c r="C118" s="15"/>
      <c r="D118" s="24"/>
      <c r="F118" s="15"/>
      <c r="G118" s="24"/>
      <c r="J118" s="24"/>
    </row>
    <row r="119" spans="3:10">
      <c r="C119" s="15"/>
      <c r="D119" s="24"/>
      <c r="F119" s="15"/>
      <c r="G119" s="24"/>
      <c r="J119" s="24"/>
    </row>
    <row r="120" spans="3:10">
      <c r="C120" s="15"/>
      <c r="D120" s="24"/>
      <c r="F120" s="15"/>
      <c r="G120" s="24"/>
      <c r="J120" s="24"/>
    </row>
    <row r="121" spans="3:10">
      <c r="C121" s="15"/>
      <c r="D121" s="24"/>
      <c r="F121" s="15"/>
      <c r="G121" s="24"/>
      <c r="J121" s="24"/>
    </row>
    <row r="122" spans="3:10">
      <c r="C122" s="15"/>
      <c r="D122" s="24"/>
      <c r="F122" s="15"/>
      <c r="G122" s="24"/>
      <c r="J122" s="24"/>
    </row>
    <row r="123" spans="3:10">
      <c r="C123" s="15"/>
      <c r="D123" s="24"/>
      <c r="F123" s="15"/>
      <c r="G123" s="24"/>
      <c r="J123" s="24"/>
    </row>
    <row r="124" spans="3:10">
      <c r="C124" s="15"/>
      <c r="D124" s="24"/>
      <c r="F124" s="15"/>
      <c r="G124" s="24"/>
      <c r="J124" s="24"/>
    </row>
    <row r="125" spans="3:10">
      <c r="C125" s="15"/>
      <c r="D125" s="24"/>
      <c r="F125" s="15"/>
      <c r="G125" s="24"/>
      <c r="J125" s="24"/>
    </row>
    <row r="126" spans="3:10">
      <c r="C126" s="15"/>
      <c r="D126" s="24"/>
      <c r="F126" s="15"/>
      <c r="G126" s="24"/>
      <c r="J126" s="24"/>
    </row>
    <row r="127" spans="3:10">
      <c r="C127" s="15"/>
      <c r="D127" s="24"/>
      <c r="F127" s="15"/>
      <c r="G127" s="24"/>
      <c r="J127" s="24"/>
    </row>
    <row r="128" spans="3:10">
      <c r="C128" s="15"/>
      <c r="D128" s="24"/>
      <c r="F128" s="15"/>
      <c r="G128" s="24"/>
      <c r="J128" s="24"/>
    </row>
    <row r="129" spans="3:10">
      <c r="C129" s="15"/>
      <c r="D129" s="24"/>
      <c r="F129" s="15"/>
      <c r="G129" s="24"/>
      <c r="J129" s="24"/>
    </row>
    <row r="130" spans="3:10">
      <c r="C130" s="15"/>
      <c r="D130" s="24"/>
      <c r="F130" s="15"/>
      <c r="G130" s="24"/>
      <c r="J130" s="24"/>
    </row>
    <row r="131" spans="3:10">
      <c r="C131" s="15"/>
      <c r="D131" s="24"/>
      <c r="F131" s="15"/>
      <c r="G131" s="24"/>
      <c r="J131" s="24"/>
    </row>
    <row r="132" spans="3:10">
      <c r="C132" s="15"/>
      <c r="D132" s="24"/>
      <c r="F132" s="15"/>
      <c r="G132" s="24"/>
      <c r="J132" s="24"/>
    </row>
    <row r="133" spans="3:10">
      <c r="C133" s="15"/>
      <c r="D133" s="24"/>
      <c r="F133" s="15"/>
      <c r="G133" s="24"/>
      <c r="J133" s="24"/>
    </row>
    <row r="134" spans="3:10">
      <c r="C134" s="15"/>
      <c r="D134" s="24"/>
      <c r="F134" s="15"/>
      <c r="G134" s="24"/>
      <c r="J134" s="24"/>
    </row>
    <row r="135" spans="3:10">
      <c r="C135" s="15"/>
      <c r="D135" s="24"/>
      <c r="F135" s="15"/>
      <c r="G135" s="24"/>
      <c r="J135" s="24"/>
    </row>
    <row r="136" spans="3:10">
      <c r="C136" s="15"/>
      <c r="D136" s="24"/>
      <c r="F136" s="15"/>
      <c r="G136" s="24"/>
      <c r="J136" s="24"/>
    </row>
    <row r="137" spans="3:10">
      <c r="D137" s="24"/>
      <c r="F137" s="15"/>
      <c r="G137" s="24"/>
      <c r="J137" s="24"/>
    </row>
    <row r="138" spans="3:10">
      <c r="D138" s="24"/>
      <c r="F138" s="15"/>
      <c r="G138" s="24"/>
      <c r="J138" s="24"/>
    </row>
    <row r="139" spans="3:10">
      <c r="D139" s="24"/>
      <c r="F139" s="15"/>
      <c r="G139" s="24"/>
      <c r="J139" s="24"/>
    </row>
    <row r="140" spans="3:10">
      <c r="D140" s="24"/>
      <c r="F140" s="15"/>
      <c r="G140" s="24"/>
      <c r="J140" s="24"/>
    </row>
    <row r="141" spans="3:10">
      <c r="D141" s="24"/>
      <c r="F141" s="15"/>
      <c r="G141" s="24"/>
      <c r="J141" s="24"/>
    </row>
    <row r="142" spans="3:10">
      <c r="D142" s="24"/>
      <c r="F142" s="15"/>
      <c r="G142" s="24"/>
      <c r="J142" s="24"/>
    </row>
    <row r="143" spans="3:10">
      <c r="D143" s="26"/>
      <c r="E143" s="33" t="s">
        <v>48</v>
      </c>
      <c r="F143" s="27"/>
      <c r="G143" s="26"/>
      <c r="H143" s="33" t="s">
        <v>48</v>
      </c>
      <c r="I143" s="33"/>
      <c r="J143" s="24"/>
    </row>
  </sheetData>
  <mergeCells count="35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AA12:AC12"/>
    <mergeCell ref="AE12:AG12"/>
    <mergeCell ref="E13:F13"/>
    <mergeCell ref="H13:I13"/>
    <mergeCell ref="K13:L13"/>
    <mergeCell ref="M13:N13"/>
    <mergeCell ref="O13:P13"/>
    <mergeCell ref="Q13:R13"/>
    <mergeCell ref="S13:T13"/>
    <mergeCell ref="K12:L12"/>
    <mergeCell ref="M12:N12"/>
    <mergeCell ref="O12:P12"/>
    <mergeCell ref="Q12:R12"/>
    <mergeCell ref="S12:T12"/>
    <mergeCell ref="U12:V12"/>
    <mergeCell ref="U13:V13"/>
    <mergeCell ref="W13:X13"/>
    <mergeCell ref="AB13:AC13"/>
    <mergeCell ref="AF13:AG13"/>
    <mergeCell ref="AI28:AI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251F-D11F-4F86-8937-A1D87C8AF70D}">
  <dimension ref="A1:AC100"/>
  <sheetViews>
    <sheetView workbookViewId="0">
      <pane ySplit="15" topLeftCell="A16" activePane="bottomLeft" state="frozen"/>
      <selection pane="bottomLeft" activeCell="K38" sqref="K38"/>
      <selection activeCell="K38" sqref="K38"/>
    </sheetView>
  </sheetViews>
  <sheetFormatPr defaultRowHeight="1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style="5" customWidth="1"/>
    <col min="11" max="11" width="9.28515625" customWidth="1"/>
    <col min="26" max="26" width="9.85546875" bestFit="1" customWidth="1"/>
  </cols>
  <sheetData>
    <row r="1" spans="1:29">
      <c r="B1" t="s">
        <v>0</v>
      </c>
      <c r="L1" s="1">
        <v>0.14499999999999999</v>
      </c>
      <c r="O1">
        <v>2204.62262184877</v>
      </c>
    </row>
    <row r="2" spans="1:29">
      <c r="H2" s="76" t="s">
        <v>4</v>
      </c>
      <c r="I2" s="76" t="s">
        <v>4</v>
      </c>
      <c r="J2">
        <f>+D11+G11</f>
        <v>825240</v>
      </c>
      <c r="K2">
        <f>J2-J3</f>
        <v>5380</v>
      </c>
      <c r="L2" s="1">
        <f>K2/J2</f>
        <v>6.5193155930396004E-3</v>
      </c>
    </row>
    <row r="3" spans="1:29">
      <c r="B3" t="s">
        <v>7</v>
      </c>
      <c r="D3" s="77" t="s">
        <v>49</v>
      </c>
      <c r="E3" s="65"/>
      <c r="F3" t="s">
        <v>50</v>
      </c>
      <c r="H3" s="76" t="s">
        <v>10</v>
      </c>
      <c r="I3" s="76"/>
      <c r="J3">
        <f>K11-L10+M11-N10+O11-P10+Q11-R10+S11-T10+U11-V10+W11-X10</f>
        <v>819860</v>
      </c>
      <c r="K3" s="3" t="s">
        <v>11</v>
      </c>
      <c r="L3" s="3" t="s">
        <v>12</v>
      </c>
      <c r="M3" s="3" t="s">
        <v>13</v>
      </c>
      <c r="N3" s="4">
        <f>N4*I4/O1</f>
        <v>352.36038011857028</v>
      </c>
      <c r="O3" s="4">
        <f>K7+M7+O7+Q7+S7+U7+W7</f>
        <v>352.36038011857022</v>
      </c>
    </row>
    <row r="4" spans="1:29">
      <c r="B4" t="s">
        <v>15</v>
      </c>
      <c r="D4" s="78" t="s">
        <v>16</v>
      </c>
      <c r="E4" s="65"/>
      <c r="I4">
        <v>60</v>
      </c>
      <c r="J4" s="5">
        <f>J3/I4</f>
        <v>13664.333333333334</v>
      </c>
      <c r="K4" s="6">
        <v>0.98</v>
      </c>
      <c r="L4" s="6">
        <f>IF(J5=0,L1,(L8+N8+P8+R8+T8+V8+X8)/J5/K4)</f>
        <v>0.16500000000000001</v>
      </c>
      <c r="M4" s="6">
        <f>IF(J5=0,0,(L9+N9+P9+R9+T9+V9+X9)/J5/K4)</f>
        <v>0.01</v>
      </c>
      <c r="N4" s="5">
        <f>IF(L4&gt;L1,J4*(1-L4)/(1-L1)*(1-M4)*K4,J4*K4*(1-M4))</f>
        <v>12947.027750877194</v>
      </c>
      <c r="V4" s="4"/>
    </row>
    <row r="5" spans="1:29">
      <c r="B5" t="s">
        <v>18</v>
      </c>
      <c r="D5" s="78">
        <v>43379</v>
      </c>
      <c r="E5" s="65"/>
      <c r="F5" s="7">
        <v>43388</v>
      </c>
      <c r="J5" s="4">
        <f>J3/O1</f>
        <v>371.88224046820096</v>
      </c>
      <c r="N5" s="5">
        <v>159</v>
      </c>
      <c r="O5" s="8">
        <f>N4/N5</f>
        <v>81.427847489793677</v>
      </c>
      <c r="P5" t="s">
        <v>6</v>
      </c>
      <c r="V5" s="4"/>
    </row>
    <row r="6" spans="1:29">
      <c r="D6" s="9"/>
      <c r="J6" s="4"/>
      <c r="K6" s="10"/>
      <c r="L6" s="11"/>
      <c r="M6" s="10"/>
      <c r="N6" s="5"/>
      <c r="O6" s="8"/>
    </row>
    <row r="7" spans="1:29">
      <c r="F7">
        <f>F8*E8</f>
        <v>650.9894149756235</v>
      </c>
      <c r="I7">
        <f>I8*H8</f>
        <v>541.85248771424119</v>
      </c>
      <c r="K7" s="4">
        <f>IF(K8&gt;$L1,(L11-L10/$O1)*$K4*(1-K8)/(1-$L1)*(1-K9),(L11-L10/$O1)*$K4*(1-K9))</f>
        <v>65.618987188670388</v>
      </c>
      <c r="M7" s="4">
        <f>IF(M8&gt;$L1,(N11-N10/$O1)*$K4*(1-M8)/(1-$L1)*(1-M9),(N11-N10/$O1)*$K4*(1-M9))</f>
        <v>286.74139292989986</v>
      </c>
      <c r="O7" s="4">
        <f>IF(O8&gt;$L1,(P11-P10/$O1)*$K4*(1-O8)/(1-$L1)*(1-O9),(P11-P10/$O1)*$K4*(1-O9))</f>
        <v>0</v>
      </c>
      <c r="Q7" s="4">
        <f>IF(Q8&gt;$L1,(R11-R10/$O1)*$K4*(1-Q8)/(1-$L1)*(1-Q9),(R11-R10/$O1)*$K4*(1-Q9))</f>
        <v>0</v>
      </c>
      <c r="S7" s="4">
        <f>IF(S8&gt;$L1,(T11-T10/$O1)*$K4*(1-S8)/(1-$L1)*(1-S9),(T11-T10/$O1)*$K4*(1-S9))</f>
        <v>0</v>
      </c>
      <c r="U7" s="4">
        <f>IF(U8&gt;$L1,(V11-V10/$O1)*$K4*(1-U8)/(1-$L1)*(1-U9),(V11-V10/$O1)*$K4*(1-U9))</f>
        <v>0</v>
      </c>
      <c r="W7" s="4">
        <f>IF(W8&gt;$L1,(X11-X10/$O1)*$K4*(1-W8)/(1-$L1)*(1-W9),(X11-X10/$O1)*$K4*(1-W9))</f>
        <v>0</v>
      </c>
    </row>
    <row r="8" spans="1:29">
      <c r="B8" s="12"/>
      <c r="C8" s="12"/>
      <c r="D8" s="12"/>
      <c r="E8" s="13">
        <f>D9/D10</f>
        <v>1.0849823582927058</v>
      </c>
      <c r="F8" s="12">
        <v>600</v>
      </c>
      <c r="G8" s="47"/>
      <c r="H8" s="13">
        <f>G9/G10</f>
        <v>1.0729752231965173</v>
      </c>
      <c r="I8" s="12">
        <v>505</v>
      </c>
      <c r="J8" t="s">
        <v>19</v>
      </c>
      <c r="K8" s="1">
        <v>0.16500000000000001</v>
      </c>
      <c r="L8" s="4">
        <f>(L11-L10/$O1)*$K4*K8</f>
        <v>11.198449909443751</v>
      </c>
      <c r="M8" s="1">
        <v>0.16500000000000001</v>
      </c>
      <c r="N8" s="4">
        <f>(N11-N10/$O1)*$K4*M8</f>
        <v>48.934908374264346</v>
      </c>
      <c r="O8" s="1">
        <v>0.16500000000000001</v>
      </c>
      <c r="P8" s="4">
        <f>(P11-P10/$O1)*$K4*O8</f>
        <v>0</v>
      </c>
      <c r="Q8" s="1">
        <v>0.15</v>
      </c>
      <c r="R8" s="4">
        <f>(R11-R10/$O1)*$K4*Q8</f>
        <v>0</v>
      </c>
      <c r="S8" s="1">
        <v>0.15</v>
      </c>
      <c r="T8" s="4">
        <f>(T11-T10/$O1)*$K4*S8</f>
        <v>0</v>
      </c>
      <c r="U8" s="1">
        <v>0.15</v>
      </c>
      <c r="V8" s="4">
        <f>(V11-V10/$O1)*$K4*U8</f>
        <v>0</v>
      </c>
      <c r="W8" s="1">
        <v>0.15</v>
      </c>
      <c r="X8" s="4">
        <f>(X11-X10/$O1)*$K4*W8</f>
        <v>0</v>
      </c>
    </row>
    <row r="9" spans="1:29">
      <c r="B9" s="12" t="s">
        <v>20</v>
      </c>
      <c r="C9" s="14"/>
      <c r="D9" s="79">
        <v>417970</v>
      </c>
      <c r="E9" s="80"/>
      <c r="F9" s="81"/>
      <c r="G9" s="79">
        <v>466345</v>
      </c>
      <c r="H9" s="80"/>
      <c r="I9" s="81"/>
      <c r="J9" t="s">
        <v>13</v>
      </c>
      <c r="K9" s="1">
        <v>0.01</v>
      </c>
      <c r="L9" s="4">
        <f>(L11-L10/$O1)*$K4*K9</f>
        <v>0.67869393390568178</v>
      </c>
      <c r="M9" s="1">
        <v>0.01</v>
      </c>
      <c r="N9" s="4">
        <f>(N11-N10/$O1)*$K4*M9</f>
        <v>2.9657520226826874</v>
      </c>
      <c r="O9" s="1">
        <v>0.01</v>
      </c>
      <c r="P9" s="4">
        <f>(P11-P10/$O1)*$K4*O9</f>
        <v>0</v>
      </c>
      <c r="Q9" s="1">
        <v>7.0000000000000001E-3</v>
      </c>
      <c r="R9" s="4">
        <f>(R11-R10/$O1)*$K4*Q9</f>
        <v>0</v>
      </c>
      <c r="S9" s="1">
        <v>7.0000000000000001E-3</v>
      </c>
      <c r="T9" s="4">
        <f>(T11-T10/$O1)*$K4*S9</f>
        <v>0</v>
      </c>
      <c r="U9" s="1">
        <v>2.5000000000000001E-2</v>
      </c>
      <c r="V9" s="4">
        <f>(V11-V10/$O1)*$K4*U9</f>
        <v>0</v>
      </c>
      <c r="W9" s="1">
        <v>2.5000000000000001E-2</v>
      </c>
      <c r="X9" s="4">
        <f>(X11-X10/$O1)*$K4*W9</f>
        <v>0</v>
      </c>
    </row>
    <row r="10" spans="1:29">
      <c r="B10" t="s">
        <v>21</v>
      </c>
      <c r="C10" s="15"/>
      <c r="D10" s="67">
        <f>J3/J2*D11</f>
        <v>385232.07018564292</v>
      </c>
      <c r="E10" s="68"/>
      <c r="F10" s="69"/>
      <c r="G10" s="67">
        <f>J3/J2*G11</f>
        <v>434627.92981435702</v>
      </c>
      <c r="H10" s="68"/>
      <c r="I10" s="69"/>
      <c r="J10" t="s">
        <v>22</v>
      </c>
      <c r="L10" s="16"/>
      <c r="N10" s="16"/>
      <c r="P10" s="16"/>
      <c r="R10" s="16"/>
      <c r="T10" s="16"/>
      <c r="V10" s="16"/>
      <c r="X10" s="16"/>
    </row>
    <row r="11" spans="1:29">
      <c r="B11" t="s">
        <v>23</v>
      </c>
      <c r="C11" s="15"/>
      <c r="D11" s="70">
        <f>E14</f>
        <v>387760</v>
      </c>
      <c r="E11" s="71"/>
      <c r="F11" s="72"/>
      <c r="G11" s="70">
        <f>H14</f>
        <v>437480</v>
      </c>
      <c r="H11" s="71"/>
      <c r="I11" s="71"/>
      <c r="J11" s="20"/>
      <c r="K11" s="21">
        <f>K14+L14</f>
        <v>152680</v>
      </c>
      <c r="L11" s="22">
        <f>K11/2204.62262184877</f>
        <v>69.254483051600189</v>
      </c>
      <c r="M11" s="21">
        <f>M14+N14</f>
        <v>667180</v>
      </c>
      <c r="N11" s="22">
        <f>M11/2204.62262184877</f>
        <v>302.62775741660079</v>
      </c>
      <c r="O11" s="21">
        <f>O14+P14</f>
        <v>0</v>
      </c>
      <c r="P11" s="22">
        <f>O11/2204.62262184877</f>
        <v>0</v>
      </c>
      <c r="Q11" s="21">
        <f>Q14+R14</f>
        <v>0</v>
      </c>
      <c r="R11" s="22">
        <f>Q11/2204.62262184877</f>
        <v>0</v>
      </c>
      <c r="S11" s="21">
        <f>S14+T14</f>
        <v>0</v>
      </c>
      <c r="T11" s="22">
        <f>S11/2204.62262184877</f>
        <v>0</v>
      </c>
      <c r="U11" s="21">
        <f>U14+V14</f>
        <v>0</v>
      </c>
      <c r="V11" s="22">
        <f>U11/2204.62262184877</f>
        <v>0</v>
      </c>
      <c r="W11" s="21">
        <f>W14+X14</f>
        <v>0</v>
      </c>
      <c r="X11" s="22">
        <f>W11/2204.62262184877</f>
        <v>0</v>
      </c>
    </row>
    <row r="12" spans="1:29">
      <c r="A12" s="65" t="s">
        <v>24</v>
      </c>
      <c r="B12" s="65"/>
      <c r="C12" s="15"/>
      <c r="D12" s="73" t="s">
        <v>25</v>
      </c>
      <c r="E12" s="74"/>
      <c r="F12" s="75"/>
      <c r="G12" s="73" t="s">
        <v>26</v>
      </c>
      <c r="H12" s="74"/>
      <c r="I12" s="74"/>
      <c r="J12" s="23"/>
      <c r="K12" s="63" t="s">
        <v>51</v>
      </c>
      <c r="L12" s="64"/>
      <c r="M12" s="63" t="s">
        <v>28</v>
      </c>
      <c r="N12" s="64"/>
      <c r="O12" s="63" t="s">
        <v>29</v>
      </c>
      <c r="P12" s="64"/>
      <c r="Q12" s="63" t="s">
        <v>52</v>
      </c>
      <c r="R12" s="64"/>
      <c r="S12" s="63" t="s">
        <v>53</v>
      </c>
      <c r="T12" s="64"/>
      <c r="U12" s="63" t="s">
        <v>54</v>
      </c>
      <c r="V12" s="64"/>
      <c r="W12" s="63" t="s">
        <v>33</v>
      </c>
      <c r="X12" s="64"/>
    </row>
    <row r="13" spans="1:29">
      <c r="B13" t="s">
        <v>34</v>
      </c>
      <c r="C13" s="15"/>
      <c r="D13" s="24" t="s">
        <v>35</v>
      </c>
      <c r="E13" s="65" t="s">
        <v>36</v>
      </c>
      <c r="F13" s="66"/>
      <c r="G13" s="46" t="s">
        <v>35</v>
      </c>
      <c r="H13" s="65" t="s">
        <v>36</v>
      </c>
      <c r="I13" s="65"/>
      <c r="J13" s="20"/>
      <c r="K13" s="63" t="s">
        <v>36</v>
      </c>
      <c r="L13" s="64"/>
      <c r="M13" s="63" t="s">
        <v>36</v>
      </c>
      <c r="N13" s="64"/>
      <c r="O13" s="63" t="s">
        <v>36</v>
      </c>
      <c r="P13" s="64"/>
      <c r="Q13" s="63" t="s">
        <v>36</v>
      </c>
      <c r="R13" s="64"/>
      <c r="S13" s="63" t="s">
        <v>36</v>
      </c>
      <c r="T13" s="64"/>
      <c r="U13" s="63" t="s">
        <v>36</v>
      </c>
      <c r="V13" s="64"/>
      <c r="W13" s="63" t="s">
        <v>36</v>
      </c>
      <c r="X13" s="64"/>
    </row>
    <row r="14" spans="1:29">
      <c r="C14" s="15"/>
      <c r="D14" s="24"/>
      <c r="E14" s="2">
        <f>SUM(E15:E100)</f>
        <v>387760</v>
      </c>
      <c r="F14" s="25">
        <f>SUM(F15:F100)</f>
        <v>0</v>
      </c>
      <c r="G14" s="46"/>
      <c r="H14" s="2">
        <f>SUM(H15:H100)</f>
        <v>437480</v>
      </c>
      <c r="I14" s="2">
        <f>SUM(I15:I100)</f>
        <v>0</v>
      </c>
      <c r="J14" s="48" t="e">
        <f>H14/I14</f>
        <v>#DIV/0!</v>
      </c>
      <c r="K14" s="17">
        <f t="shared" ref="K14:X14" si="0">SUM(K15:K100)</f>
        <v>152680</v>
      </c>
      <c r="L14" s="19">
        <f t="shared" si="0"/>
        <v>0</v>
      </c>
      <c r="M14" s="17">
        <f t="shared" si="0"/>
        <v>667180</v>
      </c>
      <c r="N14" s="19">
        <f t="shared" si="0"/>
        <v>0</v>
      </c>
      <c r="O14" s="17">
        <f t="shared" si="0"/>
        <v>0</v>
      </c>
      <c r="P14" s="19">
        <f t="shared" si="0"/>
        <v>0</v>
      </c>
      <c r="Q14" s="17">
        <f t="shared" si="0"/>
        <v>0</v>
      </c>
      <c r="R14" s="19">
        <f t="shared" si="0"/>
        <v>0</v>
      </c>
      <c r="S14" s="17">
        <f t="shared" si="0"/>
        <v>0</v>
      </c>
      <c r="T14" s="19">
        <f t="shared" si="0"/>
        <v>0</v>
      </c>
      <c r="U14" s="17">
        <f t="shared" si="0"/>
        <v>0</v>
      </c>
      <c r="V14" s="19">
        <f t="shared" si="0"/>
        <v>0</v>
      </c>
      <c r="W14" s="17">
        <f t="shared" si="0"/>
        <v>0</v>
      </c>
      <c r="X14" s="19">
        <f t="shared" si="0"/>
        <v>0</v>
      </c>
    </row>
    <row r="15" spans="1:29">
      <c r="C15" s="15"/>
      <c r="D15" s="24"/>
      <c r="E15" t="s">
        <v>37</v>
      </c>
      <c r="F15" s="15" t="s">
        <v>20</v>
      </c>
      <c r="G15" s="46"/>
      <c r="H15" t="s">
        <v>37</v>
      </c>
      <c r="I15" t="s">
        <v>20</v>
      </c>
      <c r="J15" s="24"/>
      <c r="K15" s="26" t="s">
        <v>37</v>
      </c>
      <c r="L15" s="27" t="s">
        <v>39</v>
      </c>
      <c r="M15" s="26" t="s">
        <v>55</v>
      </c>
      <c r="N15" s="27" t="s">
        <v>43</v>
      </c>
      <c r="O15" s="26" t="s">
        <v>40</v>
      </c>
      <c r="P15" s="27" t="s">
        <v>42</v>
      </c>
      <c r="Q15" s="26" t="s">
        <v>37</v>
      </c>
      <c r="R15" s="27" t="s">
        <v>39</v>
      </c>
      <c r="S15" s="26" t="s">
        <v>37</v>
      </c>
      <c r="T15" s="27" t="s">
        <v>39</v>
      </c>
      <c r="U15" s="26" t="s">
        <v>37</v>
      </c>
      <c r="V15" s="27" t="s">
        <v>39</v>
      </c>
      <c r="W15" s="26" t="s">
        <v>37</v>
      </c>
      <c r="X15" s="27" t="s">
        <v>39</v>
      </c>
    </row>
    <row r="16" spans="1:29">
      <c r="B16" t="s">
        <v>56</v>
      </c>
      <c r="C16" s="15"/>
      <c r="E16" s="9"/>
      <c r="F16" s="15"/>
      <c r="G16" s="46"/>
      <c r="H16" s="9"/>
      <c r="I16" s="15"/>
      <c r="J16" s="40"/>
      <c r="O16" s="9"/>
      <c r="AA16" s="4"/>
      <c r="AC16" s="5"/>
    </row>
    <row r="17" spans="2:29">
      <c r="B17">
        <v>7</v>
      </c>
      <c r="C17" s="15"/>
      <c r="D17">
        <v>711</v>
      </c>
      <c r="E17">
        <v>20100</v>
      </c>
      <c r="F17" s="15"/>
      <c r="G17" s="46">
        <v>190</v>
      </c>
      <c r="H17">
        <v>20060</v>
      </c>
      <c r="I17" s="15"/>
      <c r="J17" s="4"/>
      <c r="K17">
        <v>38540</v>
      </c>
    </row>
    <row r="18" spans="2:29">
      <c r="C18" s="15"/>
      <c r="D18">
        <v>712</v>
      </c>
      <c r="E18">
        <v>19740</v>
      </c>
      <c r="F18" s="15"/>
      <c r="G18" s="46">
        <v>191</v>
      </c>
      <c r="H18">
        <v>22380</v>
      </c>
      <c r="I18" s="15"/>
      <c r="J18" s="4" t="s">
        <v>45</v>
      </c>
      <c r="K18">
        <v>28220</v>
      </c>
    </row>
    <row r="19" spans="2:29">
      <c r="B19">
        <v>8</v>
      </c>
      <c r="C19" s="15"/>
      <c r="F19" s="15"/>
      <c r="G19" s="46">
        <v>192</v>
      </c>
      <c r="H19">
        <v>23680</v>
      </c>
      <c r="I19" s="15"/>
      <c r="J19" s="4"/>
      <c r="M19">
        <v>36080</v>
      </c>
    </row>
    <row r="20" spans="2:29">
      <c r="B20">
        <v>9</v>
      </c>
      <c r="C20" s="15"/>
      <c r="D20">
        <v>713</v>
      </c>
      <c r="E20">
        <v>22220</v>
      </c>
      <c r="F20" s="15"/>
      <c r="G20" s="46"/>
      <c r="I20" s="15"/>
      <c r="J20" s="4"/>
      <c r="M20">
        <v>22200</v>
      </c>
    </row>
    <row r="21" spans="2:29">
      <c r="B21">
        <v>10</v>
      </c>
      <c r="C21" s="15"/>
      <c r="D21">
        <v>714</v>
      </c>
      <c r="E21">
        <v>12140</v>
      </c>
      <c r="F21" s="15"/>
      <c r="G21" s="46">
        <v>193</v>
      </c>
      <c r="H21" s="9">
        <v>21720</v>
      </c>
      <c r="I21" s="15"/>
      <c r="J21" s="40"/>
      <c r="M21">
        <v>33940</v>
      </c>
      <c r="P21" s="9"/>
      <c r="Z21" s="5"/>
    </row>
    <row r="22" spans="2:29">
      <c r="B22">
        <v>11</v>
      </c>
      <c r="C22" s="15"/>
      <c r="F22" s="15"/>
      <c r="G22" s="46">
        <v>194</v>
      </c>
      <c r="H22">
        <v>18460</v>
      </c>
      <c r="I22" s="15"/>
      <c r="J22" s="4"/>
      <c r="M22">
        <v>18500</v>
      </c>
      <c r="Z22" s="5"/>
    </row>
    <row r="23" spans="2:29">
      <c r="B23">
        <v>12</v>
      </c>
      <c r="C23" s="15"/>
      <c r="D23">
        <v>715</v>
      </c>
      <c r="E23">
        <v>21900</v>
      </c>
      <c r="F23" s="15"/>
      <c r="G23" s="46">
        <v>195</v>
      </c>
      <c r="H23">
        <v>17300</v>
      </c>
      <c r="I23" s="15"/>
      <c r="J23" s="4"/>
      <c r="M23">
        <v>39060</v>
      </c>
      <c r="S23" s="9"/>
      <c r="AA23" s="4"/>
    </row>
    <row r="24" spans="2:29">
      <c r="B24">
        <v>13</v>
      </c>
      <c r="C24" s="15"/>
      <c r="D24">
        <v>716</v>
      </c>
      <c r="E24" s="9">
        <v>17820</v>
      </c>
      <c r="F24" s="15"/>
      <c r="G24" s="46">
        <v>196</v>
      </c>
      <c r="H24">
        <v>16140</v>
      </c>
      <c r="I24" s="15"/>
      <c r="J24" s="4"/>
      <c r="M24">
        <v>34120</v>
      </c>
      <c r="S24" s="9"/>
    </row>
    <row r="25" spans="2:29">
      <c r="B25">
        <v>14</v>
      </c>
      <c r="C25" s="15"/>
      <c r="D25">
        <v>717</v>
      </c>
      <c r="E25">
        <v>20540</v>
      </c>
      <c r="F25" s="15"/>
      <c r="G25" s="46">
        <v>197</v>
      </c>
      <c r="H25">
        <v>20800</v>
      </c>
      <c r="I25" s="15"/>
      <c r="J25" s="4"/>
      <c r="M25">
        <v>41300</v>
      </c>
      <c r="S25" s="9"/>
    </row>
    <row r="26" spans="2:29">
      <c r="B26">
        <v>15</v>
      </c>
      <c r="C26" s="15"/>
      <c r="D26">
        <v>718</v>
      </c>
      <c r="E26">
        <v>17260</v>
      </c>
      <c r="F26" s="15"/>
      <c r="G26" s="46">
        <v>198</v>
      </c>
      <c r="H26" s="9">
        <v>20780</v>
      </c>
      <c r="I26" s="15"/>
      <c r="J26" s="40"/>
      <c r="M26">
        <v>38240</v>
      </c>
    </row>
    <row r="27" spans="2:29">
      <c r="B27">
        <v>16</v>
      </c>
      <c r="C27" s="15"/>
      <c r="D27">
        <v>719</v>
      </c>
      <c r="E27">
        <v>21280</v>
      </c>
      <c r="F27" s="15"/>
      <c r="G27" s="46">
        <v>199</v>
      </c>
      <c r="H27">
        <v>20000</v>
      </c>
      <c r="I27" s="15"/>
      <c r="J27" s="4"/>
      <c r="M27">
        <v>41140</v>
      </c>
    </row>
    <row r="28" spans="2:29">
      <c r="B28">
        <v>17</v>
      </c>
      <c r="C28" s="15"/>
      <c r="D28">
        <v>720</v>
      </c>
      <c r="E28" s="9">
        <v>20460</v>
      </c>
      <c r="F28" s="15"/>
      <c r="G28" s="46">
        <v>200</v>
      </c>
      <c r="H28" s="9">
        <v>13200</v>
      </c>
      <c r="I28" s="15"/>
      <c r="J28" s="40"/>
      <c r="M28">
        <v>33780</v>
      </c>
    </row>
    <row r="29" spans="2:29">
      <c r="B29">
        <v>18</v>
      </c>
      <c r="C29" s="15"/>
      <c r="D29">
        <v>721</v>
      </c>
      <c r="E29" s="9">
        <v>17800</v>
      </c>
      <c r="F29" s="15"/>
      <c r="G29" s="46">
        <v>201</v>
      </c>
      <c r="H29" s="9">
        <v>18460</v>
      </c>
      <c r="I29" s="15"/>
      <c r="J29" s="40"/>
      <c r="M29">
        <v>35800</v>
      </c>
      <c r="O29" s="9"/>
      <c r="P29" s="9"/>
      <c r="AA29" s="4"/>
      <c r="AC29" s="5"/>
    </row>
    <row r="30" spans="2:29">
      <c r="B30">
        <v>19</v>
      </c>
      <c r="C30" s="15"/>
      <c r="D30">
        <v>722</v>
      </c>
      <c r="E30" s="9">
        <v>20180</v>
      </c>
      <c r="F30" s="15"/>
      <c r="G30" s="46">
        <v>202</v>
      </c>
      <c r="H30" s="9">
        <v>21900</v>
      </c>
      <c r="I30" s="15"/>
      <c r="J30" s="40"/>
      <c r="K30">
        <v>41920</v>
      </c>
      <c r="Z30" s="5"/>
      <c r="AB30" s="5"/>
    </row>
    <row r="31" spans="2:29">
      <c r="B31">
        <v>20</v>
      </c>
      <c r="C31" s="15"/>
      <c r="D31">
        <v>723</v>
      </c>
      <c r="E31" s="9">
        <v>21720</v>
      </c>
      <c r="F31" s="15"/>
      <c r="G31" s="46">
        <v>203</v>
      </c>
      <c r="H31">
        <v>21220</v>
      </c>
      <c r="I31" s="15"/>
      <c r="J31" s="4"/>
      <c r="K31">
        <v>44000</v>
      </c>
      <c r="P31" s="9"/>
      <c r="AA31" s="4"/>
    </row>
    <row r="32" spans="2:29">
      <c r="B32">
        <v>21</v>
      </c>
      <c r="C32" s="15"/>
      <c r="D32" t="s">
        <v>57</v>
      </c>
      <c r="E32" s="9">
        <v>16700</v>
      </c>
      <c r="F32" s="15"/>
      <c r="G32" s="46">
        <v>204</v>
      </c>
      <c r="H32" s="9">
        <v>18180</v>
      </c>
      <c r="I32" s="15"/>
      <c r="J32" s="40"/>
      <c r="M32">
        <v>32740</v>
      </c>
      <c r="Z32" s="5"/>
      <c r="AB32" s="5"/>
    </row>
    <row r="33" spans="2:28">
      <c r="B33">
        <v>22</v>
      </c>
      <c r="C33" s="15"/>
      <c r="D33">
        <v>726</v>
      </c>
      <c r="E33">
        <v>19840</v>
      </c>
      <c r="F33" s="15"/>
      <c r="G33" s="46">
        <v>205</v>
      </c>
      <c r="H33" s="9">
        <v>19280</v>
      </c>
      <c r="I33" s="15"/>
      <c r="J33" s="40"/>
      <c r="M33" s="9">
        <v>39120</v>
      </c>
      <c r="N33" s="9"/>
      <c r="AA33" s="4"/>
    </row>
    <row r="34" spans="2:28">
      <c r="B34">
        <v>23</v>
      </c>
      <c r="C34" s="15"/>
      <c r="D34" t="s">
        <v>58</v>
      </c>
      <c r="E34" s="9">
        <v>18520</v>
      </c>
      <c r="F34" s="15"/>
      <c r="G34" s="46">
        <v>206</v>
      </c>
      <c r="H34">
        <v>20480</v>
      </c>
      <c r="I34" s="15"/>
      <c r="J34" s="4"/>
      <c r="M34">
        <v>38840</v>
      </c>
      <c r="N34" s="9"/>
      <c r="Z34" s="5"/>
      <c r="AB34" s="5"/>
    </row>
    <row r="35" spans="2:28">
      <c r="B35">
        <v>24</v>
      </c>
      <c r="C35" s="15"/>
      <c r="D35">
        <v>729</v>
      </c>
      <c r="E35" s="9">
        <v>15900</v>
      </c>
      <c r="F35" s="15"/>
      <c r="G35" s="46">
        <v>207</v>
      </c>
      <c r="H35" s="9">
        <v>17640</v>
      </c>
      <c r="I35" s="15"/>
      <c r="J35" s="40"/>
      <c r="M35">
        <v>33620</v>
      </c>
      <c r="N35" s="9"/>
      <c r="AA35" s="4"/>
    </row>
    <row r="36" spans="2:28">
      <c r="B36">
        <v>25</v>
      </c>
      <c r="C36" s="15"/>
      <c r="D36">
        <v>730</v>
      </c>
      <c r="E36" s="9">
        <v>18460</v>
      </c>
      <c r="F36" s="15"/>
      <c r="G36" s="46">
        <v>208</v>
      </c>
      <c r="H36">
        <v>18220</v>
      </c>
      <c r="I36" s="15"/>
      <c r="J36" s="4"/>
      <c r="M36">
        <v>36620</v>
      </c>
    </row>
    <row r="37" spans="2:28">
      <c r="B37">
        <v>26</v>
      </c>
      <c r="C37" s="15"/>
      <c r="D37">
        <v>731</v>
      </c>
      <c r="E37" s="9">
        <v>18200</v>
      </c>
      <c r="F37" s="15"/>
      <c r="G37" s="46">
        <v>209</v>
      </c>
      <c r="H37" s="9">
        <v>21580</v>
      </c>
      <c r="I37" s="15"/>
      <c r="J37" s="40"/>
      <c r="M37" s="9">
        <v>39840</v>
      </c>
      <c r="P37" s="9"/>
      <c r="Z37" s="5"/>
      <c r="AB37" s="5"/>
    </row>
    <row r="38" spans="2:28">
      <c r="B38">
        <v>27</v>
      </c>
      <c r="C38" s="15"/>
      <c r="D38">
        <v>732</v>
      </c>
      <c r="E38" s="9">
        <v>16840</v>
      </c>
      <c r="F38" s="15"/>
      <c r="G38" s="46">
        <v>210</v>
      </c>
      <c r="H38" s="9">
        <v>23040</v>
      </c>
      <c r="I38" s="15"/>
      <c r="J38" s="40"/>
      <c r="M38" s="9">
        <v>39040</v>
      </c>
      <c r="P38" s="9"/>
      <c r="AA38" s="4"/>
    </row>
    <row r="39" spans="2:28">
      <c r="B39">
        <v>28</v>
      </c>
      <c r="C39" s="15"/>
      <c r="D39">
        <v>733</v>
      </c>
      <c r="E39" s="9">
        <v>10140</v>
      </c>
      <c r="F39" s="15"/>
      <c r="G39" s="46">
        <v>211</v>
      </c>
      <c r="H39" s="9">
        <v>22960</v>
      </c>
      <c r="I39" s="15"/>
      <c r="J39" s="40"/>
      <c r="M39">
        <v>33200</v>
      </c>
      <c r="Z39" s="5"/>
      <c r="AB39" s="5"/>
    </row>
    <row r="40" spans="2:28">
      <c r="C40" s="15"/>
      <c r="D40" s="24"/>
      <c r="E40" s="9"/>
      <c r="F40" s="15"/>
      <c r="G40" s="46"/>
      <c r="H40" s="9"/>
      <c r="I40" s="15"/>
      <c r="J40" s="40"/>
    </row>
    <row r="41" spans="2:28">
      <c r="C41" s="15"/>
      <c r="D41" s="24"/>
      <c r="E41" s="9"/>
      <c r="F41" s="15"/>
      <c r="G41" s="46"/>
      <c r="H41" s="9"/>
      <c r="I41" s="15"/>
      <c r="J41" s="40"/>
    </row>
    <row r="42" spans="2:28">
      <c r="C42" s="15"/>
      <c r="D42" s="24"/>
      <c r="E42" s="9"/>
      <c r="F42" s="15"/>
      <c r="G42" s="46"/>
      <c r="H42" s="9"/>
      <c r="I42" s="15"/>
      <c r="J42" s="40"/>
    </row>
    <row r="43" spans="2:28">
      <c r="C43" s="15"/>
      <c r="D43" s="24"/>
      <c r="F43" s="15"/>
      <c r="G43" s="46"/>
      <c r="H43" s="9"/>
      <c r="I43" s="15"/>
      <c r="J43" s="40"/>
    </row>
    <row r="44" spans="2:28">
      <c r="C44" s="15"/>
      <c r="D44" s="24"/>
      <c r="E44" s="9"/>
      <c r="F44" s="15"/>
      <c r="G44" s="46"/>
      <c r="H44" s="9"/>
      <c r="I44" s="15"/>
      <c r="J44" s="40"/>
    </row>
    <row r="45" spans="2:28">
      <c r="C45" s="15"/>
      <c r="D45" s="24"/>
      <c r="E45" s="9"/>
      <c r="F45" s="15"/>
      <c r="G45" s="46"/>
      <c r="H45" s="9"/>
      <c r="I45" s="15"/>
      <c r="J45" s="40"/>
    </row>
    <row r="46" spans="2:28">
      <c r="C46" s="15"/>
      <c r="D46" s="24"/>
      <c r="E46" s="9"/>
      <c r="F46" s="15"/>
      <c r="G46" s="46"/>
      <c r="H46" s="9"/>
      <c r="I46" s="15"/>
      <c r="J46" s="40"/>
    </row>
    <row r="47" spans="2:28">
      <c r="C47" s="15"/>
      <c r="E47" s="9"/>
      <c r="F47" s="15"/>
      <c r="G47" s="46"/>
      <c r="H47" s="9"/>
      <c r="I47" s="15"/>
      <c r="J47" s="40"/>
    </row>
    <row r="48" spans="2:28">
      <c r="C48" s="15"/>
      <c r="D48" s="24"/>
      <c r="E48" s="9"/>
      <c r="F48" s="15"/>
      <c r="G48" s="46"/>
      <c r="H48" s="9"/>
      <c r="I48" s="15"/>
      <c r="J48" s="40"/>
    </row>
    <row r="49" spans="3:10">
      <c r="C49" s="15"/>
      <c r="D49" s="49"/>
      <c r="E49" s="50"/>
      <c r="F49" s="51"/>
      <c r="G49" s="46"/>
      <c r="H49" s="9"/>
      <c r="I49" s="15"/>
      <c r="J49" s="40"/>
    </row>
    <row r="50" spans="3:10">
      <c r="C50" s="15"/>
      <c r="D50" s="24"/>
      <c r="E50" s="9"/>
      <c r="F50" s="15"/>
      <c r="G50" s="46"/>
      <c r="H50" s="9"/>
      <c r="I50" s="15"/>
      <c r="J50" s="40"/>
    </row>
    <row r="51" spans="3:10">
      <c r="C51" s="15"/>
      <c r="D51" s="32"/>
      <c r="E51" s="9"/>
      <c r="F51" s="15"/>
      <c r="G51" s="46"/>
      <c r="H51" s="9"/>
      <c r="I51" s="15"/>
      <c r="J51" s="40"/>
    </row>
    <row r="52" spans="3:10">
      <c r="C52" s="15"/>
      <c r="D52" s="24"/>
      <c r="E52" s="9"/>
      <c r="F52" s="15"/>
      <c r="G52" s="46"/>
      <c r="H52" s="9"/>
      <c r="I52" s="15"/>
      <c r="J52" s="40"/>
    </row>
    <row r="53" spans="3:10">
      <c r="C53" s="15"/>
      <c r="D53" s="24"/>
      <c r="F53" s="15"/>
      <c r="G53" s="46"/>
      <c r="H53" s="9"/>
      <c r="I53" s="15"/>
      <c r="J53" s="40"/>
    </row>
    <row r="54" spans="3:10">
      <c r="C54" s="15"/>
      <c r="D54" s="24"/>
      <c r="E54" s="9"/>
      <c r="F54" s="15"/>
      <c r="G54" s="46"/>
      <c r="H54" s="9"/>
      <c r="I54" s="15"/>
      <c r="J54" s="40"/>
    </row>
    <row r="55" spans="3:10">
      <c r="C55" s="15"/>
      <c r="D55" s="32"/>
      <c r="E55" s="9"/>
      <c r="F55" s="15"/>
      <c r="G55" s="46"/>
      <c r="H55" s="9"/>
      <c r="I55" s="15"/>
      <c r="J55" s="40"/>
    </row>
    <row r="56" spans="3:10">
      <c r="C56" s="15"/>
      <c r="D56" s="32"/>
      <c r="E56" s="9"/>
      <c r="F56" s="15"/>
      <c r="G56" s="46"/>
      <c r="H56" s="9"/>
      <c r="I56" s="15"/>
      <c r="J56" s="40"/>
    </row>
    <row r="57" spans="3:10">
      <c r="C57" s="15"/>
      <c r="D57" s="24"/>
      <c r="E57" s="9"/>
      <c r="F57" s="15"/>
      <c r="G57" s="46"/>
      <c r="H57" s="9"/>
      <c r="I57" s="15"/>
      <c r="J57" s="40"/>
    </row>
    <row r="58" spans="3:10">
      <c r="C58" s="15"/>
      <c r="D58" s="24"/>
      <c r="E58" s="9"/>
      <c r="F58" s="15"/>
      <c r="G58" s="46"/>
      <c r="H58" s="9"/>
      <c r="I58" s="15"/>
      <c r="J58" s="40"/>
    </row>
    <row r="59" spans="3:10">
      <c r="C59" s="15"/>
      <c r="D59" s="32"/>
      <c r="E59" s="9"/>
      <c r="F59" s="15"/>
      <c r="G59" s="46"/>
      <c r="H59" s="9"/>
      <c r="I59" s="15"/>
      <c r="J59" s="40"/>
    </row>
    <row r="60" spans="3:10">
      <c r="C60" s="15"/>
      <c r="D60" s="24"/>
      <c r="E60" s="9"/>
      <c r="F60" s="15"/>
      <c r="G60" s="46"/>
      <c r="H60" s="9"/>
      <c r="I60" s="15"/>
      <c r="J60" s="40"/>
    </row>
    <row r="61" spans="3:10">
      <c r="C61" s="15"/>
      <c r="D61" s="24"/>
      <c r="E61" s="9"/>
      <c r="F61" s="15"/>
      <c r="G61" s="46"/>
      <c r="H61" s="9"/>
      <c r="I61" s="15"/>
      <c r="J61" s="40"/>
    </row>
    <row r="62" spans="3:10">
      <c r="C62" s="15"/>
      <c r="D62" s="24"/>
      <c r="E62" s="9"/>
      <c r="F62" s="15"/>
      <c r="G62" s="46"/>
      <c r="H62" s="9"/>
      <c r="I62" s="15"/>
      <c r="J62" s="40"/>
    </row>
    <row r="63" spans="3:10">
      <c r="C63" s="15"/>
      <c r="D63" s="24"/>
      <c r="E63" s="9"/>
      <c r="F63" s="15"/>
      <c r="G63" s="46"/>
      <c r="H63" s="9"/>
      <c r="I63" s="15"/>
      <c r="J63" s="40"/>
    </row>
    <row r="64" spans="3:10">
      <c r="C64" s="15"/>
      <c r="D64" s="24"/>
      <c r="E64" s="9"/>
      <c r="F64" s="15"/>
      <c r="G64" s="46"/>
      <c r="H64" s="9"/>
      <c r="I64" s="15"/>
      <c r="J64" s="40"/>
    </row>
    <row r="65" spans="3:10">
      <c r="C65" s="15"/>
      <c r="D65" s="24"/>
      <c r="E65" s="9"/>
      <c r="F65" s="15"/>
      <c r="G65" s="46"/>
      <c r="H65" s="9"/>
      <c r="I65" s="15"/>
      <c r="J65" s="40"/>
    </row>
    <row r="66" spans="3:10">
      <c r="C66" s="15"/>
      <c r="D66" s="24"/>
      <c r="E66" s="9"/>
      <c r="F66" s="15"/>
      <c r="G66" s="46"/>
      <c r="H66" s="9"/>
      <c r="I66" s="15"/>
      <c r="J66" s="40"/>
    </row>
    <row r="67" spans="3:10">
      <c r="C67" s="15"/>
      <c r="D67" s="24"/>
      <c r="F67" s="15"/>
      <c r="G67" s="46"/>
      <c r="J67" s="45"/>
    </row>
    <row r="68" spans="3:10">
      <c r="C68" s="15"/>
      <c r="D68" s="24"/>
      <c r="F68" s="15"/>
      <c r="G68" s="46"/>
      <c r="J68" s="45"/>
    </row>
    <row r="69" spans="3:10">
      <c r="C69" s="15"/>
      <c r="D69" s="24"/>
      <c r="F69" s="15"/>
      <c r="G69" s="46"/>
      <c r="J69" s="45"/>
    </row>
    <row r="70" spans="3:10">
      <c r="C70" s="15"/>
      <c r="D70" s="24"/>
      <c r="F70" s="15"/>
      <c r="G70" s="46"/>
      <c r="J70" s="45"/>
    </row>
    <row r="71" spans="3:10">
      <c r="C71" s="15"/>
      <c r="D71" s="24"/>
      <c r="F71" s="15"/>
      <c r="G71" s="46"/>
      <c r="J71" s="45"/>
    </row>
    <row r="72" spans="3:10">
      <c r="C72" s="15"/>
      <c r="D72" s="24"/>
      <c r="F72" s="15"/>
      <c r="G72" s="46"/>
      <c r="J72" s="45"/>
    </row>
    <row r="73" spans="3:10">
      <c r="C73" s="15"/>
      <c r="D73" s="24"/>
      <c r="F73" s="15"/>
      <c r="G73" s="46"/>
      <c r="J73" s="45"/>
    </row>
    <row r="74" spans="3:10">
      <c r="C74" s="15"/>
      <c r="D74" s="24"/>
      <c r="F74" s="15"/>
      <c r="G74" s="46"/>
      <c r="J74" s="45"/>
    </row>
    <row r="75" spans="3:10">
      <c r="C75" s="15"/>
      <c r="D75" s="24"/>
      <c r="F75" s="15"/>
      <c r="G75" s="46"/>
      <c r="J75" s="45"/>
    </row>
    <row r="76" spans="3:10">
      <c r="C76" s="15"/>
      <c r="D76" s="24"/>
      <c r="F76" s="15"/>
      <c r="G76" s="46"/>
      <c r="J76" s="45"/>
    </row>
    <row r="77" spans="3:10">
      <c r="C77" s="15"/>
      <c r="D77" s="24"/>
      <c r="F77" s="15"/>
      <c r="G77" s="46"/>
      <c r="J77" s="45"/>
    </row>
    <row r="78" spans="3:10">
      <c r="C78" s="15"/>
      <c r="D78" s="24"/>
      <c r="F78" s="15"/>
      <c r="G78" s="46"/>
      <c r="J78" s="45"/>
    </row>
    <row r="79" spans="3:10">
      <c r="C79" s="15"/>
      <c r="D79" s="24"/>
      <c r="F79" s="15"/>
      <c r="G79" s="46"/>
      <c r="J79" s="45"/>
    </row>
    <row r="80" spans="3:10">
      <c r="C80" s="15"/>
      <c r="D80" s="24"/>
      <c r="F80" s="15"/>
      <c r="G80" s="46"/>
      <c r="J80" s="45"/>
    </row>
    <row r="81" spans="3:29">
      <c r="C81" s="15"/>
      <c r="D81" s="24"/>
      <c r="F81" s="15"/>
      <c r="G81" s="46"/>
      <c r="J81" s="45"/>
    </row>
    <row r="82" spans="3:29">
      <c r="C82" s="15"/>
      <c r="D82" s="24"/>
      <c r="F82" s="15"/>
      <c r="G82" s="46"/>
      <c r="J82" s="45"/>
    </row>
    <row r="83" spans="3:29">
      <c r="C83" s="15"/>
      <c r="D83" s="24"/>
      <c r="F83" s="15"/>
      <c r="G83" s="46"/>
      <c r="J83" s="45"/>
    </row>
    <row r="84" spans="3:29">
      <c r="C84" s="15"/>
      <c r="D84" s="24"/>
      <c r="F84" s="15"/>
      <c r="G84" s="46"/>
      <c r="J84" s="45"/>
      <c r="AA84" s="4"/>
      <c r="AC84" s="5"/>
    </row>
    <row r="85" spans="3:29">
      <c r="C85" s="15"/>
      <c r="D85" s="24"/>
      <c r="F85" s="15"/>
      <c r="G85" s="46"/>
      <c r="J85" s="24"/>
    </row>
    <row r="86" spans="3:29">
      <c r="C86" s="15"/>
      <c r="D86" s="24"/>
      <c r="F86" s="15"/>
      <c r="G86" s="46"/>
      <c r="J86" s="24"/>
    </row>
    <row r="87" spans="3:29">
      <c r="C87" s="15"/>
      <c r="D87" s="24"/>
      <c r="F87" s="15"/>
      <c r="G87" s="46"/>
      <c r="J87" s="24"/>
    </row>
    <row r="88" spans="3:29">
      <c r="C88" s="15"/>
      <c r="D88" s="24"/>
      <c r="F88" s="15"/>
      <c r="G88" s="46"/>
      <c r="J88" s="24"/>
    </row>
    <row r="89" spans="3:29">
      <c r="C89" s="15"/>
      <c r="D89" s="24"/>
      <c r="F89" s="15"/>
      <c r="G89" s="46"/>
      <c r="J89" s="24"/>
    </row>
    <row r="90" spans="3:29">
      <c r="C90" s="15"/>
      <c r="D90" s="24"/>
      <c r="F90" s="15"/>
      <c r="G90" s="46"/>
      <c r="J90" s="24"/>
    </row>
    <row r="91" spans="3:29">
      <c r="C91" s="15"/>
      <c r="D91" s="24"/>
      <c r="F91" s="15"/>
      <c r="G91" s="46"/>
      <c r="J91" s="24"/>
    </row>
    <row r="92" spans="3:29">
      <c r="C92" s="15"/>
      <c r="D92" s="24"/>
      <c r="F92" s="15"/>
      <c r="G92" s="46"/>
      <c r="J92" s="24"/>
    </row>
    <row r="93" spans="3:29">
      <c r="C93" s="15"/>
      <c r="D93" s="24"/>
      <c r="F93" s="15"/>
      <c r="G93" s="46"/>
      <c r="J93" s="24"/>
    </row>
    <row r="94" spans="3:29">
      <c r="D94" s="24"/>
      <c r="F94" s="15"/>
      <c r="G94" s="46"/>
      <c r="J94" s="24"/>
    </row>
    <row r="95" spans="3:29">
      <c r="D95" s="24"/>
      <c r="F95" s="15"/>
      <c r="G95" s="46"/>
      <c r="J95" s="24"/>
    </row>
    <row r="96" spans="3:29">
      <c r="D96" s="24"/>
      <c r="F96" s="15"/>
      <c r="G96" s="46"/>
      <c r="J96" s="24"/>
    </row>
    <row r="97" spans="4:10">
      <c r="D97" s="24"/>
      <c r="F97" s="15"/>
      <c r="G97" s="46"/>
      <c r="J97" s="24"/>
    </row>
    <row r="98" spans="4:10">
      <c r="D98" s="24"/>
      <c r="F98" s="15"/>
      <c r="G98" s="46"/>
      <c r="J98" s="24"/>
    </row>
    <row r="99" spans="4:10">
      <c r="D99" s="24"/>
      <c r="F99" s="15"/>
      <c r="G99" s="46"/>
      <c r="J99" s="24"/>
    </row>
    <row r="100" spans="4:10">
      <c r="D100" s="26"/>
      <c r="E100" s="33" t="s">
        <v>48</v>
      </c>
      <c r="F100" s="27"/>
      <c r="G100" s="52"/>
      <c r="H100" s="33" t="s">
        <v>48</v>
      </c>
      <c r="I100" s="33"/>
      <c r="J100" s="24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2F05-6CF5-4487-92DA-1F12E4F5B47A}">
  <dimension ref="A1:X133"/>
  <sheetViews>
    <sheetView workbookViewId="0">
      <pane ySplit="15" topLeftCell="A31" activePane="bottomLeft" state="frozen"/>
      <selection pane="bottomLeft" activeCell="K38" sqref="K38"/>
      <selection activeCell="K38" sqref="K38"/>
    </sheetView>
  </sheetViews>
  <sheetFormatPr defaultRowHeight="15"/>
  <cols>
    <col min="1" max="1" width="4" customWidth="1"/>
    <col min="3" max="3" width="4" customWidth="1"/>
    <col min="4" max="4" width="6.5703125" customWidth="1"/>
    <col min="6" max="6" width="9.42578125" bestFit="1" customWidth="1"/>
    <col min="7" max="7" width="7.42578125" customWidth="1"/>
    <col min="11" max="11" width="9.28515625" customWidth="1"/>
  </cols>
  <sheetData>
    <row r="1" spans="1:24">
      <c r="B1" t="s">
        <v>0</v>
      </c>
      <c r="L1" s="1">
        <v>0.14499999999999999</v>
      </c>
      <c r="O1">
        <v>2204.62262184877</v>
      </c>
    </row>
    <row r="2" spans="1:24">
      <c r="H2" s="76" t="s">
        <v>4</v>
      </c>
      <c r="I2" s="76" t="s">
        <v>4</v>
      </c>
      <c r="J2">
        <f>+D11+G11</f>
        <v>1273020</v>
      </c>
      <c r="K2">
        <f>J2-J3</f>
        <v>6580</v>
      </c>
      <c r="L2" s="1">
        <f>K2/J2</f>
        <v>5.1688111734301111E-3</v>
      </c>
    </row>
    <row r="3" spans="1:24">
      <c r="B3" t="s">
        <v>7</v>
      </c>
      <c r="D3" s="77" t="s">
        <v>186</v>
      </c>
      <c r="E3" s="65"/>
      <c r="F3" t="s">
        <v>187</v>
      </c>
      <c r="H3" s="76" t="s">
        <v>10</v>
      </c>
      <c r="I3" s="76"/>
      <c r="J3">
        <f>K11-L10+M11-N10+O11-P10+Q11-R10+S11-T10+U11-V10+W11-X10</f>
        <v>1266440</v>
      </c>
      <c r="K3" s="3" t="s">
        <v>11</v>
      </c>
      <c r="L3" s="3" t="s">
        <v>12</v>
      </c>
      <c r="M3" s="3" t="s">
        <v>13</v>
      </c>
      <c r="N3" s="4">
        <f>N4*I4/O1</f>
        <v>547.5512834450401</v>
      </c>
      <c r="O3" s="4">
        <f>K7+M7+O7+Q7+S7+U7+W7</f>
        <v>547.5512834450401</v>
      </c>
    </row>
    <row r="4" spans="1:24">
      <c r="B4" t="s">
        <v>15</v>
      </c>
      <c r="D4" s="78" t="s">
        <v>16</v>
      </c>
      <c r="E4" s="65"/>
      <c r="I4">
        <v>60</v>
      </c>
      <c r="J4" s="5">
        <f>J3/I4</f>
        <v>21107.333333333332</v>
      </c>
      <c r="K4" s="6">
        <v>0.98</v>
      </c>
      <c r="L4" s="6">
        <f>IF(J5=0,L1,(L8+N8+P8+R8+T8+V8+X8)/J5/K4)</f>
        <v>0.16</v>
      </c>
      <c r="M4" s="6">
        <f>IF(J5=0,0,(L9+N9+P9+R9+T9+V9+X9)/J5/K4)</f>
        <v>0.01</v>
      </c>
      <c r="N4" s="5">
        <f>IF(L4&gt;L1,J4*(1-L4)/(1-L1)*(1-M4)*K4,J4*K4*(1-M4))</f>
        <v>20119.065768421053</v>
      </c>
      <c r="V4" s="4"/>
    </row>
    <row r="5" spans="1:24">
      <c r="B5" t="s">
        <v>18</v>
      </c>
      <c r="D5" s="78">
        <v>43388</v>
      </c>
      <c r="E5" s="65"/>
      <c r="F5" s="7">
        <v>43389</v>
      </c>
      <c r="J5" s="4">
        <f>J3/O1</f>
        <v>574.44752106280157</v>
      </c>
      <c r="N5" s="5">
        <v>275</v>
      </c>
      <c r="O5" s="8">
        <f>N4/N5</f>
        <v>73.160239157894736</v>
      </c>
      <c r="P5" t="s">
        <v>6</v>
      </c>
      <c r="V5" s="4"/>
    </row>
    <row r="6" spans="1:24">
      <c r="D6" s="9"/>
      <c r="J6" s="4"/>
      <c r="K6" s="10"/>
      <c r="L6" s="11"/>
      <c r="M6" s="10"/>
      <c r="N6" s="5"/>
      <c r="O6" s="8"/>
    </row>
    <row r="7" spans="1:24" ht="14.25" customHeight="1">
      <c r="F7">
        <f>F8*E8</f>
        <v>636.47687800526705</v>
      </c>
      <c r="I7">
        <f>I8*H8</f>
        <v>534.86542408648654</v>
      </c>
      <c r="K7" s="4">
        <f>IF(K8&gt;$L1,(L11-L10/$O1)*$K4*(1-K8)/(1-$L1)*(1-K9),(L11-L10/$O1)*$K4*(1-K9))</f>
        <v>77.426079276821454</v>
      </c>
      <c r="M7" s="4">
        <f>IF(M8&gt;$L1,(N11-N10/$O1)*$K4*(1-M8)/(1-$L1)*(1-M9),(N11-N10/$O1)*$K4*(1-M9))</f>
        <v>458.94451168386183</v>
      </c>
      <c r="O7" s="4">
        <f>IF(O8&gt;$L1,(P11-P10/$O1)*$K4*(1-O8)/(1-$L1)*(1-O9),(P11-P10/$O1)*$K4*(1-O9))</f>
        <v>11.180692484356729</v>
      </c>
      <c r="Q7" s="4">
        <f>IF(Q8&gt;$L1,(R11-R10/$O1)*$K4*(1-Q8)/(1-$L1)*(1-Q9),(R11-R10/$O1)*$K4*(1-Q9))</f>
        <v>0</v>
      </c>
      <c r="S7" s="4">
        <f>IF(S8&gt;$L1,(T11-T10/$O1)*$K4*(1-S8)/(1-$L1)*(1-S9),(T11-T10/$O1)*$K4*(1-S9))</f>
        <v>0</v>
      </c>
      <c r="U7" s="4">
        <f>IF(U8&gt;$L1,(V11-V10/$O1)*$K4*(1-U8)/(1-$L1)*(1-U9),(V11-V10/$O1)*$K4*(1-U9))</f>
        <v>0</v>
      </c>
      <c r="W7" s="4">
        <f>IF(W8&gt;$L1,(X11-X10/$O1)*$K4*(1-W8)/(1-$L1)*(1-W9),(X11-X10/$O1)*$K4*(1-W9))</f>
        <v>0</v>
      </c>
    </row>
    <row r="8" spans="1:24">
      <c r="B8" s="12"/>
      <c r="C8" s="12"/>
      <c r="D8" s="12"/>
      <c r="E8" s="13">
        <f>D9/D10</f>
        <v>1.0607947966754452</v>
      </c>
      <c r="F8" s="12">
        <v>600</v>
      </c>
      <c r="G8" s="12"/>
      <c r="H8" s="13">
        <f>G9/G10</f>
        <v>1.059139453636607</v>
      </c>
      <c r="I8" s="12">
        <v>505</v>
      </c>
      <c r="J8" t="s">
        <v>19</v>
      </c>
      <c r="K8" s="1">
        <v>0.16</v>
      </c>
      <c r="L8" s="4">
        <f>(L11-L10/$O1)*$K4*K8</f>
        <v>12.736757629953313</v>
      </c>
      <c r="M8" s="1">
        <v>0.16</v>
      </c>
      <c r="N8" s="4">
        <f>(N11-N10/$O1)*$K4*M8</f>
        <v>75.497365558384203</v>
      </c>
      <c r="O8" s="1">
        <v>0.16</v>
      </c>
      <c r="P8" s="4">
        <f>(P11-P10/$O1)*$K4*O8</f>
        <v>1.839248114309765</v>
      </c>
      <c r="Q8" s="1">
        <v>9.5000000000000001E-2</v>
      </c>
      <c r="R8" s="4">
        <f>(R11-R10/$O1)*$K4*Q8</f>
        <v>0</v>
      </c>
      <c r="S8" s="1">
        <v>9.5000000000000001E-2</v>
      </c>
      <c r="T8" s="4">
        <f>(T11-T10/$O1)*$K4*S8</f>
        <v>0</v>
      </c>
      <c r="U8" s="1">
        <v>0.15</v>
      </c>
      <c r="V8" s="4">
        <f>(V11-V10/$O1)*$K4*U8</f>
        <v>0</v>
      </c>
      <c r="W8" s="1">
        <v>0.15</v>
      </c>
      <c r="X8" s="4">
        <f>(X11-X10/$O1)*$K4*W8</f>
        <v>0</v>
      </c>
    </row>
    <row r="9" spans="1:24">
      <c r="B9" s="12" t="s">
        <v>20</v>
      </c>
      <c r="C9" s="14"/>
      <c r="D9" s="79">
        <v>658409</v>
      </c>
      <c r="E9" s="80"/>
      <c r="F9" s="81"/>
      <c r="G9" s="79">
        <v>683955</v>
      </c>
      <c r="H9" s="80"/>
      <c r="I9" s="81"/>
      <c r="J9" t="s">
        <v>13</v>
      </c>
      <c r="K9" s="1">
        <v>0.01</v>
      </c>
      <c r="L9" s="4">
        <f>(L11-L10/$O1)*$K4*K9</f>
        <v>0.79604735187208209</v>
      </c>
      <c r="M9" s="1">
        <v>0.01</v>
      </c>
      <c r="N9" s="4">
        <f>(N11-N10/$O1)*$K4*M9</f>
        <v>4.7185853473990127</v>
      </c>
      <c r="O9" s="1">
        <v>0.01</v>
      </c>
      <c r="P9" s="4">
        <f>(P11-P10/$O1)*$K4*O9</f>
        <v>0.11495300714436031</v>
      </c>
      <c r="Q9" s="1">
        <v>2.5000000000000001E-2</v>
      </c>
      <c r="R9" s="4">
        <f>(R11-R10/$O1)*$K4*Q9</f>
        <v>0</v>
      </c>
      <c r="S9" s="1">
        <v>2.5000000000000001E-2</v>
      </c>
      <c r="T9" s="4">
        <f>(T11-T10/$O1)*$K4*S9</f>
        <v>0</v>
      </c>
      <c r="U9" s="1">
        <v>2.5000000000000001E-2</v>
      </c>
      <c r="V9" s="4">
        <f>(V11-V10/$O1)*$K4*U9</f>
        <v>0</v>
      </c>
      <c r="W9" s="1">
        <v>2.5000000000000001E-2</v>
      </c>
      <c r="X9" s="4">
        <f>(X11-X10/$O1)*$K4*W9</f>
        <v>0</v>
      </c>
    </row>
    <row r="10" spans="1:24">
      <c r="B10" t="s">
        <v>21</v>
      </c>
      <c r="C10" s="15"/>
      <c r="D10" s="67">
        <f>J3/J2*D11</f>
        <v>620675.17870889697</v>
      </c>
      <c r="E10" s="68"/>
      <c r="F10" s="69"/>
      <c r="G10" s="67">
        <f>J3/J2*G11</f>
        <v>645764.82129110303</v>
      </c>
      <c r="H10" s="68"/>
      <c r="I10" s="69"/>
      <c r="J10" t="s">
        <v>22</v>
      </c>
      <c r="L10" s="16"/>
      <c r="N10" s="16"/>
      <c r="P10" s="16"/>
      <c r="R10" s="16"/>
      <c r="T10" s="16"/>
      <c r="V10" s="16"/>
      <c r="X10" s="16"/>
    </row>
    <row r="11" spans="1:24">
      <c r="B11" t="s">
        <v>23</v>
      </c>
      <c r="C11" s="15"/>
      <c r="D11" s="70">
        <f>E14+F14</f>
        <v>623900</v>
      </c>
      <c r="E11" s="71"/>
      <c r="F11" s="72"/>
      <c r="G11" s="70">
        <f>H14+I14</f>
        <v>649120</v>
      </c>
      <c r="H11" s="71"/>
      <c r="I11" s="71"/>
      <c r="J11" s="20"/>
      <c r="K11" s="21">
        <f>K14+L14</f>
        <v>179080</v>
      </c>
      <c r="L11" s="22">
        <f>K11/2204.62262184877</f>
        <v>81.229321619600213</v>
      </c>
      <c r="M11" s="21">
        <f>M14+N14</f>
        <v>1061500</v>
      </c>
      <c r="N11" s="22">
        <f>M11/2204.62262184877</f>
        <v>481.48830075500126</v>
      </c>
      <c r="O11" s="21">
        <f>O14+P14</f>
        <v>25860</v>
      </c>
      <c r="P11" s="22">
        <f>O11/2204.62262184877</f>
        <v>11.729898688200031</v>
      </c>
      <c r="Q11" s="21">
        <f>Q14+R14</f>
        <v>0</v>
      </c>
      <c r="R11" s="22">
        <f>Q11/2204.62262184877</f>
        <v>0</v>
      </c>
      <c r="S11" s="21">
        <f>S14+T14</f>
        <v>0</v>
      </c>
      <c r="T11" s="22">
        <f>S11/2204.62262184877</f>
        <v>0</v>
      </c>
      <c r="U11" s="21">
        <f>U14+V14</f>
        <v>0</v>
      </c>
      <c r="V11" s="22">
        <f>U11/2204.62262184877</f>
        <v>0</v>
      </c>
      <c r="W11" s="21">
        <f>W14+X14</f>
        <v>0</v>
      </c>
      <c r="X11" s="22">
        <f>W11/2204.62262184877</f>
        <v>0</v>
      </c>
    </row>
    <row r="12" spans="1:24">
      <c r="A12" s="65" t="s">
        <v>24</v>
      </c>
      <c r="B12" s="65"/>
      <c r="C12" s="15"/>
      <c r="D12" s="73" t="s">
        <v>25</v>
      </c>
      <c r="E12" s="74"/>
      <c r="F12" s="75"/>
      <c r="G12" s="73" t="s">
        <v>26</v>
      </c>
      <c r="H12" s="74"/>
      <c r="I12" s="74"/>
      <c r="J12" s="23"/>
      <c r="K12" s="63" t="s">
        <v>28</v>
      </c>
      <c r="L12" s="64"/>
      <c r="M12" s="63" t="s">
        <v>188</v>
      </c>
      <c r="N12" s="64"/>
      <c r="O12" s="63" t="s">
        <v>27</v>
      </c>
      <c r="P12" s="64"/>
      <c r="Q12" s="63" t="s">
        <v>85</v>
      </c>
      <c r="R12" s="64"/>
      <c r="S12" s="63" t="s">
        <v>86</v>
      </c>
      <c r="T12" s="64"/>
      <c r="U12" s="63" t="s">
        <v>54</v>
      </c>
      <c r="V12" s="64"/>
      <c r="W12" s="63" t="s">
        <v>33</v>
      </c>
      <c r="X12" s="64"/>
    </row>
    <row r="13" spans="1:24">
      <c r="B13" t="s">
        <v>34</v>
      </c>
      <c r="C13" s="15"/>
      <c r="D13" s="24" t="s">
        <v>35</v>
      </c>
      <c r="E13" s="65" t="s">
        <v>36</v>
      </c>
      <c r="F13" s="66"/>
      <c r="G13" s="24" t="s">
        <v>35</v>
      </c>
      <c r="H13" s="65" t="s">
        <v>36</v>
      </c>
      <c r="I13" s="65"/>
      <c r="J13" s="20"/>
      <c r="K13" s="63" t="s">
        <v>36</v>
      </c>
      <c r="L13" s="64"/>
      <c r="M13" s="63" t="s">
        <v>36</v>
      </c>
      <c r="N13" s="64"/>
      <c r="O13" s="63" t="s">
        <v>36</v>
      </c>
      <c r="P13" s="64"/>
      <c r="Q13" s="63" t="s">
        <v>36</v>
      </c>
      <c r="R13" s="64"/>
      <c r="S13" s="63" t="s">
        <v>36</v>
      </c>
      <c r="T13" s="64"/>
      <c r="U13" s="63" t="s">
        <v>36</v>
      </c>
      <c r="V13" s="64"/>
      <c r="W13" s="63" t="s">
        <v>36</v>
      </c>
      <c r="X13" s="64"/>
    </row>
    <row r="14" spans="1:24">
      <c r="C14" s="15"/>
      <c r="D14" s="24"/>
      <c r="E14" s="2">
        <f>SUM(E15:E133)</f>
        <v>623900</v>
      </c>
      <c r="F14" s="25">
        <f>SUM(F15:F133)</f>
        <v>0</v>
      </c>
      <c r="G14" s="24"/>
      <c r="H14" s="2">
        <f>SUM(H15:H133)</f>
        <v>649120</v>
      </c>
      <c r="I14" s="2">
        <f>SUM(I15:I133)</f>
        <v>0</v>
      </c>
      <c r="J14" s="20"/>
      <c r="K14" s="17">
        <f t="shared" ref="K14:X14" si="0">SUM(K15:K133)</f>
        <v>179080</v>
      </c>
      <c r="L14" s="19">
        <f t="shared" si="0"/>
        <v>0</v>
      </c>
      <c r="M14" s="17">
        <f t="shared" si="0"/>
        <v>565580</v>
      </c>
      <c r="N14" s="19">
        <f t="shared" si="0"/>
        <v>495920</v>
      </c>
      <c r="O14" s="17">
        <f t="shared" si="0"/>
        <v>25860</v>
      </c>
      <c r="P14" s="19">
        <f t="shared" si="0"/>
        <v>0</v>
      </c>
      <c r="Q14" s="17">
        <f t="shared" si="0"/>
        <v>0</v>
      </c>
      <c r="R14" s="19">
        <f t="shared" si="0"/>
        <v>0</v>
      </c>
      <c r="S14" s="17">
        <f t="shared" si="0"/>
        <v>0</v>
      </c>
      <c r="T14" s="19">
        <f t="shared" si="0"/>
        <v>0</v>
      </c>
      <c r="U14" s="17">
        <f t="shared" si="0"/>
        <v>0</v>
      </c>
      <c r="V14" s="19">
        <f t="shared" si="0"/>
        <v>0</v>
      </c>
      <c r="W14" s="17">
        <f t="shared" si="0"/>
        <v>0</v>
      </c>
      <c r="X14" s="19">
        <f t="shared" si="0"/>
        <v>0</v>
      </c>
    </row>
    <row r="15" spans="1:24">
      <c r="C15" s="15"/>
      <c r="D15" s="24"/>
      <c r="E15" t="s">
        <v>37</v>
      </c>
      <c r="F15" s="15" t="s">
        <v>39</v>
      </c>
      <c r="G15" s="24"/>
      <c r="H15" t="s">
        <v>37</v>
      </c>
      <c r="I15" t="s">
        <v>38</v>
      </c>
      <c r="J15" s="24"/>
      <c r="K15" s="26" t="s">
        <v>37</v>
      </c>
      <c r="L15" s="27" t="s">
        <v>39</v>
      </c>
      <c r="M15" s="26" t="s">
        <v>37</v>
      </c>
      <c r="N15" s="27" t="s">
        <v>39</v>
      </c>
      <c r="O15" s="26" t="s">
        <v>37</v>
      </c>
      <c r="P15" s="27" t="s">
        <v>39</v>
      </c>
      <c r="Q15" s="26" t="s">
        <v>37</v>
      </c>
      <c r="R15" s="27" t="s">
        <v>39</v>
      </c>
      <c r="S15" s="26" t="s">
        <v>37</v>
      </c>
      <c r="T15" s="27" t="s">
        <v>39</v>
      </c>
      <c r="U15" s="26" t="s">
        <v>37</v>
      </c>
      <c r="V15" s="27" t="s">
        <v>39</v>
      </c>
      <c r="W15" s="26" t="s">
        <v>37</v>
      </c>
      <c r="X15" s="27" t="s">
        <v>39</v>
      </c>
    </row>
    <row r="16" spans="1:24">
      <c r="B16">
        <v>1</v>
      </c>
      <c r="C16" s="15"/>
      <c r="D16" s="24">
        <v>749</v>
      </c>
      <c r="E16">
        <v>13240</v>
      </c>
      <c r="F16" s="15"/>
      <c r="G16" s="24">
        <v>226</v>
      </c>
      <c r="H16">
        <v>13740</v>
      </c>
      <c r="J16" s="24"/>
    </row>
    <row r="17" spans="2:19">
      <c r="C17" s="15"/>
      <c r="D17" s="24"/>
      <c r="F17" s="15"/>
      <c r="G17" s="24">
        <v>227</v>
      </c>
      <c r="H17">
        <v>19720</v>
      </c>
      <c r="J17" s="24"/>
      <c r="K17">
        <v>46240</v>
      </c>
    </row>
    <row r="18" spans="2:19">
      <c r="B18">
        <v>2</v>
      </c>
      <c r="C18" s="15"/>
      <c r="D18" s="24">
        <v>750</v>
      </c>
      <c r="E18">
        <v>20580</v>
      </c>
      <c r="F18" s="15"/>
      <c r="G18" s="24">
        <v>228</v>
      </c>
      <c r="H18">
        <v>21320</v>
      </c>
      <c r="J18" s="24"/>
      <c r="K18">
        <v>41120</v>
      </c>
    </row>
    <row r="19" spans="2:19">
      <c r="B19">
        <v>3</v>
      </c>
      <c r="C19" s="15"/>
      <c r="D19">
        <v>751</v>
      </c>
      <c r="E19">
        <v>18420</v>
      </c>
      <c r="F19" s="15"/>
      <c r="G19" s="24">
        <v>229</v>
      </c>
      <c r="H19">
        <v>17920</v>
      </c>
      <c r="J19" s="24"/>
      <c r="K19">
        <v>36360</v>
      </c>
    </row>
    <row r="20" spans="2:19">
      <c r="B20">
        <v>4</v>
      </c>
      <c r="C20" s="15"/>
      <c r="D20">
        <v>752</v>
      </c>
      <c r="E20">
        <v>19260</v>
      </c>
      <c r="F20" s="15"/>
      <c r="G20" s="24">
        <v>230</v>
      </c>
      <c r="H20">
        <v>20540</v>
      </c>
      <c r="J20" s="24"/>
      <c r="K20">
        <v>39700</v>
      </c>
    </row>
    <row r="21" spans="2:19">
      <c r="B21">
        <v>5</v>
      </c>
      <c r="C21" s="15"/>
      <c r="D21">
        <v>753</v>
      </c>
      <c r="E21">
        <v>21060</v>
      </c>
      <c r="F21" s="15"/>
      <c r="G21" s="24">
        <v>231</v>
      </c>
      <c r="H21">
        <v>21760</v>
      </c>
      <c r="J21" s="24"/>
      <c r="K21">
        <v>15660</v>
      </c>
      <c r="O21">
        <v>25860</v>
      </c>
    </row>
    <row r="22" spans="2:19">
      <c r="C22" s="15"/>
      <c r="F22" s="15"/>
      <c r="G22" s="24"/>
      <c r="J22" s="24"/>
    </row>
    <row r="23" spans="2:19">
      <c r="B23">
        <v>6</v>
      </c>
      <c r="C23" s="15"/>
      <c r="D23">
        <v>754</v>
      </c>
      <c r="E23">
        <v>18700</v>
      </c>
      <c r="F23" s="15"/>
      <c r="G23" s="24">
        <v>232</v>
      </c>
      <c r="H23">
        <v>12840</v>
      </c>
      <c r="J23" s="24"/>
      <c r="M23">
        <v>31940</v>
      </c>
    </row>
    <row r="24" spans="2:19">
      <c r="B24">
        <v>7</v>
      </c>
      <c r="C24" s="15"/>
      <c r="D24">
        <v>755</v>
      </c>
      <c r="E24">
        <v>21600</v>
      </c>
      <c r="F24" s="15"/>
      <c r="G24" s="24" t="s">
        <v>189</v>
      </c>
      <c r="H24">
        <v>19700</v>
      </c>
      <c r="J24" s="24"/>
      <c r="M24">
        <v>41040</v>
      </c>
    </row>
    <row r="25" spans="2:19">
      <c r="B25">
        <v>8</v>
      </c>
      <c r="C25" s="15"/>
      <c r="D25">
        <v>756</v>
      </c>
      <c r="E25">
        <v>18200</v>
      </c>
      <c r="F25" s="15"/>
      <c r="G25">
        <v>235</v>
      </c>
      <c r="H25">
        <v>21400</v>
      </c>
      <c r="J25" s="24"/>
      <c r="M25">
        <v>39420</v>
      </c>
    </row>
    <row r="26" spans="2:19">
      <c r="B26">
        <v>9</v>
      </c>
      <c r="C26" s="15"/>
      <c r="D26">
        <v>757</v>
      </c>
      <c r="E26">
        <v>21460</v>
      </c>
      <c r="F26" s="15"/>
      <c r="G26">
        <v>236</v>
      </c>
      <c r="H26">
        <v>20980</v>
      </c>
      <c r="J26" s="24"/>
      <c r="M26">
        <v>42440</v>
      </c>
    </row>
    <row r="27" spans="2:19">
      <c r="B27">
        <v>10</v>
      </c>
      <c r="C27" s="15"/>
      <c r="D27">
        <v>758</v>
      </c>
      <c r="E27">
        <v>23420</v>
      </c>
      <c r="F27" s="15"/>
      <c r="G27">
        <v>237</v>
      </c>
      <c r="H27">
        <v>20920</v>
      </c>
      <c r="I27" s="15"/>
      <c r="J27" s="24"/>
      <c r="M27">
        <v>43960</v>
      </c>
    </row>
    <row r="28" spans="2:19">
      <c r="B28">
        <v>11</v>
      </c>
      <c r="C28" s="15"/>
      <c r="D28">
        <v>759</v>
      </c>
      <c r="E28">
        <v>22020</v>
      </c>
      <c r="F28" s="15"/>
      <c r="G28">
        <v>238</v>
      </c>
      <c r="H28">
        <v>20360</v>
      </c>
      <c r="I28" s="15"/>
      <c r="J28" s="24"/>
      <c r="M28">
        <v>42620</v>
      </c>
    </row>
    <row r="29" spans="2:19">
      <c r="B29">
        <v>12</v>
      </c>
      <c r="C29" s="15"/>
      <c r="D29">
        <v>760</v>
      </c>
      <c r="E29">
        <v>10460</v>
      </c>
      <c r="G29">
        <v>239</v>
      </c>
      <c r="H29">
        <v>11560</v>
      </c>
      <c r="J29" s="24"/>
      <c r="M29">
        <v>22060</v>
      </c>
    </row>
    <row r="30" spans="2:19">
      <c r="B30">
        <v>13</v>
      </c>
      <c r="C30" s="15"/>
      <c r="D30" s="28">
        <v>761</v>
      </c>
      <c r="E30">
        <v>15920</v>
      </c>
      <c r="F30" s="15"/>
      <c r="G30">
        <v>240</v>
      </c>
      <c r="H30">
        <v>17120</v>
      </c>
      <c r="J30" s="24"/>
      <c r="M30">
        <v>33040</v>
      </c>
    </row>
    <row r="31" spans="2:19">
      <c r="B31">
        <v>14</v>
      </c>
      <c r="C31" s="15"/>
      <c r="D31">
        <v>762</v>
      </c>
      <c r="E31">
        <v>21120</v>
      </c>
      <c r="F31" s="15"/>
      <c r="G31">
        <v>241</v>
      </c>
      <c r="H31">
        <v>19980</v>
      </c>
      <c r="J31" s="24"/>
      <c r="M31">
        <v>40980</v>
      </c>
    </row>
    <row r="32" spans="2:19">
      <c r="B32">
        <v>15</v>
      </c>
      <c r="C32" s="15"/>
      <c r="D32">
        <v>763</v>
      </c>
      <c r="E32">
        <v>18460</v>
      </c>
      <c r="F32" s="15"/>
      <c r="G32">
        <v>242</v>
      </c>
      <c r="H32">
        <v>15380</v>
      </c>
      <c r="J32" s="24"/>
      <c r="M32">
        <v>33340</v>
      </c>
      <c r="S32" t="s">
        <v>136</v>
      </c>
    </row>
    <row r="33" spans="2:14">
      <c r="B33">
        <v>16</v>
      </c>
      <c r="C33" s="15"/>
      <c r="D33">
        <v>764</v>
      </c>
      <c r="E33">
        <v>13760</v>
      </c>
      <c r="F33" s="15"/>
      <c r="G33">
        <v>243</v>
      </c>
      <c r="H33">
        <v>16780</v>
      </c>
      <c r="J33" s="24"/>
      <c r="M33">
        <v>30600</v>
      </c>
    </row>
    <row r="34" spans="2:14">
      <c r="B34">
        <v>17</v>
      </c>
      <c r="C34" s="15"/>
      <c r="D34">
        <v>765</v>
      </c>
      <c r="E34">
        <v>19180</v>
      </c>
      <c r="F34" s="15"/>
      <c r="G34">
        <v>244</v>
      </c>
      <c r="H34">
        <v>19180</v>
      </c>
      <c r="J34" s="24"/>
      <c r="M34">
        <v>38040</v>
      </c>
    </row>
    <row r="35" spans="2:14">
      <c r="B35">
        <v>18</v>
      </c>
      <c r="C35" s="15"/>
      <c r="D35">
        <v>766</v>
      </c>
      <c r="E35">
        <v>20980</v>
      </c>
      <c r="F35" s="15"/>
      <c r="G35">
        <v>245</v>
      </c>
      <c r="H35">
        <v>21440</v>
      </c>
      <c r="J35" s="24"/>
      <c r="M35">
        <v>41500</v>
      </c>
    </row>
    <row r="36" spans="2:14">
      <c r="B36">
        <v>19</v>
      </c>
      <c r="C36" s="15"/>
      <c r="D36">
        <v>767</v>
      </c>
      <c r="E36">
        <v>22260</v>
      </c>
      <c r="F36" s="15"/>
      <c r="G36">
        <v>246</v>
      </c>
      <c r="H36">
        <v>22620</v>
      </c>
      <c r="J36" s="24"/>
      <c r="M36">
        <v>44640</v>
      </c>
    </row>
    <row r="37" spans="2:14">
      <c r="B37">
        <v>20</v>
      </c>
      <c r="C37" s="15"/>
      <c r="D37">
        <v>768</v>
      </c>
      <c r="E37">
        <v>19980</v>
      </c>
      <c r="F37" s="15"/>
      <c r="G37">
        <v>247</v>
      </c>
      <c r="H37">
        <v>21040</v>
      </c>
      <c r="J37" s="24"/>
      <c r="M37">
        <v>39960</v>
      </c>
    </row>
    <row r="38" spans="2:14">
      <c r="B38">
        <v>21</v>
      </c>
      <c r="C38" s="15"/>
      <c r="D38">
        <v>769</v>
      </c>
      <c r="E38">
        <v>21860</v>
      </c>
      <c r="F38" s="15"/>
      <c r="G38">
        <v>248</v>
      </c>
      <c r="H38">
        <v>22900</v>
      </c>
      <c r="J38" s="24"/>
      <c r="N38">
        <v>44600</v>
      </c>
    </row>
    <row r="39" spans="2:14">
      <c r="B39">
        <v>22</v>
      </c>
      <c r="C39" s="15"/>
      <c r="D39">
        <v>770</v>
      </c>
      <c r="E39">
        <v>21880</v>
      </c>
      <c r="F39" s="15"/>
      <c r="G39">
        <v>249</v>
      </c>
      <c r="H39">
        <v>18080</v>
      </c>
      <c r="J39" s="24"/>
      <c r="N39">
        <v>40140</v>
      </c>
    </row>
    <row r="40" spans="2:14">
      <c r="B40">
        <v>23</v>
      </c>
      <c r="C40" s="15"/>
      <c r="D40">
        <v>771</v>
      </c>
      <c r="E40">
        <v>23180</v>
      </c>
      <c r="F40" s="15"/>
      <c r="G40">
        <v>250</v>
      </c>
      <c r="H40">
        <v>24040</v>
      </c>
      <c r="J40" s="24"/>
      <c r="N40">
        <v>47160</v>
      </c>
    </row>
    <row r="41" spans="2:14">
      <c r="B41">
        <v>24</v>
      </c>
      <c r="C41" s="15"/>
      <c r="D41">
        <v>772</v>
      </c>
      <c r="E41">
        <v>20560</v>
      </c>
      <c r="F41" s="15"/>
      <c r="G41">
        <v>251</v>
      </c>
      <c r="H41">
        <v>22820</v>
      </c>
      <c r="J41" s="24"/>
      <c r="N41">
        <v>43300</v>
      </c>
    </row>
    <row r="42" spans="2:14">
      <c r="B42">
        <v>25</v>
      </c>
      <c r="C42" s="15"/>
      <c r="D42">
        <v>773</v>
      </c>
      <c r="E42">
        <v>19220</v>
      </c>
      <c r="F42" s="15"/>
      <c r="G42">
        <v>252</v>
      </c>
      <c r="H42">
        <v>20640</v>
      </c>
      <c r="J42" s="24"/>
      <c r="N42">
        <v>39800</v>
      </c>
    </row>
    <row r="43" spans="2:14">
      <c r="B43">
        <v>26</v>
      </c>
      <c r="C43" s="15"/>
      <c r="D43">
        <v>774</v>
      </c>
      <c r="E43">
        <v>20680</v>
      </c>
      <c r="F43" s="15"/>
      <c r="G43">
        <v>253</v>
      </c>
      <c r="H43">
        <v>20120</v>
      </c>
      <c r="J43" s="24"/>
      <c r="N43">
        <v>40680</v>
      </c>
    </row>
    <row r="44" spans="2:14">
      <c r="B44">
        <v>27</v>
      </c>
      <c r="C44" s="15"/>
      <c r="D44">
        <v>775</v>
      </c>
      <c r="E44">
        <v>22180</v>
      </c>
      <c r="F44" s="15"/>
      <c r="G44">
        <v>254</v>
      </c>
      <c r="H44">
        <v>22760</v>
      </c>
      <c r="J44" s="24"/>
      <c r="N44">
        <v>44700</v>
      </c>
    </row>
    <row r="45" spans="2:14">
      <c r="B45">
        <v>28</v>
      </c>
      <c r="C45" s="15"/>
      <c r="D45">
        <v>776</v>
      </c>
      <c r="E45">
        <v>19560</v>
      </c>
      <c r="F45" s="15"/>
      <c r="G45">
        <v>255</v>
      </c>
      <c r="H45">
        <v>22480</v>
      </c>
      <c r="J45" s="24"/>
      <c r="N45">
        <v>42000</v>
      </c>
    </row>
    <row r="46" spans="2:14">
      <c r="B46">
        <v>29</v>
      </c>
      <c r="C46" s="15"/>
      <c r="D46">
        <v>777</v>
      </c>
      <c r="E46">
        <v>21360</v>
      </c>
      <c r="F46" s="15"/>
      <c r="G46">
        <v>256</v>
      </c>
      <c r="H46">
        <v>19940</v>
      </c>
      <c r="J46" s="24"/>
      <c r="N46">
        <v>41300</v>
      </c>
    </row>
    <row r="47" spans="2:14">
      <c r="B47">
        <v>30</v>
      </c>
      <c r="C47" s="15"/>
      <c r="D47">
        <v>778</v>
      </c>
      <c r="E47">
        <v>20580</v>
      </c>
      <c r="F47" s="15"/>
      <c r="G47">
        <v>257</v>
      </c>
      <c r="H47">
        <v>20600</v>
      </c>
      <c r="J47" s="24"/>
      <c r="N47">
        <v>41120</v>
      </c>
    </row>
    <row r="48" spans="2:14">
      <c r="B48">
        <v>31</v>
      </c>
      <c r="C48" s="15"/>
      <c r="D48">
        <v>779</v>
      </c>
      <c r="E48">
        <v>18440</v>
      </c>
      <c r="F48" s="15"/>
      <c r="G48">
        <v>258</v>
      </c>
      <c r="H48">
        <v>22680</v>
      </c>
      <c r="J48" s="24"/>
      <c r="N48">
        <v>41080</v>
      </c>
    </row>
    <row r="49" spans="1:15">
      <c r="B49">
        <v>32</v>
      </c>
      <c r="C49" s="15"/>
      <c r="D49">
        <v>780</v>
      </c>
      <c r="E49">
        <v>14320</v>
      </c>
      <c r="F49" s="15"/>
      <c r="G49">
        <v>259</v>
      </c>
      <c r="H49">
        <v>15760</v>
      </c>
      <c r="J49" s="24"/>
      <c r="N49">
        <v>30040</v>
      </c>
    </row>
    <row r="50" spans="1:15">
      <c r="C50" s="15"/>
      <c r="F50" s="15"/>
      <c r="J50" s="24"/>
    </row>
    <row r="51" spans="1:15">
      <c r="C51" s="15"/>
      <c r="F51" s="15"/>
      <c r="J51" s="24"/>
    </row>
    <row r="52" spans="1:15">
      <c r="C52" s="15"/>
      <c r="F52" s="15"/>
      <c r="J52" s="24"/>
    </row>
    <row r="53" spans="1:15">
      <c r="C53" s="15"/>
      <c r="F53" s="15"/>
      <c r="J53" s="24"/>
    </row>
    <row r="54" spans="1:15">
      <c r="C54" s="15"/>
      <c r="F54" s="15"/>
      <c r="J54" s="24"/>
    </row>
    <row r="55" spans="1:15">
      <c r="C55" s="15"/>
      <c r="F55" s="15"/>
      <c r="J55" s="24"/>
      <c r="L55" s="9"/>
      <c r="M55" s="9"/>
    </row>
    <row r="56" spans="1:15">
      <c r="C56" s="15"/>
      <c r="F56" s="15"/>
      <c r="J56" s="24"/>
    </row>
    <row r="57" spans="1:15">
      <c r="C57" s="15"/>
      <c r="F57" s="15"/>
      <c r="J57" s="24"/>
    </row>
    <row r="58" spans="1:15" s="9" customFormat="1">
      <c r="A58"/>
      <c r="C58" s="29"/>
      <c r="D58"/>
      <c r="E58"/>
      <c r="F58" s="15"/>
      <c r="G58"/>
      <c r="H58"/>
      <c r="I58"/>
      <c r="J58" s="24"/>
      <c r="K58"/>
    </row>
    <row r="59" spans="1:15" s="9" customFormat="1">
      <c r="A59"/>
      <c r="C59" s="29"/>
      <c r="D59"/>
      <c r="E59"/>
      <c r="F59" s="15"/>
      <c r="G59"/>
      <c r="H59"/>
      <c r="I59"/>
      <c r="J59" s="24"/>
      <c r="K59"/>
    </row>
    <row r="60" spans="1:15" s="9" customFormat="1">
      <c r="A60"/>
      <c r="C60" s="29"/>
      <c r="D60"/>
      <c r="E60"/>
      <c r="F60" s="15"/>
      <c r="G60"/>
      <c r="H60"/>
      <c r="I60"/>
      <c r="J60" s="24"/>
      <c r="K60"/>
    </row>
    <row r="61" spans="1:15" s="9" customFormat="1">
      <c r="A61"/>
      <c r="C61" s="29"/>
      <c r="D61"/>
      <c r="E61"/>
      <c r="F61" s="15"/>
      <c r="G61"/>
      <c r="H61"/>
      <c r="J61" s="30"/>
      <c r="K61"/>
    </row>
    <row r="62" spans="1:15" s="9" customFormat="1">
      <c r="A62"/>
      <c r="C62" s="29"/>
      <c r="D62" s="24"/>
      <c r="E62" s="5"/>
      <c r="F62" s="15"/>
      <c r="G62"/>
      <c r="H62" s="5"/>
      <c r="J62" s="30"/>
      <c r="K62"/>
      <c r="M62" s="31"/>
    </row>
    <row r="63" spans="1:15">
      <c r="C63" s="15"/>
      <c r="D63" s="24"/>
      <c r="F63" s="15"/>
      <c r="J63" s="24"/>
      <c r="O63" s="9"/>
    </row>
    <row r="64" spans="1:15">
      <c r="C64" s="15"/>
      <c r="D64" s="24"/>
      <c r="E64" s="5"/>
      <c r="F64" s="15"/>
      <c r="H64" s="5"/>
      <c r="J64" s="24"/>
      <c r="M64" s="31"/>
    </row>
    <row r="65" spans="3:10">
      <c r="C65" s="15"/>
      <c r="D65" s="24"/>
      <c r="F65" s="15"/>
      <c r="J65" s="24"/>
    </row>
    <row r="66" spans="3:10">
      <c r="C66" s="15"/>
      <c r="D66" s="24"/>
      <c r="F66" s="15"/>
      <c r="J66" s="24"/>
    </row>
    <row r="67" spans="3:10">
      <c r="C67" s="15"/>
      <c r="D67" s="24"/>
      <c r="F67" s="15"/>
      <c r="J67" s="24"/>
    </row>
    <row r="68" spans="3:10">
      <c r="C68" s="15"/>
      <c r="D68" s="24"/>
      <c r="F68" s="15"/>
      <c r="J68" s="24"/>
    </row>
    <row r="69" spans="3:10">
      <c r="C69" s="15"/>
      <c r="D69" s="24"/>
      <c r="F69" s="15"/>
      <c r="J69" s="24"/>
    </row>
    <row r="70" spans="3:10">
      <c r="C70" s="15"/>
      <c r="D70" s="24"/>
      <c r="F70" s="15"/>
      <c r="J70" s="24"/>
    </row>
    <row r="71" spans="3:10">
      <c r="C71" s="15"/>
      <c r="D71" s="24"/>
      <c r="F71" s="15"/>
      <c r="J71" s="24"/>
    </row>
    <row r="72" spans="3:10">
      <c r="C72" s="15"/>
      <c r="D72" s="24"/>
      <c r="F72" s="15"/>
      <c r="J72" s="24"/>
    </row>
    <row r="73" spans="3:10">
      <c r="C73" s="15"/>
      <c r="D73" s="24"/>
      <c r="F73" s="15"/>
      <c r="J73" s="24"/>
    </row>
    <row r="74" spans="3:10">
      <c r="C74" s="15"/>
      <c r="D74" s="24"/>
      <c r="F74" s="15"/>
      <c r="J74" s="24"/>
    </row>
    <row r="75" spans="3:10">
      <c r="C75" s="15"/>
      <c r="D75" s="24"/>
      <c r="F75" s="15"/>
      <c r="J75" s="24"/>
    </row>
    <row r="76" spans="3:10">
      <c r="C76" s="15"/>
      <c r="D76" s="24"/>
      <c r="F76" s="15"/>
      <c r="J76" s="24"/>
    </row>
    <row r="77" spans="3:10">
      <c r="C77" s="15"/>
      <c r="D77" s="24"/>
      <c r="F77" s="15"/>
      <c r="J77" s="24"/>
    </row>
    <row r="78" spans="3:10">
      <c r="C78" s="15"/>
      <c r="D78" s="24"/>
      <c r="F78" s="15"/>
      <c r="J78" s="24"/>
    </row>
    <row r="79" spans="3:10">
      <c r="C79" s="15"/>
      <c r="D79" s="24"/>
      <c r="F79" s="15"/>
      <c r="G79" s="28"/>
      <c r="J79" s="24"/>
    </row>
    <row r="80" spans="3:10">
      <c r="C80" s="15"/>
      <c r="G80" s="24"/>
      <c r="J80" s="24"/>
    </row>
    <row r="81" spans="3:10">
      <c r="C81" s="15"/>
      <c r="D81" s="24"/>
      <c r="F81" s="15"/>
      <c r="G81" s="24"/>
      <c r="J81" s="24"/>
    </row>
    <row r="82" spans="3:10">
      <c r="C82" s="15"/>
      <c r="D82" s="24"/>
      <c r="F82" s="15"/>
      <c r="G82" s="24"/>
      <c r="J82" s="24"/>
    </row>
    <row r="83" spans="3:10">
      <c r="C83" s="15"/>
      <c r="D83" s="24"/>
      <c r="F83" s="15"/>
      <c r="G83" s="24"/>
      <c r="J83" s="24"/>
    </row>
    <row r="84" spans="3:10">
      <c r="C84" s="15"/>
      <c r="D84" s="32"/>
      <c r="F84" s="15"/>
      <c r="G84" s="32"/>
      <c r="J84" s="24"/>
    </row>
    <row r="85" spans="3:10">
      <c r="C85" s="15"/>
      <c r="D85" s="24"/>
      <c r="F85" s="15"/>
      <c r="G85" s="24"/>
      <c r="J85" s="24"/>
    </row>
    <row r="86" spans="3:10">
      <c r="C86" s="15"/>
      <c r="D86" s="24"/>
      <c r="F86" s="15"/>
      <c r="G86" s="24"/>
      <c r="J86" s="24"/>
    </row>
    <row r="87" spans="3:10">
      <c r="C87" s="15"/>
      <c r="D87" s="24"/>
      <c r="F87" s="15"/>
      <c r="G87" s="24"/>
      <c r="J87" s="24"/>
    </row>
    <row r="88" spans="3:10">
      <c r="C88" s="15"/>
      <c r="D88" s="32"/>
      <c r="F88" s="15"/>
      <c r="G88" s="24"/>
      <c r="J88" s="24"/>
    </row>
    <row r="89" spans="3:10">
      <c r="C89" s="15"/>
      <c r="D89" s="32"/>
      <c r="F89" s="15"/>
      <c r="G89" s="24"/>
      <c r="J89" s="24"/>
    </row>
    <row r="90" spans="3:10">
      <c r="C90" s="15"/>
      <c r="D90" s="24"/>
      <c r="F90" s="15"/>
      <c r="G90" s="24"/>
      <c r="J90" s="24"/>
    </row>
    <row r="91" spans="3:10">
      <c r="C91" s="15"/>
      <c r="D91" s="24"/>
      <c r="F91" s="15"/>
      <c r="G91" s="24"/>
      <c r="J91" s="24"/>
    </row>
    <row r="92" spans="3:10">
      <c r="C92" s="15"/>
      <c r="D92" s="32"/>
      <c r="F92" s="15"/>
      <c r="G92" s="24"/>
      <c r="J92" s="24"/>
    </row>
    <row r="93" spans="3:10">
      <c r="C93" s="15"/>
      <c r="D93" s="24"/>
      <c r="F93" s="15"/>
      <c r="G93" s="24"/>
      <c r="J93" s="24"/>
    </row>
    <row r="94" spans="3:10">
      <c r="C94" s="15"/>
      <c r="D94" s="24"/>
      <c r="F94" s="15"/>
      <c r="G94" s="24"/>
      <c r="J94" s="24"/>
    </row>
    <row r="95" spans="3:10">
      <c r="C95" s="15"/>
      <c r="D95" s="24"/>
      <c r="F95" s="15"/>
      <c r="G95" s="24"/>
      <c r="J95" s="24"/>
    </row>
    <row r="96" spans="3:10">
      <c r="C96" s="15"/>
      <c r="D96" s="24"/>
      <c r="F96" s="15"/>
      <c r="G96" s="24"/>
      <c r="J96" s="24"/>
    </row>
    <row r="97" spans="3:10">
      <c r="C97" s="15"/>
      <c r="D97" s="24"/>
      <c r="F97" s="15"/>
      <c r="G97" s="24"/>
      <c r="J97" s="24"/>
    </row>
    <row r="98" spans="3:10">
      <c r="C98" s="15"/>
      <c r="D98" s="24"/>
      <c r="F98" s="15"/>
      <c r="G98" s="24"/>
      <c r="J98" s="24"/>
    </row>
    <row r="99" spans="3:10">
      <c r="C99" s="15"/>
      <c r="D99" s="24"/>
      <c r="F99" s="15"/>
      <c r="G99" s="24"/>
      <c r="J99" s="24"/>
    </row>
    <row r="100" spans="3:10">
      <c r="C100" s="15"/>
      <c r="D100" s="24"/>
      <c r="F100" s="15"/>
      <c r="G100" s="24"/>
      <c r="J100" s="24"/>
    </row>
    <row r="101" spans="3:10">
      <c r="C101" s="15"/>
      <c r="D101" s="24"/>
      <c r="F101" s="15"/>
      <c r="G101" s="24"/>
      <c r="J101" s="24"/>
    </row>
    <row r="102" spans="3:10">
      <c r="C102" s="15"/>
      <c r="D102" s="24"/>
      <c r="F102" s="15"/>
      <c r="G102" s="24"/>
      <c r="J102" s="24"/>
    </row>
    <row r="103" spans="3:10">
      <c r="C103" s="15"/>
      <c r="D103" s="24"/>
      <c r="F103" s="15"/>
      <c r="G103" s="24"/>
      <c r="J103" s="24"/>
    </row>
    <row r="104" spans="3:10">
      <c r="C104" s="15"/>
      <c r="D104" s="24"/>
      <c r="F104" s="15"/>
      <c r="G104" s="24"/>
      <c r="J104" s="24"/>
    </row>
    <row r="105" spans="3:10">
      <c r="C105" s="15"/>
      <c r="D105" s="24"/>
      <c r="F105" s="15"/>
      <c r="G105" s="24"/>
      <c r="J105" s="24"/>
    </row>
    <row r="106" spans="3:10">
      <c r="C106" s="15"/>
      <c r="D106" s="24"/>
      <c r="F106" s="15"/>
      <c r="G106" s="24"/>
      <c r="J106" s="24"/>
    </row>
    <row r="107" spans="3:10">
      <c r="C107" s="15"/>
      <c r="D107" s="24"/>
      <c r="F107" s="15"/>
      <c r="G107" s="24"/>
      <c r="J107" s="24"/>
    </row>
    <row r="108" spans="3:10">
      <c r="C108" s="15"/>
      <c r="D108" s="24"/>
      <c r="F108" s="15"/>
      <c r="G108" s="24"/>
      <c r="J108" s="24"/>
    </row>
    <row r="109" spans="3:10">
      <c r="C109" s="15"/>
      <c r="D109" s="24"/>
      <c r="F109" s="15"/>
      <c r="G109" s="24"/>
      <c r="J109" s="24"/>
    </row>
    <row r="110" spans="3:10">
      <c r="C110" s="15"/>
      <c r="D110" s="24"/>
      <c r="F110" s="15"/>
      <c r="G110" s="24"/>
      <c r="J110" s="24"/>
    </row>
    <row r="111" spans="3:10">
      <c r="C111" s="15"/>
      <c r="D111" s="24"/>
      <c r="F111" s="15"/>
      <c r="G111" s="24"/>
      <c r="J111" s="24"/>
    </row>
    <row r="112" spans="3:10">
      <c r="C112" s="15"/>
      <c r="D112" s="24"/>
      <c r="F112" s="15"/>
      <c r="G112" s="24"/>
      <c r="J112" s="24"/>
    </row>
    <row r="113" spans="3:10">
      <c r="C113" s="15"/>
      <c r="D113" s="24"/>
      <c r="F113" s="15"/>
      <c r="G113" s="24"/>
      <c r="J113" s="24"/>
    </row>
    <row r="114" spans="3:10">
      <c r="C114" s="15"/>
      <c r="D114" s="24"/>
      <c r="F114" s="15"/>
      <c r="G114" s="24"/>
      <c r="J114" s="24"/>
    </row>
    <row r="115" spans="3:10">
      <c r="C115" s="15"/>
      <c r="D115" s="24"/>
      <c r="F115" s="15"/>
      <c r="G115" s="24"/>
      <c r="J115" s="24"/>
    </row>
    <row r="116" spans="3:10">
      <c r="C116" s="15"/>
      <c r="D116" s="24"/>
      <c r="F116" s="15"/>
      <c r="G116" s="24"/>
      <c r="J116" s="24"/>
    </row>
    <row r="117" spans="3:10">
      <c r="C117" s="15"/>
      <c r="D117" s="24"/>
      <c r="F117" s="15"/>
      <c r="G117" s="24"/>
      <c r="J117" s="24"/>
    </row>
    <row r="118" spans="3:10">
      <c r="C118" s="15"/>
      <c r="D118" s="24"/>
      <c r="F118" s="15"/>
      <c r="G118" s="24"/>
      <c r="J118" s="24"/>
    </row>
    <row r="119" spans="3:10">
      <c r="C119" s="15"/>
      <c r="D119" s="24"/>
      <c r="F119" s="15"/>
      <c r="G119" s="24"/>
      <c r="J119" s="24"/>
    </row>
    <row r="120" spans="3:10">
      <c r="C120" s="15"/>
      <c r="D120" s="24"/>
      <c r="F120" s="15"/>
      <c r="G120" s="24"/>
      <c r="J120" s="24"/>
    </row>
    <row r="121" spans="3:10">
      <c r="C121" s="15"/>
      <c r="D121" s="24"/>
      <c r="F121" s="15"/>
      <c r="G121" s="24"/>
      <c r="J121" s="24"/>
    </row>
    <row r="122" spans="3:10">
      <c r="C122" s="15"/>
      <c r="D122" s="24"/>
      <c r="F122" s="15"/>
      <c r="G122" s="24"/>
      <c r="J122" s="24"/>
    </row>
    <row r="123" spans="3:10">
      <c r="C123" s="15"/>
      <c r="D123" s="24"/>
      <c r="F123" s="15"/>
      <c r="G123" s="24"/>
      <c r="J123" s="24"/>
    </row>
    <row r="124" spans="3:10">
      <c r="C124" s="15"/>
      <c r="D124" s="24"/>
      <c r="F124" s="15"/>
      <c r="G124" s="24"/>
      <c r="J124" s="24"/>
    </row>
    <row r="125" spans="3:10">
      <c r="C125" s="15"/>
      <c r="D125" s="24"/>
      <c r="F125" s="15"/>
      <c r="G125" s="24"/>
      <c r="J125" s="24"/>
    </row>
    <row r="126" spans="3:10">
      <c r="C126" s="15"/>
      <c r="D126" s="24"/>
      <c r="F126" s="15"/>
      <c r="G126" s="24"/>
      <c r="J126" s="24"/>
    </row>
    <row r="127" spans="3:10">
      <c r="D127" s="24"/>
      <c r="F127" s="15"/>
      <c r="G127" s="24"/>
      <c r="J127" s="24"/>
    </row>
    <row r="128" spans="3:10">
      <c r="D128" s="24"/>
      <c r="F128" s="15"/>
      <c r="G128" s="24"/>
      <c r="J128" s="24"/>
    </row>
    <row r="129" spans="4:10">
      <c r="D129" s="24"/>
      <c r="F129" s="15"/>
      <c r="G129" s="24"/>
      <c r="J129" s="24"/>
    </row>
    <row r="130" spans="4:10">
      <c r="D130" s="24"/>
      <c r="F130" s="15"/>
      <c r="G130" s="24"/>
      <c r="J130" s="24"/>
    </row>
    <row r="131" spans="4:10">
      <c r="D131" s="24"/>
      <c r="F131" s="15"/>
      <c r="G131" s="24"/>
      <c r="J131" s="24"/>
    </row>
    <row r="132" spans="4:10">
      <c r="D132" s="24"/>
      <c r="F132" s="15"/>
      <c r="G132" s="24"/>
      <c r="J132" s="24"/>
    </row>
    <row r="133" spans="4:10">
      <c r="D133" s="26"/>
      <c r="E133" s="33" t="s">
        <v>48</v>
      </c>
      <c r="F133" s="27"/>
      <c r="G133" s="26"/>
      <c r="H133" s="33" t="s">
        <v>48</v>
      </c>
      <c r="I133" s="33"/>
      <c r="J133" s="24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0007-276F-4ADF-8843-28686B4D2F48}">
  <dimension ref="A1:X133"/>
  <sheetViews>
    <sheetView workbookViewId="0">
      <pane ySplit="15" topLeftCell="A76" activePane="bottomLeft" state="frozen"/>
      <selection pane="bottomLeft" activeCell="K38" sqref="K38"/>
      <selection activeCell="K38" sqref="K38"/>
    </sheetView>
  </sheetViews>
  <sheetFormatPr defaultRowHeight="15"/>
  <cols>
    <col min="1" max="1" width="4" customWidth="1"/>
    <col min="3" max="3" width="4" customWidth="1"/>
    <col min="4" max="4" width="5.85546875" customWidth="1"/>
    <col min="7" max="7" width="7.42578125" customWidth="1"/>
    <col min="11" max="11" width="9.28515625" customWidth="1"/>
  </cols>
  <sheetData>
    <row r="1" spans="1:24">
      <c r="B1" t="s">
        <v>0</v>
      </c>
      <c r="L1" s="1">
        <v>0.14499999999999999</v>
      </c>
      <c r="O1">
        <v>2204.62262184877</v>
      </c>
    </row>
    <row r="2" spans="1:24">
      <c r="H2" s="76" t="s">
        <v>4</v>
      </c>
      <c r="I2" s="76" t="s">
        <v>4</v>
      </c>
      <c r="J2">
        <f>+D11+G11</f>
        <v>3771950</v>
      </c>
      <c r="K2">
        <f>J2-J3</f>
        <v>19180</v>
      </c>
      <c r="L2" s="1">
        <f>K2/J2</f>
        <v>5.0849030342395843E-3</v>
      </c>
    </row>
    <row r="3" spans="1:24">
      <c r="B3" t="s">
        <v>7</v>
      </c>
      <c r="D3" s="77" t="s">
        <v>190</v>
      </c>
      <c r="E3" s="65"/>
      <c r="F3" t="s">
        <v>191</v>
      </c>
      <c r="H3" s="76" t="s">
        <v>10</v>
      </c>
      <c r="I3" s="76"/>
      <c r="J3">
        <f>K11-L10+M11-N10+O11-P10+Q11-R10+S11-T10+U11-V10+W11-X10</f>
        <v>3752770</v>
      </c>
      <c r="K3" s="3" t="s">
        <v>11</v>
      </c>
      <c r="L3" s="3" t="s">
        <v>12</v>
      </c>
      <c r="M3" s="3" t="s">
        <v>13</v>
      </c>
      <c r="N3" s="4">
        <f>N4*I4/O1</f>
        <v>1622.5277391538825</v>
      </c>
      <c r="O3" s="4">
        <f>K7+M7+O7+Q7+S7+U7+W7</f>
        <v>1622.5277391538821</v>
      </c>
    </row>
    <row r="4" spans="1:24">
      <c r="B4" t="s">
        <v>15</v>
      </c>
      <c r="D4" s="78" t="s">
        <v>16</v>
      </c>
      <c r="E4" s="65"/>
      <c r="I4">
        <v>60</v>
      </c>
      <c r="J4" s="5">
        <f>J3/I4</f>
        <v>62546.166666666664</v>
      </c>
      <c r="K4" s="6">
        <v>0.98</v>
      </c>
      <c r="L4" s="6">
        <f>IF(J5=0,L1,(L8+N8+P8+R8+T8+V8+X8)/J5/K4)</f>
        <v>0.16000000000000003</v>
      </c>
      <c r="M4" s="6">
        <f>IF(J5=0,0,(L9+N9+P9+R9+T9+V9+X9)/J5/K4)</f>
        <v>1.0000000000000002E-2</v>
      </c>
      <c r="N4" s="5">
        <f>IF(L4&gt;L1,J4*(1-L4)/(1-L1)*(1-M4)*K4,J4*K4*(1-M4))</f>
        <v>59617.689305263157</v>
      </c>
      <c r="V4" s="4"/>
    </row>
    <row r="5" spans="1:24">
      <c r="B5" t="s">
        <v>18</v>
      </c>
      <c r="D5" s="78">
        <v>43376</v>
      </c>
      <c r="E5" s="65"/>
      <c r="F5" s="7">
        <v>43378</v>
      </c>
      <c r="J5" s="4">
        <f>J3/O1</f>
        <v>1702.2278383649045</v>
      </c>
      <c r="N5" s="5">
        <v>940</v>
      </c>
      <c r="O5" s="8">
        <f>N4/N5</f>
        <v>63.423073729003356</v>
      </c>
      <c r="P5" t="s">
        <v>6</v>
      </c>
      <c r="V5" s="4"/>
    </row>
    <row r="6" spans="1:24">
      <c r="D6" s="9"/>
      <c r="J6" s="4"/>
      <c r="K6" s="10"/>
      <c r="L6" s="11"/>
      <c r="M6" s="10"/>
      <c r="N6" s="5"/>
      <c r="O6" s="8">
        <f>M7+O7</f>
        <v>1063.4152910904472</v>
      </c>
    </row>
    <row r="7" spans="1:24">
      <c r="F7">
        <f>F8*E8</f>
        <v>636.8941193894791</v>
      </c>
      <c r="I7">
        <f>I8*H8</f>
        <v>523.14383444153236</v>
      </c>
      <c r="K7" s="4">
        <f>IF(K8&gt;$L1,(L11-L10/$O1)*$K4*(1-K8)/(1-$L1)*(1-K9),(L11-L10/$O1)*$K4*(1-K9))</f>
        <v>39.102158866404586</v>
      </c>
      <c r="M7" s="4">
        <f>IF(M8&gt;$L1,(N11-N10/$O1)*$K4*(1-M8)/(1-$L1)*(1-M9),(N11-N10/$O1)*$K4*(1-M9))</f>
        <v>520.732321542308</v>
      </c>
      <c r="O7" s="4">
        <f>IF(O8&gt;$L1,(P11-P10/$O1)*$K4*(1-O8)/(1-$L1)*(1-O9),(P11-P10/$O1)*$K4*(1-O9))</f>
        <v>542.68296954813911</v>
      </c>
      <c r="Q7" s="4">
        <f>IF(Q8&gt;$L1,(R11-R10/$O1)*$K4*(1-Q8)/(1-$L1)*(1-Q9),(R11-R10/$O1)*$K4*(1-Q9))</f>
        <v>520.01028919703049</v>
      </c>
      <c r="S7" s="4">
        <f>IF(S8&gt;$L1,(T11-T10/$O1)*$K4*(1-S8)/(1-$L1)*(1-S9),(T11-T10/$O1)*$K4*(1-S9))</f>
        <v>0</v>
      </c>
      <c r="U7" s="4">
        <f>IF(U8&gt;$L1,(V11-V10/$O1)*$K4*(1-U8)/(1-$L1)*(1-U9),(V11-V10/$O1)*$K4*(1-U9))</f>
        <v>0</v>
      </c>
      <c r="W7" s="4">
        <f>IF(W8&gt;$L1,(X11-X10/$O1)*$K4*(1-W8)/(1-$L1)*(1-W9),(X11-X10/$O1)*$K4*(1-W9))</f>
        <v>0</v>
      </c>
    </row>
    <row r="8" spans="1:24">
      <c r="B8" s="12"/>
      <c r="C8" s="12"/>
      <c r="D8" s="12"/>
      <c r="E8" s="13">
        <f>D9/D10</f>
        <v>1.0614901989824652</v>
      </c>
      <c r="F8" s="12">
        <v>600</v>
      </c>
      <c r="G8" s="12"/>
      <c r="H8" s="13">
        <f>G9/G10</f>
        <v>1.0359283850327374</v>
      </c>
      <c r="I8" s="12">
        <v>505</v>
      </c>
      <c r="J8" t="s">
        <v>19</v>
      </c>
      <c r="K8" s="1">
        <v>0.16</v>
      </c>
      <c r="L8" s="4">
        <f>(L11-L10/$O1)*$K4*K8</f>
        <v>6.4323897702310573</v>
      </c>
      <c r="M8" s="1">
        <v>0.16</v>
      </c>
      <c r="N8" s="4">
        <f>(N11-N10/$O1)*$K4*M8</f>
        <v>85.661594019946776</v>
      </c>
      <c r="O8" s="1">
        <v>0.16</v>
      </c>
      <c r="P8" s="4">
        <f>(P11-P10/$O1)*$K4*O8</f>
        <v>89.272523129131116</v>
      </c>
      <c r="Q8" s="1">
        <v>0.16</v>
      </c>
      <c r="R8" s="4">
        <f>(R11-R10/$O1)*$K4*Q8</f>
        <v>85.542818136308057</v>
      </c>
      <c r="S8" s="1">
        <v>9.5000000000000001E-2</v>
      </c>
      <c r="T8" s="4">
        <f>(T11-T10/$O1)*$K4*S8</f>
        <v>0</v>
      </c>
      <c r="U8" s="1">
        <v>0.15</v>
      </c>
      <c r="V8" s="4">
        <f>(V11-V10/$O1)*$K4*U8</f>
        <v>0</v>
      </c>
      <c r="W8" s="1">
        <v>0.15</v>
      </c>
      <c r="X8" s="4">
        <f>(X11-X10/$O1)*$K4*W8</f>
        <v>0</v>
      </c>
    </row>
    <row r="9" spans="1:24">
      <c r="B9" s="12" t="s">
        <v>20</v>
      </c>
      <c r="C9" s="14"/>
      <c r="D9" s="79">
        <v>2014032</v>
      </c>
      <c r="E9" s="80"/>
      <c r="F9" s="81"/>
      <c r="G9" s="79">
        <v>1922069</v>
      </c>
      <c r="H9" s="80"/>
      <c r="I9" s="81"/>
      <c r="J9" t="s">
        <v>13</v>
      </c>
      <c r="K9" s="1">
        <v>0.01</v>
      </c>
      <c r="L9" s="4">
        <f>(L11-L10/$O1)*$K4*K9</f>
        <v>0.40202436063944108</v>
      </c>
      <c r="M9" s="1">
        <v>0.01</v>
      </c>
      <c r="N9" s="4">
        <f>(N11-N10/$O1)*$K4*M9</f>
        <v>5.3538496262466735</v>
      </c>
      <c r="O9" s="1">
        <v>0.01</v>
      </c>
      <c r="P9" s="4">
        <f>(P11-P10/$O1)*$K4*O9</f>
        <v>5.5795326955706948</v>
      </c>
      <c r="Q9" s="1">
        <v>0.01</v>
      </c>
      <c r="R9" s="4">
        <f>(R11-R10/$O1)*$K4*Q9</f>
        <v>5.3464261335192536</v>
      </c>
      <c r="S9" s="1">
        <v>2.5000000000000001E-2</v>
      </c>
      <c r="T9" s="4">
        <f>(T11-T10/$O1)*$K4*S9</f>
        <v>0</v>
      </c>
      <c r="U9" s="1">
        <v>2.5000000000000001E-2</v>
      </c>
      <c r="V9" s="4">
        <f>(V11-V10/$O1)*$K4*U9</f>
        <v>0</v>
      </c>
      <c r="W9" s="1">
        <v>2.5000000000000001E-2</v>
      </c>
      <c r="X9" s="4">
        <f>(X11-X10/$O1)*$K4*W9</f>
        <v>0</v>
      </c>
    </row>
    <row r="10" spans="1:24">
      <c r="B10" t="s">
        <v>21</v>
      </c>
      <c r="C10" s="15"/>
      <c r="D10" s="67">
        <f>J3/J2*D11</f>
        <v>1897362.7848195231</v>
      </c>
      <c r="E10" s="68"/>
      <c r="F10" s="69"/>
      <c r="G10" s="67">
        <f>J3/J2*G11</f>
        <v>1855407.2151804769</v>
      </c>
      <c r="H10" s="68"/>
      <c r="I10" s="69"/>
      <c r="J10" t="s">
        <v>22</v>
      </c>
      <c r="L10" s="16"/>
      <c r="N10" s="16"/>
      <c r="P10" s="16"/>
      <c r="R10" s="16"/>
      <c r="T10" s="16"/>
      <c r="V10" s="16"/>
      <c r="X10" s="16"/>
    </row>
    <row r="11" spans="1:24">
      <c r="B11" t="s">
        <v>23</v>
      </c>
      <c r="C11" s="15"/>
      <c r="D11" s="70">
        <f>E14+F14</f>
        <v>1907060</v>
      </c>
      <c r="E11" s="71"/>
      <c r="F11" s="72"/>
      <c r="G11" s="70">
        <f>H14+I14</f>
        <v>1864890</v>
      </c>
      <c r="H11" s="71"/>
      <c r="I11" s="71"/>
      <c r="J11" s="20"/>
      <c r="K11" s="21">
        <f>K14+L14</f>
        <v>90440</v>
      </c>
      <c r="L11" s="22">
        <f>K11/2204.62262184877</f>
        <v>41.02289394280011</v>
      </c>
      <c r="M11" s="21">
        <f>M14+N14</f>
        <v>1204410</v>
      </c>
      <c r="N11" s="22">
        <f>M11/2204.62262184877</f>
        <v>546.31118635170139</v>
      </c>
      <c r="O11" s="21">
        <f>O14+P14</f>
        <v>1255180</v>
      </c>
      <c r="P11" s="22">
        <f>O11/2204.62262184877</f>
        <v>569.34007097660151</v>
      </c>
      <c r="Q11" s="21">
        <f>Q14+R14</f>
        <v>1202740</v>
      </c>
      <c r="R11" s="22">
        <f>Q11/2204.62262184877</f>
        <v>545.55368709380139</v>
      </c>
      <c r="S11" s="21">
        <f>S14+T14</f>
        <v>0</v>
      </c>
      <c r="T11" s="22">
        <f>S11/2204.62262184877</f>
        <v>0</v>
      </c>
      <c r="U11" s="21">
        <f>U14+V14</f>
        <v>0</v>
      </c>
      <c r="V11" s="22">
        <f>U11/2204.62262184877</f>
        <v>0</v>
      </c>
      <c r="W11" s="21">
        <f>W14+X14</f>
        <v>0</v>
      </c>
      <c r="X11" s="22">
        <f>W11/2204.62262184877</f>
        <v>0</v>
      </c>
    </row>
    <row r="12" spans="1:24">
      <c r="A12" s="65" t="s">
        <v>24</v>
      </c>
      <c r="B12" s="65"/>
      <c r="C12" s="15"/>
      <c r="D12" s="73" t="s">
        <v>25</v>
      </c>
      <c r="E12" s="74"/>
      <c r="F12" s="75"/>
      <c r="G12" s="73" t="s">
        <v>26</v>
      </c>
      <c r="H12" s="74"/>
      <c r="I12" s="74"/>
      <c r="J12" s="23"/>
      <c r="K12" s="63" t="s">
        <v>192</v>
      </c>
      <c r="L12" s="64"/>
      <c r="M12" s="63" t="s">
        <v>193</v>
      </c>
      <c r="N12" s="64"/>
      <c r="O12" s="63" t="s">
        <v>62</v>
      </c>
      <c r="P12" s="64"/>
      <c r="Q12" s="63" t="s">
        <v>194</v>
      </c>
      <c r="R12" s="64"/>
      <c r="S12" s="63" t="s">
        <v>86</v>
      </c>
      <c r="T12" s="64"/>
      <c r="U12" s="63" t="s">
        <v>54</v>
      </c>
      <c r="V12" s="64"/>
      <c r="W12" s="63" t="s">
        <v>33</v>
      </c>
      <c r="X12" s="64"/>
    </row>
    <row r="13" spans="1:24">
      <c r="B13" t="s">
        <v>34</v>
      </c>
      <c r="C13" s="15"/>
      <c r="D13" s="24" t="s">
        <v>35</v>
      </c>
      <c r="E13" s="65" t="s">
        <v>36</v>
      </c>
      <c r="F13" s="66"/>
      <c r="G13" s="24" t="s">
        <v>35</v>
      </c>
      <c r="H13" s="65" t="s">
        <v>36</v>
      </c>
      <c r="I13" s="65"/>
      <c r="J13" s="20"/>
      <c r="K13" s="63" t="s">
        <v>36</v>
      </c>
      <c r="L13" s="64"/>
      <c r="M13" s="63" t="s">
        <v>36</v>
      </c>
      <c r="N13" s="64"/>
      <c r="O13" s="63" t="s">
        <v>36</v>
      </c>
      <c r="P13" s="64"/>
      <c r="Q13" s="63" t="s">
        <v>36</v>
      </c>
      <c r="R13" s="64"/>
      <c r="S13" s="63" t="s">
        <v>36</v>
      </c>
      <c r="T13" s="64"/>
      <c r="U13" s="63" t="s">
        <v>36</v>
      </c>
      <c r="V13" s="64"/>
      <c r="W13" s="63" t="s">
        <v>36</v>
      </c>
      <c r="X13" s="64"/>
    </row>
    <row r="14" spans="1:24">
      <c r="C14" s="15"/>
      <c r="D14" s="24"/>
      <c r="E14" s="2">
        <f>SUM(E15:E133)</f>
        <v>1907060</v>
      </c>
      <c r="F14" s="25">
        <f>SUM(F15:F133)</f>
        <v>0</v>
      </c>
      <c r="G14" s="24"/>
      <c r="H14" s="2">
        <f>SUM(H15:H133)</f>
        <v>1864890</v>
      </c>
      <c r="I14" s="2">
        <f>SUM(I15:I133)</f>
        <v>0</v>
      </c>
      <c r="J14" s="20"/>
      <c r="K14" s="17">
        <f t="shared" ref="K14:X14" si="0">SUM(K15:K133)</f>
        <v>90440</v>
      </c>
      <c r="L14" s="19">
        <f t="shared" si="0"/>
        <v>0</v>
      </c>
      <c r="M14" s="17">
        <f t="shared" si="0"/>
        <v>1204410</v>
      </c>
      <c r="N14" s="19">
        <f t="shared" si="0"/>
        <v>0</v>
      </c>
      <c r="O14" s="17">
        <f t="shared" si="0"/>
        <v>1255180</v>
      </c>
      <c r="P14" s="19">
        <f t="shared" si="0"/>
        <v>0</v>
      </c>
      <c r="Q14" s="17">
        <f t="shared" si="0"/>
        <v>1202740</v>
      </c>
      <c r="R14" s="19">
        <f t="shared" si="0"/>
        <v>0</v>
      </c>
      <c r="S14" s="17">
        <f t="shared" si="0"/>
        <v>0</v>
      </c>
      <c r="T14" s="19">
        <f t="shared" si="0"/>
        <v>0</v>
      </c>
      <c r="U14" s="17">
        <f t="shared" si="0"/>
        <v>0</v>
      </c>
      <c r="V14" s="19">
        <f t="shared" si="0"/>
        <v>0</v>
      </c>
      <c r="W14" s="17">
        <f t="shared" si="0"/>
        <v>0</v>
      </c>
      <c r="X14" s="19">
        <f t="shared" si="0"/>
        <v>0</v>
      </c>
    </row>
    <row r="15" spans="1:24">
      <c r="C15" s="15"/>
      <c r="D15" s="24"/>
      <c r="E15" t="s">
        <v>37</v>
      </c>
      <c r="F15" s="15" t="s">
        <v>39</v>
      </c>
      <c r="G15" s="24"/>
      <c r="H15" t="s">
        <v>37</v>
      </c>
      <c r="I15" t="s">
        <v>38</v>
      </c>
      <c r="J15" s="24"/>
      <c r="K15" s="26" t="s">
        <v>37</v>
      </c>
      <c r="L15" s="27" t="s">
        <v>39</v>
      </c>
      <c r="M15" s="26" t="s">
        <v>37</v>
      </c>
      <c r="N15" s="27" t="s">
        <v>39</v>
      </c>
      <c r="O15" s="26" t="s">
        <v>37</v>
      </c>
      <c r="P15" s="27" t="s">
        <v>39</v>
      </c>
      <c r="Q15" s="26" t="s">
        <v>37</v>
      </c>
      <c r="R15" s="27" t="s">
        <v>39</v>
      </c>
      <c r="S15" s="26" t="s">
        <v>37</v>
      </c>
      <c r="T15" s="27" t="s">
        <v>39</v>
      </c>
      <c r="U15" s="26" t="s">
        <v>37</v>
      </c>
      <c r="V15" s="27" t="s">
        <v>39</v>
      </c>
      <c r="W15" s="26" t="s">
        <v>37</v>
      </c>
      <c r="X15" s="27" t="s">
        <v>39</v>
      </c>
    </row>
    <row r="16" spans="1:24">
      <c r="B16">
        <v>1</v>
      </c>
      <c r="C16" s="15"/>
      <c r="D16" s="24">
        <v>610</v>
      </c>
      <c r="E16">
        <v>18000</v>
      </c>
      <c r="F16" s="15"/>
      <c r="G16" s="24"/>
      <c r="J16" s="24"/>
      <c r="K16">
        <v>18060</v>
      </c>
    </row>
    <row r="17" spans="2:21">
      <c r="B17">
        <v>2</v>
      </c>
      <c r="C17" s="15"/>
      <c r="D17" s="24">
        <v>611</v>
      </c>
      <c r="E17">
        <v>21700</v>
      </c>
      <c r="F17" s="15"/>
      <c r="G17" s="24">
        <v>92</v>
      </c>
      <c r="H17">
        <v>23060</v>
      </c>
      <c r="J17" s="24"/>
      <c r="K17">
        <v>44600</v>
      </c>
    </row>
    <row r="18" spans="2:21">
      <c r="B18">
        <v>3</v>
      </c>
      <c r="C18" s="15"/>
      <c r="D18" s="24">
        <v>612</v>
      </c>
      <c r="E18">
        <v>24580</v>
      </c>
      <c r="F18" s="15"/>
      <c r="G18" s="24">
        <v>93</v>
      </c>
      <c r="H18">
        <v>22680</v>
      </c>
      <c r="J18" s="24"/>
      <c r="K18">
        <v>27780</v>
      </c>
      <c r="M18">
        <v>19880</v>
      </c>
    </row>
    <row r="19" spans="2:21">
      <c r="B19">
        <v>4</v>
      </c>
      <c r="C19" s="15"/>
      <c r="D19">
        <v>613</v>
      </c>
      <c r="E19">
        <v>22040</v>
      </c>
      <c r="F19" s="15"/>
      <c r="G19">
        <v>94</v>
      </c>
      <c r="H19">
        <v>21220</v>
      </c>
      <c r="J19" s="24"/>
      <c r="M19">
        <v>42500</v>
      </c>
    </row>
    <row r="20" spans="2:21">
      <c r="B20">
        <v>5</v>
      </c>
      <c r="C20" s="15"/>
      <c r="D20">
        <v>614</v>
      </c>
      <c r="E20" t="s">
        <v>195</v>
      </c>
      <c r="F20" s="15"/>
      <c r="G20">
        <v>95</v>
      </c>
      <c r="H20">
        <v>21260</v>
      </c>
      <c r="J20" s="24"/>
      <c r="M20">
        <v>39860</v>
      </c>
    </row>
    <row r="21" spans="2:21">
      <c r="B21">
        <v>6</v>
      </c>
      <c r="C21" s="15"/>
      <c r="D21">
        <v>615</v>
      </c>
      <c r="E21">
        <v>19300</v>
      </c>
      <c r="F21" s="15"/>
      <c r="G21">
        <v>96</v>
      </c>
      <c r="H21">
        <v>21600</v>
      </c>
      <c r="J21" s="24"/>
      <c r="M21">
        <v>39800</v>
      </c>
    </row>
    <row r="22" spans="2:21">
      <c r="B22">
        <v>7</v>
      </c>
      <c r="C22" s="15"/>
      <c r="D22">
        <v>616</v>
      </c>
      <c r="E22">
        <v>17040</v>
      </c>
      <c r="F22" s="15"/>
      <c r="G22">
        <v>97</v>
      </c>
      <c r="H22">
        <v>20020</v>
      </c>
      <c r="J22" s="24"/>
      <c r="M22">
        <v>37220</v>
      </c>
    </row>
    <row r="23" spans="2:21">
      <c r="B23">
        <v>8</v>
      </c>
      <c r="C23" s="15"/>
      <c r="D23">
        <v>617</v>
      </c>
      <c r="E23">
        <v>21720</v>
      </c>
      <c r="F23" s="15"/>
      <c r="G23">
        <v>98</v>
      </c>
      <c r="H23">
        <v>19600</v>
      </c>
      <c r="J23" s="24"/>
      <c r="M23">
        <v>40780</v>
      </c>
    </row>
    <row r="24" spans="2:21">
      <c r="B24">
        <v>9</v>
      </c>
      <c r="C24" s="15"/>
      <c r="D24">
        <v>618</v>
      </c>
      <c r="E24">
        <v>18460</v>
      </c>
      <c r="F24" s="15"/>
      <c r="G24">
        <v>99</v>
      </c>
      <c r="H24">
        <v>20600</v>
      </c>
      <c r="J24" s="24"/>
      <c r="M24">
        <v>38760</v>
      </c>
    </row>
    <row r="25" spans="2:21">
      <c r="B25">
        <v>10</v>
      </c>
      <c r="C25" s="15"/>
      <c r="D25">
        <v>619</v>
      </c>
      <c r="E25">
        <v>20220</v>
      </c>
      <c r="F25" s="15"/>
      <c r="G25">
        <v>100</v>
      </c>
      <c r="H25">
        <v>17520</v>
      </c>
      <c r="J25" s="24"/>
      <c r="M25">
        <v>37620</v>
      </c>
    </row>
    <row r="26" spans="2:21">
      <c r="B26">
        <v>11</v>
      </c>
      <c r="C26" s="15"/>
      <c r="D26">
        <v>620</v>
      </c>
      <c r="E26">
        <v>18680</v>
      </c>
      <c r="F26" s="15"/>
      <c r="G26">
        <v>101</v>
      </c>
      <c r="H26">
        <v>24260</v>
      </c>
      <c r="J26" s="24"/>
      <c r="M26">
        <v>43100</v>
      </c>
    </row>
    <row r="27" spans="2:21">
      <c r="B27">
        <v>12</v>
      </c>
      <c r="C27" s="15"/>
      <c r="D27">
        <v>621</v>
      </c>
      <c r="E27">
        <v>23080</v>
      </c>
      <c r="F27" s="15"/>
      <c r="G27">
        <v>102</v>
      </c>
      <c r="H27">
        <v>20280</v>
      </c>
      <c r="I27" s="15"/>
      <c r="J27" s="24"/>
      <c r="M27">
        <v>45520</v>
      </c>
    </row>
    <row r="28" spans="2:21">
      <c r="B28">
        <v>13</v>
      </c>
      <c r="C28" s="15"/>
      <c r="D28">
        <v>622</v>
      </c>
      <c r="E28">
        <v>22020</v>
      </c>
      <c r="F28" s="15"/>
      <c r="G28">
        <v>103</v>
      </c>
      <c r="H28">
        <v>22240</v>
      </c>
      <c r="I28" s="15"/>
      <c r="J28" s="24"/>
      <c r="M28">
        <v>44420</v>
      </c>
    </row>
    <row r="29" spans="2:21">
      <c r="B29">
        <v>14</v>
      </c>
      <c r="C29" s="15"/>
      <c r="D29">
        <v>623</v>
      </c>
      <c r="E29">
        <v>21260</v>
      </c>
      <c r="G29">
        <v>104</v>
      </c>
      <c r="H29">
        <v>18720</v>
      </c>
      <c r="J29" s="24"/>
      <c r="M29">
        <v>39980</v>
      </c>
    </row>
    <row r="30" spans="2:21">
      <c r="B30">
        <v>15</v>
      </c>
      <c r="C30" s="15"/>
      <c r="D30" s="28">
        <v>624</v>
      </c>
      <c r="E30">
        <v>22140</v>
      </c>
      <c r="F30" s="15"/>
      <c r="G30">
        <v>105</v>
      </c>
      <c r="H30">
        <v>21900</v>
      </c>
      <c r="J30" s="24"/>
      <c r="M30">
        <v>43940</v>
      </c>
    </row>
    <row r="31" spans="2:21">
      <c r="B31">
        <v>16</v>
      </c>
      <c r="C31" s="15"/>
      <c r="D31" t="s">
        <v>196</v>
      </c>
      <c r="E31">
        <v>20740</v>
      </c>
      <c r="F31" s="15"/>
      <c r="G31">
        <v>106</v>
      </c>
      <c r="H31">
        <v>22600</v>
      </c>
      <c r="J31" s="24"/>
      <c r="M31">
        <v>43280</v>
      </c>
    </row>
    <row r="32" spans="2:21">
      <c r="B32">
        <v>17</v>
      </c>
      <c r="C32" s="15"/>
      <c r="D32">
        <v>627</v>
      </c>
      <c r="E32">
        <v>20840</v>
      </c>
      <c r="F32" s="15"/>
      <c r="G32">
        <v>107</v>
      </c>
      <c r="H32">
        <v>21760</v>
      </c>
      <c r="J32" s="24"/>
      <c r="M32">
        <v>42720</v>
      </c>
      <c r="U32" t="s">
        <v>136</v>
      </c>
    </row>
    <row r="33" spans="2:13">
      <c r="B33">
        <v>18</v>
      </c>
      <c r="C33" s="15"/>
      <c r="D33">
        <v>628</v>
      </c>
      <c r="E33">
        <v>22480</v>
      </c>
      <c r="F33" s="15"/>
      <c r="G33">
        <v>108</v>
      </c>
      <c r="H33">
        <v>23580</v>
      </c>
      <c r="J33" s="24"/>
      <c r="M33">
        <v>45920</v>
      </c>
    </row>
    <row r="34" spans="2:13">
      <c r="B34">
        <v>19</v>
      </c>
      <c r="C34" s="15"/>
      <c r="D34">
        <v>629</v>
      </c>
      <c r="E34">
        <v>21920</v>
      </c>
      <c r="F34" s="15"/>
      <c r="G34">
        <v>109</v>
      </c>
      <c r="H34">
        <v>21860</v>
      </c>
      <c r="J34" s="24"/>
      <c r="M34">
        <v>43350</v>
      </c>
    </row>
    <row r="35" spans="2:13">
      <c r="B35">
        <v>20</v>
      </c>
      <c r="C35" s="15"/>
      <c r="D35">
        <v>630</v>
      </c>
      <c r="E35">
        <v>22520</v>
      </c>
      <c r="F35" s="15"/>
      <c r="G35">
        <v>110</v>
      </c>
      <c r="H35">
        <v>23320</v>
      </c>
      <c r="J35" s="24"/>
      <c r="M35">
        <v>45860</v>
      </c>
    </row>
    <row r="36" spans="2:13">
      <c r="B36">
        <v>21</v>
      </c>
      <c r="C36" s="15"/>
      <c r="D36">
        <v>631</v>
      </c>
      <c r="E36">
        <v>22620</v>
      </c>
      <c r="F36" s="15"/>
      <c r="G36">
        <v>111</v>
      </c>
      <c r="H36">
        <v>22260</v>
      </c>
      <c r="J36" s="24"/>
      <c r="M36">
        <v>44800</v>
      </c>
    </row>
    <row r="37" spans="2:13">
      <c r="B37">
        <v>22</v>
      </c>
      <c r="C37" s="15"/>
      <c r="D37">
        <v>632</v>
      </c>
      <c r="E37">
        <v>20080</v>
      </c>
      <c r="F37" s="15"/>
      <c r="J37" s="24"/>
    </row>
    <row r="38" spans="2:13">
      <c r="B38">
        <v>23</v>
      </c>
      <c r="C38" s="15"/>
      <c r="D38">
        <v>633</v>
      </c>
      <c r="E38">
        <v>20580</v>
      </c>
      <c r="F38" s="15"/>
      <c r="J38" s="24"/>
      <c r="M38">
        <v>41120</v>
      </c>
    </row>
    <row r="39" spans="2:13">
      <c r="B39">
        <v>24</v>
      </c>
      <c r="C39" s="15"/>
      <c r="D39">
        <v>634</v>
      </c>
      <c r="E39">
        <v>21060</v>
      </c>
      <c r="F39" s="15"/>
      <c r="J39" s="24"/>
    </row>
    <row r="40" spans="2:13">
      <c r="C40" s="15"/>
      <c r="D40">
        <v>635</v>
      </c>
      <c r="E40">
        <v>14080</v>
      </c>
      <c r="F40" s="15"/>
      <c r="J40" s="24"/>
      <c r="M40">
        <v>35620</v>
      </c>
    </row>
    <row r="41" spans="2:13">
      <c r="B41">
        <v>25</v>
      </c>
      <c r="C41" s="15"/>
      <c r="D41">
        <v>636</v>
      </c>
      <c r="E41">
        <v>22660</v>
      </c>
      <c r="F41" s="15"/>
      <c r="G41">
        <v>112</v>
      </c>
      <c r="H41">
        <v>20880</v>
      </c>
      <c r="J41" s="24"/>
      <c r="M41">
        <v>43340</v>
      </c>
    </row>
    <row r="42" spans="2:13">
      <c r="B42">
        <v>26</v>
      </c>
      <c r="C42" s="15"/>
      <c r="D42">
        <v>637</v>
      </c>
      <c r="E42">
        <v>22900</v>
      </c>
      <c r="F42" s="15"/>
      <c r="G42">
        <v>113</v>
      </c>
      <c r="H42">
        <v>18680</v>
      </c>
      <c r="J42" s="24"/>
      <c r="M42">
        <v>41700</v>
      </c>
    </row>
    <row r="43" spans="2:13">
      <c r="B43">
        <v>27</v>
      </c>
      <c r="C43" s="15"/>
      <c r="D43">
        <v>638</v>
      </c>
      <c r="E43">
        <v>22320</v>
      </c>
      <c r="F43" s="15"/>
      <c r="G43">
        <v>114</v>
      </c>
      <c r="H43">
        <v>22140</v>
      </c>
      <c r="J43" s="24"/>
      <c r="M43">
        <v>44360</v>
      </c>
    </row>
    <row r="44" spans="2:13">
      <c r="B44">
        <v>28</v>
      </c>
      <c r="C44" s="15"/>
      <c r="D44">
        <v>639</v>
      </c>
      <c r="E44">
        <v>20780</v>
      </c>
      <c r="F44" s="15"/>
      <c r="G44">
        <v>115</v>
      </c>
      <c r="H44">
        <v>20320</v>
      </c>
      <c r="J44" s="24"/>
      <c r="M44">
        <v>41500</v>
      </c>
    </row>
    <row r="45" spans="2:13">
      <c r="B45">
        <v>29</v>
      </c>
      <c r="C45" s="15"/>
      <c r="D45">
        <v>640</v>
      </c>
      <c r="E45">
        <v>21520</v>
      </c>
      <c r="F45" s="15"/>
      <c r="G45">
        <v>116</v>
      </c>
      <c r="H45">
        <v>24400</v>
      </c>
      <c r="J45" s="24"/>
      <c r="M45">
        <v>44680</v>
      </c>
    </row>
    <row r="46" spans="2:13">
      <c r="B46">
        <v>30</v>
      </c>
      <c r="C46" s="15"/>
      <c r="D46">
        <v>641</v>
      </c>
      <c r="E46">
        <v>20560</v>
      </c>
      <c r="F46" s="15"/>
      <c r="G46">
        <v>117</v>
      </c>
      <c r="H46">
        <v>21760</v>
      </c>
      <c r="J46" s="24"/>
      <c r="M46">
        <v>41760</v>
      </c>
    </row>
    <row r="47" spans="2:13">
      <c r="B47">
        <v>31</v>
      </c>
      <c r="C47" s="15"/>
      <c r="D47">
        <v>642</v>
      </c>
      <c r="E47">
        <v>22640</v>
      </c>
      <c r="F47" s="15"/>
      <c r="G47">
        <v>118</v>
      </c>
      <c r="H47">
        <v>23100</v>
      </c>
      <c r="J47" s="24"/>
      <c r="M47">
        <v>45600</v>
      </c>
    </row>
    <row r="48" spans="2:13">
      <c r="B48">
        <v>32</v>
      </c>
      <c r="C48" s="15"/>
      <c r="D48">
        <v>643</v>
      </c>
      <c r="E48">
        <v>23460</v>
      </c>
      <c r="F48" s="15"/>
      <c r="G48">
        <v>119</v>
      </c>
      <c r="H48">
        <v>22360</v>
      </c>
      <c r="J48" s="24"/>
      <c r="M48">
        <v>45420</v>
      </c>
    </row>
    <row r="49" spans="1:20">
      <c r="C49" s="15"/>
      <c r="F49" s="15"/>
      <c r="J49" s="24"/>
    </row>
    <row r="50" spans="1:20">
      <c r="B50">
        <v>33</v>
      </c>
      <c r="C50" s="15"/>
      <c r="D50">
        <v>644</v>
      </c>
      <c r="E50">
        <v>23980</v>
      </c>
      <c r="F50" s="15"/>
      <c r="G50">
        <v>120</v>
      </c>
      <c r="H50">
        <v>19620</v>
      </c>
      <c r="J50" s="24"/>
      <c r="O50">
        <v>41600</v>
      </c>
    </row>
    <row r="51" spans="1:20">
      <c r="B51">
        <v>34</v>
      </c>
      <c r="C51" s="15"/>
      <c r="D51">
        <v>645</v>
      </c>
      <c r="E51">
        <v>22400</v>
      </c>
      <c r="F51" s="15"/>
      <c r="G51">
        <v>121</v>
      </c>
      <c r="H51">
        <v>20960</v>
      </c>
      <c r="J51" s="24"/>
      <c r="O51">
        <v>43500</v>
      </c>
    </row>
    <row r="52" spans="1:20">
      <c r="B52">
        <v>35</v>
      </c>
      <c r="C52" s="15"/>
      <c r="D52">
        <v>646</v>
      </c>
      <c r="E52">
        <v>24120</v>
      </c>
      <c r="F52" s="15"/>
      <c r="G52">
        <v>122</v>
      </c>
      <c r="H52">
        <v>17560</v>
      </c>
      <c r="J52" s="24"/>
      <c r="O52">
        <v>41460</v>
      </c>
    </row>
    <row r="53" spans="1:20">
      <c r="B53">
        <v>36</v>
      </c>
      <c r="C53" s="15"/>
      <c r="D53">
        <v>647</v>
      </c>
      <c r="E53">
        <v>16780</v>
      </c>
      <c r="F53" s="15"/>
      <c r="G53">
        <v>123</v>
      </c>
      <c r="H53">
        <v>24000</v>
      </c>
      <c r="J53" s="24"/>
      <c r="O53">
        <v>39600</v>
      </c>
    </row>
    <row r="54" spans="1:20">
      <c r="B54">
        <v>37</v>
      </c>
      <c r="C54" s="15"/>
      <c r="D54">
        <v>648</v>
      </c>
      <c r="E54">
        <v>17340</v>
      </c>
      <c r="F54" s="15"/>
      <c r="G54">
        <v>124</v>
      </c>
      <c r="H54">
        <v>21240</v>
      </c>
      <c r="J54" s="24"/>
      <c r="O54">
        <v>38680</v>
      </c>
    </row>
    <row r="55" spans="1:20">
      <c r="B55">
        <v>38</v>
      </c>
      <c r="C55" s="15"/>
      <c r="D55">
        <v>649</v>
      </c>
      <c r="E55">
        <v>36880</v>
      </c>
      <c r="F55" s="15"/>
      <c r="G55">
        <v>125</v>
      </c>
      <c r="H55">
        <v>20200</v>
      </c>
      <c r="J55" s="24"/>
      <c r="L55" s="9"/>
      <c r="M55" s="9"/>
      <c r="O55">
        <v>36620</v>
      </c>
    </row>
    <row r="56" spans="1:20">
      <c r="B56">
        <v>39</v>
      </c>
      <c r="C56" s="15"/>
      <c r="D56">
        <v>650</v>
      </c>
      <c r="E56">
        <v>23260</v>
      </c>
      <c r="F56" s="15"/>
      <c r="G56">
        <v>126</v>
      </c>
      <c r="H56">
        <v>23140</v>
      </c>
      <c r="J56" s="24"/>
      <c r="O56">
        <v>45740</v>
      </c>
    </row>
    <row r="57" spans="1:20">
      <c r="B57">
        <v>40</v>
      </c>
      <c r="C57" s="15"/>
      <c r="D57">
        <v>651</v>
      </c>
      <c r="E57">
        <v>19860</v>
      </c>
      <c r="F57" s="15"/>
      <c r="G57">
        <v>127</v>
      </c>
      <c r="H57">
        <v>21040</v>
      </c>
      <c r="J57" s="24"/>
      <c r="O57">
        <v>40840</v>
      </c>
    </row>
    <row r="58" spans="1:20" s="9" customFormat="1">
      <c r="A58"/>
      <c r="B58" s="9">
        <v>41</v>
      </c>
      <c r="C58" s="29"/>
      <c r="D58">
        <v>652</v>
      </c>
      <c r="E58">
        <v>20680</v>
      </c>
      <c r="F58" s="15"/>
      <c r="G58">
        <v>128</v>
      </c>
      <c r="H58">
        <v>21580</v>
      </c>
      <c r="I58"/>
      <c r="J58" s="24"/>
      <c r="K58"/>
      <c r="O58" s="9">
        <v>42180</v>
      </c>
      <c r="S58"/>
      <c r="T58"/>
    </row>
    <row r="59" spans="1:20" s="9" customFormat="1">
      <c r="A59"/>
      <c r="B59" s="9">
        <v>42</v>
      </c>
      <c r="C59" s="29"/>
      <c r="D59">
        <v>653</v>
      </c>
      <c r="E59">
        <v>19020</v>
      </c>
      <c r="F59" s="15"/>
      <c r="G59">
        <v>129</v>
      </c>
      <c r="H59">
        <v>19180</v>
      </c>
      <c r="I59"/>
      <c r="J59" s="24"/>
      <c r="K59"/>
      <c r="O59" s="9">
        <v>38460</v>
      </c>
      <c r="S59"/>
      <c r="T59"/>
    </row>
    <row r="60" spans="1:20" s="9" customFormat="1">
      <c r="A60"/>
      <c r="B60" s="9">
        <v>43</v>
      </c>
      <c r="C60" s="29"/>
      <c r="D60">
        <v>654</v>
      </c>
      <c r="E60">
        <v>20660</v>
      </c>
      <c r="F60" s="15"/>
      <c r="G60">
        <v>130</v>
      </c>
      <c r="H60">
        <v>20580</v>
      </c>
      <c r="I60"/>
      <c r="J60" s="24"/>
      <c r="K60"/>
      <c r="O60" s="9">
        <v>41060</v>
      </c>
      <c r="S60"/>
      <c r="T60"/>
    </row>
    <row r="61" spans="1:20" s="9" customFormat="1">
      <c r="A61"/>
      <c r="B61" s="9">
        <v>44</v>
      </c>
      <c r="C61" s="29"/>
      <c r="D61">
        <v>655</v>
      </c>
      <c r="E61">
        <v>20400</v>
      </c>
      <c r="F61" s="15"/>
      <c r="G61">
        <v>131</v>
      </c>
      <c r="H61">
        <v>21780</v>
      </c>
      <c r="J61" s="30"/>
      <c r="K61"/>
      <c r="O61" s="9">
        <v>41520</v>
      </c>
      <c r="S61"/>
      <c r="T61"/>
    </row>
    <row r="62" spans="1:20" s="9" customFormat="1">
      <c r="A62"/>
      <c r="B62" s="9">
        <v>45</v>
      </c>
      <c r="C62" s="29"/>
      <c r="D62" s="24">
        <v>656</v>
      </c>
      <c r="E62" s="5">
        <v>19300</v>
      </c>
      <c r="F62" s="15"/>
      <c r="G62">
        <v>132</v>
      </c>
      <c r="H62" s="5">
        <v>20120</v>
      </c>
      <c r="J62" s="30"/>
      <c r="K62"/>
      <c r="M62" s="31"/>
      <c r="O62" s="9">
        <v>39600</v>
      </c>
      <c r="S62"/>
      <c r="T62"/>
    </row>
    <row r="63" spans="1:20">
      <c r="B63">
        <v>46</v>
      </c>
      <c r="C63" s="15"/>
      <c r="D63" s="24">
        <v>657</v>
      </c>
      <c r="E63">
        <v>19660</v>
      </c>
      <c r="F63" s="15"/>
      <c r="G63">
        <v>133</v>
      </c>
      <c r="H63">
        <v>20420</v>
      </c>
      <c r="J63" s="24"/>
      <c r="O63" s="9">
        <v>40200</v>
      </c>
    </row>
    <row r="64" spans="1:20">
      <c r="B64">
        <v>47</v>
      </c>
      <c r="C64" s="15"/>
      <c r="D64" s="24">
        <v>658</v>
      </c>
      <c r="E64" s="5">
        <v>23060</v>
      </c>
      <c r="F64" s="15"/>
      <c r="G64">
        <v>134</v>
      </c>
      <c r="H64" s="5">
        <v>21260</v>
      </c>
      <c r="J64" s="24"/>
      <c r="M64" s="31"/>
      <c r="O64">
        <v>44220</v>
      </c>
    </row>
    <row r="65" spans="2:15">
      <c r="B65">
        <v>48</v>
      </c>
      <c r="C65" s="15"/>
      <c r="D65" s="24">
        <v>659</v>
      </c>
      <c r="E65">
        <v>19840</v>
      </c>
      <c r="F65" s="15"/>
      <c r="G65">
        <v>135</v>
      </c>
      <c r="H65">
        <v>22840</v>
      </c>
      <c r="J65" s="24"/>
      <c r="O65">
        <v>42660</v>
      </c>
    </row>
    <row r="66" spans="2:15">
      <c r="B66">
        <v>49</v>
      </c>
      <c r="C66" s="15"/>
      <c r="D66" s="24">
        <v>660</v>
      </c>
      <c r="E66">
        <v>22920</v>
      </c>
      <c r="F66" s="15"/>
      <c r="G66">
        <v>136</v>
      </c>
      <c r="H66">
        <v>21580</v>
      </c>
      <c r="J66" s="24"/>
      <c r="O66">
        <v>44520</v>
      </c>
    </row>
    <row r="67" spans="2:15">
      <c r="B67">
        <v>50</v>
      </c>
      <c r="C67" s="15"/>
      <c r="D67" s="24">
        <v>661</v>
      </c>
      <c r="E67">
        <v>22080</v>
      </c>
      <c r="F67" s="15"/>
      <c r="G67">
        <v>137</v>
      </c>
      <c r="H67">
        <v>22880</v>
      </c>
      <c r="J67" s="24"/>
      <c r="O67">
        <v>44780</v>
      </c>
    </row>
    <row r="68" spans="2:15">
      <c r="B68">
        <v>51</v>
      </c>
      <c r="C68" s="15"/>
      <c r="D68" s="24">
        <v>662</v>
      </c>
      <c r="E68">
        <v>22140</v>
      </c>
      <c r="F68" s="15"/>
      <c r="G68">
        <v>138</v>
      </c>
      <c r="H68">
        <v>22700</v>
      </c>
      <c r="J68" s="24"/>
      <c r="O68">
        <v>44880</v>
      </c>
    </row>
    <row r="69" spans="2:15">
      <c r="B69">
        <v>52</v>
      </c>
      <c r="C69" s="15"/>
      <c r="D69" s="24">
        <v>663</v>
      </c>
      <c r="E69">
        <v>19000</v>
      </c>
      <c r="F69" s="15"/>
      <c r="G69">
        <v>139</v>
      </c>
      <c r="H69">
        <v>20340</v>
      </c>
      <c r="J69" s="24"/>
      <c r="O69">
        <v>39420</v>
      </c>
    </row>
    <row r="70" spans="2:15">
      <c r="B70">
        <v>53</v>
      </c>
      <c r="C70" s="15"/>
      <c r="D70" s="24">
        <v>664</v>
      </c>
      <c r="E70">
        <v>21320</v>
      </c>
      <c r="F70" s="15"/>
      <c r="G70">
        <v>140</v>
      </c>
      <c r="H70">
        <v>20260</v>
      </c>
      <c r="J70" s="24"/>
      <c r="O70">
        <v>41560</v>
      </c>
    </row>
    <row r="71" spans="2:15">
      <c r="B71">
        <v>54</v>
      </c>
      <c r="C71" s="15"/>
      <c r="D71" s="24">
        <v>665</v>
      </c>
      <c r="E71">
        <v>17300</v>
      </c>
      <c r="F71" s="15"/>
      <c r="G71">
        <v>141</v>
      </c>
      <c r="H71">
        <v>17720</v>
      </c>
      <c r="J71" s="24"/>
      <c r="O71">
        <v>34840</v>
      </c>
    </row>
    <row r="72" spans="2:15">
      <c r="B72">
        <v>55</v>
      </c>
      <c r="C72" s="15"/>
      <c r="D72" s="24">
        <v>666</v>
      </c>
      <c r="E72">
        <v>14860</v>
      </c>
      <c r="F72" s="15"/>
      <c r="G72">
        <v>142</v>
      </c>
      <c r="H72">
        <v>11920</v>
      </c>
      <c r="J72" s="24"/>
      <c r="O72">
        <v>27020</v>
      </c>
    </row>
    <row r="73" spans="2:15">
      <c r="B73">
        <v>56</v>
      </c>
      <c r="C73" s="15"/>
      <c r="D73" s="24">
        <v>667</v>
      </c>
      <c r="E73">
        <v>22400</v>
      </c>
      <c r="F73" s="15"/>
      <c r="G73">
        <v>143</v>
      </c>
      <c r="H73">
        <v>22020</v>
      </c>
      <c r="J73" s="24"/>
      <c r="O73">
        <v>44260</v>
      </c>
    </row>
    <row r="74" spans="2:15">
      <c r="B74">
        <v>57</v>
      </c>
      <c r="C74" s="15"/>
      <c r="D74" s="24">
        <v>668</v>
      </c>
      <c r="E74">
        <v>22200</v>
      </c>
      <c r="F74" s="15"/>
      <c r="G74">
        <v>144</v>
      </c>
      <c r="H74">
        <v>22860</v>
      </c>
      <c r="J74" s="24"/>
      <c r="O74">
        <v>44920</v>
      </c>
    </row>
    <row r="75" spans="2:15">
      <c r="B75">
        <v>58</v>
      </c>
      <c r="C75" s="15"/>
      <c r="D75" s="24">
        <v>669</v>
      </c>
      <c r="E75">
        <v>22680</v>
      </c>
      <c r="F75" s="15"/>
      <c r="G75">
        <v>145</v>
      </c>
      <c r="H75">
        <v>22780</v>
      </c>
      <c r="J75" s="24"/>
      <c r="O75">
        <v>45440</v>
      </c>
    </row>
    <row r="76" spans="2:15">
      <c r="B76">
        <v>59</v>
      </c>
      <c r="C76" s="15"/>
      <c r="D76" s="24">
        <v>670</v>
      </c>
      <c r="E76">
        <v>19240</v>
      </c>
      <c r="F76" s="15"/>
      <c r="G76">
        <v>146</v>
      </c>
      <c r="H76">
        <v>19460</v>
      </c>
      <c r="J76" s="24"/>
      <c r="O76">
        <v>38540</v>
      </c>
    </row>
    <row r="77" spans="2:15">
      <c r="B77">
        <v>60</v>
      </c>
      <c r="C77" s="15"/>
      <c r="D77" s="24">
        <v>671</v>
      </c>
      <c r="E77">
        <v>20220</v>
      </c>
      <c r="F77" s="15"/>
      <c r="G77">
        <v>147</v>
      </c>
      <c r="H77">
        <v>21920</v>
      </c>
      <c r="J77" s="24"/>
      <c r="O77">
        <v>42400</v>
      </c>
    </row>
    <row r="78" spans="2:15">
      <c r="B78">
        <v>61</v>
      </c>
      <c r="C78" s="15"/>
      <c r="D78" s="24">
        <v>672</v>
      </c>
      <c r="E78">
        <v>18820</v>
      </c>
      <c r="F78" s="15"/>
      <c r="G78">
        <v>148</v>
      </c>
      <c r="H78">
        <v>20180</v>
      </c>
      <c r="J78" s="24"/>
      <c r="O78">
        <v>39020</v>
      </c>
    </row>
    <row r="79" spans="2:15">
      <c r="B79">
        <v>62</v>
      </c>
      <c r="C79" s="15"/>
      <c r="D79" s="24">
        <v>673</v>
      </c>
      <c r="E79">
        <v>14840</v>
      </c>
      <c r="F79" s="15"/>
      <c r="G79" s="28">
        <v>149</v>
      </c>
      <c r="H79">
        <v>17680</v>
      </c>
      <c r="J79" s="24"/>
      <c r="O79">
        <v>31600</v>
      </c>
    </row>
    <row r="80" spans="2:15">
      <c r="B80">
        <v>63</v>
      </c>
      <c r="C80" s="15"/>
      <c r="D80">
        <v>674</v>
      </c>
      <c r="E80">
        <v>18180</v>
      </c>
      <c r="G80" s="24">
        <v>150</v>
      </c>
      <c r="H80">
        <v>17420</v>
      </c>
      <c r="J80" s="24"/>
      <c r="O80">
        <v>34040</v>
      </c>
    </row>
    <row r="81" spans="2:17">
      <c r="C81" s="15"/>
      <c r="D81" s="24"/>
      <c r="F81" s="15"/>
      <c r="G81" s="24"/>
      <c r="J81" s="24"/>
    </row>
    <row r="82" spans="2:17">
      <c r="B82">
        <v>64</v>
      </c>
      <c r="C82" s="15"/>
      <c r="D82" s="24">
        <v>675</v>
      </c>
      <c r="E82">
        <v>17060</v>
      </c>
      <c r="F82" s="15"/>
      <c r="G82" s="24">
        <v>151</v>
      </c>
      <c r="H82">
        <v>17400</v>
      </c>
      <c r="J82" s="24"/>
      <c r="Q82">
        <v>34600</v>
      </c>
    </row>
    <row r="83" spans="2:17">
      <c r="B83">
        <v>65</v>
      </c>
      <c r="C83" s="15"/>
      <c r="D83" s="24">
        <v>676</v>
      </c>
      <c r="E83">
        <v>21740</v>
      </c>
      <c r="F83" s="15"/>
      <c r="G83" s="24">
        <v>152</v>
      </c>
      <c r="H83">
        <v>21100</v>
      </c>
      <c r="J83" s="24"/>
      <c r="Q83">
        <v>42220</v>
      </c>
    </row>
    <row r="84" spans="2:17">
      <c r="B84">
        <v>66</v>
      </c>
      <c r="C84" s="15"/>
      <c r="D84" s="32">
        <v>677</v>
      </c>
      <c r="E84">
        <v>18540</v>
      </c>
      <c r="F84" s="15"/>
      <c r="G84" s="32">
        <v>153</v>
      </c>
      <c r="H84">
        <v>19660</v>
      </c>
      <c r="J84" s="24"/>
      <c r="Q84">
        <v>37480</v>
      </c>
    </row>
    <row r="85" spans="2:17">
      <c r="B85">
        <v>67</v>
      </c>
      <c r="C85" s="15"/>
      <c r="D85" s="24"/>
      <c r="F85" s="15"/>
      <c r="G85" s="24">
        <v>154</v>
      </c>
      <c r="H85">
        <v>9940</v>
      </c>
      <c r="J85" s="24"/>
      <c r="Q85">
        <v>9960</v>
      </c>
    </row>
    <row r="86" spans="2:17">
      <c r="B86">
        <v>68</v>
      </c>
      <c r="C86" s="15"/>
      <c r="D86" s="24">
        <v>678</v>
      </c>
      <c r="E86">
        <v>18320</v>
      </c>
      <c r="F86" s="15"/>
      <c r="G86" s="24">
        <v>155</v>
      </c>
      <c r="H86">
        <v>18460</v>
      </c>
      <c r="J86" s="24"/>
      <c r="Q86">
        <v>36220</v>
      </c>
    </row>
    <row r="87" spans="2:17">
      <c r="B87">
        <v>69</v>
      </c>
      <c r="C87" s="15"/>
      <c r="D87" s="24">
        <v>679</v>
      </c>
      <c r="E87">
        <v>20340</v>
      </c>
      <c r="F87" s="15"/>
      <c r="G87" s="24">
        <v>156</v>
      </c>
      <c r="H87">
        <v>19740</v>
      </c>
      <c r="J87" s="24"/>
      <c r="Q87">
        <v>38740</v>
      </c>
    </row>
    <row r="88" spans="2:17">
      <c r="B88">
        <v>70</v>
      </c>
      <c r="C88" s="15"/>
      <c r="D88" s="32">
        <v>680</v>
      </c>
      <c r="E88">
        <v>19360</v>
      </c>
      <c r="F88" s="15"/>
      <c r="G88" s="24">
        <v>157</v>
      </c>
      <c r="H88">
        <v>21920</v>
      </c>
      <c r="J88" s="24"/>
      <c r="Q88">
        <v>41380</v>
      </c>
    </row>
    <row r="89" spans="2:17">
      <c r="B89">
        <v>71</v>
      </c>
      <c r="C89" s="15"/>
      <c r="D89" s="32"/>
      <c r="F89" s="15"/>
      <c r="G89" s="24">
        <v>158</v>
      </c>
      <c r="H89">
        <v>22200</v>
      </c>
      <c r="J89" s="24"/>
    </row>
    <row r="90" spans="2:17">
      <c r="C90" s="15"/>
      <c r="D90" s="24"/>
      <c r="F90" s="15"/>
      <c r="G90" s="24">
        <v>159</v>
      </c>
      <c r="H90">
        <v>10560</v>
      </c>
      <c r="J90" s="24"/>
    </row>
    <row r="91" spans="2:17">
      <c r="C91" s="15"/>
      <c r="D91" s="24">
        <v>681</v>
      </c>
      <c r="E91">
        <v>13600</v>
      </c>
      <c r="F91" s="15"/>
      <c r="G91" s="24"/>
      <c r="J91" s="24"/>
      <c r="Q91">
        <v>46360</v>
      </c>
    </row>
    <row r="92" spans="2:17">
      <c r="B92">
        <v>72</v>
      </c>
      <c r="C92" s="15"/>
      <c r="D92" s="32">
        <v>682</v>
      </c>
      <c r="E92">
        <v>16820</v>
      </c>
      <c r="F92" s="15"/>
      <c r="G92" s="24">
        <v>160</v>
      </c>
      <c r="H92">
        <v>19460</v>
      </c>
      <c r="J92" s="24"/>
      <c r="Q92">
        <v>37300</v>
      </c>
    </row>
    <row r="93" spans="2:17">
      <c r="B93">
        <v>73</v>
      </c>
      <c r="C93" s="15"/>
      <c r="D93" s="24">
        <v>683</v>
      </c>
      <c r="E93">
        <v>20940</v>
      </c>
      <c r="F93" s="15"/>
      <c r="G93" s="24">
        <v>161</v>
      </c>
      <c r="H93">
        <v>21400</v>
      </c>
      <c r="J93" s="24"/>
      <c r="Q93">
        <v>41320</v>
      </c>
    </row>
    <row r="94" spans="2:17">
      <c r="B94">
        <v>74</v>
      </c>
      <c r="C94" s="15"/>
      <c r="D94" s="24">
        <v>684</v>
      </c>
      <c r="E94">
        <v>22180</v>
      </c>
      <c r="F94" s="15"/>
      <c r="G94" s="24">
        <v>162</v>
      </c>
      <c r="H94">
        <v>23300</v>
      </c>
      <c r="J94" s="24"/>
      <c r="Q94">
        <v>45060</v>
      </c>
    </row>
    <row r="95" spans="2:17">
      <c r="B95">
        <v>75</v>
      </c>
      <c r="C95" s="15"/>
      <c r="D95" s="24">
        <v>685</v>
      </c>
      <c r="E95">
        <v>20980</v>
      </c>
      <c r="F95" s="15"/>
      <c r="G95" s="24">
        <v>163</v>
      </c>
      <c r="H95">
        <v>13660</v>
      </c>
      <c r="J95" s="24"/>
      <c r="Q95">
        <v>34500</v>
      </c>
    </row>
    <row r="96" spans="2:17">
      <c r="B96">
        <v>76</v>
      </c>
      <c r="C96" s="15"/>
      <c r="D96" s="24">
        <v>686</v>
      </c>
      <c r="E96">
        <v>20960</v>
      </c>
      <c r="F96" s="15"/>
      <c r="G96" s="24">
        <v>164</v>
      </c>
      <c r="H96">
        <v>21720</v>
      </c>
      <c r="J96" s="24"/>
      <c r="Q96">
        <v>42140</v>
      </c>
    </row>
    <row r="97" spans="2:17">
      <c r="B97">
        <v>77</v>
      </c>
      <c r="C97" s="15"/>
      <c r="D97" s="24">
        <v>687</v>
      </c>
      <c r="E97">
        <v>20460</v>
      </c>
      <c r="F97" s="15"/>
      <c r="G97" s="24">
        <v>165</v>
      </c>
      <c r="H97">
        <v>20580</v>
      </c>
      <c r="J97" s="24"/>
      <c r="Q97">
        <v>40820</v>
      </c>
    </row>
    <row r="98" spans="2:17">
      <c r="B98">
        <v>78</v>
      </c>
      <c r="C98" s="15"/>
      <c r="D98" s="24">
        <v>688</v>
      </c>
      <c r="E98">
        <v>22200</v>
      </c>
      <c r="F98" s="15"/>
      <c r="G98" s="24">
        <v>166</v>
      </c>
      <c r="H98">
        <v>19760</v>
      </c>
      <c r="J98" s="24"/>
      <c r="Q98">
        <v>41780</v>
      </c>
    </row>
    <row r="99" spans="2:17">
      <c r="B99">
        <v>79</v>
      </c>
      <c r="C99" s="15"/>
      <c r="D99" s="24">
        <v>689</v>
      </c>
      <c r="E99">
        <v>20940</v>
      </c>
      <c r="F99" s="15"/>
      <c r="G99" s="24" t="s">
        <v>197</v>
      </c>
      <c r="H99">
        <v>21000</v>
      </c>
      <c r="J99" s="24"/>
      <c r="Q99">
        <v>40620</v>
      </c>
    </row>
    <row r="100" spans="2:17">
      <c r="B100">
        <v>80</v>
      </c>
      <c r="C100" s="15"/>
      <c r="D100" s="24">
        <v>690</v>
      </c>
      <c r="E100">
        <v>21860</v>
      </c>
      <c r="F100" s="15"/>
      <c r="G100" s="24">
        <v>169</v>
      </c>
      <c r="H100">
        <v>20920</v>
      </c>
      <c r="J100" s="24"/>
      <c r="Q100">
        <v>43040</v>
      </c>
    </row>
    <row r="101" spans="2:17">
      <c r="B101">
        <v>81</v>
      </c>
      <c r="C101" s="15"/>
      <c r="D101" s="24">
        <v>691</v>
      </c>
      <c r="E101">
        <v>22300</v>
      </c>
      <c r="F101" s="15"/>
      <c r="G101" s="24">
        <v>170</v>
      </c>
      <c r="H101">
        <v>19470</v>
      </c>
      <c r="J101" s="24"/>
      <c r="Q101">
        <v>41900</v>
      </c>
    </row>
    <row r="102" spans="2:17">
      <c r="B102">
        <v>82</v>
      </c>
      <c r="C102" s="15"/>
      <c r="D102" s="24">
        <v>692</v>
      </c>
      <c r="E102">
        <v>18520</v>
      </c>
      <c r="F102" s="15"/>
      <c r="G102" s="24">
        <v>171</v>
      </c>
      <c r="H102">
        <v>22640</v>
      </c>
      <c r="J102" s="24"/>
      <c r="Q102">
        <v>41400</v>
      </c>
    </row>
    <row r="103" spans="2:17">
      <c r="B103">
        <v>83</v>
      </c>
      <c r="C103" s="15"/>
      <c r="D103" s="24">
        <v>693</v>
      </c>
      <c r="E103">
        <v>22580</v>
      </c>
      <c r="F103" s="15"/>
      <c r="G103" s="24">
        <v>172</v>
      </c>
      <c r="H103">
        <v>20900</v>
      </c>
      <c r="J103" s="24"/>
      <c r="Q103">
        <v>43240</v>
      </c>
    </row>
    <row r="104" spans="2:17">
      <c r="B104">
        <v>84</v>
      </c>
      <c r="C104" s="15"/>
      <c r="D104" s="24">
        <v>694</v>
      </c>
      <c r="E104">
        <v>18500</v>
      </c>
      <c r="F104" s="15"/>
      <c r="G104" s="24">
        <v>173</v>
      </c>
      <c r="H104">
        <v>22840</v>
      </c>
      <c r="J104" s="24"/>
      <c r="Q104">
        <v>40940</v>
      </c>
    </row>
    <row r="105" spans="2:17">
      <c r="B105">
        <v>85</v>
      </c>
      <c r="C105" s="15"/>
      <c r="D105" s="24">
        <v>695</v>
      </c>
      <c r="E105">
        <v>21960</v>
      </c>
      <c r="F105" s="15"/>
      <c r="G105" s="24">
        <v>174</v>
      </c>
      <c r="H105">
        <v>22360</v>
      </c>
      <c r="J105" s="24"/>
      <c r="Q105">
        <v>43940</v>
      </c>
    </row>
    <row r="106" spans="2:17">
      <c r="B106">
        <v>86</v>
      </c>
      <c r="C106" s="15"/>
      <c r="D106" s="24">
        <v>696</v>
      </c>
      <c r="E106">
        <v>22560</v>
      </c>
      <c r="F106" s="15"/>
      <c r="G106" s="24">
        <v>175</v>
      </c>
      <c r="H106">
        <v>21520</v>
      </c>
      <c r="J106" s="24"/>
      <c r="Q106">
        <v>43300</v>
      </c>
    </row>
    <row r="107" spans="2:17">
      <c r="B107">
        <v>87</v>
      </c>
      <c r="C107" s="15"/>
      <c r="D107" s="24">
        <v>697</v>
      </c>
      <c r="E107">
        <v>22180</v>
      </c>
      <c r="F107" s="15"/>
      <c r="G107" s="24">
        <v>176</v>
      </c>
      <c r="H107">
        <v>21180</v>
      </c>
      <c r="J107" s="24"/>
      <c r="Q107">
        <v>43360</v>
      </c>
    </row>
    <row r="108" spans="2:17">
      <c r="B108">
        <v>88</v>
      </c>
      <c r="C108" s="15"/>
      <c r="D108" s="24" t="s">
        <v>198</v>
      </c>
      <c r="E108">
        <v>19360</v>
      </c>
      <c r="F108" s="15"/>
      <c r="G108" s="24">
        <v>177</v>
      </c>
      <c r="H108">
        <v>21200</v>
      </c>
      <c r="J108" s="24"/>
      <c r="Q108">
        <v>40520</v>
      </c>
    </row>
    <row r="109" spans="2:17">
      <c r="B109">
        <v>89</v>
      </c>
      <c r="C109" s="15"/>
      <c r="D109" s="24">
        <v>700</v>
      </c>
      <c r="E109">
        <v>18740</v>
      </c>
      <c r="F109" s="15"/>
      <c r="G109" s="24">
        <v>178</v>
      </c>
      <c r="H109">
        <v>16840</v>
      </c>
      <c r="J109" s="24"/>
      <c r="Q109">
        <v>35580</v>
      </c>
    </row>
    <row r="110" spans="2:17">
      <c r="B110">
        <v>90</v>
      </c>
      <c r="C110" s="15"/>
      <c r="D110" s="24">
        <v>701</v>
      </c>
      <c r="E110">
        <v>20600</v>
      </c>
      <c r="F110" s="15"/>
      <c r="G110" s="24">
        <v>179</v>
      </c>
      <c r="H110">
        <v>24200</v>
      </c>
      <c r="J110" s="24"/>
      <c r="Q110">
        <v>44260</v>
      </c>
    </row>
    <row r="111" spans="2:17">
      <c r="B111">
        <v>91</v>
      </c>
      <c r="C111" s="15"/>
      <c r="D111" s="24">
        <v>702</v>
      </c>
      <c r="E111">
        <v>22140</v>
      </c>
      <c r="F111" s="15"/>
      <c r="G111" s="24">
        <v>180</v>
      </c>
      <c r="H111">
        <v>24660</v>
      </c>
      <c r="J111" s="24"/>
      <c r="Q111">
        <v>46980</v>
      </c>
    </row>
    <row r="112" spans="2:17">
      <c r="B112">
        <v>92</v>
      </c>
      <c r="C112" s="15"/>
      <c r="D112" s="24">
        <v>703</v>
      </c>
      <c r="E112">
        <v>22560</v>
      </c>
      <c r="F112" s="15"/>
      <c r="G112" s="24">
        <v>181</v>
      </c>
      <c r="H112">
        <v>23320</v>
      </c>
      <c r="J112" s="24"/>
      <c r="Q112">
        <v>45740</v>
      </c>
    </row>
    <row r="113" spans="2:17">
      <c r="B113">
        <v>93</v>
      </c>
      <c r="C113" s="15"/>
      <c r="D113" s="24"/>
      <c r="F113" s="15"/>
      <c r="G113" s="24">
        <v>182</v>
      </c>
      <c r="H113">
        <v>19760</v>
      </c>
      <c r="J113" s="24"/>
      <c r="Q113">
        <v>18740</v>
      </c>
    </row>
    <row r="114" spans="2:17">
      <c r="B114">
        <v>94</v>
      </c>
      <c r="C114" s="15"/>
      <c r="D114" s="24">
        <v>704</v>
      </c>
      <c r="E114">
        <v>19320</v>
      </c>
      <c r="F114" s="15"/>
      <c r="G114" s="24"/>
      <c r="J114" s="24"/>
      <c r="Q114">
        <v>19300</v>
      </c>
    </row>
    <row r="115" spans="2:17">
      <c r="C115" s="15"/>
      <c r="D115" s="24"/>
      <c r="F115" s="15"/>
      <c r="G115" s="24"/>
      <c r="J115" s="24"/>
    </row>
    <row r="116" spans="2:17">
      <c r="C116" s="15"/>
      <c r="D116" s="24"/>
      <c r="F116" s="15"/>
      <c r="G116" s="24"/>
      <c r="J116" s="24"/>
    </row>
    <row r="117" spans="2:17">
      <c r="C117" s="15"/>
      <c r="D117" s="24"/>
      <c r="F117" s="15"/>
      <c r="G117" s="24"/>
      <c r="J117" s="24"/>
    </row>
    <row r="118" spans="2:17">
      <c r="C118" s="15"/>
      <c r="D118" s="24"/>
      <c r="F118" s="15"/>
      <c r="G118" s="24"/>
      <c r="J118" s="24"/>
    </row>
    <row r="119" spans="2:17">
      <c r="C119" s="15"/>
      <c r="D119" s="24"/>
      <c r="F119" s="15"/>
      <c r="G119" s="24"/>
      <c r="J119" s="24"/>
    </row>
    <row r="120" spans="2:17">
      <c r="C120" s="15"/>
      <c r="D120" s="24"/>
      <c r="F120" s="15"/>
      <c r="G120" s="24"/>
      <c r="J120" s="24"/>
    </row>
    <row r="121" spans="2:17">
      <c r="C121" s="15"/>
      <c r="D121" s="24"/>
      <c r="F121" s="15"/>
      <c r="G121" s="24"/>
      <c r="J121" s="24"/>
    </row>
    <row r="122" spans="2:17">
      <c r="C122" s="15"/>
      <c r="D122" s="24"/>
      <c r="F122" s="15"/>
      <c r="G122" s="24"/>
      <c r="J122" s="24"/>
    </row>
    <row r="123" spans="2:17">
      <c r="C123" s="15"/>
      <c r="D123" s="24"/>
      <c r="F123" s="15"/>
      <c r="G123" s="24"/>
      <c r="J123" s="24"/>
    </row>
    <row r="124" spans="2:17">
      <c r="C124" s="15"/>
      <c r="D124" s="24"/>
      <c r="F124" s="15"/>
      <c r="G124" s="24"/>
      <c r="J124" s="24"/>
    </row>
    <row r="125" spans="2:17">
      <c r="C125" s="15"/>
      <c r="D125" s="24"/>
      <c r="F125" s="15"/>
      <c r="G125" s="24"/>
      <c r="J125" s="24"/>
    </row>
    <row r="126" spans="2:17">
      <c r="C126" s="15"/>
      <c r="D126" s="24"/>
      <c r="F126" s="15"/>
      <c r="G126" s="24"/>
      <c r="J126" s="24"/>
    </row>
    <row r="127" spans="2:17">
      <c r="D127" s="24"/>
      <c r="F127" s="15"/>
      <c r="G127" s="24"/>
      <c r="J127" s="24"/>
    </row>
    <row r="128" spans="2:17">
      <c r="D128" s="24"/>
      <c r="F128" s="15"/>
      <c r="G128" s="24"/>
      <c r="J128" s="24"/>
    </row>
    <row r="129" spans="4:10">
      <c r="D129" s="24"/>
      <c r="F129" s="15"/>
      <c r="G129" s="24"/>
      <c r="J129" s="24"/>
    </row>
    <row r="130" spans="4:10">
      <c r="D130" s="24"/>
      <c r="F130" s="15"/>
      <c r="G130" s="24"/>
      <c r="J130" s="24"/>
    </row>
    <row r="131" spans="4:10">
      <c r="D131" s="24"/>
      <c r="F131" s="15"/>
      <c r="G131" s="24"/>
      <c r="J131" s="24"/>
    </row>
    <row r="132" spans="4:10">
      <c r="D132" s="24"/>
      <c r="F132" s="15"/>
      <c r="G132" s="24"/>
      <c r="J132" s="24"/>
    </row>
    <row r="133" spans="4:10">
      <c r="D133" s="26"/>
      <c r="E133" s="33" t="s">
        <v>48</v>
      </c>
      <c r="F133" s="27"/>
      <c r="G133" s="26"/>
      <c r="H133" s="33" t="s">
        <v>48</v>
      </c>
      <c r="I133" s="33"/>
      <c r="J133" s="24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94EB-87CF-44EC-B28D-9C7B7F176407}">
  <dimension ref="A1:X133"/>
  <sheetViews>
    <sheetView workbookViewId="0">
      <pane ySplit="15" topLeftCell="A16" activePane="bottomLeft" state="frozen"/>
      <selection pane="bottomLeft" activeCell="G10" sqref="G10:I10"/>
      <selection activeCell="G10" sqref="G10:I10"/>
    </sheetView>
  </sheetViews>
  <sheetFormatPr defaultRowHeight="1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</cols>
  <sheetData>
    <row r="1" spans="1:24">
      <c r="B1" t="s">
        <v>0</v>
      </c>
      <c r="L1" s="1">
        <v>0.1</v>
      </c>
      <c r="O1">
        <v>2204.62262184877</v>
      </c>
    </row>
    <row r="2" spans="1:24">
      <c r="H2" s="76" t="s">
        <v>4</v>
      </c>
      <c r="I2" s="76" t="s">
        <v>4</v>
      </c>
      <c r="J2">
        <f>+D11+G11</f>
        <v>90520</v>
      </c>
      <c r="K2">
        <f>J2-J3</f>
        <v>-80</v>
      </c>
      <c r="L2" s="1">
        <f>K2/J2</f>
        <v>-8.8378258948298722E-4</v>
      </c>
      <c r="V2">
        <f>SUM(V56:V58)</f>
        <v>0</v>
      </c>
    </row>
    <row r="3" spans="1:24">
      <c r="B3" t="s">
        <v>7</v>
      </c>
      <c r="D3" s="77" t="s">
        <v>199</v>
      </c>
      <c r="E3" s="65"/>
      <c r="F3" t="s">
        <v>150</v>
      </c>
      <c r="H3" s="76" t="s">
        <v>10</v>
      </c>
      <c r="I3" s="76"/>
      <c r="J3">
        <f>K11-L10+M11-N10+O11-P10+Q11-R10+S11-T10+U11-V10+W11-X10</f>
        <v>90600</v>
      </c>
      <c r="K3" s="3" t="s">
        <v>11</v>
      </c>
      <c r="L3" s="3" t="s">
        <v>12</v>
      </c>
      <c r="M3" s="3" t="s">
        <v>13</v>
      </c>
      <c r="N3" s="4">
        <f>N4*I4/O1</f>
        <v>39.266720363871102</v>
      </c>
      <c r="O3" s="4">
        <f>K7+M7+O7+Q7+S7+U7+W7</f>
        <v>39.266720363871102</v>
      </c>
      <c r="V3" t="e">
        <f>V2/U11</f>
        <v>#DIV/0!</v>
      </c>
    </row>
    <row r="4" spans="1:24">
      <c r="B4" t="s">
        <v>15</v>
      </c>
      <c r="D4" s="78" t="s">
        <v>80</v>
      </c>
      <c r="E4" s="65"/>
      <c r="I4">
        <v>50</v>
      </c>
      <c r="J4" s="5">
        <f>J3/I4</f>
        <v>1812</v>
      </c>
      <c r="K4" s="6">
        <v>0.98</v>
      </c>
      <c r="L4" s="6">
        <f>IF(J5=0,L1,(L8+N8+P8+R8+T8+V8+X8)/J5/K4)</f>
        <v>0.08</v>
      </c>
      <c r="M4" s="6">
        <f>IF(J5=0,0,(L9+N9+P9+R9+T9+V9+X9)/J5/K4)</f>
        <v>2.5000000000000001E-2</v>
      </c>
      <c r="N4" s="5">
        <f>IF(L4&gt;L1,J4*(1-L4)/(1-L1)*(1-M4)*K4,J4*K4*(1-M4))</f>
        <v>1731.366</v>
      </c>
      <c r="V4" s="4" t="e">
        <f>U7*V3</f>
        <v>#DIV/0!</v>
      </c>
    </row>
    <row r="5" spans="1:24">
      <c r="B5" t="s">
        <v>18</v>
      </c>
      <c r="D5" s="78">
        <v>43397</v>
      </c>
      <c r="E5" s="65"/>
      <c r="F5" s="7">
        <v>43398</v>
      </c>
      <c r="J5" s="4">
        <f>J3/O1</f>
        <v>41.095468722000106</v>
      </c>
      <c r="N5" s="5">
        <v>81</v>
      </c>
      <c r="O5" s="8">
        <f>N4/N5</f>
        <v>21.37488888888889</v>
      </c>
      <c r="P5" t="s">
        <v>6</v>
      </c>
      <c r="V5" s="4" t="e">
        <f>U7-V4</f>
        <v>#DIV/0!</v>
      </c>
    </row>
    <row r="6" spans="1:24">
      <c r="D6" s="9"/>
      <c r="J6" s="4"/>
      <c r="K6" s="10"/>
      <c r="L6" s="11"/>
      <c r="M6" s="10"/>
      <c r="N6" s="5"/>
      <c r="O6" s="8"/>
    </row>
    <row r="7" spans="1:24">
      <c r="F7">
        <f>F8*E8</f>
        <v>540.96768531077953</v>
      </c>
      <c r="I7">
        <f>I8*H8</f>
        <v>571.84594940444572</v>
      </c>
      <c r="K7" s="4">
        <f>IF(K8&gt;$L1,(L11-L10/$O1)*$K4*(1-K8)/(1-$L1)*(1-K9),(L11-L10/$O1)*$K4*(1-K9))</f>
        <v>39.266720363871102</v>
      </c>
      <c r="M7" s="4">
        <f>IF(M8&gt;$L1,(N11-N10/$O1)*$K4*(1-M8)/(1-$L1)*(1-M9),(N11-N10/$O1)*$K4*(1-M9))</f>
        <v>0</v>
      </c>
      <c r="O7" s="4">
        <f>IF(O8&gt;$L1,(P11-P10/$O1)*$K4*(1-O8)/(1-$L1)*(1-O9),(P11-P10/$O1)*$K4*(1-O9))</f>
        <v>0</v>
      </c>
      <c r="Q7" s="4">
        <f>IF(Q8&gt;$L1,(R11-R10/$O1)*$K4*(1-Q8)/(1-$L1)*(1-Q9),(R11-R10/$O1)*$K4*(1-Q9))</f>
        <v>0</v>
      </c>
      <c r="S7" s="4">
        <f>IF(S8&gt;$L1,(T11-T10/$O1)*$K4*(1-S8)/(1-$L1)*(1-S9),(T11-T10/$O1)*$K4*(1-S9))</f>
        <v>0</v>
      </c>
      <c r="U7" s="4">
        <f>IF(U8&gt;$L1,(V11-V10/$O1)*$K4*(1-U8)/(1-$L1)*(1-U9),(V11-V10/$O1)*$K4*(1-U9))</f>
        <v>0</v>
      </c>
      <c r="W7" s="4">
        <f>IF(W8&gt;$L1,(X11-X10/$O1)*$K4*(1-W8)/(1-$L1)*(1-W9),(X11-X10/$O1)*$K4*(1-W9))</f>
        <v>0</v>
      </c>
    </row>
    <row r="8" spans="1:24">
      <c r="B8" s="12"/>
      <c r="C8" s="12"/>
      <c r="D8" s="12"/>
      <c r="E8" s="13">
        <f>D9/D10</f>
        <v>0.90161280885129924</v>
      </c>
      <c r="F8" s="12">
        <v>600</v>
      </c>
      <c r="G8" s="12"/>
      <c r="H8" s="13">
        <f>G9/G10</f>
        <v>1.1323682166424667</v>
      </c>
      <c r="I8" s="12">
        <v>505</v>
      </c>
      <c r="J8" t="s">
        <v>19</v>
      </c>
      <c r="K8" s="1">
        <v>0.08</v>
      </c>
      <c r="L8" s="4">
        <f>(L11-L10/$O1)*$K4*K8</f>
        <v>3.221884747804808</v>
      </c>
      <c r="M8" s="1">
        <v>9.5000000000000001E-2</v>
      </c>
      <c r="N8" s="4">
        <f>(N11-N10/$O1)*$K4*M8</f>
        <v>0</v>
      </c>
      <c r="O8" s="1">
        <v>9.5000000000000001E-2</v>
      </c>
      <c r="P8" s="4">
        <f>(P11-P10/$O1)*$K4*O8</f>
        <v>0</v>
      </c>
      <c r="Q8" s="1">
        <v>0.11</v>
      </c>
      <c r="R8" s="4">
        <f>(R11-R10/$O1)*$K4*Q8</f>
        <v>0</v>
      </c>
      <c r="S8" s="1">
        <v>9.0999999999999998E-2</v>
      </c>
      <c r="T8" s="4">
        <f>(T11-T10/$O1)*$K4*S8</f>
        <v>0</v>
      </c>
      <c r="U8" s="1">
        <v>0.15</v>
      </c>
      <c r="V8" s="4">
        <f>(V11-V10/$O1)*$K4*U8</f>
        <v>0</v>
      </c>
      <c r="W8" s="1">
        <v>0.15</v>
      </c>
      <c r="X8" s="4">
        <f>(X11-X10/$O1)*$K4*W8</f>
        <v>0</v>
      </c>
    </row>
    <row r="9" spans="1:24">
      <c r="B9" s="12" t="s">
        <v>20</v>
      </c>
      <c r="C9" s="14"/>
      <c r="D9" s="79">
        <v>47936</v>
      </c>
      <c r="E9" s="80"/>
      <c r="F9" s="81"/>
      <c r="G9" s="79">
        <v>42388</v>
      </c>
      <c r="H9" s="80"/>
      <c r="I9" s="81"/>
      <c r="J9" t="s">
        <v>13</v>
      </c>
      <c r="K9" s="1">
        <v>2.5000000000000001E-2</v>
      </c>
      <c r="L9" s="4">
        <f>(L11-L10/$O1)*$K4*K9</f>
        <v>1.0068389836890026</v>
      </c>
      <c r="M9" s="1">
        <v>2.5000000000000001E-2</v>
      </c>
      <c r="N9" s="4">
        <f>(N11-N10/$O1)*$K4*M9</f>
        <v>0</v>
      </c>
      <c r="O9" s="1">
        <v>2.5000000000000001E-2</v>
      </c>
      <c r="P9" s="4">
        <f>(P11-P10/$O1)*$K4*O9</f>
        <v>0</v>
      </c>
      <c r="Q9" s="1">
        <v>0.05</v>
      </c>
      <c r="R9" s="4">
        <f>(R11-R10/$O1)*$K4*Q9</f>
        <v>0</v>
      </c>
      <c r="S9" s="1">
        <v>7.9000000000000001E-2</v>
      </c>
      <c r="T9" s="4">
        <f>(T11-T10/$O1)*$K4*S9</f>
        <v>0</v>
      </c>
      <c r="U9" s="1">
        <v>2.5000000000000001E-2</v>
      </c>
      <c r="V9" s="4">
        <f>(V11-V10/$O1)*$K4*U9</f>
        <v>0</v>
      </c>
      <c r="W9" s="1">
        <v>2.5000000000000001E-2</v>
      </c>
      <c r="X9" s="4">
        <f>(X11-X10/$O1)*$K4*W9</f>
        <v>0</v>
      </c>
    </row>
    <row r="10" spans="1:24">
      <c r="B10" t="s">
        <v>21</v>
      </c>
      <c r="C10" s="15"/>
      <c r="D10" s="67">
        <f>J3/J2*D11</f>
        <v>53166.946531153335</v>
      </c>
      <c r="E10" s="68"/>
      <c r="F10" s="69"/>
      <c r="G10" s="67">
        <f>J3/J2*G11</f>
        <v>37433.053468846665</v>
      </c>
      <c r="H10" s="68"/>
      <c r="I10" s="69"/>
      <c r="J10" t="s">
        <v>22</v>
      </c>
      <c r="L10" s="16">
        <v>14060</v>
      </c>
      <c r="N10" s="16"/>
      <c r="P10" s="16"/>
      <c r="R10" s="16"/>
      <c r="T10" s="16"/>
      <c r="V10" s="16"/>
      <c r="X10" s="16"/>
    </row>
    <row r="11" spans="1:24">
      <c r="B11" t="s">
        <v>23</v>
      </c>
      <c r="C11" s="15"/>
      <c r="D11" s="70">
        <f>E14+F14</f>
        <v>53120</v>
      </c>
      <c r="E11" s="71"/>
      <c r="F11" s="72"/>
      <c r="G11" s="70">
        <f>H14+I14</f>
        <v>37400</v>
      </c>
      <c r="H11" s="71"/>
      <c r="I11" s="71"/>
      <c r="J11" s="20"/>
      <c r="K11" s="21">
        <f>K14+L14</f>
        <v>104660</v>
      </c>
      <c r="L11" s="22">
        <f>K11/2204.62262184877</f>
        <v>47.472977444200126</v>
      </c>
      <c r="M11" s="21">
        <f>M14+N14</f>
        <v>0</v>
      </c>
      <c r="N11" s="22">
        <f>M11/2204.62262184877</f>
        <v>0</v>
      </c>
      <c r="O11" s="21">
        <f>O14+P14</f>
        <v>0</v>
      </c>
      <c r="P11" s="22">
        <f>O11/2204.62262184877</f>
        <v>0</v>
      </c>
      <c r="Q11" s="21">
        <f>Q14+R14</f>
        <v>0</v>
      </c>
      <c r="R11" s="22">
        <f>Q11/2204.62262184877</f>
        <v>0</v>
      </c>
      <c r="S11" s="21">
        <f>S14+T14</f>
        <v>0</v>
      </c>
      <c r="T11" s="22">
        <f>S11/2204.62262184877</f>
        <v>0</v>
      </c>
      <c r="U11" s="21">
        <f>U14+V14</f>
        <v>0</v>
      </c>
      <c r="V11" s="22">
        <f>U11/2204.62262184877</f>
        <v>0</v>
      </c>
      <c r="W11" s="21">
        <f>W14+X14</f>
        <v>0</v>
      </c>
      <c r="X11" s="22">
        <f>W11/2204.62262184877</f>
        <v>0</v>
      </c>
    </row>
    <row r="12" spans="1:24">
      <c r="A12" s="65" t="s">
        <v>24</v>
      </c>
      <c r="B12" s="65"/>
      <c r="C12" s="15"/>
      <c r="D12" s="73" t="s">
        <v>25</v>
      </c>
      <c r="E12" s="74"/>
      <c r="F12" s="75"/>
      <c r="G12" s="73" t="s">
        <v>26</v>
      </c>
      <c r="H12" s="74"/>
      <c r="I12" s="74"/>
      <c r="J12" s="23"/>
      <c r="K12" s="63" t="s">
        <v>158</v>
      </c>
      <c r="L12" s="64"/>
      <c r="M12" s="63" t="s">
        <v>160</v>
      </c>
      <c r="N12" s="64"/>
      <c r="O12" s="63" t="s">
        <v>174</v>
      </c>
      <c r="P12" s="64"/>
      <c r="Q12" s="63" t="s">
        <v>200</v>
      </c>
      <c r="R12" s="64"/>
      <c r="S12" s="63" t="s">
        <v>33</v>
      </c>
      <c r="T12" s="64"/>
      <c r="U12" s="63" t="s">
        <v>54</v>
      </c>
      <c r="V12" s="64"/>
      <c r="W12" s="63" t="s">
        <v>33</v>
      </c>
      <c r="X12" s="64"/>
    </row>
    <row r="13" spans="1:24">
      <c r="B13" t="s">
        <v>34</v>
      </c>
      <c r="C13" s="15"/>
      <c r="D13" s="24" t="s">
        <v>35</v>
      </c>
      <c r="E13" s="65" t="s">
        <v>36</v>
      </c>
      <c r="F13" s="66"/>
      <c r="G13" s="24" t="s">
        <v>35</v>
      </c>
      <c r="H13" s="65" t="s">
        <v>36</v>
      </c>
      <c r="I13" s="65"/>
      <c r="J13" s="20"/>
      <c r="K13" s="63" t="s">
        <v>36</v>
      </c>
      <c r="L13" s="64"/>
      <c r="M13" s="63" t="s">
        <v>36</v>
      </c>
      <c r="N13" s="64"/>
      <c r="O13" s="63" t="s">
        <v>36</v>
      </c>
      <c r="P13" s="64"/>
      <c r="Q13" s="63" t="s">
        <v>36</v>
      </c>
      <c r="R13" s="64"/>
      <c r="S13" s="63" t="s">
        <v>36</v>
      </c>
      <c r="T13" s="64"/>
      <c r="U13" s="63" t="s">
        <v>36</v>
      </c>
      <c r="V13" s="64"/>
      <c r="W13" s="63" t="s">
        <v>36</v>
      </c>
      <c r="X13" s="64"/>
    </row>
    <row r="14" spans="1:24">
      <c r="C14" s="15"/>
      <c r="D14" s="24"/>
      <c r="E14" s="2">
        <f>SUM(E15:E133)</f>
        <v>53120</v>
      </c>
      <c r="F14" s="25">
        <f>SUM(F15:F133)</f>
        <v>0</v>
      </c>
      <c r="G14" s="24"/>
      <c r="H14" s="2">
        <f>SUM(H15:H133)</f>
        <v>37400</v>
      </c>
      <c r="I14" s="2">
        <f>SUM(I15:I133)</f>
        <v>0</v>
      </c>
      <c r="J14" s="20"/>
      <c r="K14" s="17">
        <f t="shared" ref="K14:X14" si="0">SUM(K15:K133)</f>
        <v>104660</v>
      </c>
      <c r="L14" s="19">
        <f t="shared" si="0"/>
        <v>0</v>
      </c>
      <c r="M14" s="17">
        <f t="shared" si="0"/>
        <v>0</v>
      </c>
      <c r="N14" s="19">
        <f t="shared" si="0"/>
        <v>0</v>
      </c>
      <c r="O14" s="17">
        <f t="shared" si="0"/>
        <v>0</v>
      </c>
      <c r="P14" s="19">
        <f t="shared" si="0"/>
        <v>0</v>
      </c>
      <c r="Q14" s="17">
        <f t="shared" si="0"/>
        <v>0</v>
      </c>
      <c r="R14" s="19">
        <f t="shared" si="0"/>
        <v>0</v>
      </c>
      <c r="S14" s="17">
        <f t="shared" si="0"/>
        <v>0</v>
      </c>
      <c r="T14" s="19">
        <f t="shared" si="0"/>
        <v>0</v>
      </c>
      <c r="U14" s="17">
        <f t="shared" si="0"/>
        <v>0</v>
      </c>
      <c r="V14" s="19">
        <f t="shared" si="0"/>
        <v>0</v>
      </c>
      <c r="W14" s="17">
        <f t="shared" si="0"/>
        <v>0</v>
      </c>
      <c r="X14" s="19">
        <f t="shared" si="0"/>
        <v>0</v>
      </c>
    </row>
    <row r="15" spans="1:24">
      <c r="C15" s="15"/>
      <c r="D15" s="24"/>
      <c r="E15" t="s">
        <v>37</v>
      </c>
      <c r="F15" s="15" t="s">
        <v>39</v>
      </c>
      <c r="G15" s="24"/>
      <c r="H15" t="s">
        <v>37</v>
      </c>
      <c r="I15" t="s">
        <v>38</v>
      </c>
      <c r="J15" s="24"/>
      <c r="K15" s="26" t="s">
        <v>37</v>
      </c>
      <c r="L15" s="27" t="s">
        <v>39</v>
      </c>
      <c r="M15" s="26" t="s">
        <v>37</v>
      </c>
      <c r="N15" s="27" t="s">
        <v>39</v>
      </c>
      <c r="O15" s="26" t="s">
        <v>37</v>
      </c>
      <c r="P15" s="27" t="s">
        <v>39</v>
      </c>
      <c r="Q15" s="26" t="s">
        <v>37</v>
      </c>
      <c r="R15" s="27" t="s">
        <v>39</v>
      </c>
      <c r="S15" s="26" t="s">
        <v>37</v>
      </c>
      <c r="T15" s="27" t="s">
        <v>39</v>
      </c>
      <c r="U15" s="26" t="s">
        <v>37</v>
      </c>
      <c r="V15" s="27" t="s">
        <v>39</v>
      </c>
      <c r="W15" s="26" t="s">
        <v>37</v>
      </c>
      <c r="X15" s="27" t="s">
        <v>39</v>
      </c>
    </row>
    <row r="16" spans="1:24">
      <c r="B16" t="s">
        <v>201</v>
      </c>
      <c r="C16" s="15"/>
      <c r="D16" s="24"/>
      <c r="F16" s="15"/>
      <c r="G16" s="24"/>
      <c r="J16" s="24"/>
      <c r="K16">
        <v>14060</v>
      </c>
    </row>
    <row r="17" spans="2:11">
      <c r="B17">
        <v>2</v>
      </c>
      <c r="C17" s="15"/>
      <c r="D17" s="24">
        <v>959</v>
      </c>
      <c r="E17">
        <v>14480</v>
      </c>
      <c r="F17" s="15"/>
      <c r="G17" s="24">
        <v>433</v>
      </c>
      <c r="H17">
        <v>13300</v>
      </c>
      <c r="J17" s="24"/>
      <c r="K17">
        <v>27900</v>
      </c>
    </row>
    <row r="18" spans="2:11">
      <c r="B18">
        <v>3</v>
      </c>
      <c r="C18" s="15"/>
      <c r="D18" s="24">
        <v>960</v>
      </c>
      <c r="E18">
        <v>13880</v>
      </c>
      <c r="F18" s="15"/>
      <c r="G18" s="24">
        <v>434</v>
      </c>
      <c r="H18">
        <v>15440</v>
      </c>
      <c r="J18" s="24"/>
      <c r="K18">
        <v>29360</v>
      </c>
    </row>
    <row r="19" spans="2:11">
      <c r="B19">
        <v>4</v>
      </c>
      <c r="C19" s="15"/>
      <c r="D19" s="24"/>
      <c r="F19" s="15"/>
      <c r="G19">
        <v>435</v>
      </c>
      <c r="H19">
        <v>4280</v>
      </c>
      <c r="J19" s="24"/>
      <c r="K19">
        <v>4300</v>
      </c>
    </row>
    <row r="20" spans="2:11">
      <c r="B20">
        <v>5</v>
      </c>
      <c r="C20" s="15"/>
      <c r="D20" s="24"/>
      <c r="F20" s="15"/>
      <c r="G20">
        <v>436</v>
      </c>
      <c r="H20">
        <v>4380</v>
      </c>
      <c r="J20" s="24"/>
      <c r="K20">
        <v>4380</v>
      </c>
    </row>
    <row r="21" spans="2:11">
      <c r="B21">
        <v>6</v>
      </c>
      <c r="C21" s="15"/>
      <c r="D21" s="24">
        <v>961</v>
      </c>
      <c r="E21">
        <v>13800</v>
      </c>
      <c r="F21" s="15"/>
      <c r="J21" s="24"/>
    </row>
    <row r="22" spans="2:11">
      <c r="C22" s="15"/>
      <c r="D22" s="24">
        <v>962</v>
      </c>
      <c r="E22">
        <v>10960</v>
      </c>
      <c r="F22" s="15"/>
      <c r="J22" s="24"/>
      <c r="K22">
        <v>24660</v>
      </c>
    </row>
    <row r="23" spans="2:11">
      <c r="C23" s="15"/>
      <c r="D23" s="24"/>
      <c r="F23" s="15"/>
      <c r="J23" s="24"/>
    </row>
    <row r="24" spans="2:11">
      <c r="C24" s="15"/>
      <c r="D24" s="24"/>
      <c r="F24" s="15"/>
      <c r="J24" s="24"/>
    </row>
    <row r="25" spans="2:11">
      <c r="C25" s="15"/>
      <c r="F25" s="15"/>
      <c r="J25" s="24"/>
    </row>
    <row r="26" spans="2:11">
      <c r="C26" s="15"/>
      <c r="F26" s="15"/>
      <c r="J26" s="24"/>
    </row>
    <row r="27" spans="2:11">
      <c r="C27" s="15"/>
      <c r="F27" s="15"/>
      <c r="I27" s="15"/>
      <c r="J27" s="24"/>
    </row>
    <row r="28" spans="2:11">
      <c r="C28" s="15"/>
      <c r="F28" s="15"/>
      <c r="I28" s="15"/>
      <c r="J28" s="24"/>
    </row>
    <row r="29" spans="2:11">
      <c r="C29" s="15"/>
      <c r="J29" s="24"/>
    </row>
    <row r="30" spans="2:11">
      <c r="C30" s="15"/>
      <c r="D30" s="28"/>
      <c r="F30" s="15"/>
      <c r="J30" s="24"/>
    </row>
    <row r="31" spans="2:11">
      <c r="C31" s="15"/>
      <c r="F31" s="15"/>
      <c r="J31" s="24"/>
    </row>
    <row r="32" spans="2:11">
      <c r="C32" s="15"/>
      <c r="F32" s="15"/>
      <c r="J32" s="24"/>
    </row>
    <row r="33" spans="3:10">
      <c r="C33" s="15"/>
      <c r="F33" s="15"/>
      <c r="J33" s="24"/>
    </row>
    <row r="34" spans="3:10">
      <c r="C34" s="15"/>
      <c r="F34" s="15"/>
      <c r="J34" s="24"/>
    </row>
    <row r="35" spans="3:10">
      <c r="C35" s="15"/>
      <c r="F35" s="15"/>
      <c r="J35" s="24"/>
    </row>
    <row r="36" spans="3:10">
      <c r="C36" s="15"/>
      <c r="F36" s="15"/>
      <c r="J36" s="24"/>
    </row>
    <row r="37" spans="3:10">
      <c r="C37" s="15"/>
      <c r="F37" s="15"/>
      <c r="J37" s="24"/>
    </row>
    <row r="38" spans="3:10">
      <c r="C38" s="15"/>
      <c r="F38" s="15"/>
      <c r="J38" s="24"/>
    </row>
    <row r="39" spans="3:10">
      <c r="C39" s="15"/>
      <c r="F39" s="15"/>
      <c r="J39" s="24"/>
    </row>
    <row r="40" spans="3:10">
      <c r="C40" s="15"/>
      <c r="F40" s="15"/>
      <c r="J40" s="24"/>
    </row>
    <row r="41" spans="3:10">
      <c r="C41" s="15"/>
      <c r="F41" s="15"/>
      <c r="J41" s="24"/>
    </row>
    <row r="42" spans="3:10">
      <c r="C42" s="15"/>
      <c r="F42" s="15"/>
      <c r="J42" s="24"/>
    </row>
    <row r="43" spans="3:10">
      <c r="C43" s="15"/>
      <c r="F43" s="15"/>
      <c r="J43" s="24"/>
    </row>
    <row r="44" spans="3:10">
      <c r="C44" s="15"/>
      <c r="F44" s="15"/>
      <c r="J44" s="24"/>
    </row>
    <row r="45" spans="3:10">
      <c r="C45" s="15"/>
      <c r="F45" s="15"/>
      <c r="J45" s="24"/>
    </row>
    <row r="46" spans="3:10">
      <c r="C46" s="15"/>
      <c r="F46" s="15"/>
      <c r="J46" s="24"/>
    </row>
    <row r="47" spans="3:10">
      <c r="C47" s="15"/>
      <c r="F47" s="15"/>
      <c r="J47" s="24"/>
    </row>
    <row r="48" spans="3:10">
      <c r="C48" s="15"/>
      <c r="F48" s="15"/>
      <c r="J48" s="24"/>
    </row>
    <row r="49" spans="1:20">
      <c r="C49" s="15"/>
      <c r="F49" s="15"/>
      <c r="J49" s="24"/>
    </row>
    <row r="50" spans="1:20">
      <c r="C50" s="15"/>
      <c r="F50" s="15"/>
      <c r="J50" s="24"/>
    </row>
    <row r="51" spans="1:20">
      <c r="C51" s="15"/>
      <c r="F51" s="15"/>
      <c r="J51" s="24"/>
    </row>
    <row r="52" spans="1:20">
      <c r="C52" s="15"/>
      <c r="F52" s="15"/>
      <c r="J52" s="24"/>
    </row>
    <row r="53" spans="1:20">
      <c r="C53" s="15"/>
      <c r="F53" s="15"/>
      <c r="J53" s="24"/>
    </row>
    <row r="54" spans="1:20">
      <c r="C54" s="15"/>
      <c r="F54" s="15"/>
      <c r="J54" s="24"/>
    </row>
    <row r="55" spans="1:20">
      <c r="C55" s="15"/>
      <c r="F55" s="15"/>
      <c r="J55" s="24"/>
      <c r="L55" s="9"/>
      <c r="M55" s="9"/>
    </row>
    <row r="56" spans="1:20">
      <c r="C56" s="15"/>
      <c r="F56" s="15"/>
      <c r="J56" s="24"/>
    </row>
    <row r="57" spans="1:20">
      <c r="C57" s="15"/>
      <c r="F57" s="15"/>
      <c r="J57" s="24"/>
    </row>
    <row r="58" spans="1:20" s="9" customFormat="1">
      <c r="A58"/>
      <c r="C58" s="29"/>
      <c r="D58"/>
      <c r="E58"/>
      <c r="F58" s="15"/>
      <c r="G58"/>
      <c r="H58"/>
      <c r="I58"/>
      <c r="J58" s="24"/>
      <c r="K58"/>
      <c r="S58"/>
      <c r="T58"/>
    </row>
    <row r="59" spans="1:20" s="9" customFormat="1">
      <c r="A59"/>
      <c r="C59" s="29"/>
      <c r="D59"/>
      <c r="E59"/>
      <c r="F59" s="15"/>
      <c r="G59"/>
      <c r="H59"/>
      <c r="I59"/>
      <c r="J59" s="24"/>
      <c r="K59"/>
      <c r="S59"/>
      <c r="T59"/>
    </row>
    <row r="60" spans="1:20" s="9" customFormat="1">
      <c r="A60"/>
      <c r="C60" s="29"/>
      <c r="D60"/>
      <c r="E60"/>
      <c r="F60" s="15"/>
      <c r="G60"/>
      <c r="H60"/>
      <c r="I60"/>
      <c r="J60" s="24"/>
      <c r="K60"/>
      <c r="S60"/>
      <c r="T60"/>
    </row>
    <row r="61" spans="1:20" s="9" customFormat="1">
      <c r="A61"/>
      <c r="C61" s="29"/>
      <c r="D61"/>
      <c r="E61"/>
      <c r="F61" s="15"/>
      <c r="G61"/>
      <c r="H61"/>
      <c r="J61" s="30"/>
      <c r="K61"/>
      <c r="S61"/>
      <c r="T61"/>
    </row>
    <row r="62" spans="1:20" s="9" customFormat="1">
      <c r="A62"/>
      <c r="C62" s="29"/>
      <c r="D62" s="24"/>
      <c r="E62" s="5"/>
      <c r="F62" s="15"/>
      <c r="G62"/>
      <c r="H62" s="5"/>
      <c r="J62" s="30"/>
      <c r="K62"/>
      <c r="M62" s="31"/>
      <c r="S62"/>
      <c r="T62"/>
    </row>
    <row r="63" spans="1:20">
      <c r="C63" s="15"/>
      <c r="D63" s="24"/>
      <c r="F63" s="15"/>
      <c r="J63" s="24"/>
      <c r="O63" s="9"/>
    </row>
    <row r="64" spans="1:20">
      <c r="C64" s="15"/>
      <c r="D64" s="24"/>
      <c r="E64" s="5"/>
      <c r="F64" s="15"/>
      <c r="H64" s="5"/>
      <c r="J64" s="24"/>
      <c r="M64" s="31"/>
    </row>
    <row r="65" spans="3:10">
      <c r="C65" s="15"/>
      <c r="D65" s="24"/>
      <c r="F65" s="15"/>
      <c r="J65" s="24"/>
    </row>
    <row r="66" spans="3:10">
      <c r="C66" s="15"/>
      <c r="D66" s="24"/>
      <c r="F66" s="15"/>
      <c r="J66" s="24"/>
    </row>
    <row r="67" spans="3:10">
      <c r="C67" s="15"/>
      <c r="D67" s="24"/>
      <c r="F67" s="15"/>
      <c r="J67" s="24"/>
    </row>
    <row r="68" spans="3:10">
      <c r="C68" s="15"/>
      <c r="D68" s="24"/>
      <c r="F68" s="15"/>
      <c r="J68" s="24"/>
    </row>
    <row r="69" spans="3:10">
      <c r="C69" s="15"/>
      <c r="D69" s="24"/>
      <c r="F69" s="15"/>
      <c r="J69" s="24"/>
    </row>
    <row r="70" spans="3:10">
      <c r="C70" s="15"/>
      <c r="D70" s="24"/>
      <c r="F70" s="15"/>
      <c r="J70" s="24"/>
    </row>
    <row r="71" spans="3:10">
      <c r="C71" s="15"/>
      <c r="D71" s="24"/>
      <c r="F71" s="15"/>
      <c r="J71" s="24"/>
    </row>
    <row r="72" spans="3:10">
      <c r="C72" s="15"/>
      <c r="D72" s="24"/>
      <c r="F72" s="15"/>
      <c r="J72" s="24"/>
    </row>
    <row r="73" spans="3:10">
      <c r="C73" s="15"/>
      <c r="D73" s="24"/>
      <c r="F73" s="15"/>
      <c r="J73" s="24"/>
    </row>
    <row r="74" spans="3:10">
      <c r="C74" s="15"/>
      <c r="D74" s="24"/>
      <c r="F74" s="15"/>
      <c r="J74" s="24"/>
    </row>
    <row r="75" spans="3:10">
      <c r="C75" s="15"/>
      <c r="D75" s="24"/>
      <c r="F75" s="15"/>
      <c r="J75" s="24"/>
    </row>
    <row r="76" spans="3:10">
      <c r="C76" s="15"/>
      <c r="D76" s="24"/>
      <c r="F76" s="15"/>
      <c r="J76" s="24"/>
    </row>
    <row r="77" spans="3:10">
      <c r="C77" s="15"/>
      <c r="D77" s="24"/>
      <c r="F77" s="15"/>
      <c r="J77" s="24"/>
    </row>
    <row r="78" spans="3:10">
      <c r="C78" s="15"/>
      <c r="D78" s="24"/>
      <c r="F78" s="15"/>
      <c r="J78" s="24"/>
    </row>
    <row r="79" spans="3:10">
      <c r="C79" s="15"/>
      <c r="D79" s="24"/>
      <c r="F79" s="15"/>
      <c r="G79" s="28"/>
      <c r="J79" s="24"/>
    </row>
    <row r="80" spans="3:10">
      <c r="C80" s="15"/>
      <c r="G80" s="24"/>
      <c r="J80" s="24"/>
    </row>
    <row r="81" spans="3:10">
      <c r="C81" s="15"/>
      <c r="D81" s="24"/>
      <c r="F81" s="15"/>
      <c r="G81" s="24"/>
      <c r="J81" s="24"/>
    </row>
    <row r="82" spans="3:10">
      <c r="C82" s="15"/>
      <c r="D82" s="24"/>
      <c r="F82" s="15"/>
      <c r="G82" s="24"/>
      <c r="J82" s="24"/>
    </row>
    <row r="83" spans="3:10">
      <c r="C83" s="15"/>
      <c r="D83" s="24"/>
      <c r="F83" s="15"/>
      <c r="G83" s="24"/>
      <c r="J83" s="24"/>
    </row>
    <row r="84" spans="3:10">
      <c r="C84" s="15"/>
      <c r="D84" s="32"/>
      <c r="F84" s="15"/>
      <c r="G84" s="32"/>
      <c r="J84" s="24"/>
    </row>
    <row r="85" spans="3:10">
      <c r="C85" s="15"/>
      <c r="D85" s="24"/>
      <c r="F85" s="15"/>
      <c r="G85" s="24"/>
      <c r="J85" s="24"/>
    </row>
    <row r="86" spans="3:10">
      <c r="C86" s="15"/>
      <c r="D86" s="24"/>
      <c r="F86" s="15"/>
      <c r="G86" s="24"/>
      <c r="J86" s="24"/>
    </row>
    <row r="87" spans="3:10">
      <c r="C87" s="15"/>
      <c r="D87" s="24"/>
      <c r="F87" s="15"/>
      <c r="G87" s="24"/>
      <c r="J87" s="24"/>
    </row>
    <row r="88" spans="3:10">
      <c r="C88" s="15"/>
      <c r="D88" s="32"/>
      <c r="F88" s="15"/>
      <c r="G88" s="24"/>
      <c r="J88" s="24"/>
    </row>
    <row r="89" spans="3:10">
      <c r="C89" s="15"/>
      <c r="D89" s="32"/>
      <c r="F89" s="15"/>
      <c r="G89" s="24"/>
      <c r="J89" s="24"/>
    </row>
    <row r="90" spans="3:10">
      <c r="C90" s="15"/>
      <c r="D90" s="24"/>
      <c r="F90" s="15"/>
      <c r="G90" s="24"/>
      <c r="J90" s="24"/>
    </row>
    <row r="91" spans="3:10">
      <c r="C91" s="15"/>
      <c r="D91" s="24"/>
      <c r="F91" s="15"/>
      <c r="G91" s="24"/>
      <c r="J91" s="24"/>
    </row>
    <row r="92" spans="3:10">
      <c r="C92" s="15"/>
      <c r="D92" s="32"/>
      <c r="F92" s="15"/>
      <c r="G92" s="24"/>
      <c r="J92" s="24"/>
    </row>
    <row r="93" spans="3:10">
      <c r="C93" s="15"/>
      <c r="D93" s="24"/>
      <c r="F93" s="15"/>
      <c r="G93" s="24"/>
      <c r="J93" s="24"/>
    </row>
    <row r="94" spans="3:10">
      <c r="C94" s="15"/>
      <c r="D94" s="24"/>
      <c r="F94" s="15"/>
      <c r="G94" s="24"/>
      <c r="J94" s="24"/>
    </row>
    <row r="95" spans="3:10">
      <c r="C95" s="15"/>
      <c r="D95" s="24"/>
      <c r="F95" s="15"/>
      <c r="G95" s="24"/>
      <c r="J95" s="24"/>
    </row>
    <row r="96" spans="3:10">
      <c r="C96" s="15"/>
      <c r="D96" s="24"/>
      <c r="F96" s="15"/>
      <c r="G96" s="24"/>
      <c r="J96" s="24"/>
    </row>
    <row r="97" spans="3:10">
      <c r="C97" s="15"/>
      <c r="D97" s="24"/>
      <c r="F97" s="15"/>
      <c r="G97" s="24"/>
      <c r="J97" s="24"/>
    </row>
    <row r="98" spans="3:10">
      <c r="C98" s="15"/>
      <c r="D98" s="24"/>
      <c r="F98" s="15"/>
      <c r="G98" s="24"/>
      <c r="J98" s="24"/>
    </row>
    <row r="99" spans="3:10">
      <c r="C99" s="15"/>
      <c r="D99" s="24"/>
      <c r="F99" s="15"/>
      <c r="G99" s="24"/>
      <c r="J99" s="24"/>
    </row>
    <row r="100" spans="3:10">
      <c r="C100" s="15"/>
      <c r="D100" s="24"/>
      <c r="F100" s="15"/>
      <c r="G100" s="24"/>
      <c r="J100" s="24"/>
    </row>
    <row r="101" spans="3:10">
      <c r="C101" s="15"/>
      <c r="D101" s="24"/>
      <c r="F101" s="15"/>
      <c r="G101" s="24"/>
      <c r="J101" s="24"/>
    </row>
    <row r="102" spans="3:10">
      <c r="C102" s="15"/>
      <c r="D102" s="24"/>
      <c r="F102" s="15"/>
      <c r="G102" s="24"/>
      <c r="J102" s="24"/>
    </row>
    <row r="103" spans="3:10">
      <c r="C103" s="15"/>
      <c r="D103" s="24"/>
      <c r="F103" s="15"/>
      <c r="G103" s="24"/>
      <c r="J103" s="24"/>
    </row>
    <row r="104" spans="3:10">
      <c r="C104" s="15"/>
      <c r="D104" s="24"/>
      <c r="F104" s="15"/>
      <c r="G104" s="24"/>
      <c r="J104" s="24"/>
    </row>
    <row r="105" spans="3:10">
      <c r="C105" s="15"/>
      <c r="D105" s="24"/>
      <c r="F105" s="15"/>
      <c r="G105" s="24"/>
      <c r="J105" s="24"/>
    </row>
    <row r="106" spans="3:10">
      <c r="C106" s="15"/>
      <c r="D106" s="24"/>
      <c r="F106" s="15"/>
      <c r="G106" s="24"/>
      <c r="J106" s="24"/>
    </row>
    <row r="107" spans="3:10">
      <c r="C107" s="15"/>
      <c r="D107" s="24"/>
      <c r="F107" s="15"/>
      <c r="G107" s="24"/>
      <c r="J107" s="24"/>
    </row>
    <row r="108" spans="3:10">
      <c r="C108" s="15"/>
      <c r="D108" s="24"/>
      <c r="F108" s="15"/>
      <c r="G108" s="24"/>
      <c r="J108" s="24"/>
    </row>
    <row r="109" spans="3:10">
      <c r="C109" s="15"/>
      <c r="D109" s="24"/>
      <c r="F109" s="15"/>
      <c r="G109" s="24"/>
      <c r="J109" s="24"/>
    </row>
    <row r="110" spans="3:10">
      <c r="C110" s="15"/>
      <c r="D110" s="24"/>
      <c r="F110" s="15"/>
      <c r="G110" s="24"/>
      <c r="J110" s="24"/>
    </row>
    <row r="111" spans="3:10">
      <c r="C111" s="15"/>
      <c r="D111" s="24"/>
      <c r="F111" s="15"/>
      <c r="G111" s="24"/>
      <c r="J111" s="24"/>
    </row>
    <row r="112" spans="3:10">
      <c r="C112" s="15"/>
      <c r="D112" s="24"/>
      <c r="F112" s="15"/>
      <c r="G112" s="24"/>
      <c r="J112" s="24"/>
    </row>
    <row r="113" spans="3:10">
      <c r="C113" s="15"/>
      <c r="D113" s="24"/>
      <c r="F113" s="15"/>
      <c r="G113" s="24"/>
      <c r="J113" s="24"/>
    </row>
    <row r="114" spans="3:10">
      <c r="C114" s="15"/>
      <c r="D114" s="24"/>
      <c r="F114" s="15"/>
      <c r="G114" s="24"/>
      <c r="J114" s="24"/>
    </row>
    <row r="115" spans="3:10">
      <c r="C115" s="15"/>
      <c r="D115" s="24"/>
      <c r="F115" s="15"/>
      <c r="G115" s="24"/>
      <c r="J115" s="24"/>
    </row>
    <row r="116" spans="3:10">
      <c r="C116" s="15"/>
      <c r="D116" s="24"/>
      <c r="F116" s="15"/>
      <c r="G116" s="24"/>
      <c r="J116" s="24"/>
    </row>
    <row r="117" spans="3:10">
      <c r="C117" s="15"/>
      <c r="D117" s="24"/>
      <c r="F117" s="15"/>
      <c r="G117" s="24"/>
      <c r="J117" s="24"/>
    </row>
    <row r="118" spans="3:10">
      <c r="C118" s="15"/>
      <c r="D118" s="24"/>
      <c r="F118" s="15"/>
      <c r="G118" s="24"/>
      <c r="J118" s="24"/>
    </row>
    <row r="119" spans="3:10">
      <c r="C119" s="15"/>
      <c r="D119" s="24"/>
      <c r="F119" s="15"/>
      <c r="G119" s="24"/>
      <c r="J119" s="24"/>
    </row>
    <row r="120" spans="3:10">
      <c r="C120" s="15"/>
      <c r="D120" s="24"/>
      <c r="F120" s="15"/>
      <c r="G120" s="24"/>
      <c r="J120" s="24"/>
    </row>
    <row r="121" spans="3:10">
      <c r="C121" s="15"/>
      <c r="D121" s="24"/>
      <c r="F121" s="15"/>
      <c r="G121" s="24"/>
      <c r="J121" s="24"/>
    </row>
    <row r="122" spans="3:10">
      <c r="C122" s="15"/>
      <c r="D122" s="24"/>
      <c r="F122" s="15"/>
      <c r="G122" s="24"/>
      <c r="J122" s="24"/>
    </row>
    <row r="123" spans="3:10">
      <c r="C123" s="15"/>
      <c r="D123" s="24"/>
      <c r="F123" s="15"/>
      <c r="G123" s="24"/>
      <c r="J123" s="24"/>
    </row>
    <row r="124" spans="3:10">
      <c r="C124" s="15"/>
      <c r="D124" s="24"/>
      <c r="F124" s="15"/>
      <c r="G124" s="24"/>
      <c r="J124" s="24"/>
    </row>
    <row r="125" spans="3:10">
      <c r="C125" s="15"/>
      <c r="D125" s="24"/>
      <c r="F125" s="15"/>
      <c r="G125" s="24"/>
      <c r="J125" s="24"/>
    </row>
    <row r="126" spans="3:10">
      <c r="C126" s="15"/>
      <c r="D126" s="24"/>
      <c r="F126" s="15"/>
      <c r="G126" s="24"/>
      <c r="J126" s="24"/>
    </row>
    <row r="127" spans="3:10">
      <c r="D127" s="24"/>
      <c r="F127" s="15"/>
      <c r="G127" s="24"/>
      <c r="J127" s="24"/>
    </row>
    <row r="128" spans="3:10">
      <c r="D128" s="24"/>
      <c r="F128" s="15"/>
      <c r="G128" s="24"/>
      <c r="J128" s="24"/>
    </row>
    <row r="129" spans="4:10">
      <c r="D129" s="24"/>
      <c r="F129" s="15"/>
      <c r="G129" s="24"/>
      <c r="J129" s="24"/>
    </row>
    <row r="130" spans="4:10">
      <c r="D130" s="24"/>
      <c r="F130" s="15"/>
      <c r="G130" s="24"/>
      <c r="J130" s="24"/>
    </row>
    <row r="131" spans="4:10">
      <c r="D131" s="24"/>
      <c r="F131" s="15"/>
      <c r="G131" s="24"/>
      <c r="J131" s="24"/>
    </row>
    <row r="132" spans="4:10">
      <c r="D132" s="24"/>
      <c r="F132" s="15"/>
      <c r="G132" s="24"/>
      <c r="J132" s="24"/>
    </row>
    <row r="133" spans="4:10">
      <c r="D133" s="26"/>
      <c r="E133" s="33" t="s">
        <v>48</v>
      </c>
      <c r="F133" s="27"/>
      <c r="G133" s="26"/>
      <c r="H133" s="33" t="s">
        <v>48</v>
      </c>
      <c r="I133" s="33"/>
      <c r="J133" s="24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79A8-0F99-4AFB-A94B-06B5D9C1D915}">
  <dimension ref="A1:M86"/>
  <sheetViews>
    <sheetView workbookViewId="0">
      <selection activeCell="I84" sqref="I84"/>
    </sheetView>
  </sheetViews>
  <sheetFormatPr defaultRowHeight="15"/>
  <sheetData>
    <row r="1" spans="1:13">
      <c r="A1" t="s">
        <v>0</v>
      </c>
      <c r="C1">
        <v>2018</v>
      </c>
    </row>
    <row r="2" spans="1:13">
      <c r="E2" t="s">
        <v>59</v>
      </c>
      <c r="F2">
        <f>C7+F7</f>
        <v>2646320</v>
      </c>
      <c r="G2">
        <v>7105</v>
      </c>
      <c r="I2">
        <v>0.27</v>
      </c>
    </row>
    <row r="3" spans="1:13">
      <c r="A3" t="s">
        <v>7</v>
      </c>
      <c r="B3" t="s">
        <v>60</v>
      </c>
      <c r="D3">
        <v>0.98</v>
      </c>
      <c r="E3" t="s">
        <v>10</v>
      </c>
      <c r="F3">
        <f>H7+I7+J7</f>
        <v>2653420</v>
      </c>
      <c r="G3">
        <f>F3*D3/2204.622</f>
        <v>1179.4999777739677</v>
      </c>
      <c r="H3" s="5">
        <f>F3*D3/60</f>
        <v>43339.193333333336</v>
      </c>
    </row>
    <row r="4" spans="1:13">
      <c r="A4" t="s">
        <v>15</v>
      </c>
      <c r="D4">
        <v>0.99</v>
      </c>
      <c r="E4">
        <v>60</v>
      </c>
      <c r="F4" s="5">
        <f>F3*D3*D4/60</f>
        <v>42905.801400000004</v>
      </c>
    </row>
    <row r="5" spans="1:13">
      <c r="A5" t="s">
        <v>18</v>
      </c>
      <c r="B5">
        <v>2018</v>
      </c>
      <c r="D5">
        <v>1</v>
      </c>
      <c r="E5">
        <v>583</v>
      </c>
      <c r="F5" s="8">
        <f>F4/E5</f>
        <v>73.594856603773593</v>
      </c>
    </row>
    <row r="6" spans="1:13">
      <c r="G6" t="s">
        <v>61</v>
      </c>
      <c r="H6" t="s">
        <v>62</v>
      </c>
      <c r="I6" t="s">
        <v>63</v>
      </c>
      <c r="J6" t="s">
        <v>64</v>
      </c>
    </row>
    <row r="7" spans="1:13">
      <c r="A7" t="s">
        <v>23</v>
      </c>
      <c r="C7">
        <f>SUM(C10:C81)</f>
        <v>1379140</v>
      </c>
      <c r="F7">
        <f>SUM(F10:F81)</f>
        <v>1267180</v>
      </c>
      <c r="G7">
        <v>2653425</v>
      </c>
      <c r="H7">
        <f>SUM(H10:H84)</f>
        <v>582720</v>
      </c>
      <c r="I7">
        <f t="shared" ref="I7:M7" si="0">SUM(I10:I84)</f>
        <v>1217200</v>
      </c>
      <c r="J7">
        <f t="shared" si="0"/>
        <v>853500</v>
      </c>
      <c r="K7">
        <f t="shared" si="0"/>
        <v>0</v>
      </c>
      <c r="L7">
        <f t="shared" si="0"/>
        <v>0</v>
      </c>
      <c r="M7">
        <f t="shared" si="0"/>
        <v>0</v>
      </c>
    </row>
    <row r="8" spans="1:13">
      <c r="A8" t="s">
        <v>65</v>
      </c>
      <c r="C8" t="s">
        <v>25</v>
      </c>
      <c r="F8" t="s">
        <v>26</v>
      </c>
    </row>
    <row r="9" spans="1:13">
      <c r="A9" t="s">
        <v>66</v>
      </c>
      <c r="B9" t="s">
        <v>35</v>
      </c>
      <c r="C9" t="s">
        <v>36</v>
      </c>
      <c r="E9" t="s">
        <v>35</v>
      </c>
      <c r="F9" t="s">
        <v>36</v>
      </c>
    </row>
    <row r="10" spans="1:13">
      <c r="A10">
        <v>1</v>
      </c>
      <c r="E10">
        <v>276</v>
      </c>
      <c r="F10">
        <v>17040</v>
      </c>
      <c r="G10">
        <v>17040</v>
      </c>
      <c r="H10">
        <v>17040</v>
      </c>
    </row>
    <row r="11" spans="1:13">
      <c r="A11">
        <v>2</v>
      </c>
      <c r="B11">
        <v>800</v>
      </c>
      <c r="C11">
        <v>24560</v>
      </c>
      <c r="E11">
        <v>277</v>
      </c>
      <c r="F11">
        <v>18300</v>
      </c>
      <c r="G11">
        <v>42200</v>
      </c>
      <c r="H11">
        <v>42200</v>
      </c>
    </row>
    <row r="12" spans="1:13">
      <c r="A12">
        <v>3</v>
      </c>
      <c r="B12">
        <v>801</v>
      </c>
      <c r="C12">
        <v>20660</v>
      </c>
      <c r="E12">
        <v>278</v>
      </c>
      <c r="F12">
        <v>23460</v>
      </c>
      <c r="G12">
        <v>44180</v>
      </c>
      <c r="H12">
        <v>44180</v>
      </c>
    </row>
    <row r="13" spans="1:13">
      <c r="A13">
        <v>4</v>
      </c>
      <c r="B13">
        <v>3</v>
      </c>
      <c r="C13">
        <v>20400</v>
      </c>
      <c r="E13">
        <v>279</v>
      </c>
      <c r="F13">
        <v>23440</v>
      </c>
      <c r="G13">
        <v>44280</v>
      </c>
      <c r="H13">
        <v>44280</v>
      </c>
    </row>
    <row r="14" spans="1:13">
      <c r="A14">
        <v>5</v>
      </c>
      <c r="B14">
        <v>804</v>
      </c>
      <c r="C14">
        <v>20340</v>
      </c>
      <c r="E14">
        <v>280</v>
      </c>
      <c r="F14">
        <v>21620</v>
      </c>
      <c r="G14">
        <v>41480</v>
      </c>
      <c r="H14">
        <v>41480</v>
      </c>
    </row>
    <row r="15" spans="1:13">
      <c r="A15">
        <v>6</v>
      </c>
      <c r="B15">
        <v>805</v>
      </c>
      <c r="C15">
        <v>19240</v>
      </c>
      <c r="E15">
        <v>281</v>
      </c>
      <c r="F15">
        <v>18580</v>
      </c>
      <c r="G15">
        <v>38020</v>
      </c>
      <c r="H15">
        <v>38020</v>
      </c>
    </row>
    <row r="16" spans="1:13">
      <c r="A16">
        <v>7</v>
      </c>
      <c r="B16">
        <v>806</v>
      </c>
      <c r="C16">
        <v>20520</v>
      </c>
      <c r="E16">
        <v>282</v>
      </c>
      <c r="F16">
        <v>20680</v>
      </c>
      <c r="G16">
        <v>41700</v>
      </c>
      <c r="H16">
        <v>41700</v>
      </c>
    </row>
    <row r="17" spans="1:9">
      <c r="A17">
        <v>8</v>
      </c>
      <c r="B17">
        <v>807</v>
      </c>
      <c r="C17">
        <v>12500</v>
      </c>
      <c r="E17">
        <v>283</v>
      </c>
      <c r="F17">
        <v>21440</v>
      </c>
      <c r="G17">
        <v>34160</v>
      </c>
      <c r="H17">
        <v>34160</v>
      </c>
    </row>
    <row r="18" spans="1:9">
      <c r="A18">
        <v>9</v>
      </c>
      <c r="B18">
        <v>808</v>
      </c>
      <c r="C18">
        <v>18320</v>
      </c>
      <c r="E18">
        <v>284</v>
      </c>
      <c r="F18">
        <v>19460</v>
      </c>
      <c r="G18">
        <v>37680</v>
      </c>
      <c r="H18">
        <v>37680</v>
      </c>
    </row>
    <row r="19" spans="1:9">
      <c r="A19">
        <v>10</v>
      </c>
      <c r="B19">
        <v>809</v>
      </c>
      <c r="C19">
        <v>16900</v>
      </c>
      <c r="E19" t="s">
        <v>67</v>
      </c>
      <c r="F19">
        <v>20500</v>
      </c>
      <c r="G19">
        <v>37240</v>
      </c>
      <c r="H19">
        <v>37240</v>
      </c>
    </row>
    <row r="20" spans="1:9">
      <c r="A20">
        <v>11</v>
      </c>
      <c r="B20">
        <v>810</v>
      </c>
      <c r="C20">
        <v>19260</v>
      </c>
      <c r="E20">
        <v>287</v>
      </c>
      <c r="F20">
        <v>23560</v>
      </c>
      <c r="G20">
        <v>42700</v>
      </c>
      <c r="H20">
        <v>42700</v>
      </c>
    </row>
    <row r="21" spans="1:9">
      <c r="A21">
        <v>12</v>
      </c>
      <c r="B21">
        <v>811</v>
      </c>
      <c r="C21">
        <v>18300</v>
      </c>
      <c r="E21">
        <v>288</v>
      </c>
      <c r="F21">
        <v>19480</v>
      </c>
      <c r="G21">
        <v>38620</v>
      </c>
      <c r="H21">
        <v>38620</v>
      </c>
    </row>
    <row r="22" spans="1:9">
      <c r="A22">
        <v>13</v>
      </c>
      <c r="B22">
        <v>812</v>
      </c>
      <c r="C22">
        <v>19080</v>
      </c>
      <c r="E22">
        <v>289</v>
      </c>
      <c r="F22">
        <v>23000</v>
      </c>
      <c r="G22">
        <v>42040</v>
      </c>
      <c r="H22">
        <v>42040</v>
      </c>
    </row>
    <row r="23" spans="1:9">
      <c r="A23">
        <v>14</v>
      </c>
      <c r="B23" t="s">
        <v>68</v>
      </c>
      <c r="C23">
        <v>22360</v>
      </c>
      <c r="E23">
        <v>290</v>
      </c>
      <c r="F23">
        <v>20460</v>
      </c>
      <c r="G23">
        <v>42620</v>
      </c>
      <c r="H23">
        <v>42620</v>
      </c>
    </row>
    <row r="24" spans="1:9">
      <c r="A24">
        <v>15</v>
      </c>
      <c r="B24">
        <v>815</v>
      </c>
      <c r="C24">
        <v>15780</v>
      </c>
      <c r="E24">
        <v>291</v>
      </c>
      <c r="F24">
        <v>22180</v>
      </c>
      <c r="G24">
        <v>38760</v>
      </c>
      <c r="H24">
        <v>38760</v>
      </c>
    </row>
    <row r="25" spans="1:9">
      <c r="G25" t="s">
        <v>69</v>
      </c>
    </row>
    <row r="26" spans="1:9">
      <c r="A26">
        <v>16</v>
      </c>
      <c r="B26">
        <v>816</v>
      </c>
      <c r="C26">
        <v>20740</v>
      </c>
      <c r="E26">
        <v>292</v>
      </c>
      <c r="F26">
        <v>20100</v>
      </c>
      <c r="G26">
        <v>40700</v>
      </c>
      <c r="I26">
        <v>40700</v>
      </c>
    </row>
    <row r="27" spans="1:9">
      <c r="A27">
        <v>17</v>
      </c>
      <c r="B27">
        <v>817</v>
      </c>
      <c r="C27">
        <v>20200</v>
      </c>
      <c r="E27">
        <v>293</v>
      </c>
      <c r="F27">
        <v>23440</v>
      </c>
      <c r="G27">
        <v>43960</v>
      </c>
      <c r="I27">
        <v>43960</v>
      </c>
    </row>
    <row r="28" spans="1:9">
      <c r="A28">
        <v>18</v>
      </c>
      <c r="B28">
        <v>818</v>
      </c>
      <c r="C28">
        <v>21360</v>
      </c>
      <c r="E28">
        <v>294</v>
      </c>
      <c r="F28">
        <v>22160</v>
      </c>
      <c r="G28">
        <v>43780</v>
      </c>
      <c r="I28">
        <v>43780</v>
      </c>
    </row>
    <row r="29" spans="1:9">
      <c r="A29">
        <v>19</v>
      </c>
      <c r="B29">
        <v>819</v>
      </c>
      <c r="C29">
        <v>20220</v>
      </c>
      <c r="E29">
        <v>295</v>
      </c>
      <c r="F29">
        <v>19560</v>
      </c>
      <c r="G29">
        <v>40040</v>
      </c>
      <c r="I29">
        <v>40040</v>
      </c>
    </row>
    <row r="30" spans="1:9">
      <c r="A30">
        <v>20</v>
      </c>
      <c r="B30">
        <v>820</v>
      </c>
      <c r="C30">
        <v>19160</v>
      </c>
      <c r="E30">
        <v>296</v>
      </c>
      <c r="F30">
        <v>19540</v>
      </c>
      <c r="G30">
        <v>38860</v>
      </c>
      <c r="I30">
        <v>38860</v>
      </c>
    </row>
    <row r="31" spans="1:9">
      <c r="A31">
        <v>21</v>
      </c>
      <c r="B31">
        <v>821</v>
      </c>
      <c r="C31">
        <v>19060</v>
      </c>
      <c r="E31">
        <v>297</v>
      </c>
      <c r="F31">
        <v>23160</v>
      </c>
      <c r="G31">
        <v>41680</v>
      </c>
      <c r="I31">
        <v>41680</v>
      </c>
    </row>
    <row r="32" spans="1:9">
      <c r="A32">
        <v>22</v>
      </c>
      <c r="B32">
        <v>822</v>
      </c>
      <c r="C32">
        <v>19060</v>
      </c>
      <c r="E32">
        <v>298</v>
      </c>
      <c r="F32">
        <v>21800</v>
      </c>
      <c r="G32">
        <v>40840</v>
      </c>
      <c r="I32">
        <v>40840</v>
      </c>
    </row>
    <row r="33" spans="1:9">
      <c r="A33">
        <v>23</v>
      </c>
      <c r="B33">
        <v>823</v>
      </c>
      <c r="C33">
        <v>20740</v>
      </c>
      <c r="E33">
        <v>299</v>
      </c>
      <c r="F33">
        <v>21920</v>
      </c>
      <c r="G33">
        <v>42560</v>
      </c>
      <c r="I33">
        <v>42560</v>
      </c>
    </row>
    <row r="34" spans="1:9">
      <c r="A34">
        <v>24</v>
      </c>
      <c r="B34">
        <v>824</v>
      </c>
      <c r="C34">
        <v>21700</v>
      </c>
      <c r="E34">
        <v>300</v>
      </c>
      <c r="F34">
        <v>20620</v>
      </c>
      <c r="G34">
        <v>41660</v>
      </c>
      <c r="I34">
        <v>41660</v>
      </c>
    </row>
    <row r="35" spans="1:9">
      <c r="A35">
        <v>25</v>
      </c>
      <c r="B35">
        <v>825</v>
      </c>
      <c r="C35">
        <v>20740</v>
      </c>
      <c r="E35">
        <v>301</v>
      </c>
      <c r="F35">
        <v>21640</v>
      </c>
      <c r="G35">
        <v>42820</v>
      </c>
      <c r="I35">
        <v>42820</v>
      </c>
    </row>
    <row r="36" spans="1:9">
      <c r="A36">
        <v>26</v>
      </c>
      <c r="B36">
        <v>826</v>
      </c>
      <c r="C36">
        <v>21380</v>
      </c>
      <c r="E36">
        <v>302</v>
      </c>
      <c r="F36">
        <v>17200</v>
      </c>
      <c r="G36">
        <v>38540</v>
      </c>
      <c r="I36">
        <v>38540</v>
      </c>
    </row>
    <row r="37" spans="1:9">
      <c r="A37">
        <v>27</v>
      </c>
      <c r="B37">
        <v>827</v>
      </c>
      <c r="C37">
        <v>16420</v>
      </c>
      <c r="E37">
        <v>303</v>
      </c>
      <c r="F37">
        <v>22860</v>
      </c>
      <c r="G37">
        <v>39500</v>
      </c>
      <c r="I37">
        <v>39500</v>
      </c>
    </row>
    <row r="38" spans="1:9">
      <c r="A38">
        <v>28</v>
      </c>
      <c r="B38">
        <v>828</v>
      </c>
      <c r="C38">
        <v>19500</v>
      </c>
      <c r="E38">
        <v>304</v>
      </c>
      <c r="F38">
        <v>20200</v>
      </c>
      <c r="G38">
        <v>39520</v>
      </c>
      <c r="I38">
        <v>39520</v>
      </c>
    </row>
    <row r="39" spans="1:9">
      <c r="A39">
        <v>29</v>
      </c>
      <c r="B39">
        <v>829</v>
      </c>
      <c r="C39">
        <v>16120</v>
      </c>
      <c r="E39">
        <v>305</v>
      </c>
      <c r="F39">
        <v>22040</v>
      </c>
      <c r="G39">
        <v>38060</v>
      </c>
      <c r="I39">
        <v>38060</v>
      </c>
    </row>
    <row r="40" spans="1:9">
      <c r="A40">
        <v>30</v>
      </c>
      <c r="B40">
        <v>830</v>
      </c>
      <c r="C40">
        <v>18000</v>
      </c>
      <c r="E40">
        <v>306</v>
      </c>
      <c r="F40">
        <v>21880</v>
      </c>
      <c r="G40">
        <v>40020</v>
      </c>
      <c r="I40">
        <v>40020</v>
      </c>
    </row>
    <row r="41" spans="1:9">
      <c r="A41">
        <v>31</v>
      </c>
      <c r="B41">
        <v>831</v>
      </c>
      <c r="C41">
        <v>19280</v>
      </c>
      <c r="E41">
        <v>307</v>
      </c>
      <c r="F41">
        <v>22060</v>
      </c>
      <c r="G41">
        <v>41440</v>
      </c>
      <c r="I41">
        <v>41440</v>
      </c>
    </row>
    <row r="42" spans="1:9">
      <c r="A42">
        <v>32</v>
      </c>
      <c r="B42">
        <v>832</v>
      </c>
      <c r="C42">
        <v>19000</v>
      </c>
      <c r="E42">
        <v>308</v>
      </c>
      <c r="F42">
        <v>20060</v>
      </c>
      <c r="G42">
        <v>39540</v>
      </c>
      <c r="I42">
        <v>39540</v>
      </c>
    </row>
    <row r="43" spans="1:9">
      <c r="A43">
        <v>33</v>
      </c>
      <c r="B43">
        <v>833</v>
      </c>
      <c r="C43">
        <v>21820</v>
      </c>
      <c r="E43">
        <v>309</v>
      </c>
      <c r="F43">
        <v>19960</v>
      </c>
      <c r="G43">
        <v>42840</v>
      </c>
      <c r="I43">
        <v>42840</v>
      </c>
    </row>
    <row r="44" spans="1:9">
      <c r="A44">
        <v>34</v>
      </c>
      <c r="B44">
        <v>834</v>
      </c>
      <c r="C44">
        <v>21360</v>
      </c>
      <c r="E44">
        <v>310</v>
      </c>
      <c r="F44">
        <v>22780</v>
      </c>
      <c r="G44">
        <v>44460</v>
      </c>
      <c r="I44">
        <v>44460</v>
      </c>
    </row>
    <row r="45" spans="1:9">
      <c r="A45">
        <v>35</v>
      </c>
      <c r="B45">
        <v>835</v>
      </c>
      <c r="C45">
        <v>18840</v>
      </c>
      <c r="E45">
        <v>311</v>
      </c>
      <c r="F45">
        <v>22580</v>
      </c>
      <c r="G45">
        <v>41600</v>
      </c>
      <c r="I45">
        <v>41600</v>
      </c>
    </row>
    <row r="46" spans="1:9">
      <c r="A46">
        <v>36</v>
      </c>
      <c r="B46">
        <v>836</v>
      </c>
      <c r="C46">
        <v>15880</v>
      </c>
      <c r="E46">
        <v>312</v>
      </c>
      <c r="F46">
        <v>17040</v>
      </c>
      <c r="G46">
        <v>32700</v>
      </c>
      <c r="I46">
        <v>32700</v>
      </c>
    </row>
    <row r="47" spans="1:9">
      <c r="A47">
        <v>37</v>
      </c>
      <c r="B47">
        <v>837</v>
      </c>
      <c r="C47">
        <v>13200</v>
      </c>
      <c r="E47">
        <v>313</v>
      </c>
      <c r="F47">
        <v>20520</v>
      </c>
      <c r="G47">
        <v>33800</v>
      </c>
      <c r="I47">
        <v>33800</v>
      </c>
    </row>
    <row r="48" spans="1:9">
      <c r="A48">
        <v>38</v>
      </c>
      <c r="B48">
        <v>838</v>
      </c>
      <c r="C48">
        <v>22600</v>
      </c>
      <c r="E48">
        <v>314</v>
      </c>
      <c r="F48">
        <v>20500</v>
      </c>
      <c r="G48">
        <v>43360</v>
      </c>
      <c r="I48">
        <v>43360</v>
      </c>
    </row>
    <row r="49" spans="1:10">
      <c r="A49">
        <v>39</v>
      </c>
      <c r="B49">
        <v>839</v>
      </c>
      <c r="C49">
        <v>22580</v>
      </c>
      <c r="E49">
        <v>315</v>
      </c>
      <c r="F49">
        <v>21440</v>
      </c>
      <c r="G49">
        <v>44460</v>
      </c>
      <c r="I49">
        <v>44460</v>
      </c>
    </row>
    <row r="50" spans="1:10">
      <c r="A50">
        <v>40</v>
      </c>
      <c r="B50">
        <v>840</v>
      </c>
      <c r="C50">
        <v>21000</v>
      </c>
      <c r="E50">
        <v>316</v>
      </c>
      <c r="F50">
        <v>21640</v>
      </c>
      <c r="G50">
        <v>43300</v>
      </c>
      <c r="I50">
        <v>43300</v>
      </c>
    </row>
    <row r="51" spans="1:10">
      <c r="A51">
        <v>41</v>
      </c>
      <c r="B51">
        <v>841</v>
      </c>
      <c r="C51">
        <v>21380</v>
      </c>
      <c r="E51">
        <v>317</v>
      </c>
      <c r="F51">
        <v>21300</v>
      </c>
      <c r="G51">
        <v>42700</v>
      </c>
      <c r="I51">
        <v>42700</v>
      </c>
    </row>
    <row r="52" spans="1:10">
      <c r="A52">
        <v>42</v>
      </c>
      <c r="B52">
        <v>842</v>
      </c>
      <c r="C52">
        <v>21420</v>
      </c>
      <c r="E52">
        <v>318</v>
      </c>
      <c r="F52">
        <v>20540</v>
      </c>
      <c r="G52">
        <v>42340</v>
      </c>
      <c r="I52">
        <v>42340</v>
      </c>
    </row>
    <row r="53" spans="1:10">
      <c r="A53">
        <v>43</v>
      </c>
      <c r="B53">
        <v>843</v>
      </c>
      <c r="C53">
        <v>21580</v>
      </c>
      <c r="E53">
        <v>319</v>
      </c>
      <c r="F53">
        <v>22420</v>
      </c>
      <c r="G53">
        <v>44220</v>
      </c>
      <c r="I53">
        <v>44220</v>
      </c>
    </row>
    <row r="54" spans="1:10">
      <c r="A54">
        <v>44</v>
      </c>
      <c r="B54">
        <v>844</v>
      </c>
      <c r="C54">
        <v>20020</v>
      </c>
      <c r="E54">
        <v>320</v>
      </c>
      <c r="F54">
        <v>21840</v>
      </c>
      <c r="G54">
        <v>42180</v>
      </c>
      <c r="I54">
        <v>42180</v>
      </c>
    </row>
    <row r="55" spans="1:10">
      <c r="A55">
        <v>45</v>
      </c>
      <c r="B55">
        <v>845</v>
      </c>
      <c r="C55">
        <v>10000</v>
      </c>
      <c r="E55" t="s">
        <v>70</v>
      </c>
      <c r="F55">
        <v>15680</v>
      </c>
      <c r="G55">
        <v>25720</v>
      </c>
      <c r="I55">
        <v>25720</v>
      </c>
    </row>
    <row r="56" spans="1:10">
      <c r="G56" t="s">
        <v>71</v>
      </c>
    </row>
    <row r="57" spans="1:10">
      <c r="A57">
        <v>46</v>
      </c>
      <c r="B57">
        <v>846</v>
      </c>
      <c r="C57">
        <v>20780</v>
      </c>
      <c r="E57">
        <v>323</v>
      </c>
      <c r="F57">
        <v>24360</v>
      </c>
      <c r="G57">
        <v>45280</v>
      </c>
      <c r="J57">
        <v>45280</v>
      </c>
    </row>
    <row r="58" spans="1:10">
      <c r="A58">
        <v>47</v>
      </c>
      <c r="B58">
        <v>847</v>
      </c>
      <c r="C58">
        <v>21480</v>
      </c>
      <c r="E58">
        <v>324</v>
      </c>
      <c r="F58">
        <v>23240</v>
      </c>
      <c r="G58">
        <v>45000</v>
      </c>
      <c r="J58">
        <v>45000</v>
      </c>
    </row>
    <row r="59" spans="1:10">
      <c r="A59">
        <v>48</v>
      </c>
      <c r="B59">
        <v>848</v>
      </c>
      <c r="C59">
        <v>22880</v>
      </c>
      <c r="E59">
        <v>325</v>
      </c>
      <c r="F59">
        <v>21380</v>
      </c>
      <c r="G59">
        <v>44560</v>
      </c>
      <c r="J59">
        <v>44560</v>
      </c>
    </row>
    <row r="60" spans="1:10">
      <c r="A60">
        <v>49</v>
      </c>
      <c r="B60">
        <v>849</v>
      </c>
      <c r="C60">
        <v>22460</v>
      </c>
      <c r="E60">
        <v>326</v>
      </c>
      <c r="F60">
        <v>20080</v>
      </c>
      <c r="G60">
        <v>42860</v>
      </c>
      <c r="J60">
        <v>42860</v>
      </c>
    </row>
    <row r="61" spans="1:10">
      <c r="A61">
        <v>50</v>
      </c>
      <c r="B61">
        <v>2</v>
      </c>
      <c r="C61">
        <v>20640</v>
      </c>
      <c r="E61">
        <v>327</v>
      </c>
      <c r="F61">
        <v>22740</v>
      </c>
      <c r="G61">
        <v>43580</v>
      </c>
      <c r="J61">
        <v>43580</v>
      </c>
    </row>
    <row r="62" spans="1:10">
      <c r="A62">
        <v>51</v>
      </c>
      <c r="B62">
        <v>853</v>
      </c>
      <c r="C62">
        <v>22300</v>
      </c>
      <c r="E62">
        <v>328</v>
      </c>
      <c r="F62">
        <v>23780</v>
      </c>
      <c r="G62">
        <v>46260</v>
      </c>
      <c r="H62" s="55" t="s">
        <v>72</v>
      </c>
      <c r="J62">
        <v>46260</v>
      </c>
    </row>
    <row r="63" spans="1:10">
      <c r="A63">
        <v>52</v>
      </c>
      <c r="B63">
        <v>854</v>
      </c>
      <c r="C63">
        <v>23540</v>
      </c>
      <c r="E63">
        <v>329</v>
      </c>
      <c r="F63">
        <v>21180</v>
      </c>
      <c r="G63">
        <v>44120</v>
      </c>
      <c r="J63">
        <v>44120</v>
      </c>
    </row>
    <row r="64" spans="1:10">
      <c r="A64">
        <v>53</v>
      </c>
      <c r="B64">
        <v>855</v>
      </c>
      <c r="C64">
        <v>22900</v>
      </c>
      <c r="E64">
        <v>330</v>
      </c>
      <c r="F64">
        <v>22340</v>
      </c>
      <c r="G64">
        <v>45320</v>
      </c>
      <c r="J64">
        <v>45320</v>
      </c>
    </row>
    <row r="65" spans="1:10">
      <c r="A65">
        <v>54</v>
      </c>
      <c r="B65">
        <v>856</v>
      </c>
      <c r="C65">
        <v>23360</v>
      </c>
      <c r="E65">
        <v>331</v>
      </c>
      <c r="F65">
        <v>22060</v>
      </c>
      <c r="G65">
        <v>45660</v>
      </c>
      <c r="J65">
        <v>45660</v>
      </c>
    </row>
    <row r="66" spans="1:10">
      <c r="A66">
        <v>55</v>
      </c>
      <c r="B66">
        <v>857</v>
      </c>
      <c r="C66">
        <v>23240</v>
      </c>
      <c r="E66">
        <v>332</v>
      </c>
      <c r="F66">
        <v>24940</v>
      </c>
      <c r="G66">
        <v>48160</v>
      </c>
      <c r="J66">
        <v>48160</v>
      </c>
    </row>
    <row r="67" spans="1:10">
      <c r="A67">
        <v>56</v>
      </c>
      <c r="B67">
        <v>858</v>
      </c>
      <c r="C67">
        <v>21560</v>
      </c>
      <c r="E67">
        <v>333</v>
      </c>
      <c r="F67">
        <v>20860</v>
      </c>
      <c r="G67">
        <v>42800</v>
      </c>
      <c r="J67">
        <v>42800</v>
      </c>
    </row>
    <row r="68" spans="1:10">
      <c r="A68">
        <v>57</v>
      </c>
      <c r="B68">
        <v>859</v>
      </c>
      <c r="C68">
        <v>21780</v>
      </c>
      <c r="E68">
        <v>334</v>
      </c>
      <c r="F68">
        <v>20260</v>
      </c>
      <c r="G68">
        <v>41920</v>
      </c>
      <c r="J68">
        <v>41920</v>
      </c>
    </row>
    <row r="69" spans="1:10">
      <c r="A69">
        <v>58</v>
      </c>
      <c r="B69">
        <v>860</v>
      </c>
      <c r="C69">
        <v>17200</v>
      </c>
      <c r="E69">
        <v>335</v>
      </c>
      <c r="F69">
        <v>11680</v>
      </c>
      <c r="G69">
        <v>28960</v>
      </c>
      <c r="J69">
        <v>28960</v>
      </c>
    </row>
    <row r="70" spans="1:10">
      <c r="A70">
        <v>59</v>
      </c>
      <c r="B70" t="s">
        <v>73</v>
      </c>
      <c r="C70">
        <v>18420</v>
      </c>
      <c r="E70">
        <v>336</v>
      </c>
      <c r="F70">
        <v>19380</v>
      </c>
      <c r="G70">
        <v>37240</v>
      </c>
      <c r="H70" s="55" t="s">
        <v>74</v>
      </c>
      <c r="J70">
        <v>37240</v>
      </c>
    </row>
    <row r="71" spans="1:10">
      <c r="A71">
        <v>60</v>
      </c>
      <c r="B71">
        <v>863</v>
      </c>
      <c r="C71">
        <v>22720</v>
      </c>
      <c r="E71">
        <v>337</v>
      </c>
      <c r="F71">
        <v>21000</v>
      </c>
      <c r="G71">
        <v>43900</v>
      </c>
      <c r="J71">
        <v>43900</v>
      </c>
    </row>
    <row r="72" spans="1:10">
      <c r="A72">
        <v>61</v>
      </c>
      <c r="B72">
        <v>864</v>
      </c>
      <c r="C72">
        <v>20220</v>
      </c>
      <c r="E72">
        <v>338</v>
      </c>
      <c r="F72">
        <v>6220</v>
      </c>
    </row>
    <row r="73" spans="1:10">
      <c r="B73" t="s">
        <v>75</v>
      </c>
      <c r="C73">
        <v>19860</v>
      </c>
      <c r="G73">
        <v>47080</v>
      </c>
      <c r="J73">
        <v>47080</v>
      </c>
    </row>
    <row r="74" spans="1:10">
      <c r="A74">
        <v>63</v>
      </c>
      <c r="B74">
        <v>867</v>
      </c>
      <c r="C74">
        <v>19200</v>
      </c>
    </row>
    <row r="75" spans="1:10">
      <c r="B75">
        <v>868</v>
      </c>
      <c r="C75">
        <v>22540</v>
      </c>
      <c r="G75">
        <v>41980</v>
      </c>
      <c r="H75" s="55" t="s">
        <v>76</v>
      </c>
      <c r="J75">
        <v>41980</v>
      </c>
    </row>
    <row r="76" spans="1:10">
      <c r="A76">
        <v>64</v>
      </c>
      <c r="B76">
        <v>869</v>
      </c>
      <c r="C76">
        <v>20680</v>
      </c>
    </row>
    <row r="77" spans="1:10">
      <c r="B77">
        <v>870</v>
      </c>
      <c r="C77">
        <v>20980</v>
      </c>
      <c r="G77">
        <v>40920</v>
      </c>
      <c r="J77">
        <v>40920</v>
      </c>
    </row>
    <row r="78" spans="1:10">
      <c r="A78">
        <v>65</v>
      </c>
      <c r="B78">
        <v>871</v>
      </c>
      <c r="C78">
        <v>19740</v>
      </c>
    </row>
    <row r="79" spans="1:10">
      <c r="B79">
        <v>872</v>
      </c>
      <c r="C79">
        <v>21840</v>
      </c>
      <c r="G79">
        <v>41660</v>
      </c>
      <c r="J79">
        <v>41660</v>
      </c>
    </row>
    <row r="80" spans="1:10">
      <c r="A80">
        <v>66</v>
      </c>
      <c r="B80">
        <v>873</v>
      </c>
      <c r="C80">
        <v>20380</v>
      </c>
    </row>
    <row r="81" spans="2:10">
      <c r="B81">
        <v>874</v>
      </c>
      <c r="C81">
        <v>15860</v>
      </c>
      <c r="G81">
        <v>36240</v>
      </c>
      <c r="J81">
        <v>36240</v>
      </c>
    </row>
    <row r="86" spans="2:10">
      <c r="E86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3EED-3CCF-4F97-B4DA-F171094C0C24}">
  <dimension ref="A1:X133"/>
  <sheetViews>
    <sheetView workbookViewId="0">
      <pane ySplit="15" topLeftCell="A16" activePane="bottomLeft" state="frozen"/>
      <selection pane="bottomLeft" activeCell="G10" sqref="G10:I10"/>
      <selection activeCell="G10" sqref="G10:I10"/>
    </sheetView>
  </sheetViews>
  <sheetFormatPr defaultRowHeight="1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</cols>
  <sheetData>
    <row r="1" spans="1:24">
      <c r="B1" t="s">
        <v>0</v>
      </c>
      <c r="L1" s="1">
        <v>0.1</v>
      </c>
      <c r="O1">
        <v>2204.62262184877</v>
      </c>
    </row>
    <row r="2" spans="1:24">
      <c r="H2" s="76" t="s">
        <v>4</v>
      </c>
      <c r="I2" s="76" t="s">
        <v>4</v>
      </c>
      <c r="J2">
        <f>+D11+G11</f>
        <v>149480</v>
      </c>
      <c r="K2">
        <f>J2-J3</f>
        <v>560</v>
      </c>
      <c r="L2" s="1">
        <f>K2/J2</f>
        <v>3.7463205780037465E-3</v>
      </c>
      <c r="V2">
        <f>SUM(V56:V58)</f>
        <v>0</v>
      </c>
    </row>
    <row r="3" spans="1:24">
      <c r="B3" t="s">
        <v>7</v>
      </c>
      <c r="D3" s="77" t="s">
        <v>78</v>
      </c>
      <c r="E3" s="65"/>
      <c r="F3" t="s">
        <v>79</v>
      </c>
      <c r="H3" s="76" t="s">
        <v>10</v>
      </c>
      <c r="I3" s="76"/>
      <c r="J3">
        <f>K11-L10+M11-N10+O11-P10+Q11-R10+S11-T10+U11-V10+W11-X10</f>
        <v>148920</v>
      </c>
      <c r="K3" s="3" t="s">
        <v>11</v>
      </c>
      <c r="L3" s="3" t="s">
        <v>12</v>
      </c>
      <c r="M3" s="3" t="s">
        <v>13</v>
      </c>
      <c r="N3" s="4">
        <f>N4*I4/O1</f>
        <v>64.543046319952367</v>
      </c>
      <c r="O3" s="4">
        <f>K7+M7+O7+Q7+S7+U7+W7</f>
        <v>64.543046319952367</v>
      </c>
      <c r="V3" t="e">
        <f>V2/U11</f>
        <v>#DIV/0!</v>
      </c>
    </row>
    <row r="4" spans="1:24">
      <c r="B4" t="s">
        <v>15</v>
      </c>
      <c r="D4" s="78" t="s">
        <v>80</v>
      </c>
      <c r="E4" s="65"/>
      <c r="I4">
        <v>50</v>
      </c>
      <c r="J4" s="5">
        <f>J3/I4</f>
        <v>2978.4</v>
      </c>
      <c r="K4" s="6">
        <v>0.98</v>
      </c>
      <c r="L4" s="6">
        <f>IF(J5=0,L1,(L8+N8+P8+R8+T8+V8+X8)/J5/K4)</f>
        <v>8.9999999999999983E-2</v>
      </c>
      <c r="M4" s="6">
        <f>IF(J5=0,0,(L9+N9+P9+R9+T9+V9+X9)/J5/K4)</f>
        <v>2.5000000000000001E-2</v>
      </c>
      <c r="N4" s="5">
        <f>IF(L4&gt;L1,J4*(1-L4)/(1-L1)*(1-M4)*K4,J4*K4*(1-M4))</f>
        <v>2845.8611999999998</v>
      </c>
      <c r="V4" s="4" t="e">
        <f>U7*V3</f>
        <v>#DIV/0!</v>
      </c>
    </row>
    <row r="5" spans="1:24">
      <c r="B5" t="s">
        <v>18</v>
      </c>
      <c r="D5" s="78">
        <v>43400</v>
      </c>
      <c r="E5" s="65"/>
      <c r="F5" s="7">
        <v>43402</v>
      </c>
      <c r="J5" s="4">
        <f>J3/O1</f>
        <v>67.548975740400181</v>
      </c>
      <c r="N5" s="5">
        <v>121</v>
      </c>
      <c r="O5" s="8">
        <f>N4/N5</f>
        <v>23.519514049586775</v>
      </c>
      <c r="P5" t="s">
        <v>6</v>
      </c>
      <c r="V5" s="4" t="e">
        <f>U7-V4</f>
        <v>#DIV/0!</v>
      </c>
    </row>
    <row r="6" spans="1:24">
      <c r="D6" s="9"/>
      <c r="J6" s="4"/>
      <c r="K6" s="10"/>
      <c r="L6" s="11"/>
      <c r="M6" s="10"/>
      <c r="N6" s="5"/>
      <c r="O6" s="8"/>
      <c r="R6" s="8"/>
    </row>
    <row r="7" spans="1:24">
      <c r="F7">
        <f>F8*E8</f>
        <v>688.84808762625789</v>
      </c>
      <c r="I7">
        <f>I8*H8</f>
        <v>509.6592960255125</v>
      </c>
      <c r="K7" s="4">
        <f>IF(K8&gt;$L1,(L11-L10/$O1)*$K4*(1-K8)/(1-$L1)*(1-K9),(L11-L10/$O1)*$K4*(1-K9))</f>
        <v>64.543046319952367</v>
      </c>
      <c r="M7" s="4">
        <f>IF(M8&gt;$L1,(N11-N10/$O1)*$K4*(1-M8)/(1-$L1)*(1-M9),(N11-N10/$O1)*$K4*(1-M9))</f>
        <v>0</v>
      </c>
      <c r="O7" s="4">
        <f>IF(O8&gt;$L1,(P11-P10/$O1)*$K4*(1-O8)/(1-$L1)*(1-O9),(P11-P10/$O1)*$K4*(1-O9))</f>
        <v>0</v>
      </c>
      <c r="Q7" s="4">
        <f>IF(Q8&gt;$L1,(R11-R10/$O1)*$K4*(1-Q8)/(1-$L1)*(1-Q9),(R11-R10/$O1)*$K4*(1-Q9))</f>
        <v>0</v>
      </c>
      <c r="S7" s="4">
        <f>IF(S8&gt;$L1,(T11-T10/$O1)*$K4*(1-S8)/(1-$L1)*(1-S9),(T11-T10/$O1)*$K4*(1-S9))</f>
        <v>0</v>
      </c>
      <c r="U7" s="4">
        <f>IF(U8&gt;$L1,(V11-V10/$O1)*$K4*(1-U8)/(1-$L1)*(1-U9),(V11-V10/$O1)*$K4*(1-U9))</f>
        <v>0</v>
      </c>
      <c r="W7" s="4">
        <f>IF(W8&gt;$L1,(X11-X10/$O1)*$K4*(1-W8)/(1-$L1)*(1-W9),(X11-X10/$O1)*$K4*(1-W9))</f>
        <v>0</v>
      </c>
    </row>
    <row r="8" spans="1:24">
      <c r="B8" s="12"/>
      <c r="C8" s="12"/>
      <c r="D8" s="12"/>
      <c r="E8" s="13">
        <f>D9/D10</f>
        <v>1.1480801460437631</v>
      </c>
      <c r="F8" s="12">
        <v>600</v>
      </c>
      <c r="G8" s="12"/>
      <c r="H8" s="13">
        <f>G9/G10</f>
        <v>1.0092263287633911</v>
      </c>
      <c r="I8" s="12">
        <v>505</v>
      </c>
      <c r="J8" t="s">
        <v>19</v>
      </c>
      <c r="K8" s="1">
        <v>0.09</v>
      </c>
      <c r="L8" s="4">
        <f>(L11-L10/$O1)*$K4*K8</f>
        <v>5.9578196603032954</v>
      </c>
      <c r="M8" s="1">
        <v>0.106</v>
      </c>
      <c r="N8" s="4">
        <f>(N11-N10/$O1)*$K4*M8</f>
        <v>0</v>
      </c>
      <c r="O8" s="1">
        <v>0.06</v>
      </c>
      <c r="P8" s="4">
        <f>(P11-P10/$O1)*$K4*O8</f>
        <v>0</v>
      </c>
      <c r="Q8" s="1">
        <v>9.5000000000000001E-2</v>
      </c>
      <c r="R8" s="4">
        <f>(R11-R10/$O1)*$K4*Q8</f>
        <v>0</v>
      </c>
      <c r="S8" s="1">
        <v>9.5000000000000001E-2</v>
      </c>
      <c r="T8" s="4">
        <f>(T11-T10/$O1)*$K4*S8</f>
        <v>0</v>
      </c>
      <c r="U8" s="1">
        <v>0.15</v>
      </c>
      <c r="V8" s="4">
        <f>(V11-V10/$O1)*$K4*U8</f>
        <v>0</v>
      </c>
      <c r="W8" s="1">
        <v>0.15</v>
      </c>
      <c r="X8" s="4">
        <f>(X11-X10/$O1)*$K4*W8</f>
        <v>0</v>
      </c>
    </row>
    <row r="9" spans="1:24">
      <c r="B9" s="12" t="s">
        <v>20</v>
      </c>
      <c r="C9" s="14"/>
      <c r="D9" s="79">
        <v>59019</v>
      </c>
      <c r="E9" s="80"/>
      <c r="F9" s="81"/>
      <c r="G9" s="79">
        <v>98413</v>
      </c>
      <c r="H9" s="80"/>
      <c r="I9" s="81"/>
      <c r="J9" t="s">
        <v>13</v>
      </c>
      <c r="K9" s="1">
        <v>2.5000000000000001E-2</v>
      </c>
      <c r="L9" s="4">
        <f>(L11-L10/$O1)*$K4*K9</f>
        <v>1.6549499056398045</v>
      </c>
      <c r="M9" s="1">
        <v>2.5000000000000001E-2</v>
      </c>
      <c r="N9" s="4">
        <f>(N11-N10/$O1)*$K4*M9</f>
        <v>0</v>
      </c>
      <c r="O9" s="1">
        <v>0.08</v>
      </c>
      <c r="P9" s="4">
        <f>(P11-P10/$O1)*$K4*O9</f>
        <v>0</v>
      </c>
      <c r="Q9" s="1">
        <v>2.5000000000000001E-2</v>
      </c>
      <c r="R9" s="4">
        <f>(R11-R10/$O1)*$K4*Q9</f>
        <v>0</v>
      </c>
      <c r="S9" s="1">
        <v>2.5000000000000001E-2</v>
      </c>
      <c r="T9" s="4">
        <f>(T11-T10/$O1)*$K4*S9</f>
        <v>0</v>
      </c>
      <c r="U9" s="1">
        <v>2.5000000000000001E-2</v>
      </c>
      <c r="V9" s="4">
        <f>(V11-V10/$O1)*$K4*U9</f>
        <v>0</v>
      </c>
      <c r="W9" s="1">
        <v>2.5000000000000001E-2</v>
      </c>
      <c r="X9" s="4">
        <f>(X11-X10/$O1)*$K4*W9</f>
        <v>0</v>
      </c>
    </row>
    <row r="10" spans="1:24">
      <c r="B10" t="s">
        <v>21</v>
      </c>
      <c r="C10" s="15"/>
      <c r="D10" s="67">
        <f>J3/J2*D11</f>
        <v>51406.689858175007</v>
      </c>
      <c r="E10" s="68"/>
      <c r="F10" s="69"/>
      <c r="G10" s="67">
        <f>J3/J2*G11</f>
        <v>97513.310141825001</v>
      </c>
      <c r="H10" s="68"/>
      <c r="I10" s="69"/>
      <c r="J10" t="s">
        <v>22</v>
      </c>
      <c r="L10" s="16">
        <v>0</v>
      </c>
      <c r="N10" s="16"/>
      <c r="P10" s="16"/>
      <c r="R10" s="16"/>
      <c r="T10" s="16"/>
      <c r="V10" s="16"/>
      <c r="X10" s="16"/>
    </row>
    <row r="11" spans="1:24">
      <c r="B11" t="s">
        <v>23</v>
      </c>
      <c r="C11" s="15"/>
      <c r="D11" s="70">
        <f>E14+F14</f>
        <v>51600</v>
      </c>
      <c r="E11" s="71"/>
      <c r="F11" s="72"/>
      <c r="G11" s="70">
        <f>H14+I14</f>
        <v>97880</v>
      </c>
      <c r="H11" s="71"/>
      <c r="I11" s="71"/>
      <c r="J11" s="20"/>
      <c r="K11" s="21">
        <f>K14+L14</f>
        <v>148920</v>
      </c>
      <c r="L11" s="22">
        <f>K11/2204.62262184877</f>
        <v>67.548975740400181</v>
      </c>
      <c r="M11" s="21">
        <f>M14+N14</f>
        <v>0</v>
      </c>
      <c r="N11" s="22">
        <f>M11/2204.62262184877</f>
        <v>0</v>
      </c>
      <c r="O11" s="21">
        <f>O14+P14</f>
        <v>0</v>
      </c>
      <c r="P11" s="22">
        <f>O11/2204.62262184877</f>
        <v>0</v>
      </c>
      <c r="Q11" s="21">
        <f>Q14+R14</f>
        <v>0</v>
      </c>
      <c r="R11" s="22">
        <f>Q11/2204.62262184877</f>
        <v>0</v>
      </c>
      <c r="S11" s="21">
        <f>S14+T14</f>
        <v>0</v>
      </c>
      <c r="T11" s="22">
        <f>S11/2204.62262184877</f>
        <v>0</v>
      </c>
      <c r="U11" s="21">
        <f>U14+V14</f>
        <v>0</v>
      </c>
      <c r="V11" s="22">
        <f>U11/2204.62262184877</f>
        <v>0</v>
      </c>
      <c r="W11" s="21">
        <f>W14+X14</f>
        <v>0</v>
      </c>
      <c r="X11" s="22">
        <f>W11/2204.62262184877</f>
        <v>0</v>
      </c>
    </row>
    <row r="12" spans="1:24">
      <c r="A12" s="65" t="s">
        <v>24</v>
      </c>
      <c r="B12" s="65"/>
      <c r="C12" s="15"/>
      <c r="D12" s="73" t="s">
        <v>25</v>
      </c>
      <c r="E12" s="74"/>
      <c r="F12" s="75"/>
      <c r="G12" s="73" t="s">
        <v>81</v>
      </c>
      <c r="H12" s="74"/>
      <c r="I12" s="74"/>
      <c r="J12" s="23"/>
      <c r="K12" s="63" t="s">
        <v>82</v>
      </c>
      <c r="L12" s="64"/>
      <c r="M12" s="63" t="s">
        <v>83</v>
      </c>
      <c r="N12" s="64"/>
      <c r="O12" s="63" t="s">
        <v>84</v>
      </c>
      <c r="P12" s="64"/>
      <c r="Q12" s="63" t="s">
        <v>85</v>
      </c>
      <c r="R12" s="64"/>
      <c r="S12" s="63" t="s">
        <v>86</v>
      </c>
      <c r="T12" s="64"/>
      <c r="U12" s="63" t="s">
        <v>54</v>
      </c>
      <c r="V12" s="64"/>
      <c r="W12" s="63" t="s">
        <v>33</v>
      </c>
      <c r="X12" s="64"/>
    </row>
    <row r="13" spans="1:24">
      <c r="B13" t="s">
        <v>34</v>
      </c>
      <c r="C13" s="15"/>
      <c r="D13" s="24" t="s">
        <v>35</v>
      </c>
      <c r="E13" s="65" t="s">
        <v>36</v>
      </c>
      <c r="F13" s="66"/>
      <c r="G13" s="24" t="s">
        <v>35</v>
      </c>
      <c r="H13" s="65" t="s">
        <v>36</v>
      </c>
      <c r="I13" s="65"/>
      <c r="J13" s="20"/>
      <c r="K13" s="63" t="s">
        <v>36</v>
      </c>
      <c r="L13" s="64"/>
      <c r="M13" s="63" t="s">
        <v>36</v>
      </c>
      <c r="N13" s="64"/>
      <c r="O13" s="63" t="s">
        <v>36</v>
      </c>
      <c r="P13" s="64"/>
      <c r="Q13" s="63" t="s">
        <v>36</v>
      </c>
      <c r="R13" s="64"/>
      <c r="S13" s="63" t="s">
        <v>36</v>
      </c>
      <c r="T13" s="64"/>
      <c r="U13" s="63" t="s">
        <v>36</v>
      </c>
      <c r="V13" s="64"/>
      <c r="W13" s="63" t="s">
        <v>36</v>
      </c>
      <c r="X13" s="64"/>
    </row>
    <row r="14" spans="1:24">
      <c r="C14" s="15"/>
      <c r="D14" s="24"/>
      <c r="E14" s="2">
        <f>SUM(E15:E133)</f>
        <v>51600</v>
      </c>
      <c r="F14" s="25">
        <f>SUM(F15:F133)</f>
        <v>0</v>
      </c>
      <c r="G14" s="24"/>
      <c r="H14" s="2">
        <f>SUM(H15:H133)</f>
        <v>97880</v>
      </c>
      <c r="I14" s="2">
        <f>SUM(I15:I133)</f>
        <v>0</v>
      </c>
      <c r="J14" s="20"/>
      <c r="K14" s="17">
        <f t="shared" ref="K14:X14" si="0">SUM(K15:K133)</f>
        <v>148920</v>
      </c>
      <c r="L14" s="19">
        <f t="shared" si="0"/>
        <v>0</v>
      </c>
      <c r="M14" s="17">
        <f t="shared" si="0"/>
        <v>0</v>
      </c>
      <c r="N14" s="19">
        <f t="shared" si="0"/>
        <v>0</v>
      </c>
      <c r="O14" s="17">
        <f t="shared" si="0"/>
        <v>0</v>
      </c>
      <c r="P14" s="19">
        <f t="shared" si="0"/>
        <v>0</v>
      </c>
      <c r="Q14" s="17">
        <f t="shared" si="0"/>
        <v>0</v>
      </c>
      <c r="R14" s="19">
        <f t="shared" si="0"/>
        <v>0</v>
      </c>
      <c r="S14" s="17">
        <f t="shared" si="0"/>
        <v>0</v>
      </c>
      <c r="T14" s="19">
        <f t="shared" si="0"/>
        <v>0</v>
      </c>
      <c r="U14" s="17">
        <f t="shared" si="0"/>
        <v>0</v>
      </c>
      <c r="V14" s="19">
        <f t="shared" si="0"/>
        <v>0</v>
      </c>
      <c r="W14" s="17">
        <f t="shared" si="0"/>
        <v>0</v>
      </c>
      <c r="X14" s="19">
        <f t="shared" si="0"/>
        <v>0</v>
      </c>
    </row>
    <row r="15" spans="1:24">
      <c r="C15" s="15"/>
      <c r="D15" s="24"/>
      <c r="E15" t="s">
        <v>37</v>
      </c>
      <c r="F15" s="15" t="s">
        <v>39</v>
      </c>
      <c r="G15" s="24"/>
      <c r="H15" t="s">
        <v>37</v>
      </c>
      <c r="I15" t="s">
        <v>38</v>
      </c>
      <c r="J15" s="24"/>
      <c r="K15" s="26" t="s">
        <v>37</v>
      </c>
      <c r="L15" s="27" t="s">
        <v>39</v>
      </c>
      <c r="M15" s="26" t="s">
        <v>37</v>
      </c>
      <c r="N15" s="27" t="s">
        <v>39</v>
      </c>
      <c r="O15" s="26" t="s">
        <v>37</v>
      </c>
      <c r="P15" s="27" t="s">
        <v>39</v>
      </c>
      <c r="Q15" s="26" t="s">
        <v>37</v>
      </c>
      <c r="R15" s="27" t="s">
        <v>39</v>
      </c>
      <c r="S15" s="26" t="s">
        <v>37</v>
      </c>
      <c r="T15" s="27" t="s">
        <v>39</v>
      </c>
      <c r="U15" s="26" t="s">
        <v>37</v>
      </c>
      <c r="V15" s="27" t="s">
        <v>39</v>
      </c>
      <c r="W15" s="26" t="s">
        <v>37</v>
      </c>
      <c r="X15" s="27" t="s">
        <v>39</v>
      </c>
    </row>
    <row r="16" spans="1:24">
      <c r="B16" t="s">
        <v>87</v>
      </c>
      <c r="C16" s="15"/>
      <c r="D16" s="24"/>
      <c r="F16" s="15"/>
      <c r="G16" s="24"/>
      <c r="J16" s="24"/>
      <c r="K16">
        <v>-22180</v>
      </c>
    </row>
    <row r="17" spans="2:11">
      <c r="B17">
        <v>2</v>
      </c>
      <c r="C17" s="15"/>
      <c r="D17" s="24">
        <v>5</v>
      </c>
      <c r="E17">
        <v>4400</v>
      </c>
      <c r="F17" s="15"/>
      <c r="G17" s="24">
        <v>475</v>
      </c>
      <c r="H17">
        <v>13180</v>
      </c>
      <c r="J17" s="24"/>
      <c r="K17">
        <v>39320</v>
      </c>
    </row>
    <row r="18" spans="2:11">
      <c r="C18" s="15"/>
      <c r="D18" s="24"/>
      <c r="F18" s="15"/>
      <c r="G18" s="24">
        <v>476</v>
      </c>
      <c r="H18">
        <v>13000</v>
      </c>
      <c r="J18" s="24"/>
      <c r="K18">
        <v>13240</v>
      </c>
    </row>
    <row r="19" spans="2:11">
      <c r="C19" s="15"/>
      <c r="F19" s="15"/>
      <c r="G19">
        <v>477</v>
      </c>
      <c r="H19">
        <v>8540</v>
      </c>
      <c r="J19" s="24"/>
    </row>
    <row r="20" spans="2:11">
      <c r="B20">
        <v>3</v>
      </c>
      <c r="C20" s="15"/>
      <c r="D20">
        <v>6</v>
      </c>
      <c r="E20">
        <v>5100</v>
      </c>
      <c r="F20" s="15"/>
      <c r="G20">
        <v>478</v>
      </c>
      <c r="H20">
        <v>8980</v>
      </c>
      <c r="J20" s="24"/>
      <c r="K20">
        <v>22620</v>
      </c>
    </row>
    <row r="21" spans="2:11">
      <c r="C21" s="15"/>
      <c r="F21" s="15"/>
      <c r="G21">
        <v>479</v>
      </c>
      <c r="H21">
        <v>14000</v>
      </c>
      <c r="J21" s="24"/>
    </row>
    <row r="22" spans="2:11">
      <c r="C22" s="15"/>
      <c r="D22">
        <v>7</v>
      </c>
      <c r="E22">
        <v>14080</v>
      </c>
      <c r="F22" s="15"/>
      <c r="G22">
        <v>480</v>
      </c>
      <c r="H22">
        <v>12800</v>
      </c>
      <c r="J22" s="24"/>
      <c r="K22">
        <v>41220</v>
      </c>
    </row>
    <row r="23" spans="2:11">
      <c r="B23">
        <v>4</v>
      </c>
      <c r="C23" s="15"/>
      <c r="F23" s="15"/>
      <c r="G23">
        <v>481</v>
      </c>
      <c r="H23">
        <v>13580</v>
      </c>
      <c r="J23" s="24"/>
    </row>
    <row r="24" spans="2:11">
      <c r="C24" s="15"/>
      <c r="D24">
        <v>8</v>
      </c>
      <c r="E24">
        <v>17200</v>
      </c>
      <c r="F24" s="15"/>
      <c r="J24" s="24"/>
      <c r="K24">
        <v>29920</v>
      </c>
    </row>
    <row r="25" spans="2:11">
      <c r="B25">
        <v>5</v>
      </c>
      <c r="C25" s="15"/>
      <c r="D25">
        <v>9</v>
      </c>
      <c r="E25">
        <v>10820</v>
      </c>
      <c r="F25" s="15"/>
      <c r="G25">
        <v>482</v>
      </c>
      <c r="H25">
        <v>9560</v>
      </c>
      <c r="J25" s="24"/>
    </row>
    <row r="26" spans="2:11">
      <c r="C26" s="15"/>
      <c r="F26" s="15"/>
      <c r="G26">
        <v>483</v>
      </c>
      <c r="H26">
        <v>4240</v>
      </c>
      <c r="J26" s="24"/>
      <c r="K26">
        <v>24780</v>
      </c>
    </row>
    <row r="27" spans="2:11">
      <c r="C27" s="15"/>
      <c r="F27" s="15"/>
      <c r="I27" s="15"/>
      <c r="J27" s="24"/>
    </row>
    <row r="28" spans="2:11">
      <c r="C28" s="15"/>
      <c r="F28" s="15"/>
      <c r="I28" s="15"/>
      <c r="J28" s="24"/>
    </row>
    <row r="29" spans="2:11">
      <c r="C29" s="15"/>
      <c r="J29" s="24"/>
    </row>
    <row r="30" spans="2:11">
      <c r="C30" s="15"/>
      <c r="D30" s="28"/>
      <c r="F30" s="15"/>
      <c r="J30" s="24"/>
    </row>
    <row r="31" spans="2:11">
      <c r="C31" s="15"/>
      <c r="F31" s="15"/>
      <c r="J31" s="24"/>
    </row>
    <row r="32" spans="2:11">
      <c r="C32" s="15"/>
      <c r="F32" s="15"/>
      <c r="J32" s="24"/>
    </row>
    <row r="33" spans="3:10">
      <c r="C33" s="15"/>
      <c r="F33" s="15"/>
      <c r="J33" s="24"/>
    </row>
    <row r="34" spans="3:10">
      <c r="C34" s="15"/>
      <c r="F34" s="15"/>
      <c r="J34" s="24"/>
    </row>
    <row r="35" spans="3:10">
      <c r="C35" s="15"/>
      <c r="F35" s="15"/>
      <c r="J35" s="24"/>
    </row>
    <row r="36" spans="3:10">
      <c r="C36" s="15"/>
      <c r="F36" s="15"/>
      <c r="J36" s="24"/>
    </row>
    <row r="37" spans="3:10">
      <c r="C37" s="15"/>
      <c r="F37" s="15"/>
      <c r="J37" s="24"/>
    </row>
    <row r="38" spans="3:10">
      <c r="C38" s="15"/>
      <c r="F38" s="15"/>
      <c r="J38" s="24"/>
    </row>
    <row r="39" spans="3:10">
      <c r="C39" s="15"/>
      <c r="F39" s="15"/>
      <c r="J39" s="24"/>
    </row>
    <row r="40" spans="3:10">
      <c r="C40" s="15"/>
      <c r="F40" s="15"/>
      <c r="J40" s="24"/>
    </row>
    <row r="41" spans="3:10">
      <c r="C41" s="15"/>
      <c r="F41" s="15"/>
      <c r="J41" s="24"/>
    </row>
    <row r="42" spans="3:10">
      <c r="C42" s="15"/>
      <c r="F42" s="15"/>
      <c r="J42" s="24"/>
    </row>
    <row r="43" spans="3:10">
      <c r="C43" s="15"/>
      <c r="F43" s="15"/>
      <c r="J43" s="24"/>
    </row>
    <row r="44" spans="3:10">
      <c r="C44" s="15"/>
      <c r="F44" s="15"/>
      <c r="J44" s="24"/>
    </row>
    <row r="45" spans="3:10">
      <c r="C45" s="15"/>
      <c r="F45" s="15"/>
      <c r="J45" s="24"/>
    </row>
    <row r="46" spans="3:10">
      <c r="C46" s="15"/>
      <c r="F46" s="15"/>
      <c r="J46" s="24"/>
    </row>
    <row r="47" spans="3:10">
      <c r="C47" s="15"/>
      <c r="F47" s="15"/>
      <c r="J47" s="24"/>
    </row>
    <row r="48" spans="3:10">
      <c r="C48" s="15"/>
      <c r="F48" s="15"/>
      <c r="J48" s="24"/>
    </row>
    <row r="49" spans="1:15">
      <c r="C49" s="15"/>
      <c r="F49" s="15"/>
      <c r="J49" s="24"/>
    </row>
    <row r="50" spans="1:15">
      <c r="C50" s="15"/>
      <c r="F50" s="15"/>
      <c r="J50" s="24"/>
    </row>
    <row r="51" spans="1:15">
      <c r="C51" s="15"/>
      <c r="F51" s="15"/>
      <c r="J51" s="24"/>
    </row>
    <row r="52" spans="1:15">
      <c r="C52" s="15"/>
      <c r="F52" s="15"/>
      <c r="J52" s="24"/>
    </row>
    <row r="53" spans="1:15">
      <c r="C53" s="15"/>
      <c r="F53" s="15"/>
      <c r="J53" s="24"/>
    </row>
    <row r="54" spans="1:15">
      <c r="C54" s="15"/>
      <c r="F54" s="15"/>
      <c r="J54" s="24"/>
    </row>
    <row r="55" spans="1:15">
      <c r="C55" s="15"/>
      <c r="F55" s="15"/>
      <c r="J55" s="24"/>
      <c r="L55" s="9"/>
      <c r="M55" s="9"/>
    </row>
    <row r="56" spans="1:15">
      <c r="C56" s="15"/>
      <c r="F56" s="15"/>
      <c r="J56" s="24"/>
    </row>
    <row r="57" spans="1:15">
      <c r="C57" s="15"/>
      <c r="F57" s="15"/>
      <c r="J57" s="24"/>
    </row>
    <row r="58" spans="1:15" s="9" customFormat="1">
      <c r="A58"/>
      <c r="C58" s="29"/>
      <c r="D58"/>
      <c r="E58"/>
      <c r="F58" s="15"/>
      <c r="G58"/>
      <c r="H58"/>
      <c r="I58"/>
      <c r="J58" s="24"/>
      <c r="K58"/>
    </row>
    <row r="59" spans="1:15" s="9" customFormat="1">
      <c r="A59"/>
      <c r="C59" s="29"/>
      <c r="D59"/>
      <c r="E59"/>
      <c r="F59" s="15"/>
      <c r="G59"/>
      <c r="H59"/>
      <c r="I59"/>
      <c r="J59" s="24"/>
      <c r="K59"/>
    </row>
    <row r="60" spans="1:15" s="9" customFormat="1">
      <c r="A60"/>
      <c r="C60" s="29"/>
      <c r="D60"/>
      <c r="E60"/>
      <c r="F60" s="15"/>
      <c r="G60"/>
      <c r="H60"/>
      <c r="I60"/>
      <c r="J60" s="24"/>
      <c r="K60"/>
    </row>
    <row r="61" spans="1:15" s="9" customFormat="1">
      <c r="A61"/>
      <c r="C61" s="29"/>
      <c r="D61"/>
      <c r="E61"/>
      <c r="F61" s="15"/>
      <c r="G61"/>
      <c r="H61"/>
      <c r="J61" s="30"/>
      <c r="K61"/>
    </row>
    <row r="62" spans="1:15" s="9" customFormat="1">
      <c r="A62"/>
      <c r="C62" s="29"/>
      <c r="D62" s="24"/>
      <c r="E62" s="5"/>
      <c r="F62" s="15"/>
      <c r="G62"/>
      <c r="H62" s="5"/>
      <c r="J62" s="30"/>
      <c r="K62"/>
      <c r="M62" s="31"/>
    </row>
    <row r="63" spans="1:15">
      <c r="C63" s="15"/>
      <c r="D63" s="24"/>
      <c r="F63" s="15"/>
      <c r="J63" s="24"/>
      <c r="O63" s="9"/>
    </row>
    <row r="64" spans="1:15">
      <c r="C64" s="15"/>
      <c r="D64" s="24"/>
      <c r="E64" s="5"/>
      <c r="F64" s="15"/>
      <c r="H64" s="5"/>
      <c r="J64" s="24"/>
      <c r="M64" s="31"/>
    </row>
    <row r="65" spans="3:10">
      <c r="C65" s="15"/>
      <c r="D65" s="24"/>
      <c r="F65" s="15"/>
      <c r="J65" s="24"/>
    </row>
    <row r="66" spans="3:10">
      <c r="C66" s="15"/>
      <c r="D66" s="24"/>
      <c r="F66" s="15"/>
      <c r="J66" s="24"/>
    </row>
    <row r="67" spans="3:10">
      <c r="C67" s="15"/>
      <c r="D67" s="24"/>
      <c r="F67" s="15"/>
      <c r="J67" s="24"/>
    </row>
    <row r="68" spans="3:10">
      <c r="C68" s="15"/>
      <c r="D68" s="24"/>
      <c r="F68" s="15"/>
      <c r="J68" s="24"/>
    </row>
    <row r="69" spans="3:10">
      <c r="C69" s="15"/>
      <c r="D69" s="24"/>
      <c r="F69" s="15"/>
      <c r="J69" s="24"/>
    </row>
    <row r="70" spans="3:10">
      <c r="C70" s="15"/>
      <c r="D70" s="24"/>
      <c r="F70" s="15"/>
      <c r="J70" s="24"/>
    </row>
    <row r="71" spans="3:10">
      <c r="C71" s="15"/>
      <c r="D71" s="24"/>
      <c r="F71" s="15"/>
      <c r="J71" s="24"/>
    </row>
    <row r="72" spans="3:10">
      <c r="C72" s="15"/>
      <c r="D72" s="24"/>
      <c r="F72" s="15"/>
      <c r="J72" s="24"/>
    </row>
    <row r="73" spans="3:10">
      <c r="C73" s="15"/>
      <c r="D73" s="24"/>
      <c r="F73" s="15"/>
      <c r="J73" s="24"/>
    </row>
    <row r="74" spans="3:10">
      <c r="C74" s="15"/>
      <c r="D74" s="24"/>
      <c r="F74" s="15"/>
      <c r="J74" s="24"/>
    </row>
    <row r="75" spans="3:10">
      <c r="C75" s="15"/>
      <c r="D75" s="24"/>
      <c r="F75" s="15"/>
      <c r="J75" s="24"/>
    </row>
    <row r="76" spans="3:10">
      <c r="C76" s="15"/>
      <c r="D76" s="24"/>
      <c r="F76" s="15"/>
      <c r="J76" s="24"/>
    </row>
    <row r="77" spans="3:10">
      <c r="C77" s="15"/>
      <c r="D77" s="24"/>
      <c r="F77" s="15"/>
      <c r="J77" s="24"/>
    </row>
    <row r="78" spans="3:10">
      <c r="C78" s="15"/>
      <c r="D78" s="24"/>
      <c r="F78" s="15"/>
      <c r="J78" s="24"/>
    </row>
    <row r="79" spans="3:10">
      <c r="C79" s="15"/>
      <c r="D79" s="24"/>
      <c r="F79" s="15"/>
      <c r="G79" s="28"/>
      <c r="J79" s="24"/>
    </row>
    <row r="80" spans="3:10">
      <c r="C80" s="15"/>
      <c r="G80" s="24"/>
      <c r="J80" s="24"/>
    </row>
    <row r="81" spans="3:10">
      <c r="C81" s="15"/>
      <c r="D81" s="24"/>
      <c r="F81" s="15"/>
      <c r="G81" s="24"/>
      <c r="J81" s="24"/>
    </row>
    <row r="82" spans="3:10">
      <c r="C82" s="15"/>
      <c r="D82" s="24"/>
      <c r="F82" s="15"/>
      <c r="G82" s="24"/>
      <c r="J82" s="24"/>
    </row>
    <row r="83" spans="3:10">
      <c r="C83" s="15"/>
      <c r="D83" s="24"/>
      <c r="F83" s="15"/>
      <c r="G83" s="24"/>
      <c r="J83" s="24"/>
    </row>
    <row r="84" spans="3:10">
      <c r="C84" s="15"/>
      <c r="D84" s="32"/>
      <c r="F84" s="15"/>
      <c r="G84" s="32"/>
      <c r="J84" s="24"/>
    </row>
    <row r="85" spans="3:10">
      <c r="C85" s="15"/>
      <c r="D85" s="24"/>
      <c r="F85" s="15"/>
      <c r="G85" s="24"/>
      <c r="J85" s="24"/>
    </row>
    <row r="86" spans="3:10">
      <c r="C86" s="15"/>
      <c r="D86" s="24"/>
      <c r="F86" s="15"/>
      <c r="G86" s="24"/>
      <c r="J86" s="24"/>
    </row>
    <row r="87" spans="3:10">
      <c r="C87" s="15"/>
      <c r="D87" s="24"/>
      <c r="F87" s="15"/>
      <c r="G87" s="24"/>
      <c r="J87" s="24"/>
    </row>
    <row r="88" spans="3:10">
      <c r="C88" s="15"/>
      <c r="D88" s="32"/>
      <c r="F88" s="15"/>
      <c r="G88" s="24"/>
      <c r="J88" s="24"/>
    </row>
    <row r="89" spans="3:10">
      <c r="C89" s="15"/>
      <c r="D89" s="32"/>
      <c r="F89" s="15"/>
      <c r="G89" s="24"/>
      <c r="J89" s="24"/>
    </row>
    <row r="90" spans="3:10">
      <c r="C90" s="15"/>
      <c r="D90" s="24"/>
      <c r="F90" s="15"/>
      <c r="G90" s="24"/>
      <c r="J90" s="24"/>
    </row>
    <row r="91" spans="3:10">
      <c r="C91" s="15"/>
      <c r="D91" s="24"/>
      <c r="F91" s="15"/>
      <c r="G91" s="24"/>
      <c r="J91" s="24"/>
    </row>
    <row r="92" spans="3:10">
      <c r="C92" s="15"/>
      <c r="D92" s="32"/>
      <c r="F92" s="15"/>
      <c r="G92" s="24"/>
      <c r="J92" s="24"/>
    </row>
    <row r="93" spans="3:10">
      <c r="C93" s="15"/>
      <c r="D93" s="24"/>
      <c r="F93" s="15"/>
      <c r="G93" s="24"/>
      <c r="J93" s="24"/>
    </row>
    <row r="94" spans="3:10">
      <c r="C94" s="15"/>
      <c r="D94" s="24"/>
      <c r="F94" s="15"/>
      <c r="G94" s="24"/>
      <c r="J94" s="24"/>
    </row>
    <row r="95" spans="3:10">
      <c r="C95" s="15"/>
      <c r="D95" s="24"/>
      <c r="F95" s="15"/>
      <c r="G95" s="24"/>
      <c r="J95" s="24"/>
    </row>
    <row r="96" spans="3:10">
      <c r="C96" s="15"/>
      <c r="D96" s="24"/>
      <c r="F96" s="15"/>
      <c r="G96" s="24"/>
      <c r="J96" s="24"/>
    </row>
    <row r="97" spans="3:10">
      <c r="C97" s="15"/>
      <c r="D97" s="24"/>
      <c r="F97" s="15"/>
      <c r="G97" s="24"/>
      <c r="J97" s="24"/>
    </row>
    <row r="98" spans="3:10">
      <c r="C98" s="15"/>
      <c r="D98" s="24"/>
      <c r="F98" s="15"/>
      <c r="G98" s="24"/>
      <c r="J98" s="24"/>
    </row>
    <row r="99" spans="3:10">
      <c r="C99" s="15"/>
      <c r="D99" s="24"/>
      <c r="F99" s="15"/>
      <c r="G99" s="24"/>
      <c r="J99" s="24"/>
    </row>
    <row r="100" spans="3:10">
      <c r="C100" s="15"/>
      <c r="D100" s="24"/>
      <c r="F100" s="15"/>
      <c r="G100" s="24"/>
      <c r="J100" s="24"/>
    </row>
    <row r="101" spans="3:10">
      <c r="C101" s="15"/>
      <c r="D101" s="24"/>
      <c r="F101" s="15"/>
      <c r="G101" s="24"/>
      <c r="J101" s="24"/>
    </row>
    <row r="102" spans="3:10">
      <c r="C102" s="15"/>
      <c r="D102" s="24"/>
      <c r="F102" s="15"/>
      <c r="G102" s="24"/>
      <c r="J102" s="24"/>
    </row>
    <row r="103" spans="3:10">
      <c r="C103" s="15"/>
      <c r="D103" s="24"/>
      <c r="F103" s="15"/>
      <c r="G103" s="24"/>
      <c r="J103" s="24"/>
    </row>
    <row r="104" spans="3:10">
      <c r="C104" s="15"/>
      <c r="D104" s="24"/>
      <c r="F104" s="15"/>
      <c r="G104" s="24"/>
      <c r="J104" s="24"/>
    </row>
    <row r="105" spans="3:10">
      <c r="C105" s="15"/>
      <c r="D105" s="24"/>
      <c r="F105" s="15"/>
      <c r="G105" s="24"/>
      <c r="J105" s="24"/>
    </row>
    <row r="106" spans="3:10">
      <c r="C106" s="15"/>
      <c r="D106" s="24"/>
      <c r="F106" s="15"/>
      <c r="G106" s="24"/>
      <c r="J106" s="24"/>
    </row>
    <row r="107" spans="3:10">
      <c r="C107" s="15"/>
      <c r="D107" s="24"/>
      <c r="F107" s="15"/>
      <c r="G107" s="24"/>
      <c r="J107" s="24"/>
    </row>
    <row r="108" spans="3:10">
      <c r="C108" s="15"/>
      <c r="D108" s="24"/>
      <c r="F108" s="15"/>
      <c r="G108" s="24"/>
      <c r="J108" s="24"/>
    </row>
    <row r="109" spans="3:10">
      <c r="C109" s="15"/>
      <c r="D109" s="24"/>
      <c r="F109" s="15"/>
      <c r="G109" s="24"/>
      <c r="J109" s="24"/>
    </row>
    <row r="110" spans="3:10">
      <c r="C110" s="15"/>
      <c r="D110" s="24"/>
      <c r="F110" s="15"/>
      <c r="G110" s="24"/>
      <c r="J110" s="24"/>
    </row>
    <row r="111" spans="3:10">
      <c r="C111" s="15"/>
      <c r="D111" s="24"/>
      <c r="F111" s="15"/>
      <c r="G111" s="24"/>
      <c r="J111" s="24"/>
    </row>
    <row r="112" spans="3:10">
      <c r="C112" s="15"/>
      <c r="D112" s="24"/>
      <c r="F112" s="15"/>
      <c r="G112" s="24"/>
      <c r="J112" s="24"/>
    </row>
    <row r="113" spans="3:10">
      <c r="C113" s="15"/>
      <c r="D113" s="24"/>
      <c r="F113" s="15"/>
      <c r="G113" s="24"/>
      <c r="J113" s="24"/>
    </row>
    <row r="114" spans="3:10">
      <c r="C114" s="15"/>
      <c r="D114" s="24"/>
      <c r="F114" s="15"/>
      <c r="G114" s="24"/>
      <c r="J114" s="24"/>
    </row>
    <row r="115" spans="3:10">
      <c r="C115" s="15"/>
      <c r="D115" s="24"/>
      <c r="F115" s="15"/>
      <c r="G115" s="24"/>
      <c r="J115" s="24"/>
    </row>
    <row r="116" spans="3:10">
      <c r="C116" s="15"/>
      <c r="D116" s="24"/>
      <c r="F116" s="15"/>
      <c r="G116" s="24"/>
      <c r="J116" s="24"/>
    </row>
    <row r="117" spans="3:10">
      <c r="C117" s="15"/>
      <c r="D117" s="24"/>
      <c r="F117" s="15"/>
      <c r="G117" s="24"/>
      <c r="J117" s="24"/>
    </row>
    <row r="118" spans="3:10">
      <c r="C118" s="15"/>
      <c r="D118" s="24"/>
      <c r="F118" s="15"/>
      <c r="G118" s="24"/>
      <c r="J118" s="24"/>
    </row>
    <row r="119" spans="3:10">
      <c r="C119" s="15"/>
      <c r="D119" s="24"/>
      <c r="F119" s="15"/>
      <c r="G119" s="24"/>
      <c r="J119" s="24"/>
    </row>
    <row r="120" spans="3:10">
      <c r="C120" s="15"/>
      <c r="D120" s="24"/>
      <c r="F120" s="15"/>
      <c r="G120" s="24"/>
      <c r="J120" s="24"/>
    </row>
    <row r="121" spans="3:10">
      <c r="C121" s="15"/>
      <c r="D121" s="24"/>
      <c r="F121" s="15"/>
      <c r="G121" s="24"/>
      <c r="J121" s="24"/>
    </row>
    <row r="122" spans="3:10">
      <c r="C122" s="15"/>
      <c r="D122" s="24"/>
      <c r="F122" s="15"/>
      <c r="G122" s="24"/>
      <c r="J122" s="24"/>
    </row>
    <row r="123" spans="3:10">
      <c r="C123" s="15"/>
      <c r="D123" s="24"/>
      <c r="F123" s="15"/>
      <c r="G123" s="24"/>
      <c r="J123" s="24"/>
    </row>
    <row r="124" spans="3:10">
      <c r="C124" s="15"/>
      <c r="D124" s="24"/>
      <c r="F124" s="15"/>
      <c r="G124" s="24"/>
      <c r="J124" s="24"/>
    </row>
    <row r="125" spans="3:10">
      <c r="C125" s="15"/>
      <c r="D125" s="24"/>
      <c r="F125" s="15"/>
      <c r="G125" s="24"/>
      <c r="J125" s="24"/>
    </row>
    <row r="126" spans="3:10">
      <c r="C126" s="15"/>
      <c r="D126" s="24"/>
      <c r="F126" s="15"/>
      <c r="G126" s="24"/>
      <c r="J126" s="24"/>
    </row>
    <row r="127" spans="3:10">
      <c r="D127" s="24"/>
      <c r="F127" s="15"/>
      <c r="G127" s="24"/>
      <c r="J127" s="24"/>
    </row>
    <row r="128" spans="3:10">
      <c r="D128" s="24"/>
      <c r="F128" s="15"/>
      <c r="G128" s="24"/>
      <c r="J128" s="24"/>
    </row>
    <row r="129" spans="4:10">
      <c r="D129" s="24"/>
      <c r="F129" s="15"/>
      <c r="G129" s="24"/>
      <c r="J129" s="24"/>
    </row>
    <row r="130" spans="4:10">
      <c r="D130" s="24"/>
      <c r="F130" s="15"/>
      <c r="G130" s="24"/>
      <c r="J130" s="24"/>
    </row>
    <row r="131" spans="4:10">
      <c r="D131" s="24"/>
      <c r="F131" s="15"/>
      <c r="G131" s="24"/>
      <c r="J131" s="24"/>
    </row>
    <row r="132" spans="4:10">
      <c r="D132" s="24"/>
      <c r="F132" s="15"/>
      <c r="G132" s="24"/>
      <c r="J132" s="24"/>
    </row>
    <row r="133" spans="4:10">
      <c r="D133" s="26"/>
      <c r="E133" s="33" t="s">
        <v>48</v>
      </c>
      <c r="F133" s="27"/>
      <c r="G133" s="26"/>
      <c r="H133" s="33" t="s">
        <v>48</v>
      </c>
      <c r="I133" s="33"/>
      <c r="J133" s="24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8A9F-201C-4ACB-9AFA-F0D7E9CA5926}">
  <dimension ref="A1:AD133"/>
  <sheetViews>
    <sheetView workbookViewId="0">
      <pane ySplit="15" topLeftCell="A16" activePane="bottomLeft" state="frozen"/>
      <selection pane="bottomLeft" activeCell="Q24" sqref="Q24"/>
    </sheetView>
  </sheetViews>
  <sheetFormatPr defaultRowHeight="1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</cols>
  <sheetData>
    <row r="1" spans="1:30">
      <c r="B1" t="s">
        <v>0</v>
      </c>
      <c r="L1" s="1">
        <v>0.1</v>
      </c>
      <c r="O1">
        <v>2204.62262184877</v>
      </c>
    </row>
    <row r="2" spans="1:30">
      <c r="H2" s="76" t="s">
        <v>4</v>
      </c>
      <c r="I2" s="76" t="s">
        <v>4</v>
      </c>
      <c r="J2">
        <f>+D11+G11</f>
        <v>530940</v>
      </c>
      <c r="K2">
        <f>J2-J3</f>
        <v>-620</v>
      </c>
      <c r="L2" s="1">
        <f>K2/J2</f>
        <v>-1.1677402343014277E-3</v>
      </c>
      <c r="V2">
        <f>SUM(V56:V58)</f>
        <v>0</v>
      </c>
    </row>
    <row r="3" spans="1:30">
      <c r="B3" t="s">
        <v>7</v>
      </c>
      <c r="D3" s="77" t="s">
        <v>88</v>
      </c>
      <c r="E3" s="65"/>
      <c r="F3" t="s">
        <v>89</v>
      </c>
      <c r="H3" s="76" t="s">
        <v>10</v>
      </c>
      <c r="I3" s="76"/>
      <c r="J3">
        <f>K11-L10+M11-N10+O11-P10+Q11-R10+S11-T10+U11-V10+W11-X10</f>
        <v>531560</v>
      </c>
      <c r="K3" s="3" t="s">
        <v>11</v>
      </c>
      <c r="L3" s="3" t="s">
        <v>12</v>
      </c>
      <c r="M3" s="3" t="s">
        <v>13</v>
      </c>
      <c r="N3" s="4">
        <f>N4*I4/O1</f>
        <v>230.38209576842522</v>
      </c>
      <c r="O3" s="4">
        <f>K7+M7+O7+Q7+S7+U7+W7</f>
        <v>230.38209576842519</v>
      </c>
      <c r="V3" t="e">
        <f>V2/U11</f>
        <v>#DIV/0!</v>
      </c>
    </row>
    <row r="4" spans="1:30">
      <c r="B4" t="s">
        <v>15</v>
      </c>
      <c r="D4" s="78" t="s">
        <v>80</v>
      </c>
      <c r="E4" s="65"/>
      <c r="I4">
        <v>50</v>
      </c>
      <c r="J4" s="5">
        <f>J3/I4</f>
        <v>10631.2</v>
      </c>
      <c r="K4" s="6">
        <v>0.98</v>
      </c>
      <c r="L4" s="6">
        <f>IF(J5=0,L1,(L8+N8+P8+R8+T8+V8+X8)/J5/K4)</f>
        <v>8.9999999999999983E-2</v>
      </c>
      <c r="M4" s="6">
        <f>IF(J5=0,0,(L9+N9+P9+R9+T9+V9+X9)/J5/K4)</f>
        <v>2.4999999999999998E-2</v>
      </c>
      <c r="N4" s="5">
        <f>IF(L4&gt;L1,J4*(1-L4)/(1-L1)*(1-M4)*K4,J4*K4*(1-M4))</f>
        <v>10158.1116</v>
      </c>
      <c r="V4" s="4" t="e">
        <f>U7*V3</f>
        <v>#DIV/0!</v>
      </c>
    </row>
    <row r="5" spans="1:30">
      <c r="B5" t="s">
        <v>18</v>
      </c>
      <c r="D5" s="78"/>
      <c r="E5" s="65"/>
      <c r="F5" s="7"/>
      <c r="J5" s="4">
        <f>J3/O1</f>
        <v>241.11156019720065</v>
      </c>
      <c r="N5" s="5">
        <v>248</v>
      </c>
      <c r="O5" s="8">
        <f>N4/N5</f>
        <v>40.960127419354841</v>
      </c>
      <c r="P5" t="s">
        <v>6</v>
      </c>
      <c r="V5" s="4" t="e">
        <f>U7-V4</f>
        <v>#DIV/0!</v>
      </c>
    </row>
    <row r="6" spans="1:30">
      <c r="D6" s="9"/>
      <c r="J6" s="4"/>
      <c r="K6" s="10"/>
      <c r="L6" s="11"/>
      <c r="M6" s="10"/>
      <c r="N6" s="5"/>
      <c r="O6" s="8"/>
      <c r="R6" s="8"/>
    </row>
    <row r="7" spans="1:30">
      <c r="F7">
        <f>F8*E8</f>
        <v>0</v>
      </c>
      <c r="I7">
        <f>I8*H8</f>
        <v>0</v>
      </c>
      <c r="K7" s="4">
        <f>IF(K8&gt;$L1,(L11-L10/$O1)*$K4*(1-K8)/(1-$L1)*(1-K9),(L11-L10/$O1)*$K4*(1-K9))</f>
        <v>230.38209576842519</v>
      </c>
      <c r="M7" s="4">
        <f>IF(M8&gt;$L1,(N11-N10/$O1)*$K4*(1-M8)/(1-$L1)*(1-M9),(N11-N10/$O1)*$K4*(1-M9))</f>
        <v>0</v>
      </c>
      <c r="O7" s="4">
        <f>IF(O8&gt;$L1,(P11-P10/$O1)*$K4*(1-O8)/(1-$L1)*(1-O9),(P11-P10/$O1)*$K4*(1-O9))</f>
        <v>0</v>
      </c>
      <c r="Q7" s="4">
        <f>IF(Q8&gt;$L1,(R11-R10/$O1)*$K4*(1-Q8)/(1-$L1)*(1-Q9),(R11-R10/$O1)*$K4*(1-Q9))</f>
        <v>0</v>
      </c>
      <c r="S7" s="4">
        <f>IF(S8&gt;$L1,(T11-T10/$O1)*$K4*(1-S8)/(1-$L1)*(1-S9),(T11-T10/$O1)*$K4*(1-S9))</f>
        <v>0</v>
      </c>
      <c r="U7" s="4">
        <f>IF(U8&gt;$L1,(V11-V10/$O1)*$K4*(1-U8)/(1-$L1)*(1-U9),(V11-V10/$O1)*$K4*(1-U9))</f>
        <v>0</v>
      </c>
      <c r="W7" s="4">
        <f>IF(W8&gt;$L1,(X11-X10/$O1)*$K4*(1-W8)/(1-$L1)*(1-W9),(X11-X10/$O1)*$K4*(1-W9))</f>
        <v>0</v>
      </c>
    </row>
    <row r="8" spans="1:30">
      <c r="B8" s="12"/>
      <c r="C8" s="12"/>
      <c r="D8" s="12"/>
      <c r="E8" s="13">
        <f>D9/D10</f>
        <v>0</v>
      </c>
      <c r="F8" s="12">
        <v>600</v>
      </c>
      <c r="G8" s="12"/>
      <c r="H8" s="13">
        <f>G9/G10</f>
        <v>0</v>
      </c>
      <c r="I8" s="12">
        <v>505</v>
      </c>
      <c r="J8" t="s">
        <v>19</v>
      </c>
      <c r="K8" s="1">
        <v>0.09</v>
      </c>
      <c r="L8" s="4">
        <f>(L11-L10/$O1)*$K4*K8</f>
        <v>21.266039609393093</v>
      </c>
      <c r="M8" s="1">
        <v>0.106</v>
      </c>
      <c r="N8" s="4">
        <f>(N11-N10/$O1)*$K4*M8</f>
        <v>0</v>
      </c>
      <c r="O8" s="1">
        <v>0.06</v>
      </c>
      <c r="P8" s="4">
        <f>(P11-P10/$O1)*$K4*O8</f>
        <v>0</v>
      </c>
      <c r="Q8" s="1">
        <v>9.5000000000000001E-2</v>
      </c>
      <c r="R8" s="4">
        <f>(R11-R10/$O1)*$K4*Q8</f>
        <v>0</v>
      </c>
      <c r="S8" s="1">
        <v>9.5000000000000001E-2</v>
      </c>
      <c r="T8" s="4">
        <f>(T11-T10/$O1)*$K4*S8</f>
        <v>0</v>
      </c>
      <c r="U8" s="1">
        <v>0.15</v>
      </c>
      <c r="V8" s="4">
        <f>(V11-V10/$O1)*$K4*U8</f>
        <v>0</v>
      </c>
      <c r="W8" s="1">
        <v>0.15</v>
      </c>
      <c r="X8" s="4">
        <f>(X11-X10/$O1)*$K4*W8</f>
        <v>0</v>
      </c>
    </row>
    <row r="9" spans="1:30">
      <c r="B9" s="12" t="s">
        <v>20</v>
      </c>
      <c r="C9" s="14"/>
      <c r="D9" s="79"/>
      <c r="E9" s="80"/>
      <c r="F9" s="81"/>
      <c r="G9" s="79"/>
      <c r="H9" s="80"/>
      <c r="I9" s="81"/>
      <c r="J9" t="s">
        <v>13</v>
      </c>
      <c r="K9" s="1">
        <v>2.5000000000000001E-2</v>
      </c>
      <c r="L9" s="4">
        <f>(L11-L10/$O1)*$K4*K9</f>
        <v>5.9072332248314154</v>
      </c>
      <c r="M9" s="1">
        <v>2.5000000000000001E-2</v>
      </c>
      <c r="N9" s="4">
        <f>(N11-N10/$O1)*$K4*M9</f>
        <v>0</v>
      </c>
      <c r="O9" s="1">
        <v>0.08</v>
      </c>
      <c r="P9" s="4">
        <f>(P11-P10/$O1)*$K4*O9</f>
        <v>0</v>
      </c>
      <c r="Q9" s="1">
        <v>2.5000000000000001E-2</v>
      </c>
      <c r="R9" s="4">
        <f>(R11-R10/$O1)*$K4*Q9</f>
        <v>0</v>
      </c>
      <c r="S9" s="1">
        <v>2.5000000000000001E-2</v>
      </c>
      <c r="T9" s="4">
        <f>(T11-T10/$O1)*$K4*S9</f>
        <v>0</v>
      </c>
      <c r="U9" s="1">
        <v>2.5000000000000001E-2</v>
      </c>
      <c r="V9" s="4">
        <f>(V11-V10/$O1)*$K4*U9</f>
        <v>0</v>
      </c>
      <c r="W9" s="1">
        <v>2.5000000000000001E-2</v>
      </c>
      <c r="X9" s="4">
        <f>(X11-X10/$O1)*$K4*W9</f>
        <v>0</v>
      </c>
    </row>
    <row r="10" spans="1:30">
      <c r="B10" t="s">
        <v>21</v>
      </c>
      <c r="C10" s="15"/>
      <c r="D10" s="67">
        <f>J3/J2*D11</f>
        <v>265649.84819376952</v>
      </c>
      <c r="E10" s="68"/>
      <c r="F10" s="69"/>
      <c r="G10" s="67">
        <f>J3/J2*G11</f>
        <v>265910.15180623042</v>
      </c>
      <c r="H10" s="68"/>
      <c r="I10" s="69"/>
      <c r="J10" t="s">
        <v>22</v>
      </c>
      <c r="L10" s="16"/>
      <c r="N10" s="16"/>
      <c r="P10" s="16"/>
      <c r="R10" s="16"/>
      <c r="T10" s="16"/>
      <c r="V10" s="16"/>
      <c r="X10" s="16"/>
      <c r="AA10">
        <f>SUM(H24:H32)</f>
        <v>152720</v>
      </c>
      <c r="AB10">
        <v>166957</v>
      </c>
      <c r="AC10">
        <f>AA10/AB10</f>
        <v>0.91472654635624739</v>
      </c>
      <c r="AD10" s="62">
        <f>1-AC10</f>
        <v>8.5273453643752606E-2</v>
      </c>
    </row>
    <row r="11" spans="1:30">
      <c r="B11" t="s">
        <v>23</v>
      </c>
      <c r="C11" s="15"/>
      <c r="D11" s="70">
        <f>E14+F14</f>
        <v>265340</v>
      </c>
      <c r="E11" s="71"/>
      <c r="F11" s="72"/>
      <c r="G11" s="70">
        <f>H14+I14</f>
        <v>265600</v>
      </c>
      <c r="H11" s="71"/>
      <c r="I11" s="71"/>
      <c r="J11" s="20"/>
      <c r="K11" s="21">
        <f>K14+L14</f>
        <v>531560</v>
      </c>
      <c r="L11" s="22">
        <f>K11/2204.62262184877</f>
        <v>241.11156019720065</v>
      </c>
      <c r="M11" s="21">
        <f>M14+N14</f>
        <v>0</v>
      </c>
      <c r="N11" s="22">
        <f>M11/2204.62262184877</f>
        <v>0</v>
      </c>
      <c r="O11" s="21">
        <f>O14+P14</f>
        <v>0</v>
      </c>
      <c r="P11" s="22">
        <f>O11/2204.62262184877</f>
        <v>0</v>
      </c>
      <c r="Q11" s="21">
        <f>Q14+R14</f>
        <v>0</v>
      </c>
      <c r="R11" s="22">
        <f>Q11/2204.62262184877</f>
        <v>0</v>
      </c>
      <c r="S11" s="21">
        <f>S14+T14</f>
        <v>0</v>
      </c>
      <c r="T11" s="22">
        <f>S11/2204.62262184877</f>
        <v>0</v>
      </c>
      <c r="U11" s="21">
        <f>U14+V14</f>
        <v>0</v>
      </c>
      <c r="V11" s="22">
        <f>U11/2204.62262184877</f>
        <v>0</v>
      </c>
      <c r="W11" s="21">
        <f>W14+X14</f>
        <v>0</v>
      </c>
      <c r="X11" s="22">
        <f>W11/2204.62262184877</f>
        <v>0</v>
      </c>
      <c r="AA11">
        <f>SUM(E24:E32)</f>
        <v>136640</v>
      </c>
      <c r="AB11">
        <v>164797</v>
      </c>
      <c r="AC11">
        <f>AA11/AB11</f>
        <v>0.82914130718399004</v>
      </c>
      <c r="AD11" s="62">
        <f>1-AC11</f>
        <v>0.17085869281600996</v>
      </c>
    </row>
    <row r="12" spans="1:30">
      <c r="A12" s="65" t="s">
        <v>24</v>
      </c>
      <c r="B12" s="65"/>
      <c r="C12" s="15"/>
      <c r="D12" s="73" t="s">
        <v>25</v>
      </c>
      <c r="E12" s="74"/>
      <c r="F12" s="75"/>
      <c r="G12" s="73" t="s">
        <v>26</v>
      </c>
      <c r="H12" s="74"/>
      <c r="I12" s="74"/>
      <c r="J12" s="23"/>
      <c r="K12" s="63" t="s">
        <v>90</v>
      </c>
      <c r="L12" s="64"/>
      <c r="M12" s="63" t="s">
        <v>83</v>
      </c>
      <c r="N12" s="64"/>
      <c r="O12" s="63" t="s">
        <v>84</v>
      </c>
      <c r="P12" s="64"/>
      <c r="Q12" s="63" t="s">
        <v>85</v>
      </c>
      <c r="R12" s="64"/>
      <c r="S12" s="63" t="s">
        <v>86</v>
      </c>
      <c r="T12" s="64"/>
      <c r="U12" s="63" t="s">
        <v>54</v>
      </c>
      <c r="V12" s="64"/>
      <c r="W12" s="63" t="s">
        <v>33</v>
      </c>
      <c r="X12" s="64"/>
    </row>
    <row r="13" spans="1:30">
      <c r="B13" t="s">
        <v>34</v>
      </c>
      <c r="C13" s="15"/>
      <c r="D13" s="24" t="s">
        <v>35</v>
      </c>
      <c r="E13" s="65" t="s">
        <v>36</v>
      </c>
      <c r="F13" s="66"/>
      <c r="G13" s="24" t="s">
        <v>35</v>
      </c>
      <c r="H13" s="65" t="s">
        <v>36</v>
      </c>
      <c r="I13" s="65"/>
      <c r="J13" s="20"/>
      <c r="K13" s="63" t="s">
        <v>36</v>
      </c>
      <c r="L13" s="64"/>
      <c r="M13" s="63" t="s">
        <v>36</v>
      </c>
      <c r="N13" s="64"/>
      <c r="O13" s="63" t="s">
        <v>36</v>
      </c>
      <c r="P13" s="64"/>
      <c r="Q13" s="63" t="s">
        <v>36</v>
      </c>
      <c r="R13" s="64"/>
      <c r="S13" s="63" t="s">
        <v>36</v>
      </c>
      <c r="T13" s="64"/>
      <c r="U13" s="63" t="s">
        <v>36</v>
      </c>
      <c r="V13" s="64"/>
      <c r="W13" s="63" t="s">
        <v>36</v>
      </c>
      <c r="X13" s="64"/>
    </row>
    <row r="14" spans="1:30">
      <c r="C14" s="15"/>
      <c r="D14" s="24"/>
      <c r="E14" s="2">
        <f>SUM(E15:E133)</f>
        <v>265340</v>
      </c>
      <c r="F14" s="25">
        <f>SUM(F15:F133)</f>
        <v>0</v>
      </c>
      <c r="G14" s="24"/>
      <c r="H14" s="2">
        <f>SUM(H15:H133)</f>
        <v>265600</v>
      </c>
      <c r="I14" s="2">
        <f>SUM(I15:I133)</f>
        <v>0</v>
      </c>
      <c r="J14" s="20"/>
      <c r="K14" s="17">
        <f t="shared" ref="K14:X14" si="0">SUM(K15:K133)</f>
        <v>531560</v>
      </c>
      <c r="L14" s="19">
        <f t="shared" si="0"/>
        <v>0</v>
      </c>
      <c r="M14" s="17">
        <f t="shared" si="0"/>
        <v>0</v>
      </c>
      <c r="N14" s="19">
        <f t="shared" si="0"/>
        <v>0</v>
      </c>
      <c r="O14" s="17">
        <f t="shared" si="0"/>
        <v>0</v>
      </c>
      <c r="P14" s="19">
        <f t="shared" si="0"/>
        <v>0</v>
      </c>
      <c r="Q14" s="17">
        <f t="shared" si="0"/>
        <v>0</v>
      </c>
      <c r="R14" s="19">
        <f t="shared" si="0"/>
        <v>0</v>
      </c>
      <c r="S14" s="17">
        <f t="shared" si="0"/>
        <v>0</v>
      </c>
      <c r="T14" s="19">
        <f t="shared" si="0"/>
        <v>0</v>
      </c>
      <c r="U14" s="17">
        <f t="shared" si="0"/>
        <v>0</v>
      </c>
      <c r="V14" s="19">
        <f t="shared" si="0"/>
        <v>0</v>
      </c>
      <c r="W14" s="17">
        <f t="shared" si="0"/>
        <v>0</v>
      </c>
      <c r="X14" s="19">
        <f t="shared" si="0"/>
        <v>0</v>
      </c>
    </row>
    <row r="15" spans="1:30">
      <c r="C15" s="15"/>
      <c r="D15" s="24"/>
      <c r="E15" t="s">
        <v>37</v>
      </c>
      <c r="F15" s="15" t="s">
        <v>39</v>
      </c>
      <c r="G15" s="24"/>
      <c r="H15" t="s">
        <v>37</v>
      </c>
      <c r="I15" t="s">
        <v>38</v>
      </c>
      <c r="J15" s="24"/>
      <c r="K15" s="26" t="s">
        <v>37</v>
      </c>
      <c r="L15" s="27" t="s">
        <v>39</v>
      </c>
      <c r="M15" s="26" t="s">
        <v>37</v>
      </c>
      <c r="N15" s="27" t="s">
        <v>39</v>
      </c>
      <c r="O15" s="26" t="s">
        <v>37</v>
      </c>
      <c r="P15" s="27" t="s">
        <v>39</v>
      </c>
      <c r="Q15" s="26" t="s">
        <v>37</v>
      </c>
      <c r="R15" s="27" t="s">
        <v>39</v>
      </c>
      <c r="S15" s="26" t="s">
        <v>37</v>
      </c>
      <c r="T15" s="27" t="s">
        <v>39</v>
      </c>
      <c r="U15" s="26" t="s">
        <v>37</v>
      </c>
      <c r="V15" s="27" t="s">
        <v>39</v>
      </c>
      <c r="W15" s="26" t="s">
        <v>37</v>
      </c>
      <c r="X15" s="27" t="s">
        <v>39</v>
      </c>
    </row>
    <row r="16" spans="1:30">
      <c r="B16">
        <v>1</v>
      </c>
      <c r="C16" s="15"/>
      <c r="D16" s="24">
        <v>896</v>
      </c>
      <c r="E16">
        <v>17720</v>
      </c>
      <c r="F16" s="15"/>
      <c r="G16" s="24"/>
      <c r="J16" s="24"/>
    </row>
    <row r="17" spans="2:11">
      <c r="C17" s="15"/>
      <c r="D17" s="24">
        <v>897</v>
      </c>
      <c r="E17">
        <v>17420</v>
      </c>
      <c r="F17" s="15"/>
      <c r="G17" s="24"/>
      <c r="J17" s="24"/>
      <c r="K17">
        <v>35740</v>
      </c>
    </row>
    <row r="18" spans="2:11">
      <c r="B18">
        <v>2</v>
      </c>
      <c r="C18" s="15"/>
      <c r="D18" s="24">
        <v>898</v>
      </c>
      <c r="E18">
        <v>15120</v>
      </c>
      <c r="F18" s="15"/>
      <c r="G18" s="24">
        <v>364</v>
      </c>
      <c r="H18">
        <v>15840</v>
      </c>
      <c r="J18" s="24"/>
      <c r="K18">
        <v>30800</v>
      </c>
    </row>
    <row r="19" spans="2:11">
      <c r="B19">
        <v>3</v>
      </c>
      <c r="C19" s="15"/>
      <c r="D19">
        <v>899</v>
      </c>
      <c r="E19">
        <v>14960</v>
      </c>
      <c r="F19" s="15"/>
      <c r="G19">
        <v>365</v>
      </c>
      <c r="H19">
        <v>15280</v>
      </c>
      <c r="J19" s="24"/>
      <c r="K19">
        <v>30360</v>
      </c>
    </row>
    <row r="20" spans="2:11">
      <c r="B20">
        <v>4</v>
      </c>
      <c r="C20" s="15"/>
      <c r="D20">
        <v>900</v>
      </c>
      <c r="E20">
        <v>14080</v>
      </c>
      <c r="F20" s="15"/>
      <c r="G20">
        <v>366</v>
      </c>
      <c r="H20">
        <v>17460</v>
      </c>
      <c r="J20" s="24"/>
      <c r="K20">
        <v>31300</v>
      </c>
    </row>
    <row r="21" spans="2:11">
      <c r="B21">
        <v>5</v>
      </c>
      <c r="C21" s="15"/>
      <c r="D21">
        <v>901</v>
      </c>
      <c r="E21">
        <v>17300</v>
      </c>
      <c r="F21" s="15"/>
      <c r="G21">
        <v>367</v>
      </c>
      <c r="H21">
        <v>17260</v>
      </c>
      <c r="J21" s="24"/>
      <c r="K21">
        <v>34420</v>
      </c>
    </row>
    <row r="22" spans="2:11">
      <c r="B22">
        <v>6</v>
      </c>
      <c r="C22" s="15"/>
      <c r="D22">
        <v>902</v>
      </c>
      <c r="E22">
        <v>12020</v>
      </c>
      <c r="F22" s="15"/>
      <c r="G22">
        <v>368</v>
      </c>
      <c r="H22">
        <v>18640</v>
      </c>
      <c r="J22" s="24"/>
      <c r="K22">
        <v>30480</v>
      </c>
    </row>
    <row r="23" spans="2:11">
      <c r="B23">
        <v>7</v>
      </c>
      <c r="C23" s="15"/>
      <c r="D23">
        <v>903</v>
      </c>
      <c r="E23">
        <v>15380</v>
      </c>
      <c r="F23" s="15"/>
      <c r="G23">
        <v>369</v>
      </c>
      <c r="H23">
        <v>18680</v>
      </c>
      <c r="J23" s="24"/>
      <c r="K23">
        <v>34000</v>
      </c>
    </row>
    <row r="24" spans="2:11">
      <c r="B24">
        <v>8</v>
      </c>
      <c r="C24" s="15"/>
      <c r="D24">
        <v>904</v>
      </c>
      <c r="E24">
        <v>13860</v>
      </c>
      <c r="F24" s="15"/>
      <c r="G24">
        <v>370</v>
      </c>
      <c r="H24">
        <v>14020</v>
      </c>
      <c r="J24" s="24"/>
      <c r="K24">
        <v>27960</v>
      </c>
    </row>
    <row r="25" spans="2:11">
      <c r="B25">
        <v>9</v>
      </c>
      <c r="C25" s="15"/>
      <c r="D25">
        <v>905</v>
      </c>
      <c r="E25">
        <v>16860</v>
      </c>
      <c r="F25" s="15"/>
      <c r="G25">
        <v>371</v>
      </c>
      <c r="H25">
        <v>16720</v>
      </c>
      <c r="J25" s="24"/>
      <c r="K25">
        <v>33600</v>
      </c>
    </row>
    <row r="26" spans="2:11">
      <c r="B26">
        <v>10</v>
      </c>
      <c r="C26" s="15"/>
      <c r="D26">
        <v>906</v>
      </c>
      <c r="E26">
        <v>16420</v>
      </c>
      <c r="F26" s="15"/>
      <c r="G26" t="s">
        <v>91</v>
      </c>
      <c r="H26">
        <v>18380</v>
      </c>
      <c r="J26" s="24"/>
      <c r="K26">
        <v>34800</v>
      </c>
    </row>
    <row r="27" spans="2:11">
      <c r="B27">
        <v>11</v>
      </c>
      <c r="C27" s="15"/>
      <c r="D27" t="s">
        <v>92</v>
      </c>
      <c r="E27">
        <v>13100</v>
      </c>
      <c r="F27" s="15"/>
      <c r="G27">
        <v>374</v>
      </c>
      <c r="H27">
        <v>17440</v>
      </c>
      <c r="I27" s="15"/>
      <c r="J27" s="24"/>
      <c r="K27">
        <v>30980</v>
      </c>
    </row>
    <row r="28" spans="2:11">
      <c r="B28">
        <v>12</v>
      </c>
      <c r="C28" s="15"/>
      <c r="D28">
        <v>909</v>
      </c>
      <c r="E28">
        <v>15860</v>
      </c>
      <c r="F28" s="15"/>
      <c r="G28">
        <v>375</v>
      </c>
      <c r="H28">
        <v>18560</v>
      </c>
      <c r="I28" s="15"/>
      <c r="J28" s="24"/>
      <c r="K28">
        <v>34480</v>
      </c>
    </row>
    <row r="29" spans="2:11">
      <c r="B29">
        <v>13</v>
      </c>
      <c r="C29" s="15"/>
      <c r="D29">
        <v>910</v>
      </c>
      <c r="E29">
        <v>15880</v>
      </c>
      <c r="G29">
        <v>376</v>
      </c>
      <c r="H29">
        <v>17140</v>
      </c>
      <c r="J29" s="24"/>
      <c r="K29">
        <v>33000</v>
      </c>
    </row>
    <row r="30" spans="2:11">
      <c r="B30">
        <v>14</v>
      </c>
      <c r="C30" s="15"/>
      <c r="D30" s="28">
        <v>911</v>
      </c>
      <c r="E30">
        <v>12660</v>
      </c>
      <c r="F30" s="15"/>
      <c r="G30">
        <v>377</v>
      </c>
      <c r="H30">
        <v>14700</v>
      </c>
      <c r="J30" s="24"/>
      <c r="K30">
        <v>26780</v>
      </c>
    </row>
    <row r="31" spans="2:11">
      <c r="B31">
        <v>15</v>
      </c>
      <c r="C31" s="15"/>
      <c r="D31">
        <v>912</v>
      </c>
      <c r="E31">
        <v>17200</v>
      </c>
      <c r="F31" s="15"/>
      <c r="G31">
        <v>378</v>
      </c>
      <c r="H31">
        <v>18100</v>
      </c>
      <c r="J31" s="24"/>
      <c r="K31">
        <v>35400</v>
      </c>
    </row>
    <row r="32" spans="2:11">
      <c r="B32">
        <v>16</v>
      </c>
      <c r="C32" s="15"/>
      <c r="D32">
        <v>913</v>
      </c>
      <c r="E32">
        <v>14800</v>
      </c>
      <c r="F32" s="15"/>
      <c r="G32">
        <v>379</v>
      </c>
      <c r="H32">
        <v>17660</v>
      </c>
      <c r="J32" s="24"/>
    </row>
    <row r="33" spans="2:11">
      <c r="C33" s="15"/>
      <c r="D33">
        <v>914</v>
      </c>
      <c r="E33">
        <v>4700</v>
      </c>
      <c r="F33" s="15"/>
      <c r="J33" s="24"/>
      <c r="K33">
        <v>37440</v>
      </c>
    </row>
    <row r="34" spans="2:11">
      <c r="B34">
        <v>17</v>
      </c>
      <c r="C34" s="15"/>
      <c r="F34" s="15"/>
      <c r="G34">
        <v>380</v>
      </c>
      <c r="H34">
        <v>9720</v>
      </c>
      <c r="J34" s="24"/>
      <c r="K34">
        <v>10020</v>
      </c>
    </row>
    <row r="35" spans="2:11">
      <c r="C35" s="15"/>
      <c r="F35" s="15"/>
      <c r="J35" s="24"/>
    </row>
    <row r="36" spans="2:11">
      <c r="C36" s="15"/>
      <c r="F36" s="15"/>
      <c r="J36" s="24"/>
    </row>
    <row r="37" spans="2:11">
      <c r="C37" s="15"/>
      <c r="F37" s="15"/>
      <c r="J37" s="24"/>
    </row>
    <row r="38" spans="2:11">
      <c r="C38" s="15"/>
      <c r="F38" s="15"/>
      <c r="J38" s="24"/>
    </row>
    <row r="39" spans="2:11">
      <c r="C39" s="15"/>
      <c r="F39" s="15"/>
      <c r="J39" s="24"/>
    </row>
    <row r="40" spans="2:11">
      <c r="C40" s="15"/>
      <c r="F40" s="15"/>
      <c r="J40" s="24"/>
    </row>
    <row r="41" spans="2:11">
      <c r="C41" s="15"/>
      <c r="F41" s="15"/>
      <c r="J41" s="24"/>
    </row>
    <row r="42" spans="2:11">
      <c r="C42" s="15"/>
      <c r="F42" s="15"/>
      <c r="J42" s="24"/>
    </row>
    <row r="43" spans="2:11">
      <c r="C43" s="15"/>
      <c r="F43" s="15"/>
      <c r="J43" s="24"/>
    </row>
    <row r="44" spans="2:11">
      <c r="C44" s="15"/>
      <c r="F44" s="15"/>
      <c r="J44" s="24"/>
    </row>
    <row r="45" spans="2:11">
      <c r="C45" s="15"/>
      <c r="F45" s="15"/>
      <c r="J45" s="24"/>
    </row>
    <row r="46" spans="2:11">
      <c r="C46" s="15"/>
      <c r="F46" s="15"/>
      <c r="J46" s="24"/>
    </row>
    <row r="47" spans="2:11">
      <c r="C47" s="15"/>
      <c r="F47" s="15"/>
      <c r="J47" s="24"/>
    </row>
    <row r="48" spans="2:11">
      <c r="C48" s="15"/>
      <c r="F48" s="15"/>
      <c r="J48" s="24"/>
    </row>
    <row r="49" spans="1:15">
      <c r="C49" s="15"/>
      <c r="F49" s="15"/>
      <c r="J49" s="24"/>
    </row>
    <row r="50" spans="1:15">
      <c r="C50" s="15"/>
      <c r="F50" s="15"/>
      <c r="J50" s="24"/>
    </row>
    <row r="51" spans="1:15">
      <c r="C51" s="15"/>
      <c r="F51" s="15"/>
      <c r="J51" s="24"/>
    </row>
    <row r="52" spans="1:15">
      <c r="C52" s="15"/>
      <c r="F52" s="15"/>
      <c r="J52" s="24"/>
    </row>
    <row r="53" spans="1:15">
      <c r="C53" s="15"/>
      <c r="F53" s="15"/>
      <c r="J53" s="24"/>
    </row>
    <row r="54" spans="1:15">
      <c r="C54" s="15"/>
      <c r="F54" s="15"/>
      <c r="J54" s="24"/>
    </row>
    <row r="55" spans="1:15">
      <c r="C55" s="15"/>
      <c r="F55" s="15"/>
      <c r="J55" s="24"/>
      <c r="L55" s="9"/>
      <c r="M55" s="9"/>
    </row>
    <row r="56" spans="1:15">
      <c r="C56" s="15"/>
      <c r="F56" s="15"/>
      <c r="J56" s="24"/>
    </row>
    <row r="57" spans="1:15">
      <c r="C57" s="15"/>
      <c r="F57" s="15"/>
      <c r="J57" s="24"/>
    </row>
    <row r="58" spans="1:15" s="9" customFormat="1">
      <c r="A58"/>
      <c r="C58" s="29"/>
      <c r="D58"/>
      <c r="E58"/>
      <c r="F58" s="15"/>
      <c r="G58"/>
      <c r="H58"/>
      <c r="I58"/>
      <c r="J58" s="24"/>
      <c r="K58"/>
    </row>
    <row r="59" spans="1:15" s="9" customFormat="1">
      <c r="A59"/>
      <c r="C59" s="29"/>
      <c r="D59"/>
      <c r="E59"/>
      <c r="F59" s="15"/>
      <c r="G59"/>
      <c r="H59"/>
      <c r="I59"/>
      <c r="J59" s="24"/>
      <c r="K59"/>
    </row>
    <row r="60" spans="1:15" s="9" customFormat="1">
      <c r="A60"/>
      <c r="C60" s="29"/>
      <c r="D60"/>
      <c r="E60"/>
      <c r="F60" s="15"/>
      <c r="G60"/>
      <c r="H60"/>
      <c r="I60"/>
      <c r="J60" s="24"/>
      <c r="K60"/>
    </row>
    <row r="61" spans="1:15" s="9" customFormat="1">
      <c r="A61"/>
      <c r="C61" s="29"/>
      <c r="D61"/>
      <c r="E61"/>
      <c r="F61" s="15"/>
      <c r="G61"/>
      <c r="H61"/>
      <c r="J61" s="30"/>
      <c r="K61"/>
    </row>
    <row r="62" spans="1:15" s="9" customFormat="1">
      <c r="A62"/>
      <c r="C62" s="29"/>
      <c r="D62" s="24"/>
      <c r="E62" s="5"/>
      <c r="F62" s="15"/>
      <c r="G62"/>
      <c r="H62" s="5"/>
      <c r="J62" s="30"/>
      <c r="K62"/>
      <c r="M62" s="31"/>
    </row>
    <row r="63" spans="1:15">
      <c r="C63" s="15"/>
      <c r="D63" s="24"/>
      <c r="F63" s="15"/>
      <c r="J63" s="24"/>
      <c r="O63" s="9"/>
    </row>
    <row r="64" spans="1:15">
      <c r="C64" s="15"/>
      <c r="D64" s="24"/>
      <c r="E64" s="5"/>
      <c r="F64" s="15"/>
      <c r="H64" s="5"/>
      <c r="J64" s="24"/>
      <c r="M64" s="31"/>
    </row>
    <row r="65" spans="3:10">
      <c r="C65" s="15"/>
      <c r="D65" s="24"/>
      <c r="F65" s="15"/>
      <c r="J65" s="24"/>
    </row>
    <row r="66" spans="3:10">
      <c r="C66" s="15"/>
      <c r="D66" s="24"/>
      <c r="F66" s="15"/>
      <c r="J66" s="24"/>
    </row>
    <row r="67" spans="3:10">
      <c r="C67" s="15"/>
      <c r="D67" s="24"/>
      <c r="F67" s="15"/>
      <c r="J67" s="24"/>
    </row>
    <row r="68" spans="3:10">
      <c r="C68" s="15"/>
      <c r="D68" s="24"/>
      <c r="F68" s="15"/>
      <c r="J68" s="24"/>
    </row>
    <row r="69" spans="3:10">
      <c r="C69" s="15"/>
      <c r="D69" s="24"/>
      <c r="F69" s="15"/>
      <c r="J69" s="24"/>
    </row>
    <row r="70" spans="3:10">
      <c r="C70" s="15"/>
      <c r="D70" s="24"/>
      <c r="F70" s="15"/>
      <c r="J70" s="24"/>
    </row>
    <row r="71" spans="3:10">
      <c r="C71" s="15"/>
      <c r="D71" s="24"/>
      <c r="F71" s="15"/>
      <c r="J71" s="24"/>
    </row>
    <row r="72" spans="3:10">
      <c r="C72" s="15"/>
      <c r="D72" s="24"/>
      <c r="F72" s="15"/>
      <c r="J72" s="24"/>
    </row>
    <row r="73" spans="3:10">
      <c r="C73" s="15"/>
      <c r="D73" s="24"/>
      <c r="F73" s="15"/>
      <c r="J73" s="24"/>
    </row>
    <row r="74" spans="3:10">
      <c r="C74" s="15"/>
      <c r="D74" s="24"/>
      <c r="F74" s="15"/>
      <c r="J74" s="24"/>
    </row>
    <row r="75" spans="3:10">
      <c r="C75" s="15"/>
      <c r="D75" s="24"/>
      <c r="F75" s="15"/>
      <c r="J75" s="24"/>
    </row>
    <row r="76" spans="3:10">
      <c r="C76" s="15"/>
      <c r="D76" s="24"/>
      <c r="F76" s="15"/>
      <c r="J76" s="24"/>
    </row>
    <row r="77" spans="3:10">
      <c r="C77" s="15"/>
      <c r="D77" s="24"/>
      <c r="F77" s="15"/>
      <c r="J77" s="24"/>
    </row>
    <row r="78" spans="3:10">
      <c r="C78" s="15"/>
      <c r="D78" s="24"/>
      <c r="F78" s="15"/>
      <c r="J78" s="24"/>
    </row>
    <row r="79" spans="3:10">
      <c r="C79" s="15"/>
      <c r="D79" s="24"/>
      <c r="F79" s="15"/>
      <c r="G79" s="28"/>
      <c r="J79" s="24"/>
    </row>
    <row r="80" spans="3:10">
      <c r="C80" s="15"/>
      <c r="G80" s="24"/>
      <c r="J80" s="24"/>
    </row>
    <row r="81" spans="3:10">
      <c r="C81" s="15"/>
      <c r="D81" s="24"/>
      <c r="F81" s="15"/>
      <c r="G81" s="24"/>
      <c r="J81" s="24"/>
    </row>
    <row r="82" spans="3:10">
      <c r="C82" s="15"/>
      <c r="D82" s="24"/>
      <c r="F82" s="15"/>
      <c r="G82" s="24"/>
      <c r="J82" s="24"/>
    </row>
    <row r="83" spans="3:10">
      <c r="C83" s="15"/>
      <c r="D83" s="24"/>
      <c r="F83" s="15"/>
      <c r="G83" s="24"/>
      <c r="J83" s="24"/>
    </row>
    <row r="84" spans="3:10">
      <c r="C84" s="15"/>
      <c r="D84" s="32"/>
      <c r="F84" s="15"/>
      <c r="G84" s="32"/>
      <c r="J84" s="24"/>
    </row>
    <row r="85" spans="3:10">
      <c r="C85" s="15"/>
      <c r="D85" s="24"/>
      <c r="F85" s="15"/>
      <c r="G85" s="24"/>
      <c r="J85" s="24"/>
    </row>
    <row r="86" spans="3:10">
      <c r="C86" s="15"/>
      <c r="D86" s="24"/>
      <c r="F86" s="15"/>
      <c r="G86" s="24"/>
      <c r="J86" s="24"/>
    </row>
    <row r="87" spans="3:10">
      <c r="C87" s="15"/>
      <c r="D87" s="24"/>
      <c r="F87" s="15"/>
      <c r="G87" s="24"/>
      <c r="J87" s="24"/>
    </row>
    <row r="88" spans="3:10">
      <c r="C88" s="15"/>
      <c r="D88" s="32"/>
      <c r="F88" s="15"/>
      <c r="G88" s="24"/>
      <c r="J88" s="24"/>
    </row>
    <row r="89" spans="3:10">
      <c r="C89" s="15"/>
      <c r="D89" s="32"/>
      <c r="F89" s="15"/>
      <c r="G89" s="24"/>
      <c r="J89" s="24"/>
    </row>
    <row r="90" spans="3:10">
      <c r="C90" s="15"/>
      <c r="D90" s="24"/>
      <c r="F90" s="15"/>
      <c r="G90" s="24"/>
      <c r="J90" s="24"/>
    </row>
    <row r="91" spans="3:10">
      <c r="C91" s="15"/>
      <c r="D91" s="24"/>
      <c r="F91" s="15"/>
      <c r="G91" s="24"/>
      <c r="J91" s="24"/>
    </row>
    <row r="92" spans="3:10">
      <c r="C92" s="15"/>
      <c r="D92" s="32"/>
      <c r="F92" s="15"/>
      <c r="G92" s="24"/>
      <c r="J92" s="24"/>
    </row>
    <row r="93" spans="3:10">
      <c r="C93" s="15"/>
      <c r="D93" s="24"/>
      <c r="F93" s="15"/>
      <c r="G93" s="24"/>
      <c r="J93" s="24"/>
    </row>
    <row r="94" spans="3:10">
      <c r="C94" s="15"/>
      <c r="D94" s="24"/>
      <c r="F94" s="15"/>
      <c r="G94" s="24"/>
      <c r="J94" s="24"/>
    </row>
    <row r="95" spans="3:10">
      <c r="C95" s="15"/>
      <c r="D95" s="24"/>
      <c r="F95" s="15"/>
      <c r="G95" s="24"/>
      <c r="J95" s="24"/>
    </row>
    <row r="96" spans="3:10">
      <c r="C96" s="15"/>
      <c r="D96" s="24"/>
      <c r="F96" s="15"/>
      <c r="G96" s="24"/>
      <c r="J96" s="24"/>
    </row>
    <row r="97" spans="3:10">
      <c r="C97" s="15"/>
      <c r="D97" s="24"/>
      <c r="F97" s="15"/>
      <c r="G97" s="24"/>
      <c r="J97" s="24"/>
    </row>
    <row r="98" spans="3:10">
      <c r="C98" s="15"/>
      <c r="D98" s="24"/>
      <c r="F98" s="15"/>
      <c r="G98" s="24"/>
      <c r="J98" s="24"/>
    </row>
    <row r="99" spans="3:10">
      <c r="C99" s="15"/>
      <c r="D99" s="24"/>
      <c r="F99" s="15"/>
      <c r="G99" s="24"/>
      <c r="J99" s="24"/>
    </row>
    <row r="100" spans="3:10">
      <c r="C100" s="15"/>
      <c r="D100" s="24"/>
      <c r="F100" s="15"/>
      <c r="G100" s="24"/>
      <c r="J100" s="24"/>
    </row>
    <row r="101" spans="3:10">
      <c r="C101" s="15"/>
      <c r="D101" s="24"/>
      <c r="F101" s="15"/>
      <c r="G101" s="24"/>
      <c r="J101" s="24"/>
    </row>
    <row r="102" spans="3:10">
      <c r="C102" s="15"/>
      <c r="D102" s="24"/>
      <c r="F102" s="15"/>
      <c r="G102" s="24"/>
      <c r="J102" s="24"/>
    </row>
    <row r="103" spans="3:10">
      <c r="C103" s="15"/>
      <c r="D103" s="24"/>
      <c r="F103" s="15"/>
      <c r="G103" s="24"/>
      <c r="J103" s="24"/>
    </row>
    <row r="104" spans="3:10">
      <c r="C104" s="15"/>
      <c r="D104" s="24"/>
      <c r="F104" s="15"/>
      <c r="G104" s="24"/>
      <c r="J104" s="24"/>
    </row>
    <row r="105" spans="3:10">
      <c r="C105" s="15"/>
      <c r="D105" s="24"/>
      <c r="F105" s="15"/>
      <c r="G105" s="24"/>
      <c r="J105" s="24"/>
    </row>
    <row r="106" spans="3:10">
      <c r="C106" s="15"/>
      <c r="D106" s="24"/>
      <c r="F106" s="15"/>
      <c r="G106" s="24"/>
      <c r="J106" s="24"/>
    </row>
    <row r="107" spans="3:10">
      <c r="C107" s="15"/>
      <c r="D107" s="24"/>
      <c r="F107" s="15"/>
      <c r="G107" s="24"/>
      <c r="J107" s="24"/>
    </row>
    <row r="108" spans="3:10">
      <c r="C108" s="15"/>
      <c r="D108" s="24"/>
      <c r="F108" s="15"/>
      <c r="G108" s="24"/>
      <c r="J108" s="24"/>
    </row>
    <row r="109" spans="3:10">
      <c r="C109" s="15"/>
      <c r="D109" s="24"/>
      <c r="F109" s="15"/>
      <c r="G109" s="24"/>
      <c r="J109" s="24"/>
    </row>
    <row r="110" spans="3:10">
      <c r="C110" s="15"/>
      <c r="D110" s="24"/>
      <c r="F110" s="15"/>
      <c r="G110" s="24"/>
      <c r="J110" s="24"/>
    </row>
    <row r="111" spans="3:10">
      <c r="C111" s="15"/>
      <c r="D111" s="24"/>
      <c r="F111" s="15"/>
      <c r="G111" s="24"/>
      <c r="J111" s="24"/>
    </row>
    <row r="112" spans="3:10">
      <c r="C112" s="15"/>
      <c r="D112" s="24"/>
      <c r="F112" s="15"/>
      <c r="G112" s="24"/>
      <c r="J112" s="24"/>
    </row>
    <row r="113" spans="3:10">
      <c r="C113" s="15"/>
      <c r="D113" s="24"/>
      <c r="F113" s="15"/>
      <c r="G113" s="24"/>
      <c r="J113" s="24"/>
    </row>
    <row r="114" spans="3:10">
      <c r="C114" s="15"/>
      <c r="D114" s="24"/>
      <c r="F114" s="15"/>
      <c r="G114" s="24"/>
      <c r="J114" s="24"/>
    </row>
    <row r="115" spans="3:10">
      <c r="C115" s="15"/>
      <c r="D115" s="24"/>
      <c r="F115" s="15"/>
      <c r="G115" s="24"/>
      <c r="J115" s="24"/>
    </row>
    <row r="116" spans="3:10">
      <c r="C116" s="15"/>
      <c r="D116" s="24"/>
      <c r="F116" s="15"/>
      <c r="G116" s="24"/>
      <c r="J116" s="24"/>
    </row>
    <row r="117" spans="3:10">
      <c r="C117" s="15"/>
      <c r="D117" s="24"/>
      <c r="F117" s="15"/>
      <c r="G117" s="24"/>
      <c r="J117" s="24"/>
    </row>
    <row r="118" spans="3:10">
      <c r="C118" s="15"/>
      <c r="D118" s="24"/>
      <c r="F118" s="15"/>
      <c r="G118" s="24"/>
      <c r="J118" s="24"/>
    </row>
    <row r="119" spans="3:10">
      <c r="C119" s="15"/>
      <c r="D119" s="24"/>
      <c r="F119" s="15"/>
      <c r="G119" s="24"/>
      <c r="J119" s="24"/>
    </row>
    <row r="120" spans="3:10">
      <c r="C120" s="15"/>
      <c r="D120" s="24"/>
      <c r="F120" s="15"/>
      <c r="G120" s="24"/>
      <c r="J120" s="24"/>
    </row>
    <row r="121" spans="3:10">
      <c r="C121" s="15"/>
      <c r="D121" s="24"/>
      <c r="F121" s="15"/>
      <c r="G121" s="24"/>
      <c r="J121" s="24"/>
    </row>
    <row r="122" spans="3:10">
      <c r="C122" s="15"/>
      <c r="D122" s="24"/>
      <c r="F122" s="15"/>
      <c r="G122" s="24"/>
      <c r="J122" s="24"/>
    </row>
    <row r="123" spans="3:10">
      <c r="C123" s="15"/>
      <c r="D123" s="24"/>
      <c r="F123" s="15"/>
      <c r="G123" s="24"/>
      <c r="J123" s="24"/>
    </row>
    <row r="124" spans="3:10">
      <c r="C124" s="15"/>
      <c r="D124" s="24"/>
      <c r="F124" s="15"/>
      <c r="G124" s="24"/>
      <c r="J124" s="24"/>
    </row>
    <row r="125" spans="3:10">
      <c r="C125" s="15"/>
      <c r="D125" s="24"/>
      <c r="F125" s="15"/>
      <c r="G125" s="24"/>
      <c r="J125" s="24"/>
    </row>
    <row r="126" spans="3:10">
      <c r="C126" s="15"/>
      <c r="D126" s="24"/>
      <c r="F126" s="15"/>
      <c r="G126" s="24"/>
      <c r="J126" s="24"/>
    </row>
    <row r="127" spans="3:10">
      <c r="D127" s="24"/>
      <c r="F127" s="15"/>
      <c r="G127" s="24"/>
      <c r="J127" s="24"/>
    </row>
    <row r="128" spans="3:10">
      <c r="D128" s="24"/>
      <c r="F128" s="15"/>
      <c r="G128" s="24"/>
      <c r="J128" s="24"/>
    </row>
    <row r="129" spans="4:10">
      <c r="D129" s="24"/>
      <c r="F129" s="15"/>
      <c r="G129" s="24"/>
      <c r="J129" s="24"/>
    </row>
    <row r="130" spans="4:10">
      <c r="D130" s="24"/>
      <c r="F130" s="15"/>
      <c r="G130" s="24"/>
      <c r="J130" s="24"/>
    </row>
    <row r="131" spans="4:10">
      <c r="D131" s="24"/>
      <c r="F131" s="15"/>
      <c r="G131" s="24"/>
      <c r="J131" s="24"/>
    </row>
    <row r="132" spans="4:10">
      <c r="D132" s="24"/>
      <c r="F132" s="15"/>
      <c r="G132" s="24"/>
      <c r="J132" s="24"/>
    </row>
    <row r="133" spans="4:10">
      <c r="D133" s="26"/>
      <c r="E133" s="33" t="s">
        <v>48</v>
      </c>
      <c r="F133" s="27"/>
      <c r="G133" s="26"/>
      <c r="H133" s="33" t="s">
        <v>48</v>
      </c>
      <c r="I133" s="33"/>
      <c r="J133" s="24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308F-05CB-4C12-800F-955BCA816A65}">
  <dimension ref="A1:Y133"/>
  <sheetViews>
    <sheetView workbookViewId="0">
      <pane ySplit="15" topLeftCell="A55" activePane="bottomLeft" state="frozen"/>
      <selection pane="bottomLeft" activeCell="N57" sqref="N57"/>
      <selection activeCell="N57" sqref="N57"/>
    </sheetView>
  </sheetViews>
  <sheetFormatPr defaultRowHeight="15"/>
  <cols>
    <col min="1" max="1" width="4" customWidth="1"/>
    <col min="3" max="3" width="4" customWidth="1"/>
    <col min="4" max="4" width="5.85546875" customWidth="1"/>
    <col min="6" max="6" width="9.7109375" bestFit="1" customWidth="1"/>
    <col min="7" max="7" width="7.42578125" customWidth="1"/>
    <col min="11" max="12" width="9.28515625" customWidth="1"/>
  </cols>
  <sheetData>
    <row r="1" spans="1:25">
      <c r="B1" t="s">
        <v>0</v>
      </c>
      <c r="L1" s="56">
        <v>0.16</v>
      </c>
      <c r="M1" s="9"/>
      <c r="N1" s="9"/>
      <c r="O1" s="9">
        <v>2204.62262184877</v>
      </c>
    </row>
    <row r="2" spans="1:25">
      <c r="H2" s="76" t="s">
        <v>4</v>
      </c>
      <c r="I2" s="76" t="s">
        <v>4</v>
      </c>
      <c r="J2">
        <f>+D11+G11</f>
        <v>1246894</v>
      </c>
      <c r="K2">
        <f>J2-J3</f>
        <v>-220.01907692314126</v>
      </c>
      <c r="L2" s="1">
        <f>K2/J2</f>
        <v>-1.7645371372638032E-4</v>
      </c>
      <c r="V2">
        <f>SUM(W56:W58)</f>
        <v>0</v>
      </c>
    </row>
    <row r="3" spans="1:25">
      <c r="B3" t="s">
        <v>7</v>
      </c>
      <c r="D3" s="65" t="s">
        <v>93</v>
      </c>
      <c r="E3" s="65"/>
      <c r="H3" s="76" t="s">
        <v>10</v>
      </c>
      <c r="I3" s="76"/>
      <c r="J3">
        <f>K11-M10+N11-O10+P11-Q10+R11-S10+T11-U10+V11-W10+X11-Y10</f>
        <v>1247114.0190769231</v>
      </c>
      <c r="K3" s="3" t="s">
        <v>11</v>
      </c>
      <c r="L3" s="3" t="s">
        <v>12</v>
      </c>
      <c r="M3" s="3" t="s">
        <v>13</v>
      </c>
      <c r="N3" s="4">
        <f>N4*I4/O1</f>
        <v>547.77903017709389</v>
      </c>
      <c r="O3" s="4">
        <f>K7+N7+P7+R7+T7+V7+X7</f>
        <v>547.77734154566895</v>
      </c>
      <c r="V3">
        <f>V2/V11</f>
        <v>0</v>
      </c>
    </row>
    <row r="4" spans="1:25">
      <c r="B4" t="s">
        <v>15</v>
      </c>
      <c r="D4" s="78" t="s">
        <v>94</v>
      </c>
      <c r="E4" s="65"/>
      <c r="I4">
        <v>60</v>
      </c>
      <c r="J4" s="5">
        <f>J3/I4</f>
        <v>20785.233651282051</v>
      </c>
      <c r="K4" s="6">
        <v>0.98899999999999999</v>
      </c>
      <c r="L4" s="6">
        <f>(M8+O8+Q8+S8+U8+W8+Y8)/J5/K4</f>
        <v>0.17016047127837694</v>
      </c>
      <c r="M4" s="6">
        <f>(M9+O9+Q9+S9+U9+W9+Y9)/J5/K4</f>
        <v>8.8888152984579298E-3</v>
      </c>
      <c r="N4" s="5">
        <f>IF(L4&gt;L1,J4*(1-L4)/(1-L1)*(1-M4)*K4,J4*K4*(1-M4))</f>
        <v>20127.434028380019</v>
      </c>
      <c r="V4" s="4">
        <f>V7*V3</f>
        <v>0</v>
      </c>
    </row>
    <row r="5" spans="1:25">
      <c r="B5" t="s">
        <v>18</v>
      </c>
      <c r="D5" s="77">
        <v>43367</v>
      </c>
      <c r="E5" s="65"/>
      <c r="F5" s="7">
        <v>43403</v>
      </c>
      <c r="J5" s="4">
        <f>J3/O1</f>
        <v>565.68140357332823</v>
      </c>
      <c r="N5" s="5">
        <v>309.85000000000002</v>
      </c>
      <c r="O5" s="8">
        <f>N4/N5</f>
        <v>64.958638142262444</v>
      </c>
      <c r="P5" t="s">
        <v>6</v>
      </c>
      <c r="V5" s="4">
        <f>V7-V4</f>
        <v>9.6284527744704018</v>
      </c>
    </row>
    <row r="6" spans="1:25">
      <c r="D6" s="9"/>
      <c r="J6" s="4"/>
      <c r="K6" s="10"/>
      <c r="L6" s="10"/>
      <c r="M6" s="11"/>
      <c r="N6" s="10"/>
      <c r="O6" s="5"/>
      <c r="P6" s="8"/>
    </row>
    <row r="7" spans="1:25">
      <c r="F7">
        <f>F8*E8</f>
        <v>560.67611864416335</v>
      </c>
      <c r="I7">
        <f>I8*H8</f>
        <v>517.76004330112539</v>
      </c>
      <c r="K7" s="4">
        <f>IF(K8&gt;$L1,(M11-M10/$O1)*$K4*(1-K8)/(1-$L1)*(1-K9),(M11-M10/$O1)*$K4*(1-K9))</f>
        <v>309.7676703022853</v>
      </c>
      <c r="L7" s="4"/>
      <c r="N7" s="4">
        <f>IF(N8&gt;$L1,(O11-O10/$O1)*$K4*(1-N8)/(1-$L1)*(1-N9),(O11-O10/$O1)*$K4*(1-N9))</f>
        <v>73.046167727186202</v>
      </c>
      <c r="P7" s="4">
        <f>IF(P8&gt;$L1,(Q11-Q10/$O1)*$K4*(1-P8)/(1-$L1)*(1-P9),(Q11-Q10/$O1)*$K4*(1-P9))</f>
        <v>0</v>
      </c>
      <c r="R7" s="4">
        <f>IF(R8&gt;$L1,(S11-S10/$O1)*$K4*(1-R8)/(1-$L1)*(1-R9),(S11-S10/$O1)*$K4*(1-R9))</f>
        <v>80.816573168953596</v>
      </c>
      <c r="T7" s="4">
        <f>IF(T8&gt;$L1,(U11-U10/$O1)*$K4*(1-T8)/(1-$L1)*(1-T9),(U11-U10/$O1)*$K4*(1-T9))</f>
        <v>74.518477572773506</v>
      </c>
      <c r="V7" s="4">
        <f>IF(V8&gt;$L1,(W11-W10/$O1)*$K4*(1-V8)/(1-$L1)*(1-V9),(W11-W10/$O1)*$K4*(1-V9))</f>
        <v>9.6284527744704018</v>
      </c>
      <c r="X7" s="4">
        <f>IF(X8&gt;$L1,(Y11-Y10/$O1)*$K4*(1-X8)/(1-$L1)*(1-X9),(Y11-Y10/$O1)*$K4*(1-X9))</f>
        <v>0</v>
      </c>
    </row>
    <row r="8" spans="1:25">
      <c r="B8" s="12"/>
      <c r="C8" s="12"/>
      <c r="D8" s="12"/>
      <c r="E8" s="13">
        <f>D9/D10</f>
        <v>0.93446019774027222</v>
      </c>
      <c r="F8" s="12">
        <v>600</v>
      </c>
      <c r="G8" s="12"/>
      <c r="H8" s="13">
        <f>G9/G10</f>
        <v>1.0252674124774761</v>
      </c>
      <c r="I8" s="12">
        <v>505</v>
      </c>
      <c r="J8" t="s">
        <v>19</v>
      </c>
      <c r="K8" s="1">
        <v>0.16900000000000001</v>
      </c>
      <c r="L8" s="1"/>
      <c r="M8" s="4">
        <f>(M11-M10/$O1)*$K4*K8</f>
        <v>53.398296432164358</v>
      </c>
      <c r="N8" s="1">
        <v>0.16500000000000001</v>
      </c>
      <c r="O8" s="4">
        <f>(O11-O10/$O1)*$K4*N8</f>
        <v>12.247261654857569</v>
      </c>
      <c r="P8" s="1">
        <v>0.16300000000000001</v>
      </c>
      <c r="Q8" s="4">
        <f>(Q11-Q10/$O1)*$K4*P8</f>
        <v>0</v>
      </c>
      <c r="R8" s="1">
        <v>0.17499999999999999</v>
      </c>
      <c r="S8" s="4">
        <f>(S11-S10/$O1)*$K4*R8</f>
        <v>14.545498935826359</v>
      </c>
      <c r="T8" s="1">
        <v>0.17599999999999999</v>
      </c>
      <c r="U8" s="4">
        <f>(U11-U10/$O1)*$K4*T8</f>
        <v>13.450620866410638</v>
      </c>
      <c r="V8" s="1">
        <v>0.16</v>
      </c>
      <c r="W8" s="4">
        <f>(W11-W10/$O1)*$K4*V8</f>
        <v>1.5561135797123882</v>
      </c>
      <c r="X8" s="1">
        <v>0.15</v>
      </c>
      <c r="Y8" s="4">
        <f>(Y11-Y10/$O1)*$K4*X8</f>
        <v>0</v>
      </c>
    </row>
    <row r="9" spans="1:25">
      <c r="B9" s="12" t="s">
        <v>20</v>
      </c>
      <c r="C9" s="14"/>
      <c r="D9" s="79">
        <f>F14</f>
        <v>592814</v>
      </c>
      <c r="E9" s="80"/>
      <c r="F9" s="81"/>
      <c r="G9" s="79">
        <f>I14</f>
        <v>628204</v>
      </c>
      <c r="H9" s="80"/>
      <c r="I9" s="81"/>
      <c r="J9" t="s">
        <v>13</v>
      </c>
      <c r="K9" s="1">
        <v>8.9999999999999993E-3</v>
      </c>
      <c r="L9" s="1"/>
      <c r="M9" s="4">
        <f>(M11-M10/$O1)*$K4*K9</f>
        <v>2.8436962597010602</v>
      </c>
      <c r="N9" s="1">
        <v>0.01</v>
      </c>
      <c r="O9" s="4">
        <f>(O11-O10/$O1)*$K4*N9</f>
        <v>0.74225828211257994</v>
      </c>
      <c r="P9" s="1">
        <v>4.0000000000000001E-3</v>
      </c>
      <c r="Q9" s="4">
        <f>(Q11-Q10/$O1)*$K4*P9</f>
        <v>0</v>
      </c>
      <c r="R9" s="1">
        <v>0.01</v>
      </c>
      <c r="S9" s="4">
        <f>(S11-S10/$O1)*$K4*R9</f>
        <v>0.83117136776150635</v>
      </c>
      <c r="T9" s="1">
        <v>6.0000000000000001E-3</v>
      </c>
      <c r="U9" s="4">
        <f>(U11-U10/$O1)*$K4*T9</f>
        <v>0.45854389317308997</v>
      </c>
      <c r="V9" s="1">
        <v>0.01</v>
      </c>
      <c r="W9" s="4">
        <f>(W11-W10/$O1)*$K4*V9</f>
        <v>9.7257098732024261E-2</v>
      </c>
      <c r="X9" s="1">
        <v>0.01</v>
      </c>
      <c r="Y9" s="4">
        <f>(Y11-Y10/$O1)*$K4*X9</f>
        <v>0</v>
      </c>
    </row>
    <row r="10" spans="1:25">
      <c r="B10" t="s">
        <v>21</v>
      </c>
      <c r="C10" s="15"/>
      <c r="D10" s="67">
        <f>J3/J2*D11</f>
        <v>634391.92106154235</v>
      </c>
      <c r="E10" s="68"/>
      <c r="F10" s="69"/>
      <c r="G10" s="67">
        <f>J3/J2*G11</f>
        <v>612722.09801538079</v>
      </c>
      <c r="H10" s="68"/>
      <c r="I10" s="69"/>
      <c r="J10" t="s">
        <v>22</v>
      </c>
      <c r="M10" s="16"/>
      <c r="O10" s="16"/>
      <c r="Q10" s="16"/>
      <c r="S10" s="16"/>
      <c r="U10" s="16"/>
      <c r="W10" s="16"/>
      <c r="Y10" s="16"/>
    </row>
    <row r="11" spans="1:25">
      <c r="B11" t="s">
        <v>23</v>
      </c>
      <c r="C11" s="15"/>
      <c r="D11" s="70">
        <f>E14</f>
        <v>634280</v>
      </c>
      <c r="E11" s="71"/>
      <c r="F11" s="72"/>
      <c r="G11" s="70">
        <f>H14</f>
        <v>612614</v>
      </c>
      <c r="H11" s="71"/>
      <c r="I11" s="71"/>
      <c r="J11" s="20"/>
      <c r="K11" s="21">
        <f>K14+M14+L14</f>
        <v>704334.01907692314</v>
      </c>
      <c r="L11" s="57"/>
      <c r="M11" s="22">
        <f>K11/2204.62262184877</f>
        <v>319.48053698472762</v>
      </c>
      <c r="N11" s="21">
        <f>N14+O14</f>
        <v>165460</v>
      </c>
      <c r="O11" s="22">
        <f>N11/2204.62262184877</f>
        <v>75.051393540200195</v>
      </c>
      <c r="P11" s="21">
        <f>P14+Q14</f>
        <v>0</v>
      </c>
      <c r="Q11" s="22">
        <f>P11/2204.62262184877</f>
        <v>0</v>
      </c>
      <c r="R11" s="21">
        <f>R14+S14</f>
        <v>185280</v>
      </c>
      <c r="S11" s="22">
        <f>R11/2204.62262184877</f>
        <v>84.041594313600228</v>
      </c>
      <c r="T11" s="21">
        <f>T14+U14</f>
        <v>170360</v>
      </c>
      <c r="U11" s="22">
        <f>T11/2204.62262184877</f>
        <v>77.273996153200201</v>
      </c>
      <c r="V11" s="21">
        <f>V14+W14</f>
        <v>21680</v>
      </c>
      <c r="W11" s="22">
        <f>V11/2204.62262184877</f>
        <v>9.8338825816000259</v>
      </c>
      <c r="X11" s="21">
        <f>X14+Y14</f>
        <v>0</v>
      </c>
      <c r="Y11" s="22">
        <f>X11/2204.62262184877</f>
        <v>0</v>
      </c>
    </row>
    <row r="12" spans="1:25">
      <c r="A12" s="65" t="s">
        <v>24</v>
      </c>
      <c r="B12" s="65"/>
      <c r="C12" s="15"/>
      <c r="D12" s="73" t="s">
        <v>25</v>
      </c>
      <c r="E12" s="74"/>
      <c r="F12" s="75"/>
      <c r="G12" s="73" t="s">
        <v>95</v>
      </c>
      <c r="H12" s="74"/>
      <c r="I12" s="74"/>
      <c r="J12" s="23"/>
      <c r="K12" s="63" t="s">
        <v>96</v>
      </c>
      <c r="L12" s="82"/>
      <c r="M12" s="64"/>
      <c r="N12" s="63" t="s">
        <v>84</v>
      </c>
      <c r="O12" s="64"/>
      <c r="P12" s="63" t="s">
        <v>97</v>
      </c>
      <c r="Q12" s="64"/>
      <c r="R12" s="63" t="s">
        <v>98</v>
      </c>
      <c r="S12" s="64"/>
      <c r="T12" s="63" t="s">
        <v>99</v>
      </c>
      <c r="U12" s="64"/>
      <c r="V12" s="63" t="s">
        <v>100</v>
      </c>
      <c r="W12" s="64"/>
      <c r="X12" s="63" t="s">
        <v>101</v>
      </c>
      <c r="Y12" s="64"/>
    </row>
    <row r="13" spans="1:25">
      <c r="B13" t="s">
        <v>34</v>
      </c>
      <c r="C13" s="15"/>
      <c r="D13" s="24" t="s">
        <v>35</v>
      </c>
      <c r="E13" s="65" t="s">
        <v>36</v>
      </c>
      <c r="F13" s="66"/>
      <c r="G13" s="24" t="s">
        <v>35</v>
      </c>
      <c r="H13" s="65" t="s">
        <v>36</v>
      </c>
      <c r="I13" s="65"/>
      <c r="J13" s="20"/>
      <c r="K13" s="63" t="s">
        <v>36</v>
      </c>
      <c r="L13" s="82"/>
      <c r="M13" s="64"/>
      <c r="N13" s="63" t="s">
        <v>36</v>
      </c>
      <c r="O13" s="64"/>
      <c r="P13" s="63" t="s">
        <v>36</v>
      </c>
      <c r="Q13" s="64"/>
      <c r="R13" s="63" t="s">
        <v>36</v>
      </c>
      <c r="S13" s="64"/>
      <c r="T13" s="63" t="s">
        <v>36</v>
      </c>
      <c r="U13" s="64"/>
      <c r="V13" s="63" t="s">
        <v>36</v>
      </c>
      <c r="W13" s="64"/>
      <c r="X13" s="63" t="s">
        <v>36</v>
      </c>
      <c r="Y13" s="64"/>
    </row>
    <row r="14" spans="1:25">
      <c r="C14" s="15"/>
      <c r="D14" s="24"/>
      <c r="E14" s="2">
        <f>SUM(E15:E133)</f>
        <v>634280</v>
      </c>
      <c r="F14" s="25">
        <f>SUM(F15:F133)</f>
        <v>592814</v>
      </c>
      <c r="G14" s="24"/>
      <c r="H14" s="2">
        <f>SUM(H15:H133)</f>
        <v>612614</v>
      </c>
      <c r="I14" s="2">
        <f>SUM(I15:I133)</f>
        <v>628204</v>
      </c>
      <c r="J14" s="20">
        <f>F14+I14</f>
        <v>1221018</v>
      </c>
      <c r="K14" s="17">
        <f t="shared" ref="K14:Y14" si="0">SUM(K15:K133)</f>
        <v>198780</v>
      </c>
      <c r="L14" s="18">
        <f t="shared" si="0"/>
        <v>296960</v>
      </c>
      <c r="M14" s="19">
        <f t="shared" si="0"/>
        <v>208594.01907692308</v>
      </c>
      <c r="N14" s="17">
        <f t="shared" si="0"/>
        <v>165460</v>
      </c>
      <c r="O14" s="19">
        <f t="shared" si="0"/>
        <v>0</v>
      </c>
      <c r="P14" s="17">
        <f t="shared" si="0"/>
        <v>230480</v>
      </c>
      <c r="Q14" s="19">
        <f t="shared" si="0"/>
        <v>-230480</v>
      </c>
      <c r="R14" s="17">
        <f t="shared" si="0"/>
        <v>185280</v>
      </c>
      <c r="S14" s="19">
        <f t="shared" si="0"/>
        <v>0</v>
      </c>
      <c r="T14" s="17">
        <f t="shared" si="0"/>
        <v>100880</v>
      </c>
      <c r="U14" s="19">
        <f t="shared" si="0"/>
        <v>69480</v>
      </c>
      <c r="V14" s="17">
        <f t="shared" si="0"/>
        <v>21680</v>
      </c>
      <c r="W14" s="19">
        <f t="shared" si="0"/>
        <v>0</v>
      </c>
      <c r="X14" s="17">
        <f t="shared" si="0"/>
        <v>0</v>
      </c>
      <c r="Y14" s="19">
        <f t="shared" si="0"/>
        <v>0</v>
      </c>
    </row>
    <row r="15" spans="1:25">
      <c r="C15" s="15"/>
      <c r="D15" s="24"/>
      <c r="E15" t="s">
        <v>37</v>
      </c>
      <c r="F15" s="15" t="s">
        <v>20</v>
      </c>
      <c r="G15" s="24"/>
      <c r="H15" t="s">
        <v>37</v>
      </c>
      <c r="I15" t="s">
        <v>20</v>
      </c>
      <c r="J15" s="24"/>
      <c r="K15" s="26" t="s">
        <v>43</v>
      </c>
      <c r="L15" s="33" t="s">
        <v>55</v>
      </c>
      <c r="M15" s="27" t="s">
        <v>40</v>
      </c>
      <c r="N15" s="26"/>
      <c r="O15" s="27"/>
      <c r="P15" s="26" t="s">
        <v>37</v>
      </c>
      <c r="Q15" s="27" t="s">
        <v>39</v>
      </c>
      <c r="R15" s="26" t="s">
        <v>37</v>
      </c>
      <c r="S15" s="27" t="s">
        <v>39</v>
      </c>
      <c r="T15" s="26" t="s">
        <v>55</v>
      </c>
      <c r="U15" s="27" t="s">
        <v>40</v>
      </c>
      <c r="V15" s="26" t="s">
        <v>37</v>
      </c>
      <c r="W15" s="27" t="s">
        <v>39</v>
      </c>
      <c r="X15" s="26" t="s">
        <v>37</v>
      </c>
      <c r="Y15" s="27" t="s">
        <v>39</v>
      </c>
    </row>
    <row r="16" spans="1:25">
      <c r="B16">
        <v>1</v>
      </c>
      <c r="C16" s="15"/>
      <c r="D16" s="24"/>
      <c r="F16" s="15"/>
      <c r="G16" s="24">
        <v>5</v>
      </c>
      <c r="H16">
        <f>70774/SUM(I16:I18)*I16</f>
        <v>23011.421692334974</v>
      </c>
      <c r="I16">
        <v>23835</v>
      </c>
      <c r="J16" s="24"/>
    </row>
    <row r="17" spans="2:17">
      <c r="B17">
        <v>2</v>
      </c>
      <c r="C17" s="15"/>
      <c r="D17" s="24"/>
      <c r="F17" s="15"/>
      <c r="G17" s="24">
        <v>6</v>
      </c>
      <c r="H17">
        <f>70774/SUM(I16:I18)*I17</f>
        <v>23514.419414244207</v>
      </c>
      <c r="I17">
        <v>24356</v>
      </c>
      <c r="J17" s="24"/>
    </row>
    <row r="18" spans="2:17">
      <c r="C18" s="15"/>
      <c r="D18" s="24"/>
      <c r="F18" s="15"/>
      <c r="G18" s="24">
        <v>7</v>
      </c>
      <c r="H18">
        <f>70774/SUM(I16:I18)*I18</f>
        <v>24248.158893420819</v>
      </c>
      <c r="I18">
        <v>25116</v>
      </c>
      <c r="J18" s="24">
        <f>SUM(H16:H18)-M18</f>
        <v>-1.9076923068496399E-2</v>
      </c>
      <c r="M18">
        <f>31.3*2204.622/0.975</f>
        <v>70774.019076923068</v>
      </c>
    </row>
    <row r="19" spans="2:17">
      <c r="B19">
        <v>3</v>
      </c>
      <c r="C19" s="15"/>
      <c r="D19">
        <v>500</v>
      </c>
      <c r="E19">
        <f>41940-22980</f>
        <v>18960</v>
      </c>
      <c r="F19" s="15">
        <v>17551</v>
      </c>
      <c r="J19" s="24">
        <f>SUM(H21:H62)/SUM(I21:I62)</f>
        <v>0.97646950695354273</v>
      </c>
    </row>
    <row r="20" spans="2:17">
      <c r="C20" s="15"/>
      <c r="D20">
        <v>501</v>
      </c>
      <c r="E20">
        <v>22980</v>
      </c>
      <c r="F20" s="15">
        <v>21522</v>
      </c>
      <c r="J20" s="24"/>
      <c r="L20">
        <v>41940</v>
      </c>
    </row>
    <row r="21" spans="2:17">
      <c r="B21">
        <v>4</v>
      </c>
      <c r="C21" s="15"/>
      <c r="F21" s="15"/>
      <c r="G21">
        <v>8</v>
      </c>
      <c r="H21">
        <v>20800</v>
      </c>
      <c r="I21">
        <v>20503</v>
      </c>
      <c r="J21" s="24"/>
    </row>
    <row r="22" spans="2:17">
      <c r="C22" s="15"/>
      <c r="F22" s="15"/>
      <c r="G22">
        <v>9</v>
      </c>
      <c r="H22">
        <v>21560</v>
      </c>
      <c r="I22">
        <v>21733</v>
      </c>
      <c r="J22" s="24"/>
      <c r="L22">
        <v>42200</v>
      </c>
    </row>
    <row r="23" spans="2:17">
      <c r="B23" t="s">
        <v>102</v>
      </c>
      <c r="C23" s="15"/>
      <c r="D23">
        <v>502</v>
      </c>
      <c r="E23">
        <v>22120</v>
      </c>
      <c r="F23" s="15">
        <v>19796</v>
      </c>
      <c r="J23" s="24">
        <f>SUM(E16:E23)+SUM(H16:H23)-SUM(L16:M23)</f>
        <v>3279.980923076917</v>
      </c>
      <c r="L23">
        <v>19000</v>
      </c>
    </row>
    <row r="24" spans="2:17">
      <c r="B24">
        <v>6</v>
      </c>
      <c r="C24" s="15"/>
      <c r="D24">
        <v>503</v>
      </c>
      <c r="E24">
        <v>19340</v>
      </c>
      <c r="F24" s="15">
        <v>17166</v>
      </c>
      <c r="G24">
        <v>10</v>
      </c>
      <c r="H24">
        <v>18160</v>
      </c>
      <c r="I24">
        <v>17714</v>
      </c>
      <c r="J24" s="24"/>
    </row>
    <row r="25" spans="2:17">
      <c r="B25" t="s">
        <v>103</v>
      </c>
      <c r="C25" s="15"/>
      <c r="F25" s="15"/>
      <c r="G25">
        <v>11</v>
      </c>
      <c r="H25">
        <v>15160</v>
      </c>
      <c r="I25">
        <v>18155</v>
      </c>
      <c r="J25" s="24">
        <f>SUM(E24:E25)+SUM(H24:H25)-SUM(L24:M25)</f>
        <v>-2400</v>
      </c>
      <c r="M25">
        <v>55060</v>
      </c>
    </row>
    <row r="26" spans="2:17">
      <c r="B26">
        <v>7</v>
      </c>
      <c r="C26" s="15"/>
      <c r="D26">
        <v>504</v>
      </c>
      <c r="E26">
        <v>11160</v>
      </c>
      <c r="F26" s="15">
        <v>9418</v>
      </c>
      <c r="G26">
        <v>12</v>
      </c>
      <c r="H26">
        <v>21940</v>
      </c>
      <c r="I26">
        <v>20912</v>
      </c>
      <c r="J26" s="24"/>
      <c r="M26">
        <v>13280</v>
      </c>
      <c r="N26" t="s">
        <v>45</v>
      </c>
    </row>
    <row r="27" spans="2:17">
      <c r="B27">
        <v>8</v>
      </c>
      <c r="C27" s="15"/>
      <c r="F27" s="15"/>
      <c r="G27">
        <v>13</v>
      </c>
      <c r="H27">
        <v>20500</v>
      </c>
      <c r="I27" s="15">
        <v>22359</v>
      </c>
      <c r="J27" s="24"/>
      <c r="P27">
        <v>40160</v>
      </c>
    </row>
    <row r="28" spans="2:17">
      <c r="B28">
        <v>9</v>
      </c>
      <c r="C28" s="15"/>
      <c r="D28">
        <v>505</v>
      </c>
      <c r="E28">
        <v>21180</v>
      </c>
      <c r="F28" s="15">
        <v>20449</v>
      </c>
      <c r="G28">
        <v>14</v>
      </c>
      <c r="H28">
        <v>16280</v>
      </c>
      <c r="I28" s="15">
        <v>16724</v>
      </c>
      <c r="J28" s="24">
        <f>SUM(E26:E28)+SUM(H26:H28)-SUM(L26:P28)</f>
        <v>160</v>
      </c>
      <c r="P28">
        <v>37460</v>
      </c>
    </row>
    <row r="29" spans="2:17">
      <c r="B29">
        <v>10</v>
      </c>
      <c r="C29" s="15"/>
      <c r="D29">
        <v>506</v>
      </c>
      <c r="E29">
        <v>15260</v>
      </c>
      <c r="F29" s="15">
        <v>14061</v>
      </c>
      <c r="G29">
        <v>15</v>
      </c>
      <c r="H29">
        <v>19140</v>
      </c>
      <c r="I29" s="15">
        <v>20268</v>
      </c>
      <c r="J29" s="24"/>
      <c r="K29">
        <v>98880</v>
      </c>
      <c r="Q29">
        <v>-98880</v>
      </c>
    </row>
    <row r="30" spans="2:17">
      <c r="C30" s="15"/>
      <c r="D30" s="28"/>
      <c r="F30" s="15"/>
      <c r="G30">
        <v>16</v>
      </c>
      <c r="H30">
        <v>17400</v>
      </c>
      <c r="I30" s="15">
        <v>19228</v>
      </c>
      <c r="J30" s="24">
        <f>SUM(E29:E30)+SUM(H29:H30)-SUM(L29:P30)</f>
        <v>40</v>
      </c>
      <c r="P30">
        <v>51760</v>
      </c>
    </row>
    <row r="31" spans="2:17">
      <c r="B31">
        <v>11</v>
      </c>
      <c r="C31" s="15"/>
      <c r="D31">
        <v>507</v>
      </c>
      <c r="E31">
        <v>17780</v>
      </c>
      <c r="F31" s="15">
        <v>16839</v>
      </c>
      <c r="G31">
        <v>17</v>
      </c>
      <c r="H31">
        <v>18640</v>
      </c>
      <c r="I31" s="15">
        <v>19413</v>
      </c>
      <c r="J31" s="24"/>
      <c r="P31">
        <v>21640</v>
      </c>
      <c r="Q31" t="s">
        <v>45</v>
      </c>
    </row>
    <row r="32" spans="2:17">
      <c r="B32">
        <v>12</v>
      </c>
      <c r="C32" s="15" t="s">
        <v>45</v>
      </c>
      <c r="D32">
        <v>508</v>
      </c>
      <c r="E32">
        <v>14820</v>
      </c>
      <c r="F32" s="15">
        <v>18597</v>
      </c>
      <c r="G32">
        <v>18</v>
      </c>
      <c r="H32">
        <v>22580</v>
      </c>
      <c r="I32" s="15">
        <v>23682</v>
      </c>
      <c r="J32" s="24">
        <f>SUM(E31:E32)+SUM(H31:H32)-SUM(L31:P32)</f>
        <v>180</v>
      </c>
      <c r="P32">
        <v>52000</v>
      </c>
    </row>
    <row r="33" spans="2:21">
      <c r="B33">
        <v>13</v>
      </c>
      <c r="C33" s="15"/>
      <c r="D33">
        <v>509</v>
      </c>
      <c r="E33">
        <v>15300</v>
      </c>
      <c r="F33" s="15">
        <v>10219</v>
      </c>
      <c r="G33">
        <v>19</v>
      </c>
      <c r="H33">
        <v>22520</v>
      </c>
      <c r="I33" s="15">
        <v>23809</v>
      </c>
      <c r="J33" s="24"/>
      <c r="P33">
        <v>27460</v>
      </c>
      <c r="Q33" t="s">
        <v>45</v>
      </c>
    </row>
    <row r="34" spans="2:21">
      <c r="B34">
        <v>14</v>
      </c>
      <c r="C34" s="15"/>
      <c r="D34">
        <v>510</v>
      </c>
      <c r="E34">
        <v>7560</v>
      </c>
      <c r="F34" s="15">
        <v>6957</v>
      </c>
      <c r="G34">
        <v>20</v>
      </c>
      <c r="H34">
        <v>7560</v>
      </c>
      <c r="I34" s="15">
        <v>7170</v>
      </c>
      <c r="J34" s="24"/>
      <c r="K34">
        <v>99900</v>
      </c>
      <c r="Q34">
        <v>-99900</v>
      </c>
    </row>
    <row r="35" spans="2:21">
      <c r="C35" s="15" t="s">
        <v>45</v>
      </c>
      <c r="D35">
        <v>511</v>
      </c>
      <c r="E35">
        <v>11180</v>
      </c>
      <c r="F35" s="15">
        <v>19813</v>
      </c>
      <c r="G35">
        <v>21</v>
      </c>
      <c r="H35">
        <v>18440</v>
      </c>
      <c r="I35" s="15">
        <v>19306</v>
      </c>
      <c r="J35" s="24">
        <f>SUM(E33:E35)+SUM(H33:H35)-SUM(L33:P35)</f>
        <v>200</v>
      </c>
      <c r="N35">
        <v>54900</v>
      </c>
      <c r="Q35">
        <v>-31700</v>
      </c>
      <c r="U35">
        <v>31700</v>
      </c>
    </row>
    <row r="36" spans="2:21">
      <c r="B36" t="s">
        <v>104</v>
      </c>
      <c r="C36" s="15"/>
      <c r="D36">
        <v>512</v>
      </c>
      <c r="E36">
        <v>22620</v>
      </c>
      <c r="F36" s="15">
        <v>13024</v>
      </c>
      <c r="G36">
        <v>22</v>
      </c>
      <c r="H36">
        <v>18120</v>
      </c>
      <c r="I36" s="15">
        <v>18069</v>
      </c>
      <c r="J36" s="24"/>
      <c r="N36">
        <v>28900</v>
      </c>
      <c r="O36" t="s">
        <v>45</v>
      </c>
    </row>
    <row r="37" spans="2:21">
      <c r="B37">
        <v>16</v>
      </c>
      <c r="C37" s="15"/>
      <c r="D37">
        <v>513</v>
      </c>
      <c r="E37">
        <v>7360</v>
      </c>
      <c r="F37" s="15">
        <v>6692</v>
      </c>
      <c r="G37">
        <v>23</v>
      </c>
      <c r="H37">
        <v>18920</v>
      </c>
      <c r="I37" s="15">
        <v>19787</v>
      </c>
      <c r="J37" s="24"/>
    </row>
    <row r="38" spans="2:21">
      <c r="C38" s="15"/>
      <c r="F38" s="15"/>
      <c r="G38" t="s">
        <v>105</v>
      </c>
      <c r="H38">
        <v>16080</v>
      </c>
      <c r="I38" s="15">
        <v>16341</v>
      </c>
      <c r="J38" s="24">
        <f>SUM(E36:E38)+SUM(H36:H38)-SUM(L36:P38)</f>
        <v>-360</v>
      </c>
      <c r="N38">
        <v>54560</v>
      </c>
    </row>
    <row r="39" spans="2:21">
      <c r="B39">
        <v>17</v>
      </c>
      <c r="C39" s="15"/>
      <c r="D39">
        <v>514</v>
      </c>
      <c r="E39">
        <v>20580</v>
      </c>
      <c r="F39" s="15">
        <v>19433</v>
      </c>
      <c r="G39">
        <v>26</v>
      </c>
      <c r="H39">
        <v>18420</v>
      </c>
      <c r="I39" s="15">
        <v>18461</v>
      </c>
      <c r="J39" s="24">
        <f>SUM(E39)+SUM(H39)-SUM(L39:P39)</f>
        <v>100</v>
      </c>
      <c r="L39">
        <v>38900</v>
      </c>
    </row>
    <row r="40" spans="2:21">
      <c r="B40">
        <v>18</v>
      </c>
      <c r="C40" s="15"/>
      <c r="D40">
        <v>515</v>
      </c>
      <c r="E40">
        <v>18180</v>
      </c>
      <c r="F40" s="15">
        <v>16667</v>
      </c>
      <c r="G40">
        <v>27</v>
      </c>
      <c r="H40">
        <v>18740</v>
      </c>
      <c r="I40" s="15">
        <v>19740</v>
      </c>
      <c r="J40" s="24">
        <f>SUM(E40)+SUM(H40)-SUM(L40:P40)</f>
        <v>140</v>
      </c>
      <c r="L40">
        <v>36780</v>
      </c>
    </row>
    <row r="41" spans="2:21">
      <c r="B41">
        <v>19</v>
      </c>
      <c r="C41" s="15"/>
      <c r="D41">
        <v>516</v>
      </c>
      <c r="E41">
        <v>15840</v>
      </c>
      <c r="F41" s="15">
        <v>14773</v>
      </c>
      <c r="G41">
        <v>28</v>
      </c>
      <c r="H41">
        <v>15480</v>
      </c>
      <c r="I41" s="15">
        <v>15587</v>
      </c>
      <c r="J41" s="24">
        <f>SUM(E41)+SUM(H41)-SUM(L41:P41)</f>
        <v>280</v>
      </c>
      <c r="L41">
        <v>31040</v>
      </c>
    </row>
    <row r="42" spans="2:21">
      <c r="B42">
        <v>20</v>
      </c>
      <c r="C42" s="15"/>
      <c r="D42">
        <v>517</v>
      </c>
      <c r="E42">
        <v>12120</v>
      </c>
      <c r="F42" s="15">
        <v>11965</v>
      </c>
      <c r="G42">
        <v>29</v>
      </c>
      <c r="H42">
        <v>23840</v>
      </c>
      <c r="I42" s="15">
        <v>23926</v>
      </c>
      <c r="J42" s="24"/>
    </row>
    <row r="43" spans="2:21">
      <c r="C43" s="15"/>
      <c r="F43" s="15"/>
      <c r="G43">
        <v>30</v>
      </c>
      <c r="H43">
        <v>10140</v>
      </c>
      <c r="I43" s="15">
        <v>10335</v>
      </c>
      <c r="J43" s="24">
        <f>SUM(E42:E43)+SUM(H42:H43)-SUM(L42:P43)</f>
        <v>-800</v>
      </c>
      <c r="L43">
        <v>46900</v>
      </c>
    </row>
    <row r="44" spans="2:21">
      <c r="B44">
        <v>21</v>
      </c>
      <c r="C44" s="15"/>
      <c r="D44">
        <v>518</v>
      </c>
      <c r="E44">
        <v>21180</v>
      </c>
      <c r="F44" s="15">
        <v>19283</v>
      </c>
      <c r="G44">
        <v>31</v>
      </c>
      <c r="H44">
        <v>19140</v>
      </c>
      <c r="I44" s="15">
        <v>19435</v>
      </c>
      <c r="J44" s="24">
        <f>SUM(E44)+SUM(H44)-SUM(L44:P44)</f>
        <v>120</v>
      </c>
      <c r="L44">
        <v>40200</v>
      </c>
    </row>
    <row r="45" spans="2:21">
      <c r="B45">
        <v>22</v>
      </c>
      <c r="C45" s="15"/>
      <c r="D45">
        <v>519</v>
      </c>
      <c r="E45">
        <v>21100</v>
      </c>
      <c r="F45" s="15">
        <v>19243</v>
      </c>
      <c r="G45">
        <v>32</v>
      </c>
      <c r="H45">
        <v>6320</v>
      </c>
      <c r="I45" s="15">
        <v>5634</v>
      </c>
      <c r="J45" s="24">
        <f>SUM(E45)+SUM(H45)-SUM(L45:P45)</f>
        <v>320</v>
      </c>
      <c r="N45">
        <v>27100</v>
      </c>
    </row>
    <row r="46" spans="2:21">
      <c r="C46" s="15"/>
      <c r="F46" s="15"/>
      <c r="J46" s="24"/>
    </row>
    <row r="47" spans="2:21">
      <c r="B47">
        <v>23</v>
      </c>
      <c r="C47" s="15"/>
      <c r="D47">
        <v>520</v>
      </c>
      <c r="E47">
        <v>15420</v>
      </c>
      <c r="F47" s="15">
        <v>14006</v>
      </c>
      <c r="J47" s="24"/>
    </row>
    <row r="48" spans="2:21">
      <c r="C48" s="15"/>
      <c r="D48">
        <v>521</v>
      </c>
      <c r="E48">
        <v>16200</v>
      </c>
      <c r="F48" s="15">
        <v>14563</v>
      </c>
      <c r="J48" s="24">
        <f>SUM(E47:E48)+SUM(H47:H48)-SUM(L47:P48)</f>
        <v>-140</v>
      </c>
      <c r="M48">
        <v>31760</v>
      </c>
    </row>
    <row r="49" spans="1:22">
      <c r="B49">
        <v>24</v>
      </c>
      <c r="C49" s="15"/>
      <c r="D49">
        <v>522</v>
      </c>
      <c r="E49">
        <v>18340</v>
      </c>
      <c r="F49" s="15">
        <v>16967</v>
      </c>
      <c r="J49" s="24"/>
    </row>
    <row r="50" spans="1:22">
      <c r="C50" s="15"/>
      <c r="D50">
        <v>523</v>
      </c>
      <c r="E50">
        <v>14440</v>
      </c>
      <c r="F50" s="15">
        <v>13136</v>
      </c>
      <c r="J50" s="24"/>
    </row>
    <row r="51" spans="1:22">
      <c r="C51" s="15"/>
      <c r="D51">
        <v>524</v>
      </c>
      <c r="E51">
        <v>16080</v>
      </c>
      <c r="F51" s="15">
        <v>15016</v>
      </c>
      <c r="J51" s="24"/>
      <c r="M51">
        <v>37720</v>
      </c>
      <c r="N51" t="s">
        <v>45</v>
      </c>
    </row>
    <row r="52" spans="1:22">
      <c r="B52">
        <v>25</v>
      </c>
      <c r="C52" s="15"/>
      <c r="D52">
        <v>525</v>
      </c>
      <c r="E52">
        <v>18780</v>
      </c>
      <c r="F52" s="15">
        <v>17011</v>
      </c>
      <c r="J52" s="58">
        <f>SUM(E49:E52)+SUM(H49:H52)-SUM(L49:U52)</f>
        <v>-20</v>
      </c>
      <c r="U52">
        <v>29940</v>
      </c>
    </row>
    <row r="53" spans="1:22">
      <c r="B53">
        <v>26</v>
      </c>
      <c r="C53" s="15"/>
      <c r="D53">
        <v>526</v>
      </c>
      <c r="E53">
        <v>8600</v>
      </c>
      <c r="F53" s="15">
        <v>7859</v>
      </c>
      <c r="G53">
        <v>33</v>
      </c>
      <c r="H53">
        <v>18880</v>
      </c>
      <c r="I53">
        <v>18960</v>
      </c>
      <c r="J53" s="24"/>
      <c r="R53">
        <f>45460-5000</f>
        <v>40460</v>
      </c>
      <c r="U53">
        <f>69480-61640</f>
        <v>7840</v>
      </c>
    </row>
    <row r="54" spans="1:22">
      <c r="C54" s="15"/>
      <c r="D54">
        <v>527</v>
      </c>
      <c r="E54">
        <v>18140</v>
      </c>
      <c r="F54" s="15">
        <v>17501</v>
      </c>
      <c r="J54" s="24">
        <f>E53+E54+H53+H54-R53-R54</f>
        <v>5160</v>
      </c>
    </row>
    <row r="55" spans="1:22">
      <c r="B55">
        <v>26</v>
      </c>
      <c r="C55" s="15"/>
      <c r="D55">
        <v>528</v>
      </c>
      <c r="E55">
        <v>22620</v>
      </c>
      <c r="F55" s="15">
        <v>20899</v>
      </c>
      <c r="G55">
        <v>34</v>
      </c>
      <c r="H55">
        <v>9720</v>
      </c>
      <c r="I55">
        <v>9970</v>
      </c>
      <c r="J55" s="24"/>
    </row>
    <row r="56" spans="1:22">
      <c r="C56" s="15"/>
      <c r="D56">
        <v>529</v>
      </c>
      <c r="E56">
        <v>21880</v>
      </c>
      <c r="F56" s="15">
        <v>21399</v>
      </c>
      <c r="J56" s="24">
        <f>E55+E56+H55+H56-R56</f>
        <v>440</v>
      </c>
      <c r="R56">
        <v>53780</v>
      </c>
    </row>
    <row r="57" spans="1:22">
      <c r="B57">
        <v>27</v>
      </c>
      <c r="C57" s="15"/>
      <c r="D57">
        <v>530</v>
      </c>
      <c r="E57">
        <v>24080</v>
      </c>
      <c r="F57" s="15">
        <v>23558</v>
      </c>
      <c r="G57">
        <v>35</v>
      </c>
      <c r="H57">
        <v>18740</v>
      </c>
      <c r="I57">
        <v>19816</v>
      </c>
      <c r="J57" s="24"/>
    </row>
    <row r="58" spans="1:22" s="9" customFormat="1">
      <c r="A58"/>
      <c r="C58" s="29"/>
      <c r="D58">
        <v>531</v>
      </c>
      <c r="E58">
        <v>8140</v>
      </c>
      <c r="F58" s="15">
        <v>8114</v>
      </c>
      <c r="G58"/>
      <c r="H58"/>
      <c r="I58"/>
      <c r="J58" s="24">
        <f>E57+E58+H57+H58-R58</f>
        <v>140</v>
      </c>
      <c r="K58"/>
      <c r="L58"/>
      <c r="M58"/>
      <c r="N58"/>
      <c r="R58">
        <v>50820</v>
      </c>
    </row>
    <row r="59" spans="1:22" s="9" customFormat="1">
      <c r="A59"/>
      <c r="B59" s="9">
        <v>28</v>
      </c>
      <c r="C59" s="29"/>
      <c r="D59">
        <v>532</v>
      </c>
      <c r="E59">
        <v>23420</v>
      </c>
      <c r="F59" s="15">
        <v>23181</v>
      </c>
      <c r="G59">
        <v>36</v>
      </c>
      <c r="H59">
        <v>22760</v>
      </c>
      <c r="I59">
        <v>23319</v>
      </c>
      <c r="J59" s="24"/>
      <c r="K59"/>
      <c r="L59"/>
      <c r="M59"/>
      <c r="N59"/>
      <c r="O59"/>
      <c r="P59"/>
      <c r="Q59"/>
      <c r="R59"/>
    </row>
    <row r="60" spans="1:22" s="9" customFormat="1">
      <c r="A60"/>
      <c r="C60" s="29"/>
      <c r="D60">
        <v>533</v>
      </c>
      <c r="E60">
        <v>10540</v>
      </c>
      <c r="F60" s="15">
        <v>9943</v>
      </c>
      <c r="G60"/>
      <c r="H60"/>
      <c r="I60"/>
      <c r="J60" s="24">
        <f>E59+E60+H59-T60</f>
        <v>460</v>
      </c>
      <c r="K60"/>
      <c r="L60"/>
      <c r="M60"/>
      <c r="N60"/>
      <c r="O60"/>
      <c r="P60"/>
      <c r="Q60"/>
      <c r="R60"/>
      <c r="T60">
        <v>56260</v>
      </c>
    </row>
    <row r="61" spans="1:22" s="9" customFormat="1">
      <c r="A61"/>
      <c r="B61" s="9">
        <v>29</v>
      </c>
      <c r="C61" s="29"/>
      <c r="D61">
        <v>534</v>
      </c>
      <c r="E61">
        <v>21760</v>
      </c>
      <c r="F61" s="15">
        <v>22066</v>
      </c>
      <c r="G61">
        <v>37</v>
      </c>
      <c r="H61">
        <v>24220</v>
      </c>
      <c r="I61">
        <v>22986</v>
      </c>
      <c r="J61" s="30">
        <f>E61+H61-T61</f>
        <v>1360</v>
      </c>
      <c r="K61"/>
      <c r="L61"/>
      <c r="M61" t="s">
        <v>45</v>
      </c>
      <c r="N61"/>
      <c r="O61"/>
      <c r="P61"/>
      <c r="Q61"/>
      <c r="R61"/>
      <c r="T61">
        <v>44620</v>
      </c>
    </row>
    <row r="62" spans="1:22" s="9" customFormat="1">
      <c r="A62"/>
      <c r="B62" s="9">
        <v>30</v>
      </c>
      <c r="C62" s="29"/>
      <c r="D62" s="24">
        <v>535</v>
      </c>
      <c r="E62" s="5">
        <v>17540</v>
      </c>
      <c r="F62" s="15">
        <v>16958</v>
      </c>
      <c r="G62">
        <v>38</v>
      </c>
      <c r="H62" s="5">
        <v>21640</v>
      </c>
      <c r="I62">
        <v>21555</v>
      </c>
      <c r="J62" s="46">
        <f>E62+H62-R62</f>
        <v>-1040</v>
      </c>
      <c r="K62"/>
      <c r="L62"/>
      <c r="M62"/>
      <c r="N62"/>
      <c r="O62"/>
      <c r="P62"/>
      <c r="Q62"/>
      <c r="R62">
        <v>40220</v>
      </c>
    </row>
    <row r="63" spans="1:22">
      <c r="C63" s="15"/>
      <c r="D63" s="24"/>
      <c r="F63" s="15"/>
      <c r="J63" s="24"/>
      <c r="P63" s="9"/>
    </row>
    <row r="64" spans="1:22">
      <c r="B64" s="9">
        <v>10</v>
      </c>
      <c r="C64" s="15"/>
      <c r="D64" s="24">
        <v>571</v>
      </c>
      <c r="E64" s="5">
        <v>12220</v>
      </c>
      <c r="F64" s="15">
        <v>9676</v>
      </c>
      <c r="H64" s="5"/>
      <c r="J64" s="46"/>
      <c r="V64">
        <v>12220</v>
      </c>
    </row>
    <row r="65" spans="2:22">
      <c r="B65" s="9">
        <v>11</v>
      </c>
      <c r="C65" s="15"/>
      <c r="D65" s="24">
        <v>572</v>
      </c>
      <c r="E65">
        <f>ROUND(12220/9676*7493/10,0)*10</f>
        <v>9460</v>
      </c>
      <c r="F65" s="15">
        <v>7493</v>
      </c>
      <c r="J65" s="24"/>
      <c r="O65" t="s">
        <v>106</v>
      </c>
      <c r="V65">
        <v>9460</v>
      </c>
    </row>
    <row r="66" spans="2:22">
      <c r="C66" s="15"/>
      <c r="D66" s="24"/>
      <c r="F66" s="15"/>
      <c r="J66" s="24"/>
    </row>
    <row r="67" spans="2:22">
      <c r="C67" s="15"/>
      <c r="D67" s="24"/>
      <c r="F67" s="15"/>
      <c r="J67" s="24"/>
    </row>
    <row r="68" spans="2:22">
      <c r="C68" s="15"/>
      <c r="D68" s="24"/>
      <c r="F68" s="15"/>
      <c r="J68" s="24"/>
    </row>
    <row r="69" spans="2:22">
      <c r="C69" s="15"/>
      <c r="D69" s="24"/>
      <c r="F69" s="15"/>
      <c r="J69" s="24"/>
    </row>
    <row r="70" spans="2:22">
      <c r="C70" s="15"/>
      <c r="D70" s="24"/>
      <c r="F70" s="15"/>
      <c r="J70" s="24"/>
    </row>
    <row r="71" spans="2:22">
      <c r="C71" s="15"/>
      <c r="D71" s="24"/>
      <c r="F71" s="15"/>
      <c r="J71" s="24"/>
    </row>
    <row r="72" spans="2:22">
      <c r="C72" s="15"/>
      <c r="D72" s="24"/>
      <c r="F72" s="15"/>
      <c r="J72" s="24"/>
    </row>
    <row r="73" spans="2:22">
      <c r="C73" s="15"/>
      <c r="D73" s="24"/>
      <c r="F73" s="15"/>
      <c r="J73" s="24"/>
    </row>
    <row r="74" spans="2:22">
      <c r="C74" s="15"/>
      <c r="D74" s="24"/>
      <c r="F74" s="15"/>
      <c r="J74" s="24"/>
    </row>
    <row r="75" spans="2:22">
      <c r="C75" s="15"/>
      <c r="D75" s="24"/>
      <c r="F75" s="15"/>
      <c r="J75" s="24"/>
    </row>
    <row r="76" spans="2:22">
      <c r="C76" s="15"/>
      <c r="D76" s="24"/>
      <c r="F76" s="15"/>
      <c r="J76" s="24"/>
    </row>
    <row r="77" spans="2:22">
      <c r="C77" s="15"/>
      <c r="D77" s="24"/>
      <c r="F77" s="15"/>
      <c r="J77" s="24"/>
    </row>
    <row r="78" spans="2:22">
      <c r="C78" s="15"/>
      <c r="D78" s="24"/>
      <c r="F78" s="15"/>
      <c r="J78" s="24"/>
    </row>
    <row r="79" spans="2:22">
      <c r="C79" s="15"/>
      <c r="D79" s="24"/>
      <c r="F79" s="15"/>
      <c r="G79" s="28"/>
      <c r="J79" s="24"/>
    </row>
    <row r="80" spans="2:22">
      <c r="C80" s="15"/>
      <c r="G80" s="24"/>
      <c r="J80" s="24"/>
    </row>
    <row r="81" spans="3:10">
      <c r="C81" s="15"/>
      <c r="D81" s="24"/>
      <c r="F81" s="15"/>
      <c r="G81" s="24"/>
      <c r="J81" s="24"/>
    </row>
    <row r="82" spans="3:10">
      <c r="C82" s="15"/>
      <c r="D82" s="24"/>
      <c r="F82" s="15"/>
      <c r="G82" s="24"/>
      <c r="J82" s="24"/>
    </row>
    <row r="83" spans="3:10">
      <c r="C83" s="15"/>
      <c r="D83" s="24"/>
      <c r="F83" s="15"/>
      <c r="G83" s="24"/>
      <c r="J83" s="24"/>
    </row>
    <row r="84" spans="3:10">
      <c r="C84" s="15"/>
      <c r="D84" s="32"/>
      <c r="F84" s="15"/>
      <c r="G84" s="32"/>
      <c r="J84" s="24"/>
    </row>
    <row r="85" spans="3:10">
      <c r="C85" s="15"/>
      <c r="D85" s="24"/>
      <c r="F85" s="15"/>
      <c r="G85" s="24"/>
      <c r="J85" s="24"/>
    </row>
    <row r="86" spans="3:10">
      <c r="C86" s="15"/>
      <c r="D86" s="24"/>
      <c r="F86" s="15"/>
      <c r="G86" s="24"/>
      <c r="J86" s="24"/>
    </row>
    <row r="87" spans="3:10">
      <c r="C87" s="15"/>
      <c r="D87" s="24"/>
      <c r="F87" s="15"/>
      <c r="G87" s="24"/>
      <c r="J87" s="24"/>
    </row>
    <row r="88" spans="3:10">
      <c r="C88" s="15"/>
      <c r="D88" s="32"/>
      <c r="F88" s="15"/>
      <c r="G88" s="24"/>
      <c r="J88" s="24"/>
    </row>
    <row r="89" spans="3:10">
      <c r="C89" s="15"/>
      <c r="D89" s="32"/>
      <c r="F89" s="15"/>
      <c r="G89" s="24"/>
      <c r="J89" s="24"/>
    </row>
    <row r="90" spans="3:10">
      <c r="C90" s="15"/>
      <c r="D90" s="24"/>
      <c r="F90" s="15"/>
      <c r="G90" s="24"/>
      <c r="J90" s="24"/>
    </row>
    <row r="91" spans="3:10">
      <c r="C91" s="15"/>
      <c r="D91" s="24"/>
      <c r="F91" s="15"/>
      <c r="G91" s="24"/>
      <c r="J91" s="24"/>
    </row>
    <row r="92" spans="3:10">
      <c r="C92" s="15"/>
      <c r="D92" s="32"/>
      <c r="F92" s="15"/>
      <c r="G92" s="24"/>
      <c r="J92" s="24"/>
    </row>
    <row r="93" spans="3:10">
      <c r="C93" s="15"/>
      <c r="D93" s="24"/>
      <c r="F93" s="15"/>
      <c r="G93" s="24"/>
      <c r="J93" s="24"/>
    </row>
    <row r="94" spans="3:10">
      <c r="C94" s="15"/>
      <c r="D94" s="24"/>
      <c r="F94" s="15"/>
      <c r="G94" s="24"/>
      <c r="J94" s="24"/>
    </row>
    <row r="95" spans="3:10">
      <c r="C95" s="15"/>
      <c r="D95" s="24"/>
      <c r="F95" s="15"/>
      <c r="G95" s="24"/>
      <c r="J95" s="24"/>
    </row>
    <row r="96" spans="3:10">
      <c r="C96" s="15"/>
      <c r="D96" s="24"/>
      <c r="F96" s="15"/>
      <c r="G96" s="24"/>
      <c r="J96" s="24"/>
    </row>
    <row r="97" spans="3:10">
      <c r="C97" s="15"/>
      <c r="D97" s="24"/>
      <c r="F97" s="15"/>
      <c r="G97" s="24"/>
      <c r="J97" s="24"/>
    </row>
    <row r="98" spans="3:10">
      <c r="C98" s="15"/>
      <c r="D98" s="24"/>
      <c r="F98" s="15"/>
      <c r="G98" s="24"/>
      <c r="J98" s="24"/>
    </row>
    <row r="99" spans="3:10">
      <c r="C99" s="15"/>
      <c r="D99" s="24"/>
      <c r="F99" s="15"/>
      <c r="G99" s="24"/>
      <c r="J99" s="24"/>
    </row>
    <row r="100" spans="3:10">
      <c r="C100" s="15"/>
      <c r="D100" s="24"/>
      <c r="F100" s="15"/>
      <c r="G100" s="24"/>
      <c r="J100" s="24"/>
    </row>
    <row r="101" spans="3:10">
      <c r="C101" s="15"/>
      <c r="D101" s="24"/>
      <c r="F101" s="15"/>
      <c r="G101" s="24"/>
      <c r="J101" s="24"/>
    </row>
    <row r="102" spans="3:10">
      <c r="C102" s="15"/>
      <c r="D102" s="24"/>
      <c r="F102" s="15"/>
      <c r="G102" s="24"/>
      <c r="J102" s="24"/>
    </row>
    <row r="103" spans="3:10">
      <c r="C103" s="15"/>
      <c r="D103" s="24"/>
      <c r="F103" s="15"/>
      <c r="G103" s="24"/>
      <c r="J103" s="24"/>
    </row>
    <row r="104" spans="3:10">
      <c r="C104" s="15"/>
      <c r="D104" s="24"/>
      <c r="F104" s="15"/>
      <c r="G104" s="24"/>
      <c r="J104" s="24"/>
    </row>
    <row r="105" spans="3:10">
      <c r="C105" s="15"/>
      <c r="D105" s="24"/>
      <c r="F105" s="15"/>
      <c r="G105" s="24"/>
      <c r="J105" s="24"/>
    </row>
    <row r="106" spans="3:10">
      <c r="C106" s="15"/>
      <c r="D106" s="24"/>
      <c r="F106" s="15"/>
      <c r="G106" s="24"/>
      <c r="J106" s="24"/>
    </row>
    <row r="107" spans="3:10">
      <c r="C107" s="15"/>
      <c r="D107" s="24"/>
      <c r="F107" s="15"/>
      <c r="G107" s="24"/>
      <c r="J107" s="24"/>
    </row>
    <row r="108" spans="3:10">
      <c r="C108" s="15"/>
      <c r="D108" s="24"/>
      <c r="F108" s="15"/>
      <c r="G108" s="24"/>
      <c r="J108" s="24"/>
    </row>
    <row r="109" spans="3:10">
      <c r="C109" s="15"/>
      <c r="D109" s="24"/>
      <c r="F109" s="15"/>
      <c r="G109" s="24"/>
      <c r="J109" s="24"/>
    </row>
    <row r="110" spans="3:10">
      <c r="C110" s="15"/>
      <c r="D110" s="24"/>
      <c r="F110" s="15"/>
      <c r="G110" s="24"/>
      <c r="J110" s="24"/>
    </row>
    <row r="111" spans="3:10">
      <c r="C111" s="15"/>
      <c r="D111" s="24"/>
      <c r="F111" s="15"/>
      <c r="G111" s="24"/>
      <c r="J111" s="24"/>
    </row>
    <row r="112" spans="3:10">
      <c r="C112" s="15"/>
      <c r="D112" s="24"/>
      <c r="F112" s="15"/>
      <c r="G112" s="24"/>
      <c r="J112" s="24"/>
    </row>
    <row r="113" spans="3:10">
      <c r="C113" s="15"/>
      <c r="D113" s="24"/>
      <c r="F113" s="15"/>
      <c r="G113" s="24"/>
      <c r="J113" s="24"/>
    </row>
    <row r="114" spans="3:10">
      <c r="C114" s="15"/>
      <c r="D114" s="24"/>
      <c r="F114" s="15"/>
      <c r="G114" s="24"/>
      <c r="J114" s="24"/>
    </row>
    <row r="115" spans="3:10">
      <c r="C115" s="15"/>
      <c r="D115" s="24"/>
      <c r="F115" s="15"/>
      <c r="G115" s="24"/>
      <c r="J115" s="24"/>
    </row>
    <row r="116" spans="3:10">
      <c r="C116" s="15"/>
      <c r="D116" s="24"/>
      <c r="F116" s="15"/>
      <c r="G116" s="24"/>
      <c r="J116" s="24"/>
    </row>
    <row r="117" spans="3:10">
      <c r="C117" s="15"/>
      <c r="D117" s="24"/>
      <c r="F117" s="15"/>
      <c r="G117" s="24"/>
      <c r="J117" s="24"/>
    </row>
    <row r="118" spans="3:10">
      <c r="C118" s="15"/>
      <c r="D118" s="24"/>
      <c r="F118" s="15"/>
      <c r="G118" s="24"/>
      <c r="J118" s="24"/>
    </row>
    <row r="119" spans="3:10">
      <c r="C119" s="15"/>
      <c r="D119" s="24"/>
      <c r="F119" s="15"/>
      <c r="G119" s="24"/>
      <c r="J119" s="24"/>
    </row>
    <row r="120" spans="3:10">
      <c r="C120" s="15"/>
      <c r="D120" s="24"/>
      <c r="F120" s="15"/>
      <c r="G120" s="24"/>
      <c r="J120" s="24"/>
    </row>
    <row r="121" spans="3:10">
      <c r="C121" s="15"/>
      <c r="D121" s="24"/>
      <c r="F121" s="15"/>
      <c r="G121" s="24"/>
      <c r="J121" s="24"/>
    </row>
    <row r="122" spans="3:10">
      <c r="C122" s="15"/>
      <c r="D122" s="24"/>
      <c r="F122" s="15"/>
      <c r="G122" s="24"/>
      <c r="J122" s="24"/>
    </row>
    <row r="123" spans="3:10">
      <c r="C123" s="15"/>
      <c r="D123" s="24"/>
      <c r="F123" s="15"/>
      <c r="G123" s="24"/>
      <c r="J123" s="24"/>
    </row>
    <row r="124" spans="3:10">
      <c r="C124" s="15"/>
      <c r="D124" s="24"/>
      <c r="F124" s="15"/>
      <c r="G124" s="24"/>
      <c r="J124" s="24"/>
    </row>
    <row r="125" spans="3:10">
      <c r="C125" s="15"/>
      <c r="D125" s="24"/>
      <c r="F125" s="15"/>
      <c r="G125" s="24"/>
      <c r="J125" s="24"/>
    </row>
    <row r="126" spans="3:10">
      <c r="C126" s="15"/>
      <c r="D126" s="24"/>
      <c r="F126" s="15"/>
      <c r="G126" s="24"/>
      <c r="J126" s="24"/>
    </row>
    <row r="127" spans="3:10">
      <c r="D127" s="24"/>
      <c r="F127" s="15"/>
      <c r="G127" s="24"/>
      <c r="J127" s="24"/>
    </row>
    <row r="128" spans="3:10">
      <c r="D128" s="24"/>
      <c r="F128" s="15"/>
      <c r="G128" s="24"/>
      <c r="J128" s="24"/>
    </row>
    <row r="129" spans="4:10">
      <c r="D129" s="24"/>
      <c r="F129" s="15"/>
      <c r="G129" s="24"/>
      <c r="J129" s="24"/>
    </row>
    <row r="130" spans="4:10">
      <c r="D130" s="24"/>
      <c r="F130" s="15"/>
      <c r="G130" s="24"/>
      <c r="J130" s="24"/>
    </row>
    <row r="131" spans="4:10">
      <c r="D131" s="24"/>
      <c r="F131" s="15"/>
      <c r="G131" s="24"/>
      <c r="J131" s="24"/>
    </row>
    <row r="132" spans="4:10">
      <c r="D132" s="24"/>
      <c r="F132" s="15"/>
      <c r="G132" s="24"/>
      <c r="J132" s="24"/>
    </row>
    <row r="133" spans="4:10">
      <c r="D133" s="26"/>
      <c r="E133" s="33"/>
      <c r="F133" s="27"/>
      <c r="G133" s="26"/>
      <c r="H133" s="33"/>
      <c r="I133" s="33"/>
      <c r="J133" s="24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X12:Y12"/>
    <mergeCell ref="E13:F13"/>
    <mergeCell ref="H13:I13"/>
    <mergeCell ref="K13:M13"/>
    <mergeCell ref="N13:O13"/>
    <mergeCell ref="P13:Q13"/>
    <mergeCell ref="R13:S13"/>
    <mergeCell ref="T13:U13"/>
    <mergeCell ref="V13:W13"/>
    <mergeCell ref="X13:Y13"/>
    <mergeCell ref="K12:M12"/>
    <mergeCell ref="N12:O12"/>
    <mergeCell ref="P12:Q12"/>
    <mergeCell ref="R12:S12"/>
    <mergeCell ref="T12:U12"/>
    <mergeCell ref="V12:W1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8F652-434A-4D04-8863-5AE1CEC10628}">
  <dimension ref="A1:X108"/>
  <sheetViews>
    <sheetView topLeftCell="D1" workbookViewId="0">
      <pane ySplit="15" topLeftCell="A16" activePane="bottomLeft" state="frozen"/>
      <selection pane="bottomLeft" activeCell="F6" sqref="F6"/>
      <selection activeCell="F6" sqref="F6"/>
    </sheetView>
  </sheetViews>
  <sheetFormatPr defaultRowHeight="1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</cols>
  <sheetData>
    <row r="1" spans="1:24">
      <c r="B1" t="s">
        <v>0</v>
      </c>
      <c r="L1" s="1">
        <v>0.14499999999999999</v>
      </c>
      <c r="O1">
        <v>2204.62262184877</v>
      </c>
      <c r="S1" t="s">
        <v>1</v>
      </c>
      <c r="T1" t="s">
        <v>2</v>
      </c>
      <c r="U1" t="s">
        <v>3</v>
      </c>
    </row>
    <row r="2" spans="1:24">
      <c r="H2" s="76" t="s">
        <v>4</v>
      </c>
      <c r="I2" s="76" t="s">
        <v>4</v>
      </c>
      <c r="J2">
        <f>+D11+G11</f>
        <v>746760</v>
      </c>
      <c r="K2">
        <f>J2-J3</f>
        <v>-100</v>
      </c>
      <c r="L2" s="1">
        <f>K2/J2</f>
        <v>-1.3391183244951523E-4</v>
      </c>
      <c r="R2" t="s">
        <v>5</v>
      </c>
      <c r="S2" s="5">
        <v>272.61</v>
      </c>
      <c r="T2" s="4">
        <f>K7+M7+O7+Q7+S7</f>
        <v>326.75257754836787</v>
      </c>
      <c r="U2" s="8">
        <f>(K7+M7+O7+Q7+S7)*2204.622/60/S2</f>
        <v>44.041299598928738</v>
      </c>
      <c r="V2" t="s">
        <v>6</v>
      </c>
    </row>
    <row r="3" spans="1:24">
      <c r="B3" t="s">
        <v>7</v>
      </c>
      <c r="D3" s="77" t="s">
        <v>107</v>
      </c>
      <c r="E3" s="65"/>
      <c r="F3" t="s">
        <v>108</v>
      </c>
      <c r="H3" s="76" t="s">
        <v>10</v>
      </c>
      <c r="I3" s="76"/>
      <c r="J3">
        <f>K11-L10+M11-N10+O11-P10+Q11-R10+S11-T10+U11-V10+W11-X10</f>
        <v>746860</v>
      </c>
      <c r="K3" s="3" t="s">
        <v>11</v>
      </c>
      <c r="L3" s="3" t="s">
        <v>12</v>
      </c>
      <c r="M3" s="3" t="s">
        <v>13</v>
      </c>
      <c r="N3" s="4">
        <f>N4*I4/O1</f>
        <v>326.75257754836787</v>
      </c>
      <c r="O3" s="4">
        <f>K7+M7+O7+Q7+S7+U7+W7</f>
        <v>326.75257754836787</v>
      </c>
      <c r="R3" t="s">
        <v>14</v>
      </c>
      <c r="S3" s="5">
        <v>0</v>
      </c>
      <c r="T3" s="4">
        <f>U7+W7</f>
        <v>0</v>
      </c>
      <c r="U3" s="8" t="e">
        <f>(U7+W7)*2204.622/60/S3</f>
        <v>#DIV/0!</v>
      </c>
      <c r="V3" t="s">
        <v>6</v>
      </c>
    </row>
    <row r="4" spans="1:24">
      <c r="B4" t="s">
        <v>15</v>
      </c>
      <c r="D4" s="78" t="s">
        <v>109</v>
      </c>
      <c r="E4" s="65"/>
      <c r="I4">
        <v>60</v>
      </c>
      <c r="J4" s="5">
        <f>J3/I4</f>
        <v>12447.666666666666</v>
      </c>
      <c r="K4" s="6">
        <v>0.98</v>
      </c>
      <c r="L4" s="6">
        <f>IF(J5=0,L1,(L8+N8+P8+R8+T8+V8+X8)/J5/K4)</f>
        <v>0.14999999999999997</v>
      </c>
      <c r="M4" s="6">
        <f>IF(J5=0,0,(L9+N9+P9+R9+T9+V9+X9)/J5/K4)</f>
        <v>0.01</v>
      </c>
      <c r="N4" s="5">
        <f>IF(L4&gt;L1,J4*(1-L4)/(1-L1)*(1-M4)*K4,J4*K4*(1-M4))</f>
        <v>12006.102070175439</v>
      </c>
      <c r="R4" s="41" t="s">
        <v>17</v>
      </c>
      <c r="S4" s="42">
        <f>S2+S3</f>
        <v>272.61</v>
      </c>
      <c r="T4" s="43">
        <f>T2+T3</f>
        <v>326.75257754836787</v>
      </c>
      <c r="U4" s="44">
        <f>N4/S4</f>
        <v>44.041312021479179</v>
      </c>
      <c r="V4" s="41" t="s">
        <v>6</v>
      </c>
    </row>
    <row r="5" spans="1:24">
      <c r="B5" t="s">
        <v>18</v>
      </c>
      <c r="D5" s="78">
        <v>43391</v>
      </c>
      <c r="E5" s="65"/>
      <c r="F5" s="7">
        <v>43393</v>
      </c>
      <c r="J5" s="4">
        <f>J3/O1</f>
        <v>338.76999745820092</v>
      </c>
      <c r="V5" s="4"/>
    </row>
    <row r="6" spans="1:24">
      <c r="D6" s="9"/>
      <c r="J6" s="4"/>
      <c r="K6" s="10"/>
      <c r="L6" s="11"/>
      <c r="M6" s="10"/>
    </row>
    <row r="7" spans="1:24">
      <c r="F7">
        <f>F8*E8</f>
        <v>666.30546379332645</v>
      </c>
      <c r="I7">
        <f>I8*H8</f>
        <v>514.89974399844652</v>
      </c>
      <c r="K7" s="4">
        <f>IF(K8&gt;$L1,(L11-L10/$O1)*$K4*(1-K8)/(1-$L1)*(1-K9),(L11-L10/$O1)*$K4*(1-K9))</f>
        <v>118.6067318819625</v>
      </c>
      <c r="M7" s="4">
        <f>IF(M8&gt;$L1,(N11-N10/$O1)*$K4*(1-M8)/(1-$L1)*(1-M9),(N11-N10/$O1)*$K4*(1-M9))</f>
        <v>208.14584566640536</v>
      </c>
      <c r="O7" s="4">
        <f>IF(O8&gt;$L1,(P11-P10/$O1)*$K4*(1-O8)/(1-$L1)*(1-O9),(P11-P10/$O1)*$K4*(1-O9))</f>
        <v>0</v>
      </c>
      <c r="Q7" s="4">
        <f>IF(Q8&gt;$L1,(R11-R10/$O1)*$K4*(1-Q8)/(1-$L1)*(1-Q9),(R11-R10/$O1)*$K4*(1-Q9))</f>
        <v>0</v>
      </c>
      <c r="S7" s="4">
        <f>IF(S8&gt;$L1,(T11-T10/$O1)*$K4*(1-S8)/(1-$L1)*(1-S9),(T11-T10/$O1)*$K4*(1-S9))</f>
        <v>0</v>
      </c>
      <c r="U7" s="4">
        <f>IF(U8&gt;$L1,(V11-V10/$O1)*$K4*(1-U8)/(1-$L1)*(1-U9),(V11-V10/$O1)*$K4*(1-U9))</f>
        <v>0</v>
      </c>
      <c r="W7" s="4">
        <f>IF(W8&gt;$L1,(X11-X10/$O1)*$K4*(1-W8)/(1-$L1)*(1-W9),(X11-X10/$O1)*$K4*(1-W9))</f>
        <v>0</v>
      </c>
    </row>
    <row r="8" spans="1:24">
      <c r="B8" s="12"/>
      <c r="C8" s="12"/>
      <c r="D8" s="12"/>
      <c r="E8" s="13">
        <f>D9/D10</f>
        <v>1.1105091063222108</v>
      </c>
      <c r="F8" s="12">
        <v>600</v>
      </c>
      <c r="G8" s="12"/>
      <c r="H8" s="13">
        <f>G9/G10</f>
        <v>1.0196034534622704</v>
      </c>
      <c r="I8" s="12">
        <v>505</v>
      </c>
      <c r="J8" t="s">
        <v>19</v>
      </c>
      <c r="K8" s="1">
        <v>0.15</v>
      </c>
      <c r="L8" s="4">
        <f>(L11-L10/$O1)*$K4*K8</f>
        <v>18.076427051529045</v>
      </c>
      <c r="M8" s="1">
        <v>0.15</v>
      </c>
      <c r="N8" s="4">
        <f>(N11-N10/$O1)*$K4*M8</f>
        <v>31.722762574826483</v>
      </c>
      <c r="O8" s="1">
        <v>0.16</v>
      </c>
      <c r="P8" s="4">
        <f>(P11-P10/$O1)*$K4*O8</f>
        <v>0</v>
      </c>
      <c r="Q8" s="1">
        <v>0.15</v>
      </c>
      <c r="R8" s="4">
        <f>(R11-R10/$O1)*$K4*Q8</f>
        <v>0</v>
      </c>
      <c r="S8" s="1">
        <v>0.15</v>
      </c>
      <c r="T8" s="4">
        <f>(T11-T10/$O1)*$K4*S8</f>
        <v>0</v>
      </c>
      <c r="U8" s="1">
        <v>0.14000000000000001</v>
      </c>
      <c r="V8" s="4">
        <f>(V11-V10/$O1)*$K4*U8</f>
        <v>0</v>
      </c>
      <c r="W8" s="1">
        <v>0.15</v>
      </c>
      <c r="X8" s="4">
        <f>(X11-X10/$O1)*$K4*W8</f>
        <v>0</v>
      </c>
    </row>
    <row r="9" spans="1:24">
      <c r="B9" s="12" t="s">
        <v>20</v>
      </c>
      <c r="C9" s="14"/>
      <c r="D9" s="79">
        <v>411632</v>
      </c>
      <c r="E9" s="80"/>
      <c r="F9" s="81"/>
      <c r="G9" s="79">
        <v>383565</v>
      </c>
      <c r="H9" s="80"/>
      <c r="I9" s="81"/>
      <c r="J9" t="s">
        <v>13</v>
      </c>
      <c r="K9" s="1">
        <v>0.01</v>
      </c>
      <c r="L9" s="4">
        <f>(L11-L10/$O1)*$K4*K9</f>
        <v>1.2050951367686031</v>
      </c>
      <c r="M9" s="1">
        <v>0.01</v>
      </c>
      <c r="N9" s="4">
        <f>(N11-N10/$O1)*$K4*M9</f>
        <v>2.1148508383217659</v>
      </c>
      <c r="O9" s="1">
        <v>0.01</v>
      </c>
      <c r="P9" s="4">
        <f>(P11-P10/$O1)*$K4*O9</f>
        <v>0</v>
      </c>
      <c r="Q9" s="1">
        <v>7.0000000000000001E-3</v>
      </c>
      <c r="R9" s="4">
        <f>(R11-R10/$O1)*$K4*Q9</f>
        <v>0</v>
      </c>
      <c r="S9" s="1">
        <v>5.0000000000000001E-3</v>
      </c>
      <c r="T9" s="4">
        <f>(T11-T10/$O1)*$K4*S9</f>
        <v>0</v>
      </c>
      <c r="U9" s="1">
        <v>0.01</v>
      </c>
      <c r="V9" s="4">
        <f>(V11-V10/$O1)*$K4*U9</f>
        <v>0</v>
      </c>
      <c r="W9" s="1">
        <v>2.5000000000000001E-2</v>
      </c>
      <c r="X9" s="4">
        <f>(X11-X10/$O1)*$K4*W9</f>
        <v>0</v>
      </c>
    </row>
    <row r="10" spans="1:24">
      <c r="B10" t="s">
        <v>21</v>
      </c>
      <c r="C10" s="15"/>
      <c r="D10" s="67">
        <f>J3/J2*D11</f>
        <v>370669.63040334242</v>
      </c>
      <c r="E10" s="68"/>
      <c r="F10" s="69"/>
      <c r="G10" s="67">
        <f>J3/J2*G11</f>
        <v>376190.36959665758</v>
      </c>
      <c r="H10" s="68"/>
      <c r="I10" s="69"/>
      <c r="J10" t="s">
        <v>22</v>
      </c>
      <c r="L10" s="16"/>
      <c r="N10" s="16"/>
      <c r="P10" s="16"/>
      <c r="R10" s="16"/>
      <c r="T10" s="16"/>
      <c r="V10" s="16"/>
      <c r="X10" s="16"/>
    </row>
    <row r="11" spans="1:24">
      <c r="B11" t="s">
        <v>23</v>
      </c>
      <c r="C11" s="15"/>
      <c r="D11" s="70">
        <f>E14</f>
        <v>370620</v>
      </c>
      <c r="E11" s="71"/>
      <c r="F11" s="72"/>
      <c r="G11" s="70">
        <f>H14</f>
        <v>376140</v>
      </c>
      <c r="H11" s="71"/>
      <c r="I11" s="71"/>
      <c r="J11" s="20"/>
      <c r="K11" s="21">
        <f>K14+L14</f>
        <v>271100</v>
      </c>
      <c r="L11" s="22">
        <f>K11/2204.62262184877</f>
        <v>122.96889150700032</v>
      </c>
      <c r="M11" s="21">
        <f>M14+N14</f>
        <v>475760</v>
      </c>
      <c r="N11" s="22">
        <f>M11/2204.62262184877</f>
        <v>215.80110595120058</v>
      </c>
      <c r="O11" s="21">
        <f>O14+P14</f>
        <v>0</v>
      </c>
      <c r="P11" s="22">
        <f>O11/2204.62262184877</f>
        <v>0</v>
      </c>
      <c r="Q11" s="21">
        <f>Q14+R14</f>
        <v>0</v>
      </c>
      <c r="R11" s="22">
        <f>Q11/2204.62262184877</f>
        <v>0</v>
      </c>
      <c r="S11" s="21">
        <f>S14+T14</f>
        <v>0</v>
      </c>
      <c r="T11" s="22">
        <f>S11/2204.62262184877</f>
        <v>0</v>
      </c>
      <c r="U11" s="21">
        <f>U14+V14</f>
        <v>0</v>
      </c>
      <c r="V11" s="22">
        <f>U11/2204.62262184877</f>
        <v>0</v>
      </c>
      <c r="W11" s="21">
        <f>W14+X14</f>
        <v>0</v>
      </c>
      <c r="X11" s="22">
        <f>W11/2204.62262184877</f>
        <v>0</v>
      </c>
    </row>
    <row r="12" spans="1:24">
      <c r="A12" s="65" t="s">
        <v>24</v>
      </c>
      <c r="B12" s="65"/>
      <c r="C12" s="15"/>
      <c r="D12" s="73" t="s">
        <v>25</v>
      </c>
      <c r="E12" s="74"/>
      <c r="F12" s="75"/>
      <c r="G12" s="73" t="s">
        <v>26</v>
      </c>
      <c r="H12" s="74"/>
      <c r="I12" s="74"/>
      <c r="J12" s="23"/>
      <c r="K12" s="63" t="s">
        <v>110</v>
      </c>
      <c r="L12" s="64"/>
      <c r="M12" s="63" t="s">
        <v>111</v>
      </c>
      <c r="N12" s="64"/>
      <c r="O12" s="63" t="s">
        <v>29</v>
      </c>
      <c r="P12" s="64"/>
      <c r="Q12" s="63" t="s">
        <v>30</v>
      </c>
      <c r="R12" s="64"/>
      <c r="S12" s="63" t="s">
        <v>31</v>
      </c>
      <c r="T12" s="64"/>
      <c r="U12" s="63" t="s">
        <v>32</v>
      </c>
      <c r="V12" s="64"/>
      <c r="W12" s="63" t="s">
        <v>33</v>
      </c>
      <c r="X12" s="64"/>
    </row>
    <row r="13" spans="1:24">
      <c r="B13" t="s">
        <v>34</v>
      </c>
      <c r="C13" s="15"/>
      <c r="D13" s="24" t="s">
        <v>35</v>
      </c>
      <c r="E13" s="65" t="s">
        <v>36</v>
      </c>
      <c r="F13" s="66"/>
      <c r="G13" s="24" t="s">
        <v>35</v>
      </c>
      <c r="H13" s="65" t="s">
        <v>36</v>
      </c>
      <c r="I13" s="65"/>
      <c r="J13" s="20"/>
      <c r="K13" s="63" t="s">
        <v>36</v>
      </c>
      <c r="L13" s="64"/>
      <c r="M13" s="63" t="s">
        <v>36</v>
      </c>
      <c r="N13" s="64"/>
      <c r="O13" s="63" t="s">
        <v>36</v>
      </c>
      <c r="P13" s="64"/>
      <c r="Q13" s="63" t="s">
        <v>36</v>
      </c>
      <c r="R13" s="64"/>
      <c r="S13" s="63" t="s">
        <v>36</v>
      </c>
      <c r="T13" s="64"/>
      <c r="U13" s="63" t="s">
        <v>36</v>
      </c>
      <c r="V13" s="64"/>
      <c r="W13" s="63" t="s">
        <v>36</v>
      </c>
      <c r="X13" s="64"/>
    </row>
    <row r="14" spans="1:24">
      <c r="C14" s="15"/>
      <c r="D14" s="24"/>
      <c r="E14" s="2">
        <f>SUM(E15:E108)</f>
        <v>370620</v>
      </c>
      <c r="F14" s="25">
        <f>SUM(F15:F108)</f>
        <v>0</v>
      </c>
      <c r="G14" s="24"/>
      <c r="H14" s="2">
        <f>SUM(H15:H108)</f>
        <v>376140</v>
      </c>
      <c r="I14" s="2">
        <f>SUM(I15:I108)</f>
        <v>0</v>
      </c>
      <c r="J14" s="20"/>
      <c r="K14" s="17">
        <f t="shared" ref="K14:X14" si="0">SUM(K15:K108)</f>
        <v>271100</v>
      </c>
      <c r="L14" s="19">
        <f t="shared" si="0"/>
        <v>0</v>
      </c>
      <c r="M14" s="17">
        <f t="shared" si="0"/>
        <v>475760</v>
      </c>
      <c r="N14" s="19">
        <f t="shared" si="0"/>
        <v>0</v>
      </c>
      <c r="O14" s="17">
        <f t="shared" si="0"/>
        <v>0</v>
      </c>
      <c r="P14" s="19">
        <f t="shared" si="0"/>
        <v>0</v>
      </c>
      <c r="Q14" s="17">
        <f t="shared" si="0"/>
        <v>0</v>
      </c>
      <c r="R14" s="19">
        <f t="shared" si="0"/>
        <v>0</v>
      </c>
      <c r="S14" s="17">
        <f t="shared" si="0"/>
        <v>0</v>
      </c>
      <c r="T14" s="19">
        <f t="shared" si="0"/>
        <v>0</v>
      </c>
      <c r="U14" s="17">
        <f t="shared" si="0"/>
        <v>0</v>
      </c>
      <c r="V14" s="19">
        <f t="shared" si="0"/>
        <v>0</v>
      </c>
      <c r="W14" s="17">
        <f t="shared" si="0"/>
        <v>0</v>
      </c>
      <c r="X14" s="19">
        <f t="shared" si="0"/>
        <v>0</v>
      </c>
    </row>
    <row r="15" spans="1:24">
      <c r="C15" s="15"/>
      <c r="D15" s="24"/>
      <c r="E15" t="s">
        <v>37</v>
      </c>
      <c r="F15" s="15" t="s">
        <v>38</v>
      </c>
      <c r="G15" s="24"/>
      <c r="H15" t="s">
        <v>37</v>
      </c>
      <c r="I15" t="s">
        <v>38</v>
      </c>
      <c r="J15" s="45" t="e">
        <f>AVERAGE(J22:J58)</f>
        <v>#DIV/0!</v>
      </c>
      <c r="K15" s="26" t="s">
        <v>37</v>
      </c>
      <c r="L15" s="27" t="s">
        <v>39</v>
      </c>
      <c r="M15" s="26" t="s">
        <v>37</v>
      </c>
      <c r="N15" s="27" t="s">
        <v>39</v>
      </c>
      <c r="O15" s="26" t="s">
        <v>40</v>
      </c>
      <c r="P15" s="27" t="s">
        <v>41</v>
      </c>
      <c r="Q15" s="26" t="s">
        <v>42</v>
      </c>
      <c r="R15" s="27" t="s">
        <v>43</v>
      </c>
      <c r="S15" s="26" t="s">
        <v>37</v>
      </c>
      <c r="T15" s="27" t="s">
        <v>39</v>
      </c>
      <c r="U15" s="26" t="s">
        <v>37</v>
      </c>
      <c r="V15" s="27" t="s">
        <v>39</v>
      </c>
      <c r="W15" s="26" t="s">
        <v>37</v>
      </c>
      <c r="X15" s="27" t="s">
        <v>39</v>
      </c>
    </row>
    <row r="16" spans="1:24">
      <c r="B16">
        <v>1</v>
      </c>
      <c r="C16" s="15"/>
      <c r="D16" s="24">
        <v>874</v>
      </c>
      <c r="E16">
        <v>17720</v>
      </c>
      <c r="F16" s="15"/>
      <c r="G16" s="24">
        <v>339</v>
      </c>
      <c r="H16">
        <v>17420</v>
      </c>
      <c r="J16" s="45"/>
      <c r="K16">
        <v>35720</v>
      </c>
    </row>
    <row r="17" spans="2:16">
      <c r="B17">
        <v>2</v>
      </c>
      <c r="C17" s="15"/>
      <c r="D17" s="24">
        <v>875</v>
      </c>
      <c r="E17">
        <v>17660</v>
      </c>
      <c r="F17" s="15"/>
      <c r="G17" s="24">
        <v>340</v>
      </c>
      <c r="H17">
        <v>11040</v>
      </c>
      <c r="J17" s="45"/>
      <c r="K17">
        <v>28700</v>
      </c>
    </row>
    <row r="18" spans="2:16">
      <c r="B18">
        <v>3</v>
      </c>
      <c r="C18" s="15"/>
      <c r="D18" s="24">
        <v>876</v>
      </c>
      <c r="E18">
        <v>16100</v>
      </c>
      <c r="F18" s="15"/>
      <c r="G18" s="24">
        <v>341</v>
      </c>
      <c r="H18">
        <v>16280</v>
      </c>
      <c r="J18" s="45"/>
      <c r="K18">
        <v>32220</v>
      </c>
    </row>
    <row r="19" spans="2:16">
      <c r="B19">
        <v>4</v>
      </c>
      <c r="C19" s="15"/>
      <c r="D19">
        <v>877</v>
      </c>
      <c r="E19">
        <v>17780</v>
      </c>
      <c r="F19" s="15"/>
      <c r="G19">
        <v>342</v>
      </c>
      <c r="H19">
        <v>19040</v>
      </c>
      <c r="J19" s="45"/>
      <c r="K19">
        <v>36760</v>
      </c>
    </row>
    <row r="20" spans="2:16">
      <c r="B20">
        <v>5</v>
      </c>
      <c r="C20" s="15"/>
      <c r="D20">
        <v>878</v>
      </c>
      <c r="E20">
        <v>16900</v>
      </c>
      <c r="F20" s="15"/>
      <c r="G20">
        <v>343</v>
      </c>
      <c r="H20">
        <v>19380</v>
      </c>
      <c r="J20" s="45"/>
      <c r="K20">
        <v>36280</v>
      </c>
    </row>
    <row r="21" spans="2:16">
      <c r="B21">
        <v>6</v>
      </c>
      <c r="C21" s="15"/>
      <c r="D21">
        <v>879</v>
      </c>
      <c r="E21">
        <v>16500</v>
      </c>
      <c r="F21" s="15"/>
      <c r="G21">
        <v>344</v>
      </c>
      <c r="H21">
        <v>18340</v>
      </c>
      <c r="J21" s="46"/>
      <c r="K21">
        <v>34900</v>
      </c>
    </row>
    <row r="22" spans="2:16">
      <c r="B22">
        <v>7</v>
      </c>
      <c r="C22" s="15"/>
      <c r="D22">
        <v>880</v>
      </c>
      <c r="E22" s="9">
        <v>15900</v>
      </c>
      <c r="F22" s="15"/>
      <c r="G22">
        <v>345</v>
      </c>
      <c r="H22">
        <v>17100</v>
      </c>
      <c r="J22" s="45"/>
      <c r="K22">
        <v>33040</v>
      </c>
    </row>
    <row r="23" spans="2:16">
      <c r="B23">
        <v>8</v>
      </c>
      <c r="C23" s="15"/>
      <c r="D23">
        <v>881</v>
      </c>
      <c r="E23">
        <v>17780</v>
      </c>
      <c r="F23" s="15"/>
      <c r="G23">
        <v>346</v>
      </c>
      <c r="H23">
        <v>15820</v>
      </c>
      <c r="J23" s="45"/>
      <c r="K23">
        <v>33480</v>
      </c>
    </row>
    <row r="24" spans="2:16">
      <c r="C24" s="15"/>
      <c r="F24" s="15"/>
      <c r="J24" s="45"/>
    </row>
    <row r="25" spans="2:16">
      <c r="B25">
        <v>9</v>
      </c>
      <c r="C25" s="15"/>
      <c r="D25">
        <v>882</v>
      </c>
      <c r="E25">
        <v>17540</v>
      </c>
      <c r="F25" s="15"/>
      <c r="G25">
        <v>347</v>
      </c>
      <c r="H25">
        <v>12720</v>
      </c>
      <c r="J25" s="45"/>
      <c r="M25">
        <v>30260</v>
      </c>
    </row>
    <row r="26" spans="2:16">
      <c r="B26">
        <v>10</v>
      </c>
      <c r="C26" s="15"/>
      <c r="D26">
        <v>883</v>
      </c>
      <c r="E26">
        <v>18280</v>
      </c>
      <c r="F26" s="15"/>
      <c r="G26">
        <v>348</v>
      </c>
      <c r="H26">
        <v>18080</v>
      </c>
      <c r="J26" s="45"/>
      <c r="M26">
        <v>36240</v>
      </c>
    </row>
    <row r="27" spans="2:16">
      <c r="B27">
        <v>11</v>
      </c>
      <c r="C27" s="15"/>
      <c r="D27">
        <v>884</v>
      </c>
      <c r="E27" s="9">
        <v>15420</v>
      </c>
      <c r="F27" s="15"/>
      <c r="G27">
        <v>349</v>
      </c>
      <c r="H27">
        <v>15200</v>
      </c>
      <c r="J27" s="45"/>
      <c r="M27">
        <v>31180</v>
      </c>
      <c r="O27" s="9"/>
      <c r="P27" s="9"/>
    </row>
    <row r="28" spans="2:16">
      <c r="B28">
        <v>12</v>
      </c>
      <c r="C28" s="15"/>
      <c r="D28">
        <v>885</v>
      </c>
      <c r="E28" s="9">
        <v>11760</v>
      </c>
      <c r="F28" s="15"/>
      <c r="G28">
        <v>350</v>
      </c>
      <c r="H28">
        <v>11940</v>
      </c>
      <c r="J28" s="45"/>
      <c r="M28">
        <v>23540</v>
      </c>
      <c r="O28" s="9"/>
      <c r="P28" s="9"/>
    </row>
    <row r="29" spans="2:16">
      <c r="B29">
        <v>13</v>
      </c>
      <c r="C29" s="15"/>
      <c r="D29">
        <v>886</v>
      </c>
      <c r="E29">
        <v>14280</v>
      </c>
      <c r="F29" s="15"/>
      <c r="G29" t="s">
        <v>112</v>
      </c>
      <c r="H29">
        <v>15140</v>
      </c>
      <c r="J29" s="45"/>
      <c r="M29">
        <v>29560</v>
      </c>
      <c r="O29" s="9"/>
      <c r="P29" s="9"/>
    </row>
    <row r="30" spans="2:16">
      <c r="B30">
        <v>14</v>
      </c>
      <c r="C30" s="15"/>
      <c r="D30">
        <v>887</v>
      </c>
      <c r="E30">
        <v>19040</v>
      </c>
      <c r="F30" s="15"/>
      <c r="G30">
        <v>353</v>
      </c>
      <c r="H30">
        <v>18400</v>
      </c>
      <c r="J30" s="45"/>
      <c r="M30">
        <v>37360</v>
      </c>
      <c r="O30" s="9"/>
    </row>
    <row r="31" spans="2:16">
      <c r="B31">
        <v>15</v>
      </c>
      <c r="C31" s="15"/>
      <c r="D31">
        <v>888</v>
      </c>
      <c r="E31">
        <v>18600</v>
      </c>
      <c r="F31" s="15"/>
      <c r="G31">
        <v>354</v>
      </c>
      <c r="H31">
        <v>16340</v>
      </c>
      <c r="J31" s="45"/>
      <c r="M31">
        <v>34900</v>
      </c>
    </row>
    <row r="32" spans="2:16">
      <c r="B32">
        <v>16</v>
      </c>
      <c r="C32" s="15"/>
      <c r="D32">
        <v>889</v>
      </c>
      <c r="E32">
        <v>15640</v>
      </c>
      <c r="F32" s="15"/>
      <c r="G32">
        <v>355</v>
      </c>
      <c r="H32">
        <v>16360</v>
      </c>
      <c r="J32" s="45"/>
      <c r="M32">
        <v>32020</v>
      </c>
    </row>
    <row r="33" spans="1:20" s="9" customFormat="1">
      <c r="A33"/>
      <c r="B33">
        <v>17</v>
      </c>
      <c r="C33" s="29"/>
      <c r="D33">
        <v>890</v>
      </c>
      <c r="E33">
        <v>15360</v>
      </c>
      <c r="F33" s="15"/>
      <c r="G33">
        <v>356</v>
      </c>
      <c r="H33">
        <v>13880</v>
      </c>
      <c r="I33"/>
      <c r="J33" s="45"/>
      <c r="K33"/>
      <c r="M33">
        <v>29200</v>
      </c>
      <c r="Q33"/>
      <c r="R33"/>
      <c r="S33"/>
      <c r="T33"/>
    </row>
    <row r="34" spans="1:20" s="9" customFormat="1">
      <c r="A34"/>
      <c r="B34">
        <v>18</v>
      </c>
      <c r="C34" s="29"/>
      <c r="D34">
        <v>891</v>
      </c>
      <c r="E34">
        <v>15880</v>
      </c>
      <c r="F34" s="15"/>
      <c r="G34">
        <v>357</v>
      </c>
      <c r="H34">
        <v>13040</v>
      </c>
      <c r="I34"/>
      <c r="J34" s="45"/>
      <c r="K34"/>
      <c r="M34">
        <v>29400</v>
      </c>
      <c r="Q34"/>
      <c r="R34"/>
      <c r="S34"/>
      <c r="T34"/>
    </row>
    <row r="35" spans="1:20" s="9" customFormat="1">
      <c r="A35"/>
      <c r="B35">
        <v>19</v>
      </c>
      <c r="C35" s="29"/>
      <c r="D35">
        <v>892</v>
      </c>
      <c r="E35">
        <v>13900</v>
      </c>
      <c r="F35" s="15"/>
      <c r="G35">
        <v>358</v>
      </c>
      <c r="H35">
        <v>16120</v>
      </c>
      <c r="I35"/>
      <c r="J35" s="45"/>
      <c r="K35"/>
      <c r="M35">
        <v>29880</v>
      </c>
      <c r="S35"/>
      <c r="T35"/>
    </row>
    <row r="36" spans="1:20" s="9" customFormat="1">
      <c r="A36"/>
      <c r="B36">
        <v>20</v>
      </c>
      <c r="C36" s="29"/>
      <c r="D36">
        <v>893</v>
      </c>
      <c r="E36">
        <v>14060</v>
      </c>
      <c r="F36" s="15"/>
      <c r="G36">
        <v>359</v>
      </c>
      <c r="H36">
        <v>15880</v>
      </c>
      <c r="I36"/>
      <c r="J36" s="45"/>
      <c r="K36"/>
      <c r="M36">
        <v>29820</v>
      </c>
      <c r="S36"/>
      <c r="T36"/>
    </row>
    <row r="37" spans="1:20" s="9" customFormat="1">
      <c r="A37"/>
      <c r="B37">
        <v>21</v>
      </c>
      <c r="C37" s="29"/>
      <c r="D37" s="24">
        <v>894</v>
      </c>
      <c r="E37" s="5">
        <v>15460</v>
      </c>
      <c r="F37" s="15"/>
      <c r="G37">
        <v>360</v>
      </c>
      <c r="H37" s="5">
        <v>15820</v>
      </c>
      <c r="I37"/>
      <c r="J37" s="45"/>
      <c r="K37"/>
      <c r="M37">
        <v>30680</v>
      </c>
      <c r="O37" s="31"/>
      <c r="S37"/>
      <c r="T37"/>
    </row>
    <row r="38" spans="1:20">
      <c r="B38">
        <v>22</v>
      </c>
      <c r="C38" s="15"/>
      <c r="D38" s="24">
        <v>895</v>
      </c>
      <c r="E38" s="9">
        <v>15540</v>
      </c>
      <c r="F38" s="15"/>
      <c r="G38">
        <v>361</v>
      </c>
      <c r="H38">
        <v>15840</v>
      </c>
      <c r="J38" s="45"/>
      <c r="M38">
        <v>31040</v>
      </c>
    </row>
    <row r="39" spans="1:20">
      <c r="B39">
        <v>23</v>
      </c>
      <c r="C39" s="15"/>
      <c r="D39" s="24">
        <v>896</v>
      </c>
      <c r="E39" s="5">
        <v>13520</v>
      </c>
      <c r="F39" s="15"/>
      <c r="G39">
        <v>362</v>
      </c>
      <c r="H39" s="5">
        <v>13460</v>
      </c>
      <c r="J39" s="45"/>
      <c r="M39">
        <v>27180</v>
      </c>
      <c r="O39" s="31"/>
    </row>
    <row r="40" spans="1:20">
      <c r="B40">
        <v>24</v>
      </c>
      <c r="C40" s="15"/>
      <c r="D40" s="24"/>
      <c r="E40" s="9"/>
      <c r="F40" s="15"/>
      <c r="G40">
        <v>363</v>
      </c>
      <c r="H40" s="9">
        <v>13500</v>
      </c>
      <c r="J40" s="45"/>
      <c r="M40">
        <v>13500</v>
      </c>
    </row>
    <row r="41" spans="1:20">
      <c r="C41" s="15"/>
      <c r="D41" s="24"/>
      <c r="F41" s="15"/>
      <c r="J41" s="45"/>
    </row>
    <row r="42" spans="1:20">
      <c r="C42" s="15"/>
      <c r="D42" s="24"/>
      <c r="F42" s="15"/>
      <c r="J42" s="45"/>
      <c r="R42" s="9"/>
    </row>
    <row r="43" spans="1:20">
      <c r="C43" s="15"/>
      <c r="D43" s="24"/>
      <c r="F43" s="15"/>
      <c r="J43" s="45"/>
      <c r="R43" s="9"/>
    </row>
    <row r="44" spans="1:20">
      <c r="C44" s="15"/>
      <c r="D44" s="24"/>
      <c r="F44" s="15"/>
      <c r="J44" s="45"/>
      <c r="Q44" s="9"/>
    </row>
    <row r="45" spans="1:20">
      <c r="C45" s="15"/>
      <c r="D45" s="24"/>
      <c r="F45" s="15"/>
      <c r="J45" s="45"/>
    </row>
    <row r="46" spans="1:20">
      <c r="C46" s="15"/>
      <c r="D46" s="24"/>
      <c r="F46" s="15"/>
      <c r="H46" s="9"/>
      <c r="J46" s="45"/>
    </row>
    <row r="47" spans="1:20">
      <c r="C47" s="15"/>
      <c r="D47" s="24"/>
      <c r="F47" s="15"/>
      <c r="J47" s="45"/>
    </row>
    <row r="48" spans="1:20">
      <c r="C48" s="15"/>
      <c r="D48" s="24"/>
      <c r="E48" s="9"/>
      <c r="F48" s="15"/>
      <c r="J48" s="45"/>
    </row>
    <row r="49" spans="3:10">
      <c r="C49" s="15"/>
      <c r="D49" s="24"/>
      <c r="F49" s="15"/>
      <c r="J49" s="45"/>
    </row>
    <row r="50" spans="3:10">
      <c r="C50" s="15"/>
      <c r="D50" s="24"/>
      <c r="F50" s="15"/>
      <c r="J50" s="45"/>
    </row>
    <row r="51" spans="3:10">
      <c r="C51" s="15"/>
      <c r="D51" s="24"/>
      <c r="F51" s="15"/>
      <c r="J51" s="45"/>
    </row>
    <row r="52" spans="3:10">
      <c r="C52" s="15"/>
      <c r="D52" s="24"/>
      <c r="F52" s="15"/>
      <c r="J52" s="45"/>
    </row>
    <row r="53" spans="3:10">
      <c r="C53" s="15"/>
      <c r="D53" s="24"/>
      <c r="F53" s="15"/>
      <c r="J53" s="45"/>
    </row>
    <row r="54" spans="3:10">
      <c r="C54" s="15"/>
      <c r="D54" s="24"/>
      <c r="F54" s="15"/>
      <c r="G54" s="28"/>
      <c r="J54" s="45"/>
    </row>
    <row r="55" spans="3:10">
      <c r="C55" s="15"/>
      <c r="G55" s="24"/>
      <c r="J55" s="45"/>
    </row>
    <row r="56" spans="3:10">
      <c r="C56" s="15"/>
      <c r="D56" s="24"/>
      <c r="F56" s="15"/>
      <c r="G56" s="24"/>
      <c r="J56" s="45"/>
    </row>
    <row r="57" spans="3:10">
      <c r="C57" s="15"/>
      <c r="D57" s="24"/>
      <c r="F57" s="15"/>
      <c r="G57" s="24"/>
      <c r="J57" s="45"/>
    </row>
    <row r="58" spans="3:10">
      <c r="C58" s="15"/>
      <c r="D58" s="24"/>
      <c r="F58" s="15"/>
      <c r="G58" s="24"/>
      <c r="J58" s="45"/>
    </row>
    <row r="59" spans="3:10">
      <c r="C59" s="15"/>
      <c r="D59" s="32"/>
      <c r="F59" s="15"/>
      <c r="G59" s="32"/>
      <c r="J59" s="24"/>
    </row>
    <row r="60" spans="3:10">
      <c r="C60" s="15"/>
      <c r="F60" s="15"/>
      <c r="J60" s="24"/>
    </row>
    <row r="61" spans="3:10">
      <c r="C61" s="15"/>
      <c r="F61" s="15"/>
      <c r="J61" s="24"/>
    </row>
    <row r="62" spans="3:10">
      <c r="C62" s="15"/>
      <c r="F62" s="15"/>
      <c r="J62" s="24"/>
    </row>
    <row r="63" spans="3:10">
      <c r="C63" s="15"/>
      <c r="F63" s="15"/>
      <c r="J63" s="24"/>
    </row>
    <row r="64" spans="3:10">
      <c r="C64" s="15"/>
      <c r="F64" s="15"/>
      <c r="J64" s="24"/>
    </row>
    <row r="65" spans="3:10">
      <c r="C65" s="15"/>
      <c r="F65" s="15"/>
      <c r="J65" s="24"/>
    </row>
    <row r="66" spans="3:10">
      <c r="C66" s="15"/>
      <c r="F66" s="15"/>
      <c r="J66" s="24"/>
    </row>
    <row r="67" spans="3:10">
      <c r="C67" s="15"/>
      <c r="F67" s="15"/>
      <c r="J67" s="24"/>
    </row>
    <row r="68" spans="3:10">
      <c r="C68" s="15"/>
      <c r="F68" s="15"/>
      <c r="J68" s="24"/>
    </row>
    <row r="69" spans="3:10">
      <c r="C69" s="15"/>
      <c r="F69" s="15"/>
      <c r="J69" s="24"/>
    </row>
    <row r="70" spans="3:10">
      <c r="C70" s="15"/>
      <c r="F70" s="15"/>
      <c r="J70" s="24"/>
    </row>
    <row r="71" spans="3:10">
      <c r="C71" s="15"/>
      <c r="F71" s="15"/>
      <c r="J71" s="24"/>
    </row>
    <row r="72" spans="3:10">
      <c r="C72" s="15"/>
      <c r="F72" s="15"/>
      <c r="J72" s="24"/>
    </row>
    <row r="73" spans="3:10">
      <c r="C73" s="15"/>
      <c r="F73" s="15"/>
      <c r="J73" s="24"/>
    </row>
    <row r="74" spans="3:10">
      <c r="C74" s="15"/>
      <c r="F74" s="15"/>
      <c r="J74" s="24"/>
    </row>
    <row r="75" spans="3:10">
      <c r="C75" s="15"/>
      <c r="F75" s="15"/>
      <c r="J75" s="24"/>
    </row>
    <row r="76" spans="3:10">
      <c r="C76" s="15"/>
      <c r="F76" s="15"/>
      <c r="J76" s="24"/>
    </row>
    <row r="77" spans="3:10">
      <c r="C77" s="15"/>
      <c r="F77" s="15"/>
      <c r="J77" s="24"/>
    </row>
    <row r="78" spans="3:10">
      <c r="C78" s="15"/>
      <c r="F78" s="15"/>
      <c r="J78" s="24"/>
    </row>
    <row r="79" spans="3:10">
      <c r="C79" s="15"/>
      <c r="F79" s="15"/>
      <c r="J79" s="24"/>
    </row>
    <row r="80" spans="3:10">
      <c r="C80" s="15"/>
      <c r="F80" s="15"/>
      <c r="J80" s="24"/>
    </row>
    <row r="81" spans="3:10">
      <c r="C81" s="15"/>
      <c r="F81" s="15"/>
      <c r="J81" s="24"/>
    </row>
    <row r="82" spans="3:10">
      <c r="C82" s="15"/>
      <c r="F82" s="15"/>
      <c r="J82" s="24"/>
    </row>
    <row r="83" spans="3:10">
      <c r="C83" s="15"/>
      <c r="F83" s="15"/>
      <c r="J83" s="24"/>
    </row>
    <row r="84" spans="3:10">
      <c r="C84" s="15"/>
      <c r="F84" s="15"/>
      <c r="J84" s="24"/>
    </row>
    <row r="85" spans="3:10">
      <c r="C85" s="15"/>
      <c r="F85" s="15"/>
      <c r="J85" s="24"/>
    </row>
    <row r="86" spans="3:10">
      <c r="C86" s="15"/>
      <c r="F86" s="15"/>
      <c r="J86" s="24"/>
    </row>
    <row r="87" spans="3:10">
      <c r="C87" s="15"/>
      <c r="F87" s="15"/>
      <c r="J87" s="24"/>
    </row>
    <row r="88" spans="3:10">
      <c r="C88" s="15"/>
      <c r="F88" s="15"/>
      <c r="J88" s="24"/>
    </row>
    <row r="89" spans="3:10">
      <c r="C89" s="15"/>
      <c r="F89" s="15"/>
      <c r="J89" s="24"/>
    </row>
    <row r="90" spans="3:10">
      <c r="C90" s="15"/>
      <c r="F90" s="15"/>
      <c r="J90" s="24"/>
    </row>
    <row r="91" spans="3:10">
      <c r="C91" s="15"/>
      <c r="F91" s="15"/>
      <c r="J91" s="24"/>
    </row>
    <row r="92" spans="3:10">
      <c r="C92" s="15"/>
      <c r="D92" s="24"/>
      <c r="F92" s="15"/>
      <c r="J92" s="24"/>
    </row>
    <row r="93" spans="3:10">
      <c r="C93" s="15"/>
      <c r="D93" s="24"/>
      <c r="F93" s="15"/>
      <c r="G93" s="24"/>
      <c r="J93" s="24"/>
    </row>
    <row r="94" spans="3:10">
      <c r="C94" s="15"/>
      <c r="D94" s="24"/>
      <c r="F94" s="15"/>
      <c r="G94" s="24"/>
      <c r="J94" s="24"/>
    </row>
    <row r="95" spans="3:10">
      <c r="C95" s="15"/>
      <c r="D95" s="24"/>
      <c r="F95" s="15"/>
      <c r="G95" s="24"/>
      <c r="J95" s="24"/>
    </row>
    <row r="96" spans="3:10">
      <c r="C96" s="15"/>
      <c r="D96" s="24"/>
      <c r="F96" s="15"/>
      <c r="G96" s="24"/>
      <c r="J96" s="24"/>
    </row>
    <row r="97" spans="3:10">
      <c r="C97" s="15"/>
      <c r="D97" s="24"/>
      <c r="F97" s="15"/>
      <c r="G97" s="24"/>
      <c r="J97" s="24"/>
    </row>
    <row r="98" spans="3:10">
      <c r="C98" s="15"/>
      <c r="D98" s="24"/>
      <c r="F98" s="15"/>
      <c r="G98" s="24"/>
      <c r="J98" s="24"/>
    </row>
    <row r="99" spans="3:10">
      <c r="C99" s="15"/>
      <c r="D99" s="24"/>
      <c r="F99" s="15"/>
      <c r="G99" s="24"/>
      <c r="J99" s="24"/>
    </row>
    <row r="100" spans="3:10">
      <c r="C100" s="15"/>
      <c r="D100" s="24"/>
      <c r="F100" s="15"/>
      <c r="G100" s="24"/>
      <c r="J100" s="24"/>
    </row>
    <row r="101" spans="3:10">
      <c r="C101" s="15"/>
      <c r="D101" s="24"/>
      <c r="F101" s="15"/>
      <c r="G101" s="24"/>
      <c r="J101" s="24"/>
    </row>
    <row r="102" spans="3:10">
      <c r="D102" s="24"/>
      <c r="F102" s="15"/>
      <c r="G102" s="24"/>
      <c r="J102" s="24"/>
    </row>
    <row r="103" spans="3:10">
      <c r="D103" s="24"/>
      <c r="F103" s="15"/>
      <c r="G103" s="24"/>
      <c r="J103" s="24"/>
    </row>
    <row r="104" spans="3:10">
      <c r="D104" s="24"/>
      <c r="F104" s="15"/>
      <c r="G104" s="24"/>
      <c r="J104" s="24"/>
    </row>
    <row r="105" spans="3:10">
      <c r="D105" s="24"/>
      <c r="F105" s="15"/>
      <c r="G105" s="24"/>
      <c r="J105" s="24"/>
    </row>
    <row r="106" spans="3:10">
      <c r="D106" s="24"/>
      <c r="F106" s="15"/>
      <c r="G106" s="24"/>
      <c r="J106" s="24"/>
    </row>
    <row r="107" spans="3:10">
      <c r="D107" s="24"/>
      <c r="F107" s="15"/>
      <c r="G107" s="24"/>
      <c r="J107" s="24"/>
    </row>
    <row r="108" spans="3:10">
      <c r="D108" s="26"/>
      <c r="E108" s="33" t="s">
        <v>48</v>
      </c>
      <c r="F108" s="27"/>
      <c r="G108" s="26"/>
      <c r="H108" s="33" t="s">
        <v>48</v>
      </c>
      <c r="I108" s="33"/>
      <c r="J108" s="24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9F983-CC74-4C9B-AD72-49B57FF93E19}">
  <dimension ref="A1:AE133"/>
  <sheetViews>
    <sheetView workbookViewId="0">
      <pane ySplit="15" topLeftCell="A16" activePane="bottomLeft" state="frozen"/>
      <selection pane="bottomLeft" activeCell="N57" sqref="N57"/>
      <selection activeCell="N57" sqref="N57"/>
    </sheetView>
  </sheetViews>
  <sheetFormatPr defaultRowHeight="1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  <col min="26" max="26" width="5.140625" customWidth="1"/>
    <col min="29" max="29" width="5.85546875" customWidth="1"/>
  </cols>
  <sheetData>
    <row r="1" spans="1:31">
      <c r="B1" t="s">
        <v>0</v>
      </c>
      <c r="L1" s="56">
        <v>0.16</v>
      </c>
      <c r="M1" s="9"/>
      <c r="N1" s="9"/>
      <c r="O1" s="9">
        <v>2204.62262184877</v>
      </c>
    </row>
    <row r="2" spans="1:31">
      <c r="H2" s="76" t="s">
        <v>4</v>
      </c>
      <c r="I2" s="76" t="s">
        <v>4</v>
      </c>
      <c r="J2">
        <f>+D11+G11</f>
        <v>187880</v>
      </c>
      <c r="K2">
        <f>J2-J3</f>
        <v>180</v>
      </c>
      <c r="L2" s="1">
        <f>K2/J2</f>
        <v>9.5805833510751543E-4</v>
      </c>
      <c r="V2">
        <f>SUM(V56:V58)</f>
        <v>0</v>
      </c>
    </row>
    <row r="3" spans="1:31">
      <c r="B3" t="s">
        <v>7</v>
      </c>
      <c r="D3" s="65" t="s">
        <v>113</v>
      </c>
      <c r="E3" s="65"/>
      <c r="F3" t="s">
        <v>114</v>
      </c>
      <c r="H3" s="76" t="s">
        <v>10</v>
      </c>
      <c r="I3" s="76"/>
      <c r="J3">
        <f>K11-L10+M11-N10+O11-P10+Q11-R10+S11-T10+U11-V10+W11-X10</f>
        <v>187700</v>
      </c>
      <c r="K3" s="3" t="s">
        <v>11</v>
      </c>
      <c r="L3" s="3" t="s">
        <v>12</v>
      </c>
      <c r="M3" s="3" t="s">
        <v>13</v>
      </c>
      <c r="N3" s="4">
        <f>N4*I4/O1</f>
        <v>81.618778296444077</v>
      </c>
      <c r="O3" s="4">
        <f>K7+M7+O7+Q7+S7+U7+W7</f>
        <v>81.618778296444049</v>
      </c>
      <c r="V3" t="e">
        <f>V2/U11</f>
        <v>#DIV/0!</v>
      </c>
    </row>
    <row r="4" spans="1:31">
      <c r="B4" t="s">
        <v>15</v>
      </c>
      <c r="D4" s="78" t="s">
        <v>94</v>
      </c>
      <c r="E4" s="65"/>
      <c r="I4">
        <v>60</v>
      </c>
      <c r="J4" s="5">
        <f>J3/I4</f>
        <v>3128.3333333333335</v>
      </c>
      <c r="K4" s="6">
        <v>0.98</v>
      </c>
      <c r="L4" s="6">
        <f>(L8+N8+P8+R8+T8+V8+X8)/J5/K4</f>
        <v>0.17</v>
      </c>
      <c r="M4" s="6">
        <f>(L9+N9+P9+R9+T9+V9+X9)/J5/K4</f>
        <v>0.01</v>
      </c>
      <c r="N4" s="5">
        <f>IF(L4&gt;L1,J4*(1-L4)/(1-L1)*(1-M4)*K4,J4*K4*(1-M4))</f>
        <v>2998.9767500000007</v>
      </c>
      <c r="V4" s="4" t="e">
        <f>U7*V3</f>
        <v>#DIV/0!</v>
      </c>
    </row>
    <row r="5" spans="1:31">
      <c r="B5" t="s">
        <v>18</v>
      </c>
      <c r="D5" s="77">
        <v>43371</v>
      </c>
      <c r="E5" s="65"/>
      <c r="F5" s="7">
        <v>43403</v>
      </c>
      <c r="J5" s="4">
        <f>J3/O1</f>
        <v>85.139287849000226</v>
      </c>
      <c r="N5" s="5">
        <v>75.12</v>
      </c>
      <c r="O5" s="8">
        <f>N4/N5</f>
        <v>39.92248069755059</v>
      </c>
      <c r="P5" t="s">
        <v>6</v>
      </c>
      <c r="V5" s="4" t="e">
        <f>U7-V4</f>
        <v>#DIV/0!</v>
      </c>
    </row>
    <row r="6" spans="1:31">
      <c r="D6" s="9"/>
      <c r="J6" s="4"/>
      <c r="K6" s="10"/>
      <c r="L6" s="11"/>
      <c r="M6" s="10"/>
      <c r="N6" s="5"/>
      <c r="O6" s="8"/>
    </row>
    <row r="7" spans="1:31">
      <c r="H7">
        <f>H14*J3/J2/37792</f>
        <v>0.96858850398501428</v>
      </c>
      <c r="I7">
        <f>I14*J3/J2/50621</f>
        <v>1.0408619348374475</v>
      </c>
      <c r="K7" s="4">
        <f>IF(K8&gt;$L1,(L11-L10/$O1)*$K4*(1-K8)/(1-$L1)*(1-K9),(L11-L10/$O1)*$K4*(1-K9))</f>
        <v>32.134404454487033</v>
      </c>
      <c r="M7" s="4">
        <f>IF(M8&gt;$L1,(N11-N10/$O1)*$K4*(1-M8)/(1-$L1)*(1-M9),(N11-N10/$O1)*$K4*(1-M9))</f>
        <v>2.382903063742746</v>
      </c>
      <c r="O7" s="4">
        <f>IF(O8&gt;$L1,(P11-P10/$O1)*$K4*(1-O8)/(1-$L1)*(1-O9),(P11-P10/$O1)*$K4*(1-O9))</f>
        <v>47.101470778214278</v>
      </c>
      <c r="Q7" s="4">
        <f>IF(Q8&gt;$L1,(R11-R10/$O1)*$K4*(1-Q8)/(1-$L1)*(1-Q9),(R11-R10/$O1)*$K4*(1-Q9))</f>
        <v>0</v>
      </c>
      <c r="S7" s="4">
        <f>IF(S8&gt;$L1,(T11-T10/$O1)*$K4*(1-S8)/(1-$L1)*(1-S9),(T11-T10/$O1)*$K4*(1-S9))</f>
        <v>0</v>
      </c>
      <c r="U7" s="4">
        <f>IF(U8&gt;$L1,(V11-V10/$O1)*$K4*(1-U8)/(1-$L1)*(1-U9),(V11-V10/$O1)*$K4*(1-U9))</f>
        <v>0</v>
      </c>
      <c r="W7" s="4">
        <f>IF(W8&gt;$L1,(X11-X10/$O1)*$K4*(1-W8)/(1-$L1)*(1-W9),(X11-X10/$O1)*$K4*(1-W9))</f>
        <v>0</v>
      </c>
    </row>
    <row r="8" spans="1:31">
      <c r="B8" s="12"/>
      <c r="C8" s="12"/>
      <c r="D8" s="12"/>
      <c r="E8" s="13">
        <f>D9/D11</f>
        <v>0.84381725888324877</v>
      </c>
      <c r="F8" s="12"/>
      <c r="G8" s="12"/>
      <c r="H8" s="13">
        <f>G9/G11</f>
        <v>0.98918102483777126</v>
      </c>
      <c r="I8" s="12"/>
      <c r="J8" t="s">
        <v>19</v>
      </c>
      <c r="K8" s="1">
        <v>0.17</v>
      </c>
      <c r="L8" s="4">
        <f>(L11-L10/$O1)*$K4*K8</f>
        <v>5.5845113254238141</v>
      </c>
      <c r="M8" s="1">
        <v>0.17</v>
      </c>
      <c r="N8" s="4">
        <f>(N11-N10/$O1)*$K4*M8</f>
        <v>0.41411531885416109</v>
      </c>
      <c r="O8" s="1">
        <v>0.17</v>
      </c>
      <c r="P8" s="4">
        <f>(P11-P10/$O1)*$K4*O8</f>
        <v>8.1855787113654621</v>
      </c>
      <c r="Q8" s="1">
        <v>9.5000000000000001E-2</v>
      </c>
      <c r="R8" s="4">
        <f>(R11-R10/$O1)*$K4*Q8</f>
        <v>0</v>
      </c>
      <c r="S8" s="1">
        <v>9.5000000000000001E-2</v>
      </c>
      <c r="T8" s="4">
        <f>(T11-T10/$O1)*$K4*S8</f>
        <v>0</v>
      </c>
      <c r="U8" s="1">
        <v>0.15</v>
      </c>
      <c r="V8" s="4">
        <f>(V11-V10/$O1)*$K4*U8</f>
        <v>0</v>
      </c>
      <c r="W8" s="1">
        <v>0.15</v>
      </c>
      <c r="X8" s="4">
        <f>(X11-X10/$O1)*$K4*W8</f>
        <v>0</v>
      </c>
    </row>
    <row r="9" spans="1:31">
      <c r="B9" s="12" t="s">
        <v>20</v>
      </c>
      <c r="C9" s="14"/>
      <c r="D9" s="79">
        <v>83116</v>
      </c>
      <c r="E9" s="80"/>
      <c r="F9" s="81"/>
      <c r="G9" s="79">
        <f>37792+50621</f>
        <v>88413</v>
      </c>
      <c r="H9" s="80"/>
      <c r="I9" s="81"/>
      <c r="J9" t="s">
        <v>13</v>
      </c>
      <c r="K9" s="1">
        <v>0.01</v>
      </c>
      <c r="L9" s="4">
        <f>(L11-L10/$O1)*$K4*K9</f>
        <v>0.32850066620140084</v>
      </c>
      <c r="M9" s="1">
        <v>0.01</v>
      </c>
      <c r="N9" s="4">
        <f>(N11-N10/$O1)*$K4*M9</f>
        <v>2.4359724638480063E-2</v>
      </c>
      <c r="O9" s="1">
        <v>0.01</v>
      </c>
      <c r="P9" s="4">
        <f>(P11-P10/$O1)*$K4*O9</f>
        <v>0.48150463008032129</v>
      </c>
      <c r="Q9" s="1">
        <v>2.5000000000000001E-2</v>
      </c>
      <c r="R9" s="4">
        <f>(R11-R10/$O1)*$K4*Q9</f>
        <v>0</v>
      </c>
      <c r="S9" s="1">
        <v>2.5000000000000001E-2</v>
      </c>
      <c r="T9" s="4">
        <f>(T11-T10/$O1)*$K4*S9</f>
        <v>0</v>
      </c>
      <c r="U9" s="1">
        <v>2.5000000000000001E-2</v>
      </c>
      <c r="V9" s="4">
        <f>(V11-V10/$O1)*$K4*U9</f>
        <v>0</v>
      </c>
      <c r="W9" s="1">
        <v>2.5000000000000001E-2</v>
      </c>
      <c r="X9" s="4">
        <f>(X11-X10/$O1)*$K4*W9</f>
        <v>0</v>
      </c>
    </row>
    <row r="10" spans="1:31">
      <c r="B10" t="s">
        <v>21</v>
      </c>
      <c r="C10" s="15"/>
      <c r="D10" s="67">
        <f>J3/J2*D11</f>
        <v>98405.631253991902</v>
      </c>
      <c r="E10" s="68"/>
      <c r="F10" s="69"/>
      <c r="G10" s="67">
        <f>J3/J2*G11</f>
        <v>89294.368746008084</v>
      </c>
      <c r="H10" s="68"/>
      <c r="I10" s="69"/>
      <c r="J10" t="s">
        <v>22</v>
      </c>
      <c r="L10" s="16"/>
      <c r="N10" s="16"/>
      <c r="P10" s="16"/>
      <c r="R10" s="16"/>
      <c r="T10" s="16"/>
      <c r="V10" s="16"/>
      <c r="X10" s="16"/>
      <c r="AA10">
        <v>929</v>
      </c>
      <c r="AB10" s="31" t="e">
        <f>AB14*AA10</f>
        <v>#DIV/0!</v>
      </c>
      <c r="AD10">
        <v>501</v>
      </c>
      <c r="AE10" s="31" t="e">
        <f>AE14*AD10</f>
        <v>#DIV/0!</v>
      </c>
    </row>
    <row r="11" spans="1:31">
      <c r="B11" t="s">
        <v>23</v>
      </c>
      <c r="C11" s="15"/>
      <c r="D11" s="70">
        <f>E14+F14</f>
        <v>98500</v>
      </c>
      <c r="E11" s="71"/>
      <c r="F11" s="72"/>
      <c r="G11" s="70">
        <f>H14+I14</f>
        <v>89380</v>
      </c>
      <c r="H11" s="71"/>
      <c r="I11" s="71"/>
      <c r="J11" s="20"/>
      <c r="K11" s="21">
        <f>K14+L14</f>
        <v>73900</v>
      </c>
      <c r="L11" s="22">
        <f>K11/2204.62262184877</f>
        <v>33.520476143000089</v>
      </c>
      <c r="M11" s="21">
        <f>M14+N14</f>
        <v>5480</v>
      </c>
      <c r="N11" s="22">
        <f>M11/2204.62262184877</f>
        <v>2.4856861876000065</v>
      </c>
      <c r="O11" s="21">
        <f>O14+P14</f>
        <v>108320</v>
      </c>
      <c r="P11" s="22">
        <f>O11/2204.62262184877</f>
        <v>49.133125518400128</v>
      </c>
      <c r="Q11" s="21">
        <f>Q14+R14</f>
        <v>0</v>
      </c>
      <c r="R11" s="22">
        <f>Q11/2204.62262184877</f>
        <v>0</v>
      </c>
      <c r="S11" s="21">
        <f>S14+T14</f>
        <v>0</v>
      </c>
      <c r="T11" s="22">
        <f>S11/2204.62262184877</f>
        <v>0</v>
      </c>
      <c r="U11" s="21">
        <f>U14+V14</f>
        <v>0</v>
      </c>
      <c r="V11" s="22">
        <f>U11/2204.62262184877</f>
        <v>0</v>
      </c>
      <c r="W11" s="21">
        <f>W14+X14</f>
        <v>0</v>
      </c>
      <c r="X11" s="22">
        <f>W11/2204.62262184877</f>
        <v>0</v>
      </c>
      <c r="Z11" s="70">
        <f>AA14+AD14</f>
        <v>0</v>
      </c>
      <c r="AA11" s="71"/>
      <c r="AB11" s="71"/>
      <c r="AC11" s="71"/>
      <c r="AD11" s="71"/>
      <c r="AE11" s="71"/>
    </row>
    <row r="12" spans="1:31">
      <c r="A12" s="65" t="s">
        <v>24</v>
      </c>
      <c r="B12" s="65"/>
      <c r="C12" s="15"/>
      <c r="D12" s="73" t="s">
        <v>25</v>
      </c>
      <c r="E12" s="74"/>
      <c r="F12" s="75"/>
      <c r="G12" s="73" t="s">
        <v>115</v>
      </c>
      <c r="H12" s="74"/>
      <c r="I12" s="74"/>
      <c r="J12" s="23"/>
      <c r="K12" s="63" t="s">
        <v>116</v>
      </c>
      <c r="L12" s="64"/>
      <c r="M12" s="63" t="s">
        <v>117</v>
      </c>
      <c r="N12" s="64"/>
      <c r="O12" s="63" t="s">
        <v>118</v>
      </c>
      <c r="P12" s="64"/>
      <c r="Q12" s="63" t="s">
        <v>85</v>
      </c>
      <c r="R12" s="64"/>
      <c r="S12" s="63" t="s">
        <v>86</v>
      </c>
      <c r="T12" s="64"/>
      <c r="U12" s="63" t="s">
        <v>54</v>
      </c>
      <c r="V12" s="64"/>
      <c r="W12" s="63" t="s">
        <v>33</v>
      </c>
      <c r="X12" s="64"/>
      <c r="Z12" s="73" t="s">
        <v>25</v>
      </c>
      <c r="AA12" s="74"/>
      <c r="AB12" s="75"/>
      <c r="AC12" s="73" t="s">
        <v>119</v>
      </c>
      <c r="AD12" s="74"/>
      <c r="AE12" s="74"/>
    </row>
    <row r="13" spans="1:31">
      <c r="B13" t="s">
        <v>34</v>
      </c>
      <c r="C13" s="15"/>
      <c r="D13" s="24" t="s">
        <v>35</v>
      </c>
      <c r="E13" s="65" t="s">
        <v>36</v>
      </c>
      <c r="F13" s="66"/>
      <c r="G13" s="24" t="s">
        <v>35</v>
      </c>
      <c r="H13" s="65" t="s">
        <v>36</v>
      </c>
      <c r="I13" s="65"/>
      <c r="J13" s="20"/>
      <c r="K13" s="63" t="s">
        <v>36</v>
      </c>
      <c r="L13" s="64"/>
      <c r="M13" s="63" t="s">
        <v>36</v>
      </c>
      <c r="N13" s="64"/>
      <c r="O13" s="63" t="s">
        <v>36</v>
      </c>
      <c r="P13" s="64"/>
      <c r="Q13" s="63" t="s">
        <v>36</v>
      </c>
      <c r="R13" s="64"/>
      <c r="S13" s="63" t="s">
        <v>36</v>
      </c>
      <c r="T13" s="64"/>
      <c r="U13" s="63" t="s">
        <v>36</v>
      </c>
      <c r="V13" s="64"/>
      <c r="W13" s="63" t="s">
        <v>36</v>
      </c>
      <c r="X13" s="64"/>
      <c r="Z13" s="24" t="s">
        <v>35</v>
      </c>
      <c r="AA13" s="65" t="s">
        <v>36</v>
      </c>
      <c r="AB13" s="66"/>
      <c r="AC13" s="24" t="s">
        <v>35</v>
      </c>
      <c r="AD13" s="65" t="s">
        <v>36</v>
      </c>
      <c r="AE13" s="65"/>
    </row>
    <row r="14" spans="1:31">
      <c r="C14" s="15"/>
      <c r="D14" s="24"/>
      <c r="E14" s="2">
        <f>SUM(E15:E133)</f>
        <v>98500</v>
      </c>
      <c r="F14" s="25">
        <f>SUM(F15:F133)</f>
        <v>0</v>
      </c>
      <c r="G14" s="24"/>
      <c r="H14" s="2">
        <f>SUM(H15:H133)</f>
        <v>36640</v>
      </c>
      <c r="I14" s="2">
        <f>SUM(I15:I133)</f>
        <v>52740</v>
      </c>
      <c r="J14" s="20"/>
      <c r="K14" s="17">
        <f t="shared" ref="K14:X14" si="0">SUM(K15:K133)</f>
        <v>73900</v>
      </c>
      <c r="L14" s="19">
        <f t="shared" si="0"/>
        <v>0</v>
      </c>
      <c r="M14" s="17">
        <f t="shared" si="0"/>
        <v>5480</v>
      </c>
      <c r="N14" s="19">
        <f t="shared" si="0"/>
        <v>0</v>
      </c>
      <c r="O14" s="17">
        <f t="shared" si="0"/>
        <v>108320</v>
      </c>
      <c r="P14" s="19">
        <f t="shared" si="0"/>
        <v>0</v>
      </c>
      <c r="Q14" s="17">
        <f t="shared" si="0"/>
        <v>0</v>
      </c>
      <c r="R14" s="19">
        <f t="shared" si="0"/>
        <v>0</v>
      </c>
      <c r="S14" s="17">
        <f t="shared" si="0"/>
        <v>0</v>
      </c>
      <c r="T14" s="19">
        <f t="shared" si="0"/>
        <v>0</v>
      </c>
      <c r="U14" s="17">
        <f t="shared" si="0"/>
        <v>0</v>
      </c>
      <c r="V14" s="19">
        <f t="shared" si="0"/>
        <v>0</v>
      </c>
      <c r="W14" s="17">
        <f t="shared" si="0"/>
        <v>0</v>
      </c>
      <c r="X14" s="19">
        <f t="shared" si="0"/>
        <v>0</v>
      </c>
      <c r="Z14" s="24"/>
      <c r="AA14" s="2">
        <f>SUM(AA15:AA133)</f>
        <v>0</v>
      </c>
      <c r="AB14" s="59" t="e">
        <f>AVERAGE(AB15:AB133)</f>
        <v>#DIV/0!</v>
      </c>
      <c r="AC14" s="24"/>
      <c r="AD14" s="2">
        <f>SUM(AD15:AD133)</f>
        <v>0</v>
      </c>
      <c r="AE14" s="59" t="e">
        <f>AVERAGE(AE15:AE133)</f>
        <v>#DIV/0!</v>
      </c>
    </row>
    <row r="15" spans="1:31">
      <c r="C15" s="15"/>
      <c r="D15" s="24"/>
      <c r="E15" t="s">
        <v>37</v>
      </c>
      <c r="F15" s="15" t="s">
        <v>39</v>
      </c>
      <c r="G15" s="24"/>
      <c r="H15" t="s">
        <v>115</v>
      </c>
      <c r="I15" t="s">
        <v>120</v>
      </c>
      <c r="J15" s="24"/>
      <c r="K15" s="26" t="s">
        <v>37</v>
      </c>
      <c r="L15" s="27" t="s">
        <v>39</v>
      </c>
      <c r="M15" s="26" t="s">
        <v>37</v>
      </c>
      <c r="N15" s="27" t="s">
        <v>39</v>
      </c>
      <c r="O15" s="26" t="s">
        <v>37</v>
      </c>
      <c r="P15" s="27" t="s">
        <v>39</v>
      </c>
      <c r="Q15" s="26" t="s">
        <v>37</v>
      </c>
      <c r="R15" s="27" t="s">
        <v>39</v>
      </c>
      <c r="S15" s="26" t="s">
        <v>37</v>
      </c>
      <c r="T15" s="27" t="s">
        <v>39</v>
      </c>
      <c r="U15" s="26" t="s">
        <v>37</v>
      </c>
      <c r="V15" s="27" t="s">
        <v>39</v>
      </c>
      <c r="W15" s="26" t="s">
        <v>37</v>
      </c>
      <c r="X15" s="27" t="s">
        <v>39</v>
      </c>
      <c r="Z15" s="24"/>
      <c r="AA15" t="s">
        <v>37</v>
      </c>
      <c r="AB15" s="60" t="s">
        <v>39</v>
      </c>
      <c r="AC15" s="24"/>
      <c r="AD15" t="s">
        <v>37</v>
      </c>
      <c r="AE15" s="60" t="s">
        <v>38</v>
      </c>
    </row>
    <row r="16" spans="1:31">
      <c r="A16" s="83" t="s">
        <v>121</v>
      </c>
      <c r="B16">
        <v>5</v>
      </c>
      <c r="C16" s="15"/>
      <c r="D16" s="24">
        <v>539</v>
      </c>
      <c r="E16">
        <v>18920</v>
      </c>
      <c r="F16" s="15"/>
      <c r="G16" s="24">
        <v>43</v>
      </c>
      <c r="H16">
        <v>18280</v>
      </c>
      <c r="J16" s="24"/>
      <c r="K16">
        <v>31180</v>
      </c>
      <c r="M16">
        <v>5480</v>
      </c>
      <c r="Z16" s="24"/>
      <c r="AB16" s="60"/>
      <c r="AC16" s="24"/>
      <c r="AE16" s="60"/>
    </row>
    <row r="17" spans="1:31">
      <c r="A17" s="83"/>
      <c r="B17">
        <v>6</v>
      </c>
      <c r="C17" s="15"/>
      <c r="D17" s="24">
        <v>540</v>
      </c>
      <c r="E17">
        <v>15340</v>
      </c>
      <c r="F17" s="15"/>
      <c r="G17" s="24">
        <v>44</v>
      </c>
      <c r="H17">
        <v>18360</v>
      </c>
      <c r="J17" s="24"/>
      <c r="Z17" s="24"/>
      <c r="AB17" s="60"/>
      <c r="AC17" s="24"/>
      <c r="AE17" s="60"/>
    </row>
    <row r="18" spans="1:31">
      <c r="A18" s="83"/>
      <c r="C18" s="15"/>
      <c r="D18" s="24">
        <v>541</v>
      </c>
      <c r="E18">
        <v>9160</v>
      </c>
      <c r="F18" s="15"/>
      <c r="G18" s="24"/>
      <c r="J18" s="24"/>
      <c r="K18">
        <v>42720</v>
      </c>
      <c r="Z18" s="24"/>
      <c r="AB18" s="60"/>
      <c r="AC18" s="24"/>
      <c r="AE18" s="60"/>
    </row>
    <row r="19" spans="1:31">
      <c r="A19" s="83"/>
      <c r="C19" s="15"/>
      <c r="F19" s="15"/>
      <c r="J19" s="24"/>
      <c r="AB19" s="60"/>
      <c r="AE19" s="60"/>
    </row>
    <row r="20" spans="1:31">
      <c r="B20">
        <v>7</v>
      </c>
      <c r="C20" s="15"/>
      <c r="D20">
        <v>567</v>
      </c>
      <c r="E20">
        <v>17620</v>
      </c>
      <c r="F20" s="15"/>
      <c r="G20">
        <v>67</v>
      </c>
      <c r="I20">
        <v>11660</v>
      </c>
      <c r="J20" s="24"/>
      <c r="O20">
        <v>39180</v>
      </c>
      <c r="AB20" s="60"/>
      <c r="AE20" s="60"/>
    </row>
    <row r="21" spans="1:31">
      <c r="C21" s="15"/>
      <c r="F21" s="15"/>
      <c r="G21">
        <v>68</v>
      </c>
      <c r="I21">
        <v>9920</v>
      </c>
      <c r="J21" s="24"/>
      <c r="O21">
        <v>28500</v>
      </c>
      <c r="AB21" s="60"/>
      <c r="AE21" s="60"/>
    </row>
    <row r="22" spans="1:31">
      <c r="B22">
        <v>8</v>
      </c>
      <c r="C22" s="15"/>
      <c r="D22">
        <v>568</v>
      </c>
      <c r="E22">
        <v>16780</v>
      </c>
      <c r="F22" s="15"/>
      <c r="G22">
        <v>69</v>
      </c>
      <c r="I22">
        <v>11880</v>
      </c>
      <c r="J22" s="24"/>
      <c r="AB22" s="60"/>
      <c r="AE22" s="60"/>
    </row>
    <row r="23" spans="1:31">
      <c r="B23">
        <v>9</v>
      </c>
      <c r="C23" s="15"/>
      <c r="D23">
        <v>569</v>
      </c>
      <c r="E23">
        <v>17140</v>
      </c>
      <c r="F23" s="15"/>
      <c r="G23">
        <v>70</v>
      </c>
      <c r="I23">
        <v>15440</v>
      </c>
      <c r="J23" s="24"/>
      <c r="O23">
        <v>40640</v>
      </c>
      <c r="AB23" s="60"/>
      <c r="AE23" s="60"/>
    </row>
    <row r="24" spans="1:31">
      <c r="C24" s="15"/>
      <c r="D24">
        <v>570</v>
      </c>
      <c r="E24">
        <v>3540</v>
      </c>
      <c r="F24" s="15"/>
      <c r="G24">
        <v>71</v>
      </c>
      <c r="I24">
        <v>3840</v>
      </c>
      <c r="J24" s="24"/>
      <c r="AB24" s="60"/>
      <c r="AE24" s="60"/>
    </row>
    <row r="25" spans="1:31">
      <c r="C25" s="15"/>
      <c r="F25" s="15"/>
      <c r="J25" s="24"/>
      <c r="AB25" s="60"/>
      <c r="AE25" s="60"/>
    </row>
    <row r="26" spans="1:31">
      <c r="C26" s="15"/>
      <c r="F26" s="15"/>
      <c r="J26" s="24"/>
      <c r="AB26" s="60"/>
      <c r="AE26" s="60"/>
    </row>
    <row r="27" spans="1:31">
      <c r="C27" s="15"/>
      <c r="F27" s="15"/>
      <c r="I27" s="15"/>
      <c r="J27" s="24"/>
      <c r="AB27" s="60"/>
      <c r="AE27" s="60"/>
    </row>
    <row r="28" spans="1:31">
      <c r="C28" s="15"/>
      <c r="F28" s="15"/>
      <c r="I28" s="15"/>
      <c r="J28" s="24"/>
      <c r="AB28" s="60"/>
      <c r="AE28" s="60"/>
    </row>
    <row r="29" spans="1:31">
      <c r="C29" s="15"/>
      <c r="J29" s="24"/>
      <c r="AB29" s="60"/>
      <c r="AE29" s="60"/>
    </row>
    <row r="30" spans="1:31">
      <c r="C30" s="15"/>
      <c r="D30" s="28"/>
      <c r="F30" s="15"/>
      <c r="J30" s="24"/>
      <c r="Z30" s="28"/>
      <c r="AB30" s="60"/>
      <c r="AE30" s="60"/>
    </row>
    <row r="31" spans="1:31">
      <c r="C31" s="15"/>
      <c r="F31" s="15"/>
      <c r="J31" s="24"/>
      <c r="AB31" s="60"/>
      <c r="AE31" s="60"/>
    </row>
    <row r="32" spans="1:31">
      <c r="C32" s="15"/>
      <c r="F32" s="15"/>
      <c r="J32" s="24"/>
      <c r="AB32" s="60"/>
      <c r="AE32" s="60"/>
    </row>
    <row r="33" spans="3:31">
      <c r="C33" s="15"/>
      <c r="F33" s="15"/>
      <c r="J33" s="24"/>
      <c r="AB33" s="60"/>
      <c r="AE33" s="60"/>
    </row>
    <row r="34" spans="3:31">
      <c r="C34" s="15"/>
      <c r="F34" s="15"/>
      <c r="J34" s="24"/>
      <c r="AB34" s="60"/>
      <c r="AE34" s="60"/>
    </row>
    <row r="35" spans="3:31">
      <c r="C35" s="15"/>
      <c r="F35" s="15"/>
      <c r="J35" s="24"/>
    </row>
    <row r="36" spans="3:31">
      <c r="C36" s="15"/>
      <c r="F36" s="15"/>
      <c r="J36" s="24"/>
    </row>
    <row r="37" spans="3:31">
      <c r="C37" s="15"/>
      <c r="F37" s="15"/>
      <c r="J37" s="24"/>
    </row>
    <row r="38" spans="3:31">
      <c r="C38" s="15"/>
      <c r="F38" s="15"/>
      <c r="J38" s="24"/>
    </row>
    <row r="39" spans="3:31">
      <c r="C39" s="15"/>
      <c r="F39" s="15"/>
      <c r="J39" s="24"/>
    </row>
    <row r="40" spans="3:31">
      <c r="C40" s="15"/>
      <c r="F40" s="15"/>
      <c r="J40" s="24"/>
    </row>
    <row r="41" spans="3:31">
      <c r="C41" s="15"/>
      <c r="F41" s="15"/>
      <c r="J41" s="24"/>
    </row>
    <row r="42" spans="3:31">
      <c r="C42" s="15"/>
      <c r="F42" s="15"/>
      <c r="J42" s="24"/>
    </row>
    <row r="43" spans="3:31">
      <c r="C43" s="15"/>
      <c r="F43" s="15"/>
      <c r="J43" s="24"/>
    </row>
    <row r="44" spans="3:31">
      <c r="C44" s="15"/>
      <c r="F44" s="15"/>
      <c r="J44" s="24"/>
    </row>
    <row r="45" spans="3:31">
      <c r="C45" s="15"/>
      <c r="F45" s="15"/>
      <c r="J45" s="24"/>
    </row>
    <row r="46" spans="3:31">
      <c r="C46" s="15"/>
      <c r="F46" s="15"/>
      <c r="J46" s="24"/>
    </row>
    <row r="47" spans="3:31">
      <c r="C47" s="15"/>
      <c r="F47" s="15"/>
      <c r="J47" s="24"/>
    </row>
    <row r="48" spans="3:31">
      <c r="C48" s="15"/>
      <c r="F48" s="15"/>
      <c r="J48" s="24"/>
    </row>
    <row r="49" spans="1:15">
      <c r="C49" s="15"/>
      <c r="F49" s="15"/>
      <c r="J49" s="24"/>
    </row>
    <row r="50" spans="1:15">
      <c r="C50" s="15"/>
      <c r="F50" s="15"/>
      <c r="J50" s="24"/>
    </row>
    <row r="51" spans="1:15">
      <c r="C51" s="15"/>
      <c r="F51" s="15"/>
      <c r="J51" s="24"/>
    </row>
    <row r="52" spans="1:15">
      <c r="C52" s="15"/>
      <c r="F52" s="15"/>
      <c r="J52" s="24"/>
    </row>
    <row r="53" spans="1:15">
      <c r="C53" s="15"/>
      <c r="F53" s="15"/>
      <c r="J53" s="24"/>
    </row>
    <row r="54" spans="1:15">
      <c r="C54" s="15"/>
      <c r="F54" s="15"/>
      <c r="J54" s="24"/>
    </row>
    <row r="55" spans="1:15">
      <c r="C55" s="15"/>
      <c r="F55" s="15"/>
      <c r="J55" s="24"/>
      <c r="L55" s="9"/>
      <c r="M55" s="9"/>
    </row>
    <row r="56" spans="1:15">
      <c r="C56" s="15"/>
      <c r="F56" s="15"/>
      <c r="J56" s="24"/>
    </row>
    <row r="57" spans="1:15">
      <c r="C57" s="15"/>
      <c r="F57" s="15"/>
      <c r="J57" s="24"/>
    </row>
    <row r="58" spans="1:15" s="9" customFormat="1">
      <c r="A58"/>
      <c r="C58" s="29"/>
      <c r="D58"/>
      <c r="E58"/>
      <c r="F58" s="15"/>
      <c r="G58"/>
      <c r="H58"/>
      <c r="I58"/>
      <c r="J58" s="24"/>
      <c r="K58"/>
    </row>
    <row r="59" spans="1:15" s="9" customFormat="1">
      <c r="A59"/>
      <c r="C59" s="29"/>
      <c r="D59"/>
      <c r="E59"/>
      <c r="F59" s="15"/>
      <c r="G59"/>
      <c r="H59"/>
      <c r="I59"/>
      <c r="J59" s="24"/>
      <c r="K59"/>
    </row>
    <row r="60" spans="1:15" s="9" customFormat="1">
      <c r="A60"/>
      <c r="C60" s="29"/>
      <c r="D60"/>
      <c r="E60"/>
      <c r="F60" s="15"/>
      <c r="G60"/>
      <c r="H60"/>
      <c r="I60"/>
      <c r="J60" s="24"/>
      <c r="K60"/>
    </row>
    <row r="61" spans="1:15" s="9" customFormat="1">
      <c r="A61"/>
      <c r="C61" s="29"/>
      <c r="D61"/>
      <c r="E61"/>
      <c r="F61" s="15"/>
      <c r="G61"/>
      <c r="H61"/>
      <c r="J61" s="30"/>
      <c r="K61"/>
    </row>
    <row r="62" spans="1:15" s="9" customFormat="1">
      <c r="A62"/>
      <c r="C62" s="29"/>
      <c r="D62" s="24"/>
      <c r="E62" s="5"/>
      <c r="F62" s="15"/>
      <c r="G62"/>
      <c r="H62" s="5"/>
      <c r="J62" s="30"/>
      <c r="K62"/>
      <c r="M62" s="31"/>
    </row>
    <row r="63" spans="1:15">
      <c r="C63" s="15"/>
      <c r="D63" s="24"/>
      <c r="F63" s="15"/>
      <c r="J63" s="24"/>
      <c r="O63" s="9"/>
    </row>
    <row r="64" spans="1:15">
      <c r="C64" s="15"/>
      <c r="D64" s="24"/>
      <c r="E64" s="5"/>
      <c r="F64" s="15"/>
      <c r="H64" s="5"/>
      <c r="J64" s="24"/>
      <c r="M64" s="31"/>
    </row>
    <row r="65" spans="3:10">
      <c r="C65" s="15"/>
      <c r="D65" s="24"/>
      <c r="F65" s="15"/>
      <c r="J65" s="24"/>
    </row>
    <row r="66" spans="3:10">
      <c r="C66" s="15"/>
      <c r="D66" s="24"/>
      <c r="F66" s="15"/>
      <c r="J66" s="24"/>
    </row>
    <row r="67" spans="3:10">
      <c r="C67" s="15"/>
      <c r="D67" s="24"/>
      <c r="F67" s="15"/>
      <c r="J67" s="24"/>
    </row>
    <row r="68" spans="3:10">
      <c r="C68" s="15"/>
      <c r="D68" s="24"/>
      <c r="F68" s="15"/>
      <c r="J68" s="24"/>
    </row>
    <row r="69" spans="3:10">
      <c r="C69" s="15"/>
      <c r="D69" s="24"/>
      <c r="F69" s="15"/>
      <c r="J69" s="24"/>
    </row>
    <row r="70" spans="3:10">
      <c r="C70" s="15"/>
      <c r="D70" s="24"/>
      <c r="F70" s="15"/>
      <c r="J70" s="24"/>
    </row>
    <row r="71" spans="3:10">
      <c r="C71" s="15"/>
      <c r="D71" s="24"/>
      <c r="F71" s="15"/>
      <c r="J71" s="24"/>
    </row>
    <row r="72" spans="3:10">
      <c r="C72" s="15"/>
      <c r="D72" s="24"/>
      <c r="F72" s="15"/>
      <c r="J72" s="24"/>
    </row>
    <row r="73" spans="3:10">
      <c r="C73" s="15"/>
      <c r="D73" s="24"/>
      <c r="F73" s="15"/>
      <c r="J73" s="24"/>
    </row>
    <row r="74" spans="3:10">
      <c r="C74" s="15"/>
      <c r="D74" s="24"/>
      <c r="F74" s="15"/>
      <c r="J74" s="24"/>
    </row>
    <row r="75" spans="3:10">
      <c r="C75" s="15"/>
      <c r="D75" s="24"/>
      <c r="F75" s="15"/>
      <c r="J75" s="24"/>
    </row>
    <row r="76" spans="3:10">
      <c r="C76" s="15"/>
      <c r="D76" s="24"/>
      <c r="F76" s="15"/>
      <c r="J76" s="24"/>
    </row>
    <row r="77" spans="3:10">
      <c r="C77" s="15"/>
      <c r="D77" s="24"/>
      <c r="F77" s="15"/>
      <c r="J77" s="24"/>
    </row>
    <row r="78" spans="3:10">
      <c r="C78" s="15"/>
      <c r="D78" s="24"/>
      <c r="F78" s="15"/>
      <c r="J78" s="24"/>
    </row>
    <row r="79" spans="3:10">
      <c r="C79" s="15"/>
      <c r="D79" s="24"/>
      <c r="F79" s="15"/>
      <c r="G79" s="28"/>
      <c r="J79" s="24"/>
    </row>
    <row r="80" spans="3:10">
      <c r="C80" s="15"/>
      <c r="G80" s="24"/>
      <c r="J80" s="24"/>
    </row>
    <row r="81" spans="3:10">
      <c r="C81" s="15"/>
      <c r="D81" s="24"/>
      <c r="F81" s="15"/>
      <c r="G81" s="24"/>
      <c r="J81" s="24"/>
    </row>
    <row r="82" spans="3:10">
      <c r="C82" s="15"/>
      <c r="D82" s="24"/>
      <c r="F82" s="15"/>
      <c r="G82" s="24"/>
      <c r="J82" s="24"/>
    </row>
    <row r="83" spans="3:10">
      <c r="C83" s="15"/>
      <c r="D83" s="24"/>
      <c r="F83" s="15"/>
      <c r="G83" s="24"/>
      <c r="J83" s="24"/>
    </row>
    <row r="84" spans="3:10">
      <c r="C84" s="15"/>
      <c r="D84" s="32"/>
      <c r="F84" s="15"/>
      <c r="G84" s="32"/>
      <c r="J84" s="24"/>
    </row>
    <row r="85" spans="3:10">
      <c r="C85" s="15"/>
      <c r="D85" s="24"/>
      <c r="F85" s="15"/>
      <c r="G85" s="24"/>
      <c r="J85" s="24"/>
    </row>
    <row r="86" spans="3:10">
      <c r="C86" s="15"/>
      <c r="D86" s="24"/>
      <c r="F86" s="15"/>
      <c r="G86" s="24"/>
      <c r="J86" s="24"/>
    </row>
    <row r="87" spans="3:10">
      <c r="C87" s="15"/>
      <c r="D87" s="24"/>
      <c r="F87" s="15"/>
      <c r="G87" s="24"/>
      <c r="J87" s="24"/>
    </row>
    <row r="88" spans="3:10">
      <c r="C88" s="15"/>
      <c r="D88" s="32"/>
      <c r="F88" s="15"/>
      <c r="G88" s="24"/>
      <c r="J88" s="24"/>
    </row>
    <row r="89" spans="3:10">
      <c r="C89" s="15"/>
      <c r="D89" s="32"/>
      <c r="F89" s="15"/>
      <c r="G89" s="24"/>
      <c r="J89" s="24"/>
    </row>
    <row r="90" spans="3:10">
      <c r="C90" s="15"/>
      <c r="D90" s="24"/>
      <c r="F90" s="15"/>
      <c r="G90" s="24"/>
      <c r="J90" s="24"/>
    </row>
    <row r="91" spans="3:10">
      <c r="C91" s="15"/>
      <c r="D91" s="24"/>
      <c r="F91" s="15"/>
      <c r="G91" s="24"/>
      <c r="J91" s="24"/>
    </row>
    <row r="92" spans="3:10">
      <c r="C92" s="15"/>
      <c r="D92" s="32"/>
      <c r="F92" s="15"/>
      <c r="G92" s="24"/>
      <c r="J92" s="24"/>
    </row>
    <row r="93" spans="3:10">
      <c r="C93" s="15"/>
      <c r="D93" s="24"/>
      <c r="F93" s="15"/>
      <c r="G93" s="24"/>
      <c r="J93" s="24"/>
    </row>
    <row r="94" spans="3:10">
      <c r="C94" s="15"/>
      <c r="D94" s="24"/>
      <c r="F94" s="15"/>
      <c r="G94" s="24"/>
      <c r="J94" s="24"/>
    </row>
    <row r="95" spans="3:10">
      <c r="C95" s="15"/>
      <c r="D95" s="24"/>
      <c r="F95" s="15"/>
      <c r="G95" s="24"/>
      <c r="J95" s="24"/>
    </row>
    <row r="96" spans="3:10">
      <c r="C96" s="15"/>
      <c r="D96" s="24"/>
      <c r="F96" s="15"/>
      <c r="G96" s="24"/>
      <c r="J96" s="24"/>
    </row>
    <row r="97" spans="3:10">
      <c r="C97" s="15"/>
      <c r="D97" s="24"/>
      <c r="F97" s="15"/>
      <c r="G97" s="24"/>
      <c r="J97" s="24"/>
    </row>
    <row r="98" spans="3:10">
      <c r="C98" s="15"/>
      <c r="D98" s="24"/>
      <c r="F98" s="15"/>
      <c r="G98" s="24"/>
      <c r="J98" s="24"/>
    </row>
    <row r="99" spans="3:10">
      <c r="C99" s="15"/>
      <c r="D99" s="24"/>
      <c r="F99" s="15"/>
      <c r="G99" s="24"/>
      <c r="J99" s="24"/>
    </row>
    <row r="100" spans="3:10">
      <c r="C100" s="15"/>
      <c r="D100" s="24"/>
      <c r="F100" s="15"/>
      <c r="G100" s="24"/>
      <c r="J100" s="24"/>
    </row>
    <row r="101" spans="3:10">
      <c r="C101" s="15"/>
      <c r="D101" s="24"/>
      <c r="F101" s="15"/>
      <c r="G101" s="24"/>
      <c r="J101" s="24"/>
    </row>
    <row r="102" spans="3:10">
      <c r="C102" s="15"/>
      <c r="D102" s="24"/>
      <c r="F102" s="15"/>
      <c r="G102" s="24"/>
      <c r="J102" s="24"/>
    </row>
    <row r="103" spans="3:10">
      <c r="C103" s="15"/>
      <c r="D103" s="24"/>
      <c r="F103" s="15"/>
      <c r="G103" s="24"/>
      <c r="J103" s="24"/>
    </row>
    <row r="104" spans="3:10">
      <c r="C104" s="15"/>
      <c r="D104" s="24"/>
      <c r="F104" s="15"/>
      <c r="G104" s="24"/>
      <c r="J104" s="24"/>
    </row>
    <row r="105" spans="3:10">
      <c r="C105" s="15"/>
      <c r="D105" s="24"/>
      <c r="F105" s="15"/>
      <c r="G105" s="24"/>
      <c r="J105" s="24"/>
    </row>
    <row r="106" spans="3:10">
      <c r="C106" s="15"/>
      <c r="D106" s="24"/>
      <c r="F106" s="15"/>
      <c r="G106" s="24"/>
      <c r="J106" s="24"/>
    </row>
    <row r="107" spans="3:10">
      <c r="C107" s="15"/>
      <c r="D107" s="24"/>
      <c r="F107" s="15"/>
      <c r="G107" s="24"/>
      <c r="J107" s="24"/>
    </row>
    <row r="108" spans="3:10">
      <c r="C108" s="15"/>
      <c r="D108" s="24"/>
      <c r="F108" s="15"/>
      <c r="G108" s="24"/>
      <c r="J108" s="24"/>
    </row>
    <row r="109" spans="3:10">
      <c r="C109" s="15"/>
      <c r="D109" s="24"/>
      <c r="F109" s="15"/>
      <c r="G109" s="24"/>
      <c r="J109" s="24"/>
    </row>
    <row r="110" spans="3:10">
      <c r="C110" s="15"/>
      <c r="D110" s="24"/>
      <c r="F110" s="15"/>
      <c r="G110" s="24"/>
      <c r="J110" s="24"/>
    </row>
    <row r="111" spans="3:10">
      <c r="C111" s="15"/>
      <c r="D111" s="24"/>
      <c r="F111" s="15"/>
      <c r="G111" s="24"/>
      <c r="J111" s="24"/>
    </row>
    <row r="112" spans="3:10">
      <c r="C112" s="15"/>
      <c r="D112" s="24"/>
      <c r="F112" s="15"/>
      <c r="G112" s="24"/>
      <c r="J112" s="24"/>
    </row>
    <row r="113" spans="3:10">
      <c r="C113" s="15"/>
      <c r="D113" s="24"/>
      <c r="F113" s="15"/>
      <c r="G113" s="24"/>
      <c r="J113" s="24"/>
    </row>
    <row r="114" spans="3:10">
      <c r="C114" s="15"/>
      <c r="D114" s="24"/>
      <c r="F114" s="15"/>
      <c r="G114" s="24"/>
      <c r="J114" s="24"/>
    </row>
    <row r="115" spans="3:10">
      <c r="C115" s="15"/>
      <c r="D115" s="24"/>
      <c r="F115" s="15"/>
      <c r="G115" s="24"/>
      <c r="J115" s="24"/>
    </row>
    <row r="116" spans="3:10">
      <c r="C116" s="15"/>
      <c r="D116" s="24"/>
      <c r="F116" s="15"/>
      <c r="G116" s="24"/>
      <c r="J116" s="24"/>
    </row>
    <row r="117" spans="3:10">
      <c r="C117" s="15"/>
      <c r="D117" s="24"/>
      <c r="F117" s="15"/>
      <c r="G117" s="24"/>
      <c r="J117" s="24"/>
    </row>
    <row r="118" spans="3:10">
      <c r="C118" s="15"/>
      <c r="D118" s="24"/>
      <c r="F118" s="15"/>
      <c r="G118" s="24"/>
      <c r="J118" s="24"/>
    </row>
    <row r="119" spans="3:10">
      <c r="C119" s="15"/>
      <c r="D119" s="24"/>
      <c r="F119" s="15"/>
      <c r="G119" s="24"/>
      <c r="J119" s="24"/>
    </row>
    <row r="120" spans="3:10">
      <c r="C120" s="15"/>
      <c r="D120" s="24"/>
      <c r="F120" s="15"/>
      <c r="G120" s="24"/>
      <c r="J120" s="24"/>
    </row>
    <row r="121" spans="3:10">
      <c r="C121" s="15"/>
      <c r="D121" s="24"/>
      <c r="F121" s="15"/>
      <c r="G121" s="24"/>
      <c r="J121" s="24"/>
    </row>
    <row r="122" spans="3:10">
      <c r="C122" s="15"/>
      <c r="D122" s="24"/>
      <c r="F122" s="15"/>
      <c r="G122" s="24"/>
      <c r="J122" s="24"/>
    </row>
    <row r="123" spans="3:10">
      <c r="C123" s="15"/>
      <c r="D123" s="24"/>
      <c r="F123" s="15"/>
      <c r="G123" s="24"/>
      <c r="J123" s="24"/>
    </row>
    <row r="124" spans="3:10">
      <c r="C124" s="15"/>
      <c r="D124" s="24"/>
      <c r="F124" s="15"/>
      <c r="G124" s="24"/>
      <c r="J124" s="24"/>
    </row>
    <row r="125" spans="3:10">
      <c r="C125" s="15"/>
      <c r="D125" s="24"/>
      <c r="F125" s="15"/>
      <c r="G125" s="24"/>
      <c r="J125" s="24"/>
    </row>
    <row r="126" spans="3:10">
      <c r="C126" s="15"/>
      <c r="D126" s="24"/>
      <c r="F126" s="15"/>
      <c r="G126" s="24"/>
      <c r="J126" s="24"/>
    </row>
    <row r="127" spans="3:10">
      <c r="D127" s="24"/>
      <c r="F127" s="15"/>
      <c r="G127" s="24"/>
      <c r="J127" s="24"/>
    </row>
    <row r="128" spans="3:10">
      <c r="D128" s="24"/>
      <c r="F128" s="15"/>
      <c r="G128" s="24"/>
      <c r="J128" s="24"/>
    </row>
    <row r="129" spans="4:10">
      <c r="D129" s="24"/>
      <c r="F129" s="15"/>
      <c r="G129" s="24"/>
      <c r="J129" s="24"/>
    </row>
    <row r="130" spans="4:10">
      <c r="D130" s="24"/>
      <c r="F130" s="15"/>
      <c r="G130" s="24"/>
      <c r="J130" s="24"/>
    </row>
    <row r="131" spans="4:10">
      <c r="D131" s="24"/>
      <c r="F131" s="15"/>
      <c r="G131" s="24"/>
      <c r="J131" s="24"/>
    </row>
    <row r="132" spans="4:10">
      <c r="D132" s="24"/>
      <c r="F132" s="15"/>
      <c r="G132" s="24"/>
      <c r="J132" s="24"/>
    </row>
    <row r="133" spans="4:10">
      <c r="D133" s="26"/>
      <c r="E133" s="33" t="s">
        <v>48</v>
      </c>
      <c r="F133" s="27"/>
      <c r="G133" s="26"/>
      <c r="H133" s="33" t="s">
        <v>48</v>
      </c>
      <c r="I133" s="33"/>
      <c r="J133" s="24"/>
    </row>
  </sheetData>
  <mergeCells count="36">
    <mergeCell ref="D9:F9"/>
    <mergeCell ref="G9:I9"/>
    <mergeCell ref="H2:I2"/>
    <mergeCell ref="D3:E3"/>
    <mergeCell ref="H3:I3"/>
    <mergeCell ref="D4:E4"/>
    <mergeCell ref="D5:E5"/>
    <mergeCell ref="A12:B12"/>
    <mergeCell ref="D12:F12"/>
    <mergeCell ref="G12:I12"/>
    <mergeCell ref="K12:L12"/>
    <mergeCell ref="M12:N12"/>
    <mergeCell ref="U12:V12"/>
    <mergeCell ref="W12:X12"/>
    <mergeCell ref="Z12:AB12"/>
    <mergeCell ref="D10:F10"/>
    <mergeCell ref="G10:I10"/>
    <mergeCell ref="D11:F11"/>
    <mergeCell ref="G11:I11"/>
    <mergeCell ref="Z11:AE11"/>
    <mergeCell ref="AA13:AB13"/>
    <mergeCell ref="AD13:AE13"/>
    <mergeCell ref="A16:A19"/>
    <mergeCell ref="AC12:AE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O12:P12"/>
    <mergeCell ref="Q12:R12"/>
    <mergeCell ref="S12:T1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2F96-AED5-4D64-9687-80BB1DCDD697}">
  <dimension ref="A1:Y46"/>
  <sheetViews>
    <sheetView workbookViewId="0">
      <pane ySplit="15" topLeftCell="A16" activePane="bottomLeft" state="frozen"/>
      <selection pane="bottomLeft" activeCell="N57" sqref="N57"/>
      <selection activeCell="N57" sqref="N57"/>
    </sheetView>
  </sheetViews>
  <sheetFormatPr defaultRowHeight="1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2" width="9.28515625" customWidth="1"/>
  </cols>
  <sheetData>
    <row r="1" spans="1:25">
      <c r="B1" t="s">
        <v>0</v>
      </c>
      <c r="L1" s="56">
        <v>0.16</v>
      </c>
      <c r="M1" s="9"/>
      <c r="N1" s="9"/>
      <c r="O1" s="9">
        <v>2204.62262184877</v>
      </c>
    </row>
    <row r="2" spans="1:25">
      <c r="H2" s="76" t="s">
        <v>4</v>
      </c>
      <c r="I2" s="76" t="s">
        <v>4</v>
      </c>
      <c r="J2">
        <f>+D11+G11</f>
        <v>282980</v>
      </c>
      <c r="K2">
        <f>J2-J3</f>
        <v>-660</v>
      </c>
      <c r="L2" s="1">
        <f>K2/J2</f>
        <v>-2.3323203053219311E-3</v>
      </c>
      <c r="V2" t="e">
        <f>SUM(#REF!)</f>
        <v>#REF!</v>
      </c>
    </row>
    <row r="3" spans="1:25">
      <c r="B3" t="s">
        <v>7</v>
      </c>
      <c r="D3" s="65" t="s">
        <v>106</v>
      </c>
      <c r="E3" s="65"/>
      <c r="H3" s="76" t="s">
        <v>10</v>
      </c>
      <c r="I3" s="76"/>
      <c r="J3">
        <f>K11-M10+N11-O10+P11-Q10+R11-S10+T11-U10+V11-W10+X11-Y10</f>
        <v>283640</v>
      </c>
      <c r="K3" s="3" t="s">
        <v>11</v>
      </c>
      <c r="L3" s="3" t="s">
        <v>12</v>
      </c>
      <c r="M3" s="3" t="s">
        <v>13</v>
      </c>
      <c r="N3" s="4">
        <f>N4*I4/O1</f>
        <v>122.70770508248785</v>
      </c>
      <c r="O3" s="4">
        <f>K7+N7+P7+R7+T7+V7+X7</f>
        <v>122.70770508248785</v>
      </c>
      <c r="V3" t="e">
        <f>V2/V11</f>
        <v>#REF!</v>
      </c>
    </row>
    <row r="4" spans="1:25">
      <c r="B4" t="s">
        <v>15</v>
      </c>
      <c r="D4" s="78" t="s">
        <v>94</v>
      </c>
      <c r="E4" s="65"/>
      <c r="I4">
        <v>60</v>
      </c>
      <c r="J4" s="5">
        <f>J3/I4</f>
        <v>4727.333333333333</v>
      </c>
      <c r="K4" s="6">
        <v>0.97499999999999998</v>
      </c>
      <c r="L4" s="6">
        <f>(M8+O8+Q8+S8+U8+W8+Y8)/J5/K4</f>
        <v>0.17</v>
      </c>
      <c r="M4" s="6">
        <f>(M9+O9+Q9+S9+U9+W9+Y9)/J5/K4</f>
        <v>0.01</v>
      </c>
      <c r="N4" s="5">
        <f>IF(L4&gt;L1,J4*(1-L4)/(1-L1)*(1-M4)*K4,J4*K4*(1-M4))</f>
        <v>4508.7363749999995</v>
      </c>
      <c r="V4" s="4" t="e">
        <f>V7*V3</f>
        <v>#REF!</v>
      </c>
    </row>
    <row r="5" spans="1:25">
      <c r="B5" t="s">
        <v>18</v>
      </c>
      <c r="D5" s="77">
        <v>43371</v>
      </c>
      <c r="E5" s="65"/>
      <c r="F5" s="7">
        <v>43404</v>
      </c>
      <c r="J5" s="4">
        <f>J3/O1</f>
        <v>128.65693982680034</v>
      </c>
      <c r="N5" s="5">
        <v>102.27</v>
      </c>
      <c r="O5" s="8">
        <f>N4/N5</f>
        <v>44.08659797594602</v>
      </c>
      <c r="P5" t="s">
        <v>6</v>
      </c>
      <c r="V5" s="4" t="e">
        <f>V7-V4</f>
        <v>#REF!</v>
      </c>
    </row>
    <row r="6" spans="1:25">
      <c r="D6" s="9"/>
      <c r="F6">
        <f>F7*F8</f>
        <v>858.06090985785238</v>
      </c>
      <c r="G6" s="9"/>
      <c r="I6">
        <f>I7*I8</f>
        <v>395.49277412254264</v>
      </c>
      <c r="J6" s="4"/>
      <c r="K6" s="10"/>
      <c r="L6" s="10"/>
      <c r="M6" s="11"/>
      <c r="N6" s="10"/>
      <c r="O6" s="5"/>
      <c r="P6" s="8"/>
    </row>
    <row r="7" spans="1:25">
      <c r="F7" s="12">
        <v>650</v>
      </c>
      <c r="I7" s="12">
        <v>733</v>
      </c>
      <c r="K7" s="4">
        <f>IF(K8&gt;$L1,(M11-M10/$O1)*$K4*(1-K8)/(1-$L1)*(1-K9),(M11-M10/$O1)*$K4*(1-K9))</f>
        <v>0</v>
      </c>
      <c r="L7" s="4"/>
      <c r="N7" s="4">
        <f>IF(N8&gt;$L1,(O11-O10/$O1)*$K4*(1-N8)/(1-$L1)*(1-N9),(O11-O10/$O1)*$K4*(1-N9))</f>
        <v>49.526082632362183</v>
      </c>
      <c r="P7" s="4">
        <f>IF(P8&gt;$L1,(Q11-Q10/$O1)*$K4*(1-P8)/(1-$L1)*(1-P9),(Q11-Q10/$O1)*$K4*(1-P9))</f>
        <v>73.181622450125673</v>
      </c>
      <c r="R7" s="4">
        <f>IF(R8&gt;$L1,(S11-S10/$O1)*$K4*(1-R8)/(1-$L1)*(1-R9),(S11-S10/$O1)*$K4*(1-R9))</f>
        <v>0</v>
      </c>
      <c r="T7" s="4">
        <f>IF(T8&gt;$L1,(U11-U10/$O1)*$K4*(1-T8)/(1-$L1)*(1-T9),(U11-U10/$O1)*$K4*(1-T9))</f>
        <v>0</v>
      </c>
      <c r="V7" s="4">
        <f>IF(V8&gt;$L1,(W11-W10/$O1)*$K4*(1-V8)/(1-$L1)*(1-V9),(W11-W10/$O1)*$K4*(1-V9))</f>
        <v>0</v>
      </c>
      <c r="X7" s="4">
        <f>IF(X8&gt;$L1,(Y11-Y10/$O1)*$K4*(1-X8)/(1-$L1)*(1-X9),(Y11-Y10/$O1)*$K4*(1-X9))</f>
        <v>0</v>
      </c>
    </row>
    <row r="8" spans="1:25">
      <c r="B8" s="12"/>
      <c r="C8" s="12" t="s">
        <v>122</v>
      </c>
      <c r="D8" s="85">
        <v>156399</v>
      </c>
      <c r="E8" s="86"/>
      <c r="F8" s="13">
        <f>D8/D10</f>
        <v>1.320093707473619</v>
      </c>
      <c r="G8" s="85">
        <v>89115</v>
      </c>
      <c r="H8" s="86"/>
      <c r="I8" s="13">
        <f>G8/G10</f>
        <v>0.53955357997618369</v>
      </c>
      <c r="J8" t="s">
        <v>19</v>
      </c>
      <c r="K8" s="1">
        <v>0.18</v>
      </c>
      <c r="L8" s="1"/>
      <c r="M8" s="4">
        <f>(M11-M10/$O1)*$K4*K8</f>
        <v>0</v>
      </c>
      <c r="N8" s="1">
        <v>0.17</v>
      </c>
      <c r="O8" s="4">
        <f>(O11-O10/$O1)*$K4*N8</f>
        <v>8.6069424362922238</v>
      </c>
      <c r="P8" s="1">
        <v>0.17</v>
      </c>
      <c r="Q8" s="4">
        <f>(Q11-Q10/$O1)*$K4*P8</f>
        <v>12.717945339999936</v>
      </c>
      <c r="R8" s="1">
        <v>0.16200000000000001</v>
      </c>
      <c r="S8" s="4">
        <f>(S11-S10/$O1)*$K4*R8</f>
        <v>0</v>
      </c>
      <c r="T8" s="1">
        <v>0.16</v>
      </c>
      <c r="U8" s="4">
        <f>(U11-U10/$O1)*$K4*T8</f>
        <v>0</v>
      </c>
      <c r="V8" s="1">
        <v>0.15</v>
      </c>
      <c r="W8" s="4">
        <f>(W11-W10/$O1)*$K4*V8</f>
        <v>0</v>
      </c>
      <c r="X8" s="1">
        <v>0.15</v>
      </c>
      <c r="Y8" s="4">
        <f>(Y11-Y10/$O1)*$K4*X8</f>
        <v>0</v>
      </c>
    </row>
    <row r="9" spans="1:25">
      <c r="B9" s="12" t="s">
        <v>20</v>
      </c>
      <c r="C9" s="14" t="s">
        <v>123</v>
      </c>
      <c r="D9" s="84">
        <v>99938</v>
      </c>
      <c r="E9" s="82"/>
      <c r="F9" s="61">
        <f>D9/D10</f>
        <v>0.84353176770630589</v>
      </c>
      <c r="G9" s="84">
        <f>64294+97420</f>
        <v>161714</v>
      </c>
      <c r="H9" s="82"/>
      <c r="I9" s="61">
        <f>G9/G10</f>
        <v>0.97910977537191912</v>
      </c>
      <c r="J9" t="s">
        <v>13</v>
      </c>
      <c r="K9" s="1">
        <v>0.01</v>
      </c>
      <c r="L9" s="1"/>
      <c r="M9" s="4">
        <f>(M11-M10/$O1)*$K4*K9</f>
        <v>0</v>
      </c>
      <c r="N9" s="1">
        <v>0.01</v>
      </c>
      <c r="O9" s="4">
        <f>(O11-O10/$O1)*$K4*N9</f>
        <v>0.50629073154660131</v>
      </c>
      <c r="P9" s="1">
        <v>0.01</v>
      </c>
      <c r="Q9" s="4">
        <f>(Q11-Q10/$O1)*$K4*P9</f>
        <v>0.74811443176470205</v>
      </c>
      <c r="R9" s="1">
        <v>0.01</v>
      </c>
      <c r="S9" s="4">
        <f>(S11-S10/$O1)*$K4*R9</f>
        <v>0</v>
      </c>
      <c r="T9" s="1">
        <v>0.01</v>
      </c>
      <c r="U9" s="4">
        <f>(U11-U10/$O1)*$K4*T9</f>
        <v>0</v>
      </c>
      <c r="V9" s="1">
        <v>2.5000000000000001E-2</v>
      </c>
      <c r="W9" s="4">
        <f>(W11-W10/$O1)*$K4*V9</f>
        <v>0</v>
      </c>
      <c r="X9" s="1">
        <v>2.5000000000000001E-2</v>
      </c>
      <c r="Y9" s="4">
        <f>(Y11-Y10/$O1)*$K4*X9</f>
        <v>0</v>
      </c>
    </row>
    <row r="10" spans="1:25">
      <c r="B10" t="s">
        <v>21</v>
      </c>
      <c r="C10" s="15"/>
      <c r="D10" s="67">
        <f>J3/J2*D11</f>
        <v>118475.68026008904</v>
      </c>
      <c r="E10" s="68"/>
      <c r="F10" s="69"/>
      <c r="G10" s="67">
        <f>J3/J2*G11</f>
        <v>165164.31973991092</v>
      </c>
      <c r="H10" s="68"/>
      <c r="I10" s="69"/>
      <c r="J10" t="s">
        <v>22</v>
      </c>
      <c r="M10" s="16"/>
      <c r="O10" s="16"/>
      <c r="Q10" s="16"/>
      <c r="S10" s="16"/>
      <c r="U10" s="16"/>
      <c r="W10" s="16"/>
      <c r="Y10" s="16"/>
    </row>
    <row r="11" spans="1:25">
      <c r="B11" t="s">
        <v>23</v>
      </c>
      <c r="C11" s="15"/>
      <c r="D11" s="70">
        <f>E14+F14</f>
        <v>118200</v>
      </c>
      <c r="E11" s="71"/>
      <c r="F11" s="72"/>
      <c r="G11" s="70">
        <f>H14+I14</f>
        <v>164780</v>
      </c>
      <c r="H11" s="71"/>
      <c r="I11" s="71"/>
      <c r="J11" s="20"/>
      <c r="K11" s="21">
        <f>K14+M14+L14</f>
        <v>0</v>
      </c>
      <c r="L11" s="57"/>
      <c r="M11" s="22">
        <f>K11/2204.62262184877</f>
        <v>0</v>
      </c>
      <c r="N11" s="21">
        <f>N14+O14</f>
        <v>114480</v>
      </c>
      <c r="O11" s="22">
        <f>N11/2204.62262184877</f>
        <v>51.92725451760014</v>
      </c>
      <c r="P11" s="21">
        <f>P14+Q14</f>
        <v>169160</v>
      </c>
      <c r="Q11" s="22">
        <f>P11/2204.62262184877</f>
        <v>76.729685309200207</v>
      </c>
      <c r="R11" s="21">
        <f>R14+S14</f>
        <v>0</v>
      </c>
      <c r="S11" s="22">
        <f>R11/2204.62262184877</f>
        <v>0</v>
      </c>
      <c r="T11" s="21">
        <f>T14+U14</f>
        <v>0</v>
      </c>
      <c r="U11" s="22">
        <f>T11/2204.62262184877</f>
        <v>0</v>
      </c>
      <c r="V11" s="21">
        <f>V14+W14</f>
        <v>0</v>
      </c>
      <c r="W11" s="22">
        <f>V11/2204.62262184877</f>
        <v>0</v>
      </c>
      <c r="X11" s="21">
        <f>X14+Y14</f>
        <v>0</v>
      </c>
      <c r="Y11" s="22">
        <f>X11/2204.62262184877</f>
        <v>0</v>
      </c>
    </row>
    <row r="12" spans="1:25">
      <c r="A12" s="65" t="s">
        <v>24</v>
      </c>
      <c r="B12" s="65"/>
      <c r="C12" s="15"/>
      <c r="D12" s="73" t="s">
        <v>25</v>
      </c>
      <c r="E12" s="74"/>
      <c r="F12" s="75"/>
      <c r="G12" s="73" t="s">
        <v>124</v>
      </c>
      <c r="H12" s="74"/>
      <c r="I12" s="74"/>
      <c r="J12" s="23"/>
      <c r="K12" s="63" t="s">
        <v>125</v>
      </c>
      <c r="L12" s="82"/>
      <c r="M12" s="64"/>
      <c r="N12" s="63" t="s">
        <v>116</v>
      </c>
      <c r="O12" s="64"/>
      <c r="P12" s="63" t="s">
        <v>118</v>
      </c>
      <c r="Q12" s="64"/>
      <c r="R12" s="63" t="s">
        <v>126</v>
      </c>
      <c r="S12" s="64"/>
      <c r="T12" s="63" t="s">
        <v>127</v>
      </c>
      <c r="U12" s="64"/>
      <c r="V12" s="63" t="s">
        <v>54</v>
      </c>
      <c r="W12" s="64"/>
      <c r="X12" s="63" t="s">
        <v>33</v>
      </c>
      <c r="Y12" s="64"/>
    </row>
    <row r="13" spans="1:25">
      <c r="B13" t="s">
        <v>34</v>
      </c>
      <c r="C13" s="15"/>
      <c r="D13" s="24" t="s">
        <v>35</v>
      </c>
      <c r="E13" s="65" t="s">
        <v>36</v>
      </c>
      <c r="F13" s="66"/>
      <c r="G13" s="24" t="s">
        <v>35</v>
      </c>
      <c r="H13" s="65" t="s">
        <v>36</v>
      </c>
      <c r="I13" s="65"/>
      <c r="J13" s="20"/>
      <c r="K13" s="63" t="s">
        <v>36</v>
      </c>
      <c r="L13" s="82"/>
      <c r="M13" s="64"/>
      <c r="N13" s="63" t="s">
        <v>36</v>
      </c>
      <c r="O13" s="64"/>
      <c r="P13" s="63" t="s">
        <v>36</v>
      </c>
      <c r="Q13" s="64"/>
      <c r="R13" s="63" t="s">
        <v>36</v>
      </c>
      <c r="S13" s="64"/>
      <c r="T13" s="63" t="s">
        <v>36</v>
      </c>
      <c r="U13" s="64"/>
      <c r="V13" s="63" t="s">
        <v>36</v>
      </c>
      <c r="W13" s="64"/>
      <c r="X13" s="63" t="s">
        <v>36</v>
      </c>
      <c r="Y13" s="64"/>
    </row>
    <row r="14" spans="1:25">
      <c r="C14" s="15"/>
      <c r="D14" s="24"/>
      <c r="E14" s="2">
        <f>SUM(E15:E46)</f>
        <v>139880</v>
      </c>
      <c r="F14" s="25">
        <f>SUM(F15:F46)</f>
        <v>-21680</v>
      </c>
      <c r="G14" s="24"/>
      <c r="H14" s="2">
        <f>SUM(H15:H46)</f>
        <v>65240</v>
      </c>
      <c r="I14" s="2">
        <f>SUM(I15:I46)</f>
        <v>99540</v>
      </c>
      <c r="J14" s="20"/>
      <c r="K14" s="17">
        <f t="shared" ref="K14:Y14" si="0">SUM(K15:K46)</f>
        <v>0</v>
      </c>
      <c r="L14" s="18">
        <f t="shared" si="0"/>
        <v>0</v>
      </c>
      <c r="M14" s="19">
        <f t="shared" si="0"/>
        <v>0</v>
      </c>
      <c r="N14" s="17">
        <f t="shared" si="0"/>
        <v>114480</v>
      </c>
      <c r="O14" s="19">
        <f t="shared" si="0"/>
        <v>0</v>
      </c>
      <c r="P14" s="17">
        <f t="shared" si="0"/>
        <v>190840</v>
      </c>
      <c r="Q14" s="19">
        <f t="shared" si="0"/>
        <v>-21680</v>
      </c>
      <c r="R14" s="17">
        <f t="shared" si="0"/>
        <v>0</v>
      </c>
      <c r="S14" s="19">
        <f t="shared" si="0"/>
        <v>0</v>
      </c>
      <c r="T14" s="17">
        <f t="shared" si="0"/>
        <v>0</v>
      </c>
      <c r="U14" s="19">
        <f t="shared" si="0"/>
        <v>0</v>
      </c>
      <c r="V14" s="17">
        <f t="shared" si="0"/>
        <v>0</v>
      </c>
      <c r="W14" s="19">
        <f t="shared" si="0"/>
        <v>0</v>
      </c>
      <c r="X14" s="17">
        <f t="shared" si="0"/>
        <v>0</v>
      </c>
      <c r="Y14" s="19">
        <f t="shared" si="0"/>
        <v>0</v>
      </c>
    </row>
    <row r="15" spans="1:25">
      <c r="C15" s="15"/>
      <c r="D15" s="24"/>
      <c r="E15" t="s">
        <v>37</v>
      </c>
      <c r="F15" s="15" t="s">
        <v>39</v>
      </c>
      <c r="G15" s="24"/>
      <c r="H15" t="s">
        <v>115</v>
      </c>
      <c r="I15" t="s">
        <v>120</v>
      </c>
      <c r="J15" s="24"/>
      <c r="K15" s="26" t="s">
        <v>43</v>
      </c>
      <c r="L15" s="33" t="s">
        <v>55</v>
      </c>
      <c r="M15" s="27" t="s">
        <v>40</v>
      </c>
      <c r="N15" s="26"/>
      <c r="O15" s="27"/>
      <c r="P15" s="26" t="s">
        <v>37</v>
      </c>
      <c r="Q15" s="27" t="s">
        <v>39</v>
      </c>
      <c r="R15" s="26" t="s">
        <v>37</v>
      </c>
      <c r="S15" s="27" t="s">
        <v>39</v>
      </c>
      <c r="T15" s="26" t="s">
        <v>37</v>
      </c>
      <c r="U15" s="27" t="s">
        <v>39</v>
      </c>
      <c r="V15" s="26" t="s">
        <v>37</v>
      </c>
      <c r="W15" s="27" t="s">
        <v>39</v>
      </c>
      <c r="X15" s="26" t="s">
        <v>37</v>
      </c>
      <c r="Y15" s="27" t="s">
        <v>39</v>
      </c>
    </row>
    <row r="16" spans="1:25">
      <c r="A16" s="83" t="s">
        <v>121</v>
      </c>
      <c r="B16">
        <v>1</v>
      </c>
      <c r="C16" s="15"/>
      <c r="D16" s="24">
        <v>536</v>
      </c>
      <c r="E16">
        <v>16820</v>
      </c>
      <c r="F16" s="15"/>
      <c r="G16" s="24">
        <v>39</v>
      </c>
      <c r="H16">
        <v>16140</v>
      </c>
      <c r="J16" s="24"/>
      <c r="N16">
        <v>32460</v>
      </c>
    </row>
    <row r="17" spans="1:17">
      <c r="A17" s="83"/>
      <c r="B17">
        <v>2</v>
      </c>
      <c r="C17" s="15"/>
      <c r="D17" s="24">
        <v>537</v>
      </c>
      <c r="E17">
        <v>17600</v>
      </c>
      <c r="F17" s="15"/>
      <c r="G17" s="24">
        <v>40</v>
      </c>
      <c r="H17">
        <v>18300</v>
      </c>
      <c r="J17" s="24"/>
      <c r="N17">
        <v>35720</v>
      </c>
    </row>
    <row r="18" spans="1:17">
      <c r="A18" s="83"/>
      <c r="B18">
        <v>3</v>
      </c>
      <c r="C18" s="15"/>
      <c r="D18" s="24"/>
      <c r="F18" s="15"/>
      <c r="G18" s="24">
        <v>41</v>
      </c>
      <c r="H18">
        <v>22700</v>
      </c>
      <c r="J18" s="24"/>
      <c r="N18">
        <v>22440</v>
      </c>
    </row>
    <row r="19" spans="1:17">
      <c r="A19" s="83"/>
      <c r="B19">
        <v>4</v>
      </c>
      <c r="C19" s="15"/>
      <c r="D19" s="24">
        <v>538</v>
      </c>
      <c r="E19">
        <v>16040</v>
      </c>
      <c r="F19" s="15"/>
      <c r="G19" s="24">
        <v>42</v>
      </c>
      <c r="H19">
        <v>8100</v>
      </c>
      <c r="J19" s="24"/>
      <c r="N19">
        <v>23860</v>
      </c>
    </row>
    <row r="20" spans="1:17">
      <c r="C20" s="15"/>
      <c r="D20" s="24"/>
      <c r="F20" s="15"/>
      <c r="G20" s="24"/>
      <c r="J20" s="24"/>
    </row>
    <row r="21" spans="1:17">
      <c r="B21">
        <v>10</v>
      </c>
      <c r="C21" s="15"/>
      <c r="D21" s="24"/>
      <c r="F21" s="15"/>
      <c r="G21" s="24">
        <v>72</v>
      </c>
      <c r="I21">
        <v>16280</v>
      </c>
      <c r="J21" s="24"/>
    </row>
    <row r="22" spans="1:17">
      <c r="C22" s="15"/>
      <c r="D22" s="24">
        <v>571</v>
      </c>
      <c r="E22">
        <v>12220</v>
      </c>
      <c r="F22" s="15">
        <v>-12220</v>
      </c>
      <c r="G22" s="24"/>
      <c r="J22" s="24"/>
      <c r="P22">
        <v>28340</v>
      </c>
      <c r="Q22">
        <v>-12220</v>
      </c>
    </row>
    <row r="23" spans="1:17">
      <c r="B23">
        <v>11</v>
      </c>
      <c r="C23" s="15"/>
      <c r="D23" s="24"/>
      <c r="F23" s="15"/>
      <c r="G23" s="24">
        <v>73</v>
      </c>
      <c r="I23">
        <v>16140</v>
      </c>
      <c r="J23" s="24"/>
    </row>
    <row r="24" spans="1:17">
      <c r="C24" s="15" t="s">
        <v>45</v>
      </c>
      <c r="D24" s="24">
        <v>572</v>
      </c>
      <c r="E24">
        <v>17500</v>
      </c>
      <c r="F24" s="15">
        <v>-9460</v>
      </c>
      <c r="G24" s="24">
        <v>74</v>
      </c>
      <c r="I24">
        <v>8640</v>
      </c>
      <c r="J24" s="24"/>
      <c r="P24">
        <v>42280</v>
      </c>
      <c r="Q24">
        <v>-9460</v>
      </c>
    </row>
    <row r="25" spans="1:17">
      <c r="B25">
        <v>12</v>
      </c>
      <c r="C25" s="15"/>
      <c r="D25" s="24" t="s">
        <v>128</v>
      </c>
      <c r="E25">
        <v>17160</v>
      </c>
      <c r="F25" s="15"/>
      <c r="G25" s="24">
        <v>75</v>
      </c>
      <c r="I25">
        <v>14340</v>
      </c>
      <c r="J25" s="24"/>
      <c r="P25">
        <v>31920</v>
      </c>
    </row>
    <row r="26" spans="1:17">
      <c r="B26">
        <v>13</v>
      </c>
      <c r="C26" s="15"/>
      <c r="D26" s="24">
        <v>575</v>
      </c>
      <c r="E26">
        <v>15320</v>
      </c>
      <c r="F26" s="15"/>
      <c r="G26" s="24">
        <v>76</v>
      </c>
      <c r="I26">
        <v>14920</v>
      </c>
      <c r="J26" s="24"/>
    </row>
    <row r="27" spans="1:17">
      <c r="C27" s="15"/>
      <c r="D27" s="24"/>
      <c r="F27" s="15"/>
      <c r="G27" s="24">
        <v>77</v>
      </c>
      <c r="I27">
        <v>8580</v>
      </c>
      <c r="J27" s="24"/>
      <c r="P27">
        <v>39420</v>
      </c>
    </row>
    <row r="28" spans="1:17">
      <c r="B28">
        <v>14</v>
      </c>
      <c r="C28" s="15"/>
      <c r="D28" s="24"/>
      <c r="F28" s="15"/>
      <c r="G28" s="24">
        <v>78</v>
      </c>
      <c r="I28">
        <v>15660</v>
      </c>
      <c r="J28" s="24"/>
    </row>
    <row r="29" spans="1:17">
      <c r="C29" s="15"/>
      <c r="D29" s="24"/>
      <c r="F29" s="15"/>
      <c r="G29" s="24">
        <v>79</v>
      </c>
      <c r="I29">
        <v>4980</v>
      </c>
      <c r="J29" s="24"/>
      <c r="P29">
        <v>20880</v>
      </c>
    </row>
    <row r="30" spans="1:17">
      <c r="B30">
        <v>15</v>
      </c>
      <c r="C30" s="15"/>
      <c r="D30" s="24">
        <v>576</v>
      </c>
      <c r="E30">
        <v>17460</v>
      </c>
      <c r="F30" s="15"/>
      <c r="G30" s="24"/>
      <c r="J30" s="24"/>
    </row>
    <row r="31" spans="1:17">
      <c r="C31" s="15"/>
      <c r="D31" s="24">
        <v>577</v>
      </c>
      <c r="E31">
        <v>9760</v>
      </c>
      <c r="F31" s="15"/>
      <c r="G31" s="24"/>
      <c r="J31" s="24"/>
      <c r="P31">
        <v>28000</v>
      </c>
    </row>
    <row r="32" spans="1:17">
      <c r="C32" s="15"/>
      <c r="D32" s="24"/>
      <c r="F32" s="15"/>
      <c r="G32" s="24"/>
      <c r="J32" s="24"/>
    </row>
    <row r="33" spans="3:10">
      <c r="C33" s="15"/>
      <c r="D33" s="24"/>
      <c r="F33" s="15"/>
      <c r="G33" s="24"/>
      <c r="J33" s="24"/>
    </row>
    <row r="34" spans="3:10">
      <c r="C34" s="15"/>
      <c r="D34" s="24"/>
      <c r="F34" s="15"/>
      <c r="G34" s="24"/>
      <c r="J34" s="24"/>
    </row>
    <row r="35" spans="3:10">
      <c r="C35" s="15"/>
      <c r="D35" s="24"/>
      <c r="F35" s="15"/>
      <c r="G35" s="24"/>
      <c r="J35" s="24"/>
    </row>
    <row r="36" spans="3:10">
      <c r="C36" s="15"/>
      <c r="D36" s="24"/>
      <c r="F36" s="15"/>
      <c r="G36" s="24"/>
      <c r="J36" s="24"/>
    </row>
    <row r="37" spans="3:10">
      <c r="C37" s="15"/>
      <c r="D37" s="24"/>
      <c r="F37" s="15"/>
      <c r="G37" s="24"/>
      <c r="J37" s="24"/>
    </row>
    <row r="38" spans="3:10">
      <c r="C38" s="15"/>
      <c r="D38" s="24"/>
      <c r="F38" s="15"/>
      <c r="G38" s="24"/>
      <c r="J38" s="24"/>
    </row>
    <row r="39" spans="3:10">
      <c r="C39" s="15"/>
      <c r="D39" s="24"/>
      <c r="F39" s="15"/>
      <c r="G39" s="24"/>
      <c r="J39" s="24"/>
    </row>
    <row r="40" spans="3:10">
      <c r="D40" s="24"/>
      <c r="F40" s="15"/>
      <c r="G40" s="24"/>
      <c r="J40" s="24"/>
    </row>
    <row r="41" spans="3:10">
      <c r="D41" s="24"/>
      <c r="F41" s="15"/>
      <c r="G41" s="24"/>
      <c r="J41" s="24"/>
    </row>
    <row r="42" spans="3:10">
      <c r="D42" s="24"/>
      <c r="F42" s="15"/>
      <c r="G42" s="24"/>
      <c r="J42" s="24"/>
    </row>
    <row r="43" spans="3:10">
      <c r="D43" s="24"/>
      <c r="F43" s="15"/>
      <c r="G43" s="24"/>
      <c r="J43" s="24"/>
    </row>
    <row r="44" spans="3:10">
      <c r="D44" s="24"/>
      <c r="F44" s="15"/>
      <c r="G44" s="24"/>
      <c r="J44" s="24"/>
    </row>
    <row r="45" spans="3:10">
      <c r="D45" s="24"/>
      <c r="F45" s="15"/>
      <c r="G45" s="24"/>
      <c r="J45" s="24"/>
    </row>
    <row r="46" spans="3:10">
      <c r="D46" s="26"/>
      <c r="E46" s="33" t="s">
        <v>48</v>
      </c>
      <c r="F46" s="27"/>
      <c r="G46" s="26"/>
      <c r="H46" s="33" t="s">
        <v>48</v>
      </c>
      <c r="I46" s="33"/>
      <c r="J46" s="24"/>
    </row>
  </sheetData>
  <mergeCells count="33">
    <mergeCell ref="D8:E8"/>
    <mergeCell ref="G8:H8"/>
    <mergeCell ref="H2:I2"/>
    <mergeCell ref="D3:E3"/>
    <mergeCell ref="H3:I3"/>
    <mergeCell ref="D4:E4"/>
    <mergeCell ref="D5:E5"/>
    <mergeCell ref="G12:I12"/>
    <mergeCell ref="K12:M12"/>
    <mergeCell ref="N12:O12"/>
    <mergeCell ref="P12:Q12"/>
    <mergeCell ref="D9:E9"/>
    <mergeCell ref="G9:H9"/>
    <mergeCell ref="D10:F10"/>
    <mergeCell ref="G10:I10"/>
    <mergeCell ref="D11:F11"/>
    <mergeCell ref="G11:I11"/>
    <mergeCell ref="T13:U13"/>
    <mergeCell ref="V13:W13"/>
    <mergeCell ref="X13:Y13"/>
    <mergeCell ref="A16:A19"/>
    <mergeCell ref="R12:S12"/>
    <mergeCell ref="T12:U12"/>
    <mergeCell ref="V12:W12"/>
    <mergeCell ref="X12:Y12"/>
    <mergeCell ref="E13:F13"/>
    <mergeCell ref="H13:I13"/>
    <mergeCell ref="K13:M13"/>
    <mergeCell ref="N13:O13"/>
    <mergeCell ref="P13:Q13"/>
    <mergeCell ref="R13:S13"/>
    <mergeCell ref="A12:B12"/>
    <mergeCell ref="D12:F12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A0BBCB019C34ABDB87831BC2CBA5D" ma:contentTypeVersion="12" ma:contentTypeDescription="Create a new document." ma:contentTypeScope="" ma:versionID="da8d8b25f7a2e9c3b561e3ea4bdb6aba">
  <xsd:schema xmlns:xsd="http://www.w3.org/2001/XMLSchema" xmlns:xs="http://www.w3.org/2001/XMLSchema" xmlns:p="http://schemas.microsoft.com/office/2006/metadata/properties" xmlns:ns2="b516bcd5-cf33-4949-889f-e83c806d5929" xmlns:ns3="26a48987-d481-4326-b381-a4e5ab034e43" targetNamespace="http://schemas.microsoft.com/office/2006/metadata/properties" ma:root="true" ma:fieldsID="74d1413749667cab4050353b45c4c2f2" ns2:_="" ns3:_="">
    <xsd:import namespace="b516bcd5-cf33-4949-889f-e83c806d5929"/>
    <xsd:import namespace="26a48987-d481-4326-b381-a4e5ab034e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16bcd5-cf33-4949-889f-e83c806d5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be3677b-87c5-40e8-ac02-d012efc35c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a48987-d481-4326-b381-a4e5ab034e4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d4983c7-7193-412d-afc9-9a09a86f0331}" ma:internalName="TaxCatchAll" ma:showField="CatchAllData" ma:web="26a48987-d481-4326-b381-a4e5ab034e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16bcd5-cf33-4949-889f-e83c806d5929">
      <Terms xmlns="http://schemas.microsoft.com/office/infopath/2007/PartnerControls"/>
    </lcf76f155ced4ddcb4097134ff3c332f>
    <TaxCatchAll xmlns="26a48987-d481-4326-b381-a4e5ab034e43" xsi:nil="true"/>
  </documentManagement>
</p:properties>
</file>

<file path=customXml/itemProps1.xml><?xml version="1.0" encoding="utf-8"?>
<ds:datastoreItem xmlns:ds="http://schemas.openxmlformats.org/officeDocument/2006/customXml" ds:itemID="{7673151A-A250-407C-8009-1B450A4AEF8E}"/>
</file>

<file path=customXml/itemProps2.xml><?xml version="1.0" encoding="utf-8"?>
<ds:datastoreItem xmlns:ds="http://schemas.openxmlformats.org/officeDocument/2006/customXml" ds:itemID="{272EBCD6-B83B-4FF1-8542-97D32A26BF48}"/>
</file>

<file path=customXml/itemProps3.xml><?xml version="1.0" encoding="utf-8"?>
<ds:datastoreItem xmlns:ds="http://schemas.openxmlformats.org/officeDocument/2006/customXml" ds:itemID="{35144F2F-31B1-4F84-A4D7-B58C6A2769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Murray</dc:creator>
  <cp:keywords/>
  <dc:description/>
  <cp:lastModifiedBy>Astleford, Andrea</cp:lastModifiedBy>
  <cp:revision/>
  <dcterms:created xsi:type="dcterms:W3CDTF">2023-02-28T19:09:49Z</dcterms:created>
  <dcterms:modified xsi:type="dcterms:W3CDTF">2023-03-06T15:03:24Z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0x010100770A0BBCB019C34ABDB87831BC2CBA5D</vt:lpwstr>
  </property>
  <property fmtid="{D5CDD505-2E9C-101B-9397-08002B2CF9AE}" pid="3" name="Order">
    <vt:r8>6858900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