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ay\Dropbox\Hillsboro\Crops\2023 Crop\PPSN\"/>
    </mc:Choice>
  </mc:AlternateContent>
  <xr:revisionPtr revIDLastSave="0" documentId="13_ncr:1_{D2650811-366D-48D1-9700-70531D91140E}" xr6:coauthVersionLast="47" xr6:coauthVersionMax="47" xr10:uidLastSave="{00000000-0000-0000-0000-000000000000}"/>
  <bookViews>
    <workbookView xWindow="-120" yWindow="-120" windowWidth="29040" windowHeight="15840" firstSheet="5" activeTab="22" xr2:uid="{86027709-D91A-4191-9130-51164E38C0DF}"/>
  </bookViews>
  <sheets>
    <sheet name="F2" sheetId="8" r:id="rId1"/>
    <sheet name="F2 (2)" sheetId="15" r:id="rId2"/>
    <sheet name="3A" sheetId="18" r:id="rId3"/>
    <sheet name="F4" sheetId="2" r:id="rId4"/>
    <sheet name="F4b" sheetId="3" r:id="rId5"/>
    <sheet name="6a" sheetId="11" r:id="rId6"/>
    <sheet name="7" sheetId="16" r:id="rId7"/>
    <sheet name="F9" sheetId="20" r:id="rId8"/>
    <sheet name="F10" sheetId="4" r:id="rId9"/>
    <sheet name="F12" sheetId="10" r:id="rId10"/>
    <sheet name="F12 (2)" sheetId="23" r:id="rId11"/>
    <sheet name="F13" sheetId="21" r:id="rId12"/>
    <sheet name="F17" sheetId="24" r:id="rId13"/>
    <sheet name="F14" sheetId="5" r:id="rId14"/>
    <sheet name="15" sheetId="12" r:id="rId15"/>
    <sheet name="F18" sheetId="1" r:id="rId16"/>
    <sheet name="19a" sheetId="13" r:id="rId17"/>
    <sheet name="19a1" sheetId="7" r:id="rId18"/>
    <sheet name="19a (2)" sheetId="17" r:id="rId19"/>
    <sheet name="19b" sheetId="14" r:id="rId20"/>
    <sheet name="19B1" sheetId="6" r:id="rId21"/>
    <sheet name="19d" sheetId="19" r:id="rId22"/>
    <sheet name="F21" sheetId="25" r:id="rId23"/>
    <sheet name="F22" sheetId="9" r:id="rId24"/>
    <sheet name="F22 (2)" sheetId="22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5" l="1"/>
  <c r="D4" i="25"/>
  <c r="F4" i="25"/>
  <c r="I4" i="25"/>
  <c r="U7" i="25"/>
  <c r="V9" i="25"/>
  <c r="M11" i="25"/>
  <c r="N11" i="25" s="1"/>
  <c r="U11" i="25"/>
  <c r="V11" i="25" s="1"/>
  <c r="V8" i="25" s="1"/>
  <c r="E14" i="25"/>
  <c r="D11" i="25" s="1"/>
  <c r="F14" i="25"/>
  <c r="H14" i="25"/>
  <c r="G11" i="25" s="1"/>
  <c r="I14" i="25"/>
  <c r="K14" i="25"/>
  <c r="K11" i="25" s="1"/>
  <c r="L14" i="25"/>
  <c r="M14" i="25"/>
  <c r="N14" i="25"/>
  <c r="O14" i="25"/>
  <c r="O11" i="25" s="1"/>
  <c r="P11" i="25" s="1"/>
  <c r="P14" i="25"/>
  <c r="Q14" i="25"/>
  <c r="Q11" i="25" s="1"/>
  <c r="R11" i="25" s="1"/>
  <c r="R14" i="25"/>
  <c r="S14" i="25"/>
  <c r="S11" i="25" s="1"/>
  <c r="T11" i="25" s="1"/>
  <c r="T9" i="25" s="1"/>
  <c r="T14" i="25"/>
  <c r="U14" i="25"/>
  <c r="V14" i="25"/>
  <c r="W14" i="25"/>
  <c r="W11" i="25" s="1"/>
  <c r="X11" i="25" s="1"/>
  <c r="X14" i="25"/>
  <c r="L1" i="24"/>
  <c r="U3" i="24"/>
  <c r="D4" i="24"/>
  <c r="F4" i="24"/>
  <c r="I4" i="24"/>
  <c r="S7" i="24"/>
  <c r="X9" i="24"/>
  <c r="L11" i="24"/>
  <c r="O11" i="24"/>
  <c r="P11" i="24" s="1"/>
  <c r="W11" i="24"/>
  <c r="X11" i="24" s="1"/>
  <c r="X8" i="24" s="1"/>
  <c r="E14" i="24"/>
  <c r="D11" i="24" s="1"/>
  <c r="F14" i="24"/>
  <c r="H14" i="24"/>
  <c r="I14" i="24"/>
  <c r="K14" i="24"/>
  <c r="L14" i="24"/>
  <c r="K11" i="24" s="1"/>
  <c r="M14" i="24"/>
  <c r="M11" i="24" s="1"/>
  <c r="N11" i="24" s="1"/>
  <c r="N14" i="24"/>
  <c r="O14" i="24"/>
  <c r="P14" i="24"/>
  <c r="Q14" i="24"/>
  <c r="R14" i="24"/>
  <c r="S14" i="24"/>
  <c r="T14" i="24"/>
  <c r="S11" i="24" s="1"/>
  <c r="T11" i="24" s="1"/>
  <c r="U14" i="24"/>
  <c r="U11" i="24" s="1"/>
  <c r="V11" i="24" s="1"/>
  <c r="V14" i="24"/>
  <c r="W14" i="24"/>
  <c r="X14" i="24"/>
  <c r="L1" i="23"/>
  <c r="V2" i="23"/>
  <c r="W2" i="23" s="1"/>
  <c r="V3" i="23"/>
  <c r="D4" i="23"/>
  <c r="F4" i="23"/>
  <c r="I4" i="23"/>
  <c r="V4" i="23"/>
  <c r="W4" i="23"/>
  <c r="T5" i="23"/>
  <c r="U5" i="23"/>
  <c r="T8" i="23"/>
  <c r="O11" i="23"/>
  <c r="P11" i="23" s="1"/>
  <c r="W11" i="23"/>
  <c r="X11" i="23" s="1"/>
  <c r="X9" i="23" s="1"/>
  <c r="E14" i="23"/>
  <c r="D11" i="23" s="1"/>
  <c r="J2" i="23" s="1"/>
  <c r="F14" i="23"/>
  <c r="H14" i="23"/>
  <c r="G11" i="23" s="1"/>
  <c r="I14" i="23"/>
  <c r="K14" i="23"/>
  <c r="K11" i="23" s="1"/>
  <c r="L14" i="23"/>
  <c r="M14" i="23"/>
  <c r="M11" i="23" s="1"/>
  <c r="N11" i="23" s="1"/>
  <c r="N14" i="23"/>
  <c r="O14" i="23"/>
  <c r="P14" i="23"/>
  <c r="Q14" i="23"/>
  <c r="Q11" i="23" s="1"/>
  <c r="R11" i="23" s="1"/>
  <c r="R14" i="23"/>
  <c r="S14" i="23"/>
  <c r="S11" i="23" s="1"/>
  <c r="T11" i="23" s="1"/>
  <c r="T14" i="23"/>
  <c r="U14" i="23"/>
  <c r="U11" i="23" s="1"/>
  <c r="V11" i="23" s="1"/>
  <c r="V14" i="23"/>
  <c r="W14" i="23"/>
  <c r="X14" i="23"/>
  <c r="L1" i="22"/>
  <c r="V2" i="22"/>
  <c r="V3" i="22"/>
  <c r="W3" i="22"/>
  <c r="Z3" i="22"/>
  <c r="AB3" i="22"/>
  <c r="D4" i="22"/>
  <c r="F4" i="22"/>
  <c r="I4" i="22"/>
  <c r="T4" i="22"/>
  <c r="U4" i="22"/>
  <c r="N11" i="22"/>
  <c r="P11" i="22"/>
  <c r="Q11" i="22"/>
  <c r="R11" i="22" s="1"/>
  <c r="V11" i="22"/>
  <c r="V8" i="22" s="1"/>
  <c r="E14" i="22"/>
  <c r="D11" i="22" s="1"/>
  <c r="F14" i="22"/>
  <c r="H14" i="22"/>
  <c r="G11" i="22" s="1"/>
  <c r="I14" i="22"/>
  <c r="K14" i="22"/>
  <c r="K11" i="22" s="1"/>
  <c r="L14" i="22"/>
  <c r="M14" i="22"/>
  <c r="N14" i="22"/>
  <c r="M11" i="22" s="1"/>
  <c r="O14" i="22"/>
  <c r="O11" i="22" s="1"/>
  <c r="P14" i="22"/>
  <c r="Q14" i="22"/>
  <c r="R14" i="22"/>
  <c r="S14" i="22"/>
  <c r="S11" i="22" s="1"/>
  <c r="T11" i="22" s="1"/>
  <c r="T14" i="22"/>
  <c r="U14" i="22"/>
  <c r="V14" i="22"/>
  <c r="U11" i="22" s="1"/>
  <c r="W14" i="22"/>
  <c r="W11" i="22" s="1"/>
  <c r="X11" i="22" s="1"/>
  <c r="X14" i="22"/>
  <c r="L1" i="21"/>
  <c r="V2" i="21"/>
  <c r="W2" i="21"/>
  <c r="V3" i="21"/>
  <c r="W3" i="21"/>
  <c r="D4" i="21"/>
  <c r="I4" i="21"/>
  <c r="T4" i="21"/>
  <c r="U4" i="21"/>
  <c r="V4" i="21"/>
  <c r="W4" i="21" s="1"/>
  <c r="P8" i="21"/>
  <c r="N9" i="21"/>
  <c r="D11" i="21"/>
  <c r="K11" i="21"/>
  <c r="S11" i="21"/>
  <c r="T11" i="21" s="1"/>
  <c r="E14" i="21"/>
  <c r="F14" i="21"/>
  <c r="H14" i="21"/>
  <c r="G11" i="21" s="1"/>
  <c r="I14" i="21"/>
  <c r="K14" i="21"/>
  <c r="L14" i="21"/>
  <c r="M14" i="21"/>
  <c r="M11" i="21" s="1"/>
  <c r="N11" i="21" s="1"/>
  <c r="N8" i="21" s="1"/>
  <c r="N14" i="21"/>
  <c r="O14" i="21"/>
  <c r="O11" i="21" s="1"/>
  <c r="P11" i="21" s="1"/>
  <c r="P14" i="21"/>
  <c r="Q14" i="21"/>
  <c r="Q11" i="21" s="1"/>
  <c r="R11" i="21" s="1"/>
  <c r="R14" i="21"/>
  <c r="S14" i="21"/>
  <c r="T14" i="21"/>
  <c r="U14" i="21"/>
  <c r="U11" i="21" s="1"/>
  <c r="V11" i="21" s="1"/>
  <c r="V14" i="21"/>
  <c r="W14" i="21"/>
  <c r="W11" i="21" s="1"/>
  <c r="X11" i="21" s="1"/>
  <c r="X14" i="21"/>
  <c r="R8" i="21" l="1"/>
  <c r="Q7" i="21"/>
  <c r="R9" i="21"/>
  <c r="X8" i="22"/>
  <c r="W7" i="22"/>
  <c r="X9" i="22"/>
  <c r="N8" i="24"/>
  <c r="N9" i="24"/>
  <c r="V9" i="24"/>
  <c r="V8" i="24"/>
  <c r="N9" i="23"/>
  <c r="N8" i="23"/>
  <c r="V8" i="23"/>
  <c r="V9" i="23"/>
  <c r="U7" i="23"/>
  <c r="T9" i="22"/>
  <c r="T8" i="22"/>
  <c r="S7" i="22"/>
  <c r="T8" i="25"/>
  <c r="X8" i="21"/>
  <c r="W7" i="21"/>
  <c r="X9" i="21"/>
  <c r="O7" i="21"/>
  <c r="P9" i="21"/>
  <c r="P8" i="23"/>
  <c r="P9" i="23"/>
  <c r="J2" i="24"/>
  <c r="W7" i="24"/>
  <c r="K7" i="24"/>
  <c r="Q7" i="25"/>
  <c r="R9" i="25"/>
  <c r="R8" i="25"/>
  <c r="P9" i="22"/>
  <c r="P8" i="22"/>
  <c r="M7" i="22"/>
  <c r="N9" i="22"/>
  <c r="N8" i="22"/>
  <c r="S7" i="23"/>
  <c r="T9" i="23"/>
  <c r="U7" i="21"/>
  <c r="V9" i="21"/>
  <c r="V8" i="21"/>
  <c r="M7" i="21"/>
  <c r="V5" i="23"/>
  <c r="W5" i="23" s="1"/>
  <c r="W3" i="23"/>
  <c r="W7" i="25"/>
  <c r="X9" i="25"/>
  <c r="X8" i="25"/>
  <c r="O7" i="25"/>
  <c r="P9" i="25"/>
  <c r="P8" i="25"/>
  <c r="J2" i="25"/>
  <c r="K2" i="25" s="1"/>
  <c r="L2" i="25" s="1"/>
  <c r="J3" i="23"/>
  <c r="L11" i="23"/>
  <c r="J3" i="21"/>
  <c r="L11" i="21"/>
  <c r="V9" i="22"/>
  <c r="U7" i="22"/>
  <c r="O7" i="22"/>
  <c r="R9" i="23"/>
  <c r="R8" i="23"/>
  <c r="T9" i="24"/>
  <c r="T8" i="24"/>
  <c r="P9" i="24"/>
  <c r="P8" i="24"/>
  <c r="J3" i="22"/>
  <c r="L11" i="22"/>
  <c r="L9" i="24"/>
  <c r="L8" i="24"/>
  <c r="Q11" i="24"/>
  <c r="R11" i="24" s="1"/>
  <c r="G11" i="24"/>
  <c r="J3" i="25"/>
  <c r="L11" i="25"/>
  <c r="S7" i="21"/>
  <c r="T9" i="21"/>
  <c r="T8" i="21"/>
  <c r="J2" i="22"/>
  <c r="K2" i="22" s="1"/>
  <c r="L2" i="22" s="1"/>
  <c r="W2" i="22"/>
  <c r="V4" i="22"/>
  <c r="W4" i="22" s="1"/>
  <c r="J2" i="21"/>
  <c r="K2" i="21" s="1"/>
  <c r="L2" i="21" s="1"/>
  <c r="R8" i="22"/>
  <c r="R9" i="22"/>
  <c r="X8" i="23"/>
  <c r="N9" i="25"/>
  <c r="N8" i="25"/>
  <c r="M7" i="25"/>
  <c r="W7" i="23"/>
  <c r="U7" i="24"/>
  <c r="S7" i="25"/>
  <c r="Q7" i="23"/>
  <c r="Q7" i="22"/>
  <c r="O7" i="23"/>
  <c r="M7" i="24"/>
  <c r="K7" i="25"/>
  <c r="Q7" i="24"/>
  <c r="O7" i="24"/>
  <c r="M7" i="23"/>
  <c r="J5" i="23" l="1"/>
  <c r="G10" i="23"/>
  <c r="H8" i="23" s="1"/>
  <c r="I7" i="23" s="1"/>
  <c r="J4" i="23"/>
  <c r="D10" i="23"/>
  <c r="E8" i="23" s="1"/>
  <c r="F7" i="23" s="1"/>
  <c r="O3" i="24"/>
  <c r="L9" i="23"/>
  <c r="L8" i="23"/>
  <c r="L9" i="25"/>
  <c r="L8" i="25"/>
  <c r="K7" i="23"/>
  <c r="O3" i="23" s="1"/>
  <c r="L8" i="22"/>
  <c r="L9" i="22"/>
  <c r="K7" i="22"/>
  <c r="O3" i="22" s="1"/>
  <c r="D10" i="25"/>
  <c r="E8" i="25" s="1"/>
  <c r="F7" i="25" s="1"/>
  <c r="J4" i="25"/>
  <c r="G10" i="25"/>
  <c r="H8" i="25" s="1"/>
  <c r="I7" i="25" s="1"/>
  <c r="J5" i="25"/>
  <c r="J4" i="22"/>
  <c r="J5" i="22"/>
  <c r="D10" i="22"/>
  <c r="E8" i="22" s="1"/>
  <c r="F7" i="22" s="1"/>
  <c r="G10" i="22"/>
  <c r="H8" i="22" s="1"/>
  <c r="I7" i="22" s="1"/>
  <c r="J3" i="24"/>
  <c r="K7" i="21"/>
  <c r="O3" i="21" s="1"/>
  <c r="L9" i="21"/>
  <c r="L8" i="21"/>
  <c r="O3" i="25"/>
  <c r="R9" i="24"/>
  <c r="R8" i="24"/>
  <c r="D10" i="21"/>
  <c r="E8" i="21" s="1"/>
  <c r="F7" i="21" s="1"/>
  <c r="G10" i="21"/>
  <c r="H8" i="21" s="1"/>
  <c r="I7" i="21" s="1"/>
  <c r="J5" i="21"/>
  <c r="J4" i="21"/>
  <c r="K2" i="23"/>
  <c r="L2" i="23" s="1"/>
  <c r="D10" i="24" l="1"/>
  <c r="E8" i="24" s="1"/>
  <c r="F7" i="24" s="1"/>
  <c r="J4" i="24"/>
  <c r="G10" i="24"/>
  <c r="H8" i="24" s="1"/>
  <c r="I7" i="24" s="1"/>
  <c r="J5" i="24"/>
  <c r="K2" i="24"/>
  <c r="L2" i="24" s="1"/>
  <c r="M6" i="21"/>
  <c r="L4" i="22"/>
  <c r="N4" i="22" s="1"/>
  <c r="M4" i="22"/>
  <c r="L4" i="25"/>
  <c r="N4" i="25" s="1"/>
  <c r="M4" i="25"/>
  <c r="L4" i="21"/>
  <c r="M4" i="21"/>
  <c r="M4" i="23"/>
  <c r="L4" i="23"/>
  <c r="N4" i="23" s="1"/>
  <c r="O5" i="22" l="1"/>
  <c r="N3" i="22"/>
  <c r="L4" i="24"/>
  <c r="N4" i="24" s="1"/>
  <c r="M4" i="24"/>
  <c r="O5" i="23"/>
  <c r="N3" i="23"/>
  <c r="N4" i="21"/>
  <c r="N3" i="25"/>
  <c r="O5" i="25"/>
  <c r="O5" i="21" l="1"/>
  <c r="N3" i="21"/>
  <c r="N3" i="24"/>
  <c r="S3" i="24" s="1"/>
  <c r="O5" i="24"/>
  <c r="X14" i="20" l="1"/>
  <c r="W14" i="20"/>
  <c r="V14" i="20"/>
  <c r="U14" i="20"/>
  <c r="T14" i="20"/>
  <c r="S14" i="20"/>
  <c r="R14" i="20"/>
  <c r="Q14" i="20"/>
  <c r="Q11" i="20" s="1"/>
  <c r="P14" i="20"/>
  <c r="O14" i="20"/>
  <c r="N14" i="20"/>
  <c r="M14" i="20"/>
  <c r="L14" i="20"/>
  <c r="K14" i="20"/>
  <c r="I14" i="20"/>
  <c r="H14" i="20"/>
  <c r="G11" i="20" s="1"/>
  <c r="J2" i="20" s="1"/>
  <c r="F14" i="20"/>
  <c r="E14" i="20"/>
  <c r="W11" i="20"/>
  <c r="X11" i="20" s="1"/>
  <c r="U11" i="20"/>
  <c r="V11" i="20" s="1"/>
  <c r="S11" i="20"/>
  <c r="T11" i="20" s="1"/>
  <c r="P11" i="20"/>
  <c r="P9" i="20" s="1"/>
  <c r="O11" i="20"/>
  <c r="N11" i="20"/>
  <c r="M11" i="20"/>
  <c r="K11" i="20"/>
  <c r="L11" i="20" s="1"/>
  <c r="D11" i="20"/>
  <c r="N9" i="20"/>
  <c r="P8" i="20"/>
  <c r="N8" i="20"/>
  <c r="I4" i="20"/>
  <c r="D4" i="20"/>
  <c r="L1" i="20"/>
  <c r="O7" i="20" s="1"/>
  <c r="X14" i="19"/>
  <c r="W14" i="19"/>
  <c r="V14" i="19"/>
  <c r="U14" i="19"/>
  <c r="U11" i="19" s="1"/>
  <c r="V11" i="19" s="1"/>
  <c r="T14" i="19"/>
  <c r="S14" i="19"/>
  <c r="R14" i="19"/>
  <c r="Q14" i="19"/>
  <c r="Q11" i="19" s="1"/>
  <c r="R11" i="19" s="1"/>
  <c r="P14" i="19"/>
  <c r="O14" i="19"/>
  <c r="N14" i="19"/>
  <c r="M14" i="19"/>
  <c r="M11" i="19" s="1"/>
  <c r="L14" i="19"/>
  <c r="K14" i="19"/>
  <c r="I14" i="19"/>
  <c r="H14" i="19"/>
  <c r="F14" i="19"/>
  <c r="D11" i="19" s="1"/>
  <c r="J2" i="19" s="1"/>
  <c r="E14" i="19"/>
  <c r="W11" i="19"/>
  <c r="X11" i="19" s="1"/>
  <c r="S11" i="19"/>
  <c r="T11" i="19" s="1"/>
  <c r="O11" i="19"/>
  <c r="P11" i="19" s="1"/>
  <c r="K11" i="19"/>
  <c r="L11" i="19" s="1"/>
  <c r="G11" i="19"/>
  <c r="I4" i="19"/>
  <c r="D4" i="19"/>
  <c r="L1" i="19"/>
  <c r="W7" i="19" s="1"/>
  <c r="R11" i="20" l="1"/>
  <c r="J3" i="20"/>
  <c r="L8" i="19"/>
  <c r="L9" i="19"/>
  <c r="T8" i="20"/>
  <c r="T9" i="20"/>
  <c r="N11" i="19"/>
  <c r="J3" i="19"/>
  <c r="X9" i="19"/>
  <c r="X8" i="19"/>
  <c r="V8" i="20"/>
  <c r="V9" i="20"/>
  <c r="X8" i="20"/>
  <c r="X9" i="20"/>
  <c r="P8" i="19"/>
  <c r="P9" i="19"/>
  <c r="L8" i="20"/>
  <c r="L9" i="20"/>
  <c r="K2" i="20"/>
  <c r="L2" i="20" s="1"/>
  <c r="T8" i="19"/>
  <c r="T9" i="19"/>
  <c r="V8" i="19"/>
  <c r="V9" i="19"/>
  <c r="R8" i="19"/>
  <c r="R9" i="19"/>
  <c r="K7" i="19"/>
  <c r="S7" i="20"/>
  <c r="M7" i="19"/>
  <c r="U7" i="20"/>
  <c r="W7" i="20"/>
  <c r="Q7" i="19"/>
  <c r="S7" i="19"/>
  <c r="K7" i="20"/>
  <c r="U7" i="19"/>
  <c r="M7" i="20"/>
  <c r="O7" i="19"/>
  <c r="N8" i="19" l="1"/>
  <c r="N9" i="19"/>
  <c r="J5" i="19"/>
  <c r="D10" i="19"/>
  <c r="E8" i="19" s="1"/>
  <c r="F7" i="19" s="1"/>
  <c r="G10" i="19"/>
  <c r="H8" i="19" s="1"/>
  <c r="I7" i="19" s="1"/>
  <c r="J4" i="19"/>
  <c r="O3" i="19"/>
  <c r="G10" i="20"/>
  <c r="H8" i="20" s="1"/>
  <c r="I7" i="20" s="1"/>
  <c r="J4" i="20"/>
  <c r="D10" i="20"/>
  <c r="E8" i="20" s="1"/>
  <c r="F7" i="20" s="1"/>
  <c r="J5" i="20"/>
  <c r="K2" i="19"/>
  <c r="L2" i="19" s="1"/>
  <c r="Q7" i="20"/>
  <c r="O3" i="20" s="1"/>
  <c r="R9" i="20"/>
  <c r="R8" i="20"/>
  <c r="M4" i="20" l="1"/>
  <c r="L4" i="20"/>
  <c r="N4" i="20" s="1"/>
  <c r="M4" i="19"/>
  <c r="L4" i="19"/>
  <c r="N4" i="19" s="1"/>
  <c r="O5" i="20" l="1"/>
  <c r="N3" i="20"/>
  <c r="O5" i="19"/>
  <c r="N3" i="19"/>
  <c r="X14" i="18" l="1"/>
  <c r="W14" i="18"/>
  <c r="V14" i="18"/>
  <c r="U14" i="18"/>
  <c r="T14" i="18"/>
  <c r="S14" i="18"/>
  <c r="R14" i="18"/>
  <c r="Q14" i="18"/>
  <c r="Q11" i="18" s="1"/>
  <c r="P14" i="18"/>
  <c r="O14" i="18"/>
  <c r="N14" i="18"/>
  <c r="M14" i="18"/>
  <c r="L14" i="18"/>
  <c r="K14" i="18"/>
  <c r="I14" i="18"/>
  <c r="H14" i="18"/>
  <c r="G11" i="18" s="1"/>
  <c r="J2" i="18" s="1"/>
  <c r="F14" i="18"/>
  <c r="E14" i="18"/>
  <c r="W11" i="18"/>
  <c r="X11" i="18" s="1"/>
  <c r="U11" i="18"/>
  <c r="V11" i="18" s="1"/>
  <c r="S11" i="18"/>
  <c r="T11" i="18" s="1"/>
  <c r="P11" i="18"/>
  <c r="P9" i="18" s="1"/>
  <c r="O11" i="18"/>
  <c r="M11" i="18"/>
  <c r="N11" i="18" s="1"/>
  <c r="K11" i="18"/>
  <c r="L11" i="18" s="1"/>
  <c r="D11" i="18"/>
  <c r="P8" i="18"/>
  <c r="U4" i="18"/>
  <c r="T4" i="18"/>
  <c r="I4" i="18"/>
  <c r="D4" i="18"/>
  <c r="V3" i="18"/>
  <c r="W3" i="18" s="1"/>
  <c r="V2" i="18"/>
  <c r="W2" i="18" s="1"/>
  <c r="L1" i="18"/>
  <c r="O7" i="18" s="1"/>
  <c r="P7" i="18" s="1"/>
  <c r="R11" i="18" l="1"/>
  <c r="J3" i="18"/>
  <c r="S7" i="18"/>
  <c r="T9" i="18"/>
  <c r="T8" i="18"/>
  <c r="V8" i="18"/>
  <c r="V9" i="18"/>
  <c r="X8" i="18"/>
  <c r="X9" i="18"/>
  <c r="N8" i="18"/>
  <c r="N9" i="18"/>
  <c r="L8" i="18"/>
  <c r="L9" i="18"/>
  <c r="U7" i="18"/>
  <c r="K7" i="18"/>
  <c r="W7" i="18"/>
  <c r="M7" i="18"/>
  <c r="N7" i="18" s="1"/>
  <c r="V4" i="18"/>
  <c r="W4" i="18" s="1"/>
  <c r="J5" i="18" l="1"/>
  <c r="J4" i="18"/>
  <c r="G10" i="18"/>
  <c r="H8" i="18" s="1"/>
  <c r="I7" i="18" s="1"/>
  <c r="D10" i="18"/>
  <c r="E8" i="18" s="1"/>
  <c r="F7" i="18" s="1"/>
  <c r="R8" i="18"/>
  <c r="R9" i="18"/>
  <c r="Q7" i="18"/>
  <c r="O3" i="18" s="1"/>
  <c r="K2" i="18"/>
  <c r="L2" i="18" s="1"/>
  <c r="M4" i="18" l="1"/>
  <c r="L4" i="18"/>
  <c r="N4" i="18" l="1"/>
  <c r="O5" i="18" l="1"/>
  <c r="N3" i="18"/>
  <c r="M20" i="17" l="1"/>
  <c r="H19" i="17"/>
  <c r="X14" i="17"/>
  <c r="W14" i="17"/>
  <c r="V14" i="17"/>
  <c r="U14" i="17"/>
  <c r="T14" i="17"/>
  <c r="S14" i="17"/>
  <c r="S11" i="17" s="1"/>
  <c r="T11" i="17" s="1"/>
  <c r="R14" i="17"/>
  <c r="Q14" i="17"/>
  <c r="P14" i="17"/>
  <c r="O14" i="17"/>
  <c r="N14" i="17"/>
  <c r="M14" i="17"/>
  <c r="L14" i="17"/>
  <c r="K14" i="17"/>
  <c r="K11" i="17" s="1"/>
  <c r="I14" i="17"/>
  <c r="H14" i="17"/>
  <c r="G11" i="17" s="1"/>
  <c r="J2" i="17" s="1"/>
  <c r="F14" i="17"/>
  <c r="E14" i="17"/>
  <c r="W11" i="17"/>
  <c r="X11" i="17" s="1"/>
  <c r="U11" i="17"/>
  <c r="V11" i="17" s="1"/>
  <c r="Q11" i="17"/>
  <c r="R11" i="17" s="1"/>
  <c r="O11" i="17"/>
  <c r="P11" i="17" s="1"/>
  <c r="M11" i="17"/>
  <c r="N11" i="17" s="1"/>
  <c r="D11" i="17"/>
  <c r="U4" i="17"/>
  <c r="T4" i="17"/>
  <c r="I4" i="17"/>
  <c r="F4" i="17"/>
  <c r="D4" i="17"/>
  <c r="AB3" i="17"/>
  <c r="Z3" i="17"/>
  <c r="V3" i="17"/>
  <c r="W3" i="17" s="1"/>
  <c r="W2" i="17"/>
  <c r="V2" i="17"/>
  <c r="V4" i="17" s="1"/>
  <c r="W4" i="17" s="1"/>
  <c r="L1" i="17"/>
  <c r="X14" i="16"/>
  <c r="W11" i="16" s="1"/>
  <c r="X11" i="16" s="1"/>
  <c r="W14" i="16"/>
  <c r="V14" i="16"/>
  <c r="U14" i="16"/>
  <c r="T14" i="16"/>
  <c r="S14" i="16"/>
  <c r="S11" i="16" s="1"/>
  <c r="T11" i="16" s="1"/>
  <c r="R14" i="16"/>
  <c r="Q11" i="16" s="1"/>
  <c r="R11" i="16" s="1"/>
  <c r="Q14" i="16"/>
  <c r="P14" i="16"/>
  <c r="O11" i="16" s="1"/>
  <c r="P11" i="16" s="1"/>
  <c r="O14" i="16"/>
  <c r="N14" i="16"/>
  <c r="M14" i="16"/>
  <c r="L14" i="16"/>
  <c r="K14" i="16"/>
  <c r="K11" i="16" s="1"/>
  <c r="I14" i="16"/>
  <c r="G11" i="16" s="1"/>
  <c r="H14" i="16"/>
  <c r="F14" i="16"/>
  <c r="D11" i="16" s="1"/>
  <c r="J2" i="16" s="1"/>
  <c r="E14" i="16"/>
  <c r="U11" i="16"/>
  <c r="V11" i="16" s="1"/>
  <c r="M11" i="16"/>
  <c r="N11" i="16" s="1"/>
  <c r="U4" i="16"/>
  <c r="T4" i="16"/>
  <c r="I4" i="16"/>
  <c r="F4" i="16"/>
  <c r="D4" i="16"/>
  <c r="V3" i="16"/>
  <c r="W3" i="16" s="1"/>
  <c r="V2" i="16"/>
  <c r="W2" i="16" s="1"/>
  <c r="L1" i="16"/>
  <c r="P8" i="17" l="1"/>
  <c r="P9" i="17"/>
  <c r="R8" i="17"/>
  <c r="R9" i="17"/>
  <c r="Q7" i="17"/>
  <c r="S7" i="17"/>
  <c r="R9" i="16"/>
  <c r="R8" i="16"/>
  <c r="J3" i="16"/>
  <c r="L11" i="16"/>
  <c r="T8" i="16"/>
  <c r="T9" i="16"/>
  <c r="T9" i="17"/>
  <c r="T8" i="17"/>
  <c r="P8" i="16"/>
  <c r="P9" i="16"/>
  <c r="V9" i="17"/>
  <c r="U7" i="17"/>
  <c r="V8" i="17"/>
  <c r="V9" i="16"/>
  <c r="V8" i="16"/>
  <c r="L11" i="17"/>
  <c r="J3" i="17"/>
  <c r="K2" i="17" s="1"/>
  <c r="L2" i="17" s="1"/>
  <c r="K2" i="16"/>
  <c r="L2" i="16" s="1"/>
  <c r="X8" i="16"/>
  <c r="X9" i="16"/>
  <c r="W7" i="17"/>
  <c r="X9" i="17"/>
  <c r="X8" i="17"/>
  <c r="Q7" i="16"/>
  <c r="N8" i="16"/>
  <c r="N9" i="16"/>
  <c r="N8" i="17"/>
  <c r="N9" i="17"/>
  <c r="M7" i="17"/>
  <c r="M7" i="16"/>
  <c r="N7" i="16" s="1"/>
  <c r="W7" i="16"/>
  <c r="V4" i="16"/>
  <c r="W4" i="16" s="1"/>
  <c r="U7" i="16"/>
  <c r="O7" i="16"/>
  <c r="P7" i="16" s="1"/>
  <c r="O7" i="17"/>
  <c r="K7" i="16"/>
  <c r="S7" i="16"/>
  <c r="L8" i="17" l="1"/>
  <c r="L9" i="17"/>
  <c r="K7" i="17"/>
  <c r="O3" i="17" s="1"/>
  <c r="O3" i="16"/>
  <c r="L8" i="16"/>
  <c r="L9" i="16"/>
  <c r="J5" i="17"/>
  <c r="J4" i="17"/>
  <c r="G10" i="17"/>
  <c r="H8" i="17" s="1"/>
  <c r="I7" i="17" s="1"/>
  <c r="D10" i="17"/>
  <c r="E8" i="17" s="1"/>
  <c r="F7" i="17" s="1"/>
  <c r="J5" i="16"/>
  <c r="J4" i="16"/>
  <c r="G10" i="16"/>
  <c r="H8" i="16" s="1"/>
  <c r="I7" i="16" s="1"/>
  <c r="D10" i="16"/>
  <c r="E8" i="16" s="1"/>
  <c r="F7" i="16" s="1"/>
  <c r="L4" i="16" l="1"/>
  <c r="N4" i="16" s="1"/>
  <c r="M4" i="16"/>
  <c r="L4" i="17"/>
  <c r="M4" i="17"/>
  <c r="N4" i="17" l="1"/>
  <c r="O5" i="16"/>
  <c r="N3" i="16"/>
  <c r="N3" i="17" l="1"/>
  <c r="O5" i="17"/>
  <c r="X14" i="15" l="1"/>
  <c r="W14" i="15"/>
  <c r="W11" i="15" s="1"/>
  <c r="X11" i="15" s="1"/>
  <c r="V14" i="15"/>
  <c r="U11" i="15" s="1"/>
  <c r="V11" i="15" s="1"/>
  <c r="U14" i="15"/>
  <c r="T14" i="15"/>
  <c r="S14" i="15"/>
  <c r="R14" i="15"/>
  <c r="Q14" i="15"/>
  <c r="Q11" i="15" s="1"/>
  <c r="R11" i="15" s="1"/>
  <c r="P14" i="15"/>
  <c r="O14" i="15"/>
  <c r="O11" i="15" s="1"/>
  <c r="P11" i="15" s="1"/>
  <c r="N14" i="15"/>
  <c r="M11" i="15" s="1"/>
  <c r="N11" i="15" s="1"/>
  <c r="M14" i="15"/>
  <c r="L14" i="15"/>
  <c r="K14" i="15"/>
  <c r="I14" i="15"/>
  <c r="H14" i="15"/>
  <c r="G11" i="15" s="1"/>
  <c r="J2" i="15" s="1"/>
  <c r="F14" i="15"/>
  <c r="E14" i="15"/>
  <c r="S11" i="15"/>
  <c r="T11" i="15" s="1"/>
  <c r="K11" i="15"/>
  <c r="D11" i="15"/>
  <c r="U5" i="15"/>
  <c r="T5" i="15"/>
  <c r="V4" i="15"/>
  <c r="W4" i="15" s="1"/>
  <c r="I4" i="15"/>
  <c r="F4" i="15"/>
  <c r="D4" i="15"/>
  <c r="W3" i="15"/>
  <c r="V3" i="15"/>
  <c r="W2" i="15"/>
  <c r="V2" i="15"/>
  <c r="V5" i="15" s="1"/>
  <c r="W5" i="15" s="1"/>
  <c r="L1" i="15"/>
  <c r="O7" i="15" s="1"/>
  <c r="X14" i="14"/>
  <c r="W11" i="14" s="1"/>
  <c r="X11" i="14" s="1"/>
  <c r="W14" i="14"/>
  <c r="V14" i="14"/>
  <c r="U14" i="14"/>
  <c r="T14" i="14"/>
  <c r="S14" i="14"/>
  <c r="R14" i="14"/>
  <c r="Q14" i="14"/>
  <c r="Q11" i="14" s="1"/>
  <c r="R11" i="14" s="1"/>
  <c r="P14" i="14"/>
  <c r="O11" i="14" s="1"/>
  <c r="P11" i="14" s="1"/>
  <c r="O14" i="14"/>
  <c r="N14" i="14"/>
  <c r="M14" i="14"/>
  <c r="L14" i="14"/>
  <c r="K14" i="14"/>
  <c r="I14" i="14"/>
  <c r="H14" i="14"/>
  <c r="G11" i="14" s="1"/>
  <c r="J2" i="14" s="1"/>
  <c r="F14" i="14"/>
  <c r="E14" i="14"/>
  <c r="U11" i="14"/>
  <c r="V11" i="14" s="1"/>
  <c r="S11" i="14"/>
  <c r="T11" i="14" s="1"/>
  <c r="M11" i="14"/>
  <c r="N11" i="14" s="1"/>
  <c r="K11" i="14"/>
  <c r="D11" i="14"/>
  <c r="U4" i="14"/>
  <c r="T4" i="14"/>
  <c r="I4" i="14"/>
  <c r="F4" i="14"/>
  <c r="D4" i="14"/>
  <c r="AB3" i="14"/>
  <c r="Z3" i="14"/>
  <c r="V3" i="14"/>
  <c r="V4" i="14" s="1"/>
  <c r="W4" i="14" s="1"/>
  <c r="W2" i="14"/>
  <c r="V2" i="14"/>
  <c r="L1" i="14"/>
  <c r="X14" i="13"/>
  <c r="W14" i="13"/>
  <c r="W11" i="13" s="1"/>
  <c r="X11" i="13" s="1"/>
  <c r="V14" i="13"/>
  <c r="U11" i="13" s="1"/>
  <c r="V11" i="13" s="1"/>
  <c r="U14" i="13"/>
  <c r="T14" i="13"/>
  <c r="S14" i="13"/>
  <c r="R14" i="13"/>
  <c r="Q11" i="13" s="1"/>
  <c r="R11" i="13" s="1"/>
  <c r="Q14" i="13"/>
  <c r="P14" i="13"/>
  <c r="O14" i="13"/>
  <c r="O11" i="13" s="1"/>
  <c r="P11" i="13" s="1"/>
  <c r="N14" i="13"/>
  <c r="M14" i="13"/>
  <c r="M11" i="13" s="1"/>
  <c r="L14" i="13"/>
  <c r="K14" i="13"/>
  <c r="I14" i="13"/>
  <c r="H14" i="13"/>
  <c r="F14" i="13"/>
  <c r="D11" i="13" s="1"/>
  <c r="J2" i="13" s="1"/>
  <c r="E14" i="13"/>
  <c r="T11" i="13"/>
  <c r="T8" i="13" s="1"/>
  <c r="S11" i="13"/>
  <c r="L11" i="13"/>
  <c r="L8" i="13" s="1"/>
  <c r="K11" i="13"/>
  <c r="G11" i="13"/>
  <c r="T9" i="13"/>
  <c r="U4" i="13"/>
  <c r="T4" i="13"/>
  <c r="I4" i="13"/>
  <c r="F4" i="13"/>
  <c r="D4" i="13"/>
  <c r="V3" i="13"/>
  <c r="W3" i="13" s="1"/>
  <c r="W2" i="13"/>
  <c r="V2" i="13"/>
  <c r="V4" i="13" s="1"/>
  <c r="W4" i="13" s="1"/>
  <c r="L1" i="13"/>
  <c r="K2" i="15" l="1"/>
  <c r="L2" i="15" s="1"/>
  <c r="R9" i="15"/>
  <c r="Q7" i="15"/>
  <c r="R8" i="15"/>
  <c r="J3" i="15"/>
  <c r="T8" i="15"/>
  <c r="T9" i="15"/>
  <c r="N8" i="15"/>
  <c r="N9" i="15"/>
  <c r="V8" i="15"/>
  <c r="V9" i="15"/>
  <c r="P9" i="15"/>
  <c r="P8" i="15"/>
  <c r="X8" i="15"/>
  <c r="X9" i="15"/>
  <c r="S7" i="15"/>
  <c r="L11" i="15"/>
  <c r="U7" i="15"/>
  <c r="W7" i="15"/>
  <c r="M7" i="15"/>
  <c r="J3" i="14"/>
  <c r="N8" i="14"/>
  <c r="N9" i="14"/>
  <c r="R8" i="14"/>
  <c r="R9" i="14"/>
  <c r="Q7" i="14"/>
  <c r="N11" i="13"/>
  <c r="J3" i="13"/>
  <c r="T8" i="14"/>
  <c r="T9" i="14"/>
  <c r="X8" i="13"/>
  <c r="X9" i="13"/>
  <c r="O7" i="13"/>
  <c r="P7" i="13" s="1"/>
  <c r="V9" i="14"/>
  <c r="U7" i="14"/>
  <c r="V8" i="14"/>
  <c r="K2" i="14"/>
  <c r="L2" i="14" s="1"/>
  <c r="P9" i="13"/>
  <c r="P8" i="13"/>
  <c r="M7" i="14"/>
  <c r="V8" i="13"/>
  <c r="V9" i="13"/>
  <c r="R8" i="13"/>
  <c r="R9" i="13"/>
  <c r="P9" i="14"/>
  <c r="O7" i="14"/>
  <c r="P8" i="14"/>
  <c r="X8" i="14"/>
  <c r="X9" i="14"/>
  <c r="Q7" i="13"/>
  <c r="S7" i="14"/>
  <c r="L11" i="14"/>
  <c r="S7" i="13"/>
  <c r="U7" i="13"/>
  <c r="W3" i="14"/>
  <c r="W7" i="14"/>
  <c r="K7" i="13"/>
  <c r="W7" i="13"/>
  <c r="M7" i="13"/>
  <c r="N7" i="13" s="1"/>
  <c r="K7" i="14"/>
  <c r="L9" i="13"/>
  <c r="J4" i="15" l="1"/>
  <c r="G10" i="15"/>
  <c r="H8" i="15" s="1"/>
  <c r="I7" i="15" s="1"/>
  <c r="J5" i="15"/>
  <c r="D10" i="15"/>
  <c r="E8" i="15" s="1"/>
  <c r="F7" i="15" s="1"/>
  <c r="L8" i="15"/>
  <c r="L9" i="15"/>
  <c r="K7" i="15"/>
  <c r="O3" i="15" s="1"/>
  <c r="N9" i="13"/>
  <c r="N8" i="13"/>
  <c r="G10" i="13"/>
  <c r="H8" i="13" s="1"/>
  <c r="I7" i="13" s="1"/>
  <c r="J5" i="13"/>
  <c r="D10" i="13"/>
  <c r="E8" i="13" s="1"/>
  <c r="F7" i="13" s="1"/>
  <c r="J4" i="13"/>
  <c r="O3" i="13"/>
  <c r="K2" i="13"/>
  <c r="L2" i="13" s="1"/>
  <c r="O3" i="14"/>
  <c r="L8" i="14"/>
  <c r="L9" i="14"/>
  <c r="G10" i="14"/>
  <c r="H8" i="14" s="1"/>
  <c r="I7" i="14" s="1"/>
  <c r="D10" i="14"/>
  <c r="E8" i="14" s="1"/>
  <c r="F7" i="14" s="1"/>
  <c r="J5" i="14"/>
  <c r="J4" i="14"/>
  <c r="L4" i="15" l="1"/>
  <c r="N4" i="15" s="1"/>
  <c r="M4" i="15"/>
  <c r="M4" i="13"/>
  <c r="L4" i="13"/>
  <c r="N4" i="13" s="1"/>
  <c r="L4" i="14"/>
  <c r="N4" i="14" s="1"/>
  <c r="M4" i="14"/>
  <c r="N3" i="15" l="1"/>
  <c r="O5" i="15"/>
  <c r="O5" i="14"/>
  <c r="N3" i="14"/>
  <c r="O5" i="13"/>
  <c r="N3" i="13"/>
  <c r="X14" i="12" l="1"/>
  <c r="W11" i="12" s="1"/>
  <c r="X11" i="12" s="1"/>
  <c r="W14" i="12"/>
  <c r="V14" i="12"/>
  <c r="U11" i="12" s="1"/>
  <c r="V11" i="12" s="1"/>
  <c r="U14" i="12"/>
  <c r="T14" i="12"/>
  <c r="S14" i="12"/>
  <c r="R14" i="12"/>
  <c r="Q14" i="12"/>
  <c r="Q11" i="12" s="1"/>
  <c r="R11" i="12" s="1"/>
  <c r="P14" i="12"/>
  <c r="O14" i="12"/>
  <c r="N14" i="12"/>
  <c r="M11" i="12" s="1"/>
  <c r="N11" i="12" s="1"/>
  <c r="M14" i="12"/>
  <c r="L14" i="12"/>
  <c r="K14" i="12"/>
  <c r="I14" i="12"/>
  <c r="H14" i="12"/>
  <c r="G11" i="12" s="1"/>
  <c r="F14" i="12"/>
  <c r="D11" i="12" s="1"/>
  <c r="J2" i="12" s="1"/>
  <c r="E14" i="12"/>
  <c r="S11" i="12"/>
  <c r="T11" i="12" s="1"/>
  <c r="P11" i="12"/>
  <c r="P9" i="12" s="1"/>
  <c r="O11" i="12"/>
  <c r="K11" i="12"/>
  <c r="L11" i="12" s="1"/>
  <c r="P8" i="12"/>
  <c r="V4" i="12"/>
  <c r="W4" i="12" s="1"/>
  <c r="U4" i="12"/>
  <c r="T4" i="12"/>
  <c r="I4" i="12"/>
  <c r="W3" i="12"/>
  <c r="V3" i="12"/>
  <c r="W2" i="12"/>
  <c r="V2" i="12"/>
  <c r="L1" i="12"/>
  <c r="O7" i="12" s="1"/>
  <c r="P7" i="12" s="1"/>
  <c r="L9" i="12" l="1"/>
  <c r="L8" i="12"/>
  <c r="R9" i="12"/>
  <c r="Q7" i="12"/>
  <c r="R8" i="12"/>
  <c r="X8" i="12"/>
  <c r="X9" i="12"/>
  <c r="T8" i="12"/>
  <c r="T9" i="12"/>
  <c r="N8" i="12"/>
  <c r="N9" i="12"/>
  <c r="V8" i="12"/>
  <c r="V9" i="12"/>
  <c r="J3" i="12"/>
  <c r="K2" i="12" s="1"/>
  <c r="L2" i="12" s="1"/>
  <c r="S7" i="12"/>
  <c r="U7" i="12"/>
  <c r="K7" i="12"/>
  <c r="W7" i="12"/>
  <c r="M7" i="12"/>
  <c r="N7" i="12" s="1"/>
  <c r="J5" i="12" l="1"/>
  <c r="J4" i="12"/>
  <c r="G10" i="12"/>
  <c r="H8" i="12" s="1"/>
  <c r="I7" i="12" s="1"/>
  <c r="D10" i="12"/>
  <c r="E8" i="12" s="1"/>
  <c r="F7" i="12" s="1"/>
  <c r="O3" i="12"/>
  <c r="L4" i="12" l="1"/>
  <c r="N4" i="12" s="1"/>
  <c r="M4" i="12"/>
  <c r="O5" i="12" l="1"/>
  <c r="N3" i="12"/>
  <c r="X14" i="11" l="1"/>
  <c r="W14" i="11"/>
  <c r="V14" i="11"/>
  <c r="U14" i="11"/>
  <c r="T14" i="11"/>
  <c r="S14" i="11"/>
  <c r="S11" i="11" s="1"/>
  <c r="T11" i="11" s="1"/>
  <c r="R14" i="11"/>
  <c r="Q14" i="11"/>
  <c r="Q11" i="11" s="1"/>
  <c r="R11" i="11" s="1"/>
  <c r="P14" i="11"/>
  <c r="O14" i="11"/>
  <c r="N14" i="11"/>
  <c r="M14" i="11"/>
  <c r="L14" i="11"/>
  <c r="K14" i="11"/>
  <c r="K11" i="11" s="1"/>
  <c r="I14" i="11"/>
  <c r="H14" i="11"/>
  <c r="G11" i="11" s="1"/>
  <c r="J2" i="11" s="1"/>
  <c r="F14" i="11"/>
  <c r="E14" i="11"/>
  <c r="W11" i="11"/>
  <c r="X11" i="11" s="1"/>
  <c r="U11" i="11"/>
  <c r="V11" i="11" s="1"/>
  <c r="P11" i="11"/>
  <c r="P9" i="11" s="1"/>
  <c r="O11" i="11"/>
  <c r="M11" i="11"/>
  <c r="N11" i="11" s="1"/>
  <c r="D11" i="11"/>
  <c r="P8" i="11"/>
  <c r="U4" i="11"/>
  <c r="T4" i="11"/>
  <c r="I4" i="11"/>
  <c r="V3" i="11"/>
  <c r="W3" i="11" s="1"/>
  <c r="W2" i="11"/>
  <c r="V2" i="11"/>
  <c r="V4" i="11" s="1"/>
  <c r="W4" i="11" s="1"/>
  <c r="L1" i="11"/>
  <c r="O7" i="11" s="1"/>
  <c r="P7" i="11" s="1"/>
  <c r="T9" i="11" l="1"/>
  <c r="T8" i="11"/>
  <c r="R8" i="11"/>
  <c r="R9" i="11"/>
  <c r="N8" i="11"/>
  <c r="N9" i="11"/>
  <c r="L11" i="11"/>
  <c r="J3" i="11"/>
  <c r="V9" i="11"/>
  <c r="V8" i="11"/>
  <c r="U7" i="11"/>
  <c r="X8" i="11"/>
  <c r="X9" i="11"/>
  <c r="Q7" i="11"/>
  <c r="S7" i="11"/>
  <c r="W7" i="11"/>
  <c r="M7" i="11"/>
  <c r="N7" i="11" s="1"/>
  <c r="L8" i="11" l="1"/>
  <c r="L9" i="11"/>
  <c r="K7" i="11"/>
  <c r="O3" i="11" s="1"/>
  <c r="J5" i="11"/>
  <c r="J4" i="11"/>
  <c r="G10" i="11"/>
  <c r="H8" i="11" s="1"/>
  <c r="I7" i="11" s="1"/>
  <c r="D10" i="11"/>
  <c r="E8" i="11" s="1"/>
  <c r="F7" i="11" s="1"/>
  <c r="K2" i="11"/>
  <c r="L2" i="11" s="1"/>
  <c r="M4" i="11" l="1"/>
  <c r="L4" i="11"/>
  <c r="N4" i="11" s="1"/>
  <c r="O5" i="11" l="1"/>
  <c r="N3" i="11"/>
  <c r="J16" i="10" l="1"/>
  <c r="X14" i="10"/>
  <c r="W14" i="10"/>
  <c r="V14" i="10"/>
  <c r="U14" i="10"/>
  <c r="U11" i="10" s="1"/>
  <c r="V11" i="10" s="1"/>
  <c r="T14" i="10"/>
  <c r="S11" i="10" s="1"/>
  <c r="T11" i="10" s="1"/>
  <c r="S14" i="10"/>
  <c r="R14" i="10"/>
  <c r="Q14" i="10"/>
  <c r="P14" i="10"/>
  <c r="O14" i="10"/>
  <c r="N14" i="10"/>
  <c r="M14" i="10"/>
  <c r="M11" i="10" s="1"/>
  <c r="N11" i="10" s="1"/>
  <c r="L14" i="10"/>
  <c r="K11" i="10" s="1"/>
  <c r="K14" i="10"/>
  <c r="I14" i="10"/>
  <c r="H14" i="10"/>
  <c r="F14" i="10"/>
  <c r="E14" i="10"/>
  <c r="W11" i="10"/>
  <c r="X11" i="10" s="1"/>
  <c r="Q11" i="10"/>
  <c r="R11" i="10" s="1"/>
  <c r="O11" i="10"/>
  <c r="P11" i="10" s="1"/>
  <c r="G11" i="10"/>
  <c r="D11" i="10"/>
  <c r="I4" i="10"/>
  <c r="F4" i="10"/>
  <c r="D4" i="10"/>
  <c r="J2" i="10"/>
  <c r="L1" i="10"/>
  <c r="Q7" i="10" s="1"/>
  <c r="X14" i="9"/>
  <c r="W11" i="9" s="1"/>
  <c r="X11" i="9" s="1"/>
  <c r="W14" i="9"/>
  <c r="V14" i="9"/>
  <c r="U14" i="9"/>
  <c r="T14" i="9"/>
  <c r="S14" i="9"/>
  <c r="R14" i="9"/>
  <c r="Q14" i="9"/>
  <c r="Q11" i="9" s="1"/>
  <c r="R11" i="9" s="1"/>
  <c r="P14" i="9"/>
  <c r="O11" i="9" s="1"/>
  <c r="P11" i="9" s="1"/>
  <c r="O14" i="9"/>
  <c r="N14" i="9"/>
  <c r="M14" i="9"/>
  <c r="L14" i="9"/>
  <c r="K14" i="9"/>
  <c r="I14" i="9"/>
  <c r="H14" i="9"/>
  <c r="G11" i="9" s="1"/>
  <c r="F14" i="9"/>
  <c r="D11" i="9" s="1"/>
  <c r="J2" i="9" s="1"/>
  <c r="E14" i="9"/>
  <c r="U11" i="9"/>
  <c r="V11" i="9" s="1"/>
  <c r="S11" i="9"/>
  <c r="T11" i="9" s="1"/>
  <c r="M11" i="9"/>
  <c r="N11" i="9" s="1"/>
  <c r="K11" i="9"/>
  <c r="L11" i="9" s="1"/>
  <c r="I4" i="9"/>
  <c r="F4" i="9"/>
  <c r="D4" i="9"/>
  <c r="L1" i="9"/>
  <c r="K7" i="9" s="1"/>
  <c r="X14" i="8"/>
  <c r="W14" i="8"/>
  <c r="W11" i="8" s="1"/>
  <c r="X11" i="8" s="1"/>
  <c r="V14" i="8"/>
  <c r="U14" i="8"/>
  <c r="U11" i="8" s="1"/>
  <c r="V11" i="8" s="1"/>
  <c r="T14" i="8"/>
  <c r="S14" i="8"/>
  <c r="R14" i="8"/>
  <c r="Q14" i="8"/>
  <c r="P14" i="8"/>
  <c r="O14" i="8"/>
  <c r="O11" i="8" s="1"/>
  <c r="P11" i="8" s="1"/>
  <c r="N14" i="8"/>
  <c r="M14" i="8"/>
  <c r="M11" i="8" s="1"/>
  <c r="L14" i="8"/>
  <c r="K14" i="8"/>
  <c r="I14" i="8"/>
  <c r="H14" i="8"/>
  <c r="G11" i="8" s="1"/>
  <c r="F14" i="8"/>
  <c r="E14" i="8"/>
  <c r="D11" i="8" s="1"/>
  <c r="S11" i="8"/>
  <c r="T11" i="8" s="1"/>
  <c r="Q11" i="8"/>
  <c r="R11" i="8" s="1"/>
  <c r="K11" i="8"/>
  <c r="L11" i="8" s="1"/>
  <c r="I4" i="8"/>
  <c r="F4" i="8"/>
  <c r="D4" i="8"/>
  <c r="U3" i="8"/>
  <c r="L1" i="8"/>
  <c r="U7" i="8" s="1"/>
  <c r="H21" i="7"/>
  <c r="M21" i="7" s="1"/>
  <c r="K17" i="6" s="1"/>
  <c r="K14" i="6" s="1"/>
  <c r="K11" i="6" s="1"/>
  <c r="M20" i="7"/>
  <c r="X14" i="7"/>
  <c r="W14" i="7"/>
  <c r="W11" i="7" s="1"/>
  <c r="X11" i="7" s="1"/>
  <c r="V14" i="7"/>
  <c r="U14" i="7"/>
  <c r="T14" i="7"/>
  <c r="S14" i="7"/>
  <c r="R14" i="7"/>
  <c r="Q14" i="7"/>
  <c r="Q11" i="7" s="1"/>
  <c r="R11" i="7" s="1"/>
  <c r="P14" i="7"/>
  <c r="O14" i="7"/>
  <c r="O11" i="7" s="1"/>
  <c r="P11" i="7" s="1"/>
  <c r="N14" i="7"/>
  <c r="L14" i="7"/>
  <c r="K14" i="7"/>
  <c r="I14" i="7"/>
  <c r="H14" i="7"/>
  <c r="F14" i="7"/>
  <c r="D11" i="7" s="1"/>
  <c r="J2" i="7" s="1"/>
  <c r="E14" i="7"/>
  <c r="U11" i="7"/>
  <c r="V11" i="7" s="1"/>
  <c r="S11" i="7"/>
  <c r="T11" i="7" s="1"/>
  <c r="K11" i="7"/>
  <c r="L11" i="7" s="1"/>
  <c r="G11" i="7"/>
  <c r="V5" i="7"/>
  <c r="W5" i="7" s="1"/>
  <c r="U5" i="7"/>
  <c r="T5" i="7"/>
  <c r="V4" i="7"/>
  <c r="W4" i="7" s="1"/>
  <c r="I4" i="7"/>
  <c r="F4" i="7"/>
  <c r="D4" i="7"/>
  <c r="V3" i="7"/>
  <c r="W3" i="7" s="1"/>
  <c r="W2" i="7"/>
  <c r="V2" i="7"/>
  <c r="L1" i="7"/>
  <c r="K19" i="6"/>
  <c r="H19" i="6"/>
  <c r="H14" i="6" s="1"/>
  <c r="G11" i="6" s="1"/>
  <c r="J2" i="6" s="1"/>
  <c r="X14" i="6"/>
  <c r="W14" i="6"/>
  <c r="V14" i="6"/>
  <c r="U14" i="6"/>
  <c r="T14" i="6"/>
  <c r="S14" i="6"/>
  <c r="S11" i="6" s="1"/>
  <c r="T11" i="6" s="1"/>
  <c r="R14" i="6"/>
  <c r="Q14" i="6"/>
  <c r="Q11" i="6" s="1"/>
  <c r="R11" i="6" s="1"/>
  <c r="P14" i="6"/>
  <c r="O14" i="6"/>
  <c r="N14" i="6"/>
  <c r="M14" i="6"/>
  <c r="L14" i="6"/>
  <c r="I14" i="6"/>
  <c r="F14" i="6"/>
  <c r="E14" i="6"/>
  <c r="W11" i="6"/>
  <c r="X11" i="6" s="1"/>
  <c r="U11" i="6"/>
  <c r="V11" i="6" s="1"/>
  <c r="O11" i="6"/>
  <c r="P11" i="6" s="1"/>
  <c r="M11" i="6"/>
  <c r="N11" i="6" s="1"/>
  <c r="D11" i="6"/>
  <c r="U4" i="6"/>
  <c r="T4" i="6"/>
  <c r="I4" i="6"/>
  <c r="F4" i="6"/>
  <c r="D4" i="6"/>
  <c r="AB3" i="6"/>
  <c r="Z3" i="6"/>
  <c r="V3" i="6"/>
  <c r="W3" i="6" s="1"/>
  <c r="W2" i="6"/>
  <c r="V2" i="6"/>
  <c r="V4" i="6" s="1"/>
  <c r="W4" i="6" s="1"/>
  <c r="L1" i="6"/>
  <c r="M7" i="6" s="1"/>
  <c r="X14" i="5"/>
  <c r="W11" i="5" s="1"/>
  <c r="X11" i="5" s="1"/>
  <c r="W14" i="5"/>
  <c r="V14" i="5"/>
  <c r="U11" i="5" s="1"/>
  <c r="V11" i="5" s="1"/>
  <c r="U14" i="5"/>
  <c r="T14" i="5"/>
  <c r="S14" i="5"/>
  <c r="R14" i="5"/>
  <c r="Q14" i="5"/>
  <c r="Q11" i="5" s="1"/>
  <c r="R11" i="5" s="1"/>
  <c r="P14" i="5"/>
  <c r="O11" i="5" s="1"/>
  <c r="P11" i="5" s="1"/>
  <c r="O14" i="5"/>
  <c r="N14" i="5"/>
  <c r="M11" i="5" s="1"/>
  <c r="N11" i="5" s="1"/>
  <c r="M14" i="5"/>
  <c r="L14" i="5"/>
  <c r="K14" i="5"/>
  <c r="I14" i="5"/>
  <c r="H14" i="5"/>
  <c r="G11" i="5" s="1"/>
  <c r="F14" i="5"/>
  <c r="D11" i="5" s="1"/>
  <c r="J2" i="5" s="1"/>
  <c r="E14" i="5"/>
  <c r="S11" i="5"/>
  <c r="T11" i="5" s="1"/>
  <c r="K11" i="5"/>
  <c r="U4" i="5"/>
  <c r="T4" i="5"/>
  <c r="I4" i="5"/>
  <c r="F4" i="5"/>
  <c r="D4" i="5"/>
  <c r="V3" i="5"/>
  <c r="W3" i="5" s="1"/>
  <c r="V2" i="5"/>
  <c r="W2" i="5" s="1"/>
  <c r="L1" i="5"/>
  <c r="P8" i="9" l="1"/>
  <c r="P9" i="9"/>
  <c r="P8" i="6"/>
  <c r="P9" i="6"/>
  <c r="V8" i="9"/>
  <c r="V9" i="9"/>
  <c r="T8" i="7"/>
  <c r="T9" i="7"/>
  <c r="V9" i="6"/>
  <c r="V8" i="6"/>
  <c r="L8" i="7"/>
  <c r="L9" i="7"/>
  <c r="X9" i="6"/>
  <c r="X8" i="6"/>
  <c r="P8" i="10"/>
  <c r="P9" i="10"/>
  <c r="R9" i="6"/>
  <c r="R8" i="6"/>
  <c r="X8" i="7"/>
  <c r="X9" i="7"/>
  <c r="R9" i="10"/>
  <c r="R8" i="10"/>
  <c r="N8" i="10"/>
  <c r="N9" i="10"/>
  <c r="V8" i="10"/>
  <c r="V9" i="10"/>
  <c r="L8" i="8"/>
  <c r="L9" i="8"/>
  <c r="K7" i="8"/>
  <c r="K2" i="10"/>
  <c r="L2" i="10" s="1"/>
  <c r="X9" i="10"/>
  <c r="X8" i="10"/>
  <c r="P9" i="7"/>
  <c r="P8" i="7"/>
  <c r="O7" i="7"/>
  <c r="T9" i="6"/>
  <c r="T8" i="6"/>
  <c r="W7" i="7"/>
  <c r="Q7" i="7"/>
  <c r="R9" i="7"/>
  <c r="R8" i="7"/>
  <c r="M14" i="7"/>
  <c r="M11" i="7" s="1"/>
  <c r="R9" i="8"/>
  <c r="Q7" i="8"/>
  <c r="R8" i="8"/>
  <c r="J3" i="8"/>
  <c r="N11" i="8"/>
  <c r="V9" i="8"/>
  <c r="V8" i="8"/>
  <c r="L9" i="9"/>
  <c r="L8" i="9"/>
  <c r="X8" i="9"/>
  <c r="X9" i="9"/>
  <c r="J3" i="10"/>
  <c r="L11" i="10"/>
  <c r="V8" i="7"/>
  <c r="V9" i="7"/>
  <c r="J3" i="6"/>
  <c r="L11" i="6"/>
  <c r="T8" i="8"/>
  <c r="T9" i="8"/>
  <c r="N8" i="9"/>
  <c r="N9" i="9"/>
  <c r="T8" i="10"/>
  <c r="T9" i="10"/>
  <c r="R8" i="9"/>
  <c r="R9" i="9"/>
  <c r="Q7" i="9"/>
  <c r="N9" i="6"/>
  <c r="N8" i="6"/>
  <c r="J2" i="8"/>
  <c r="K2" i="8" s="1"/>
  <c r="L2" i="8" s="1"/>
  <c r="P8" i="8"/>
  <c r="P9" i="8"/>
  <c r="X8" i="8"/>
  <c r="X9" i="8"/>
  <c r="T8" i="9"/>
  <c r="T9" i="9"/>
  <c r="U7" i="6"/>
  <c r="U7" i="7"/>
  <c r="O7" i="6"/>
  <c r="K7" i="7"/>
  <c r="W7" i="8"/>
  <c r="M7" i="9"/>
  <c r="O3" i="9" s="1"/>
  <c r="S7" i="10"/>
  <c r="Q7" i="6"/>
  <c r="J3" i="9"/>
  <c r="K2" i="9" s="1"/>
  <c r="L2" i="9" s="1"/>
  <c r="O7" i="9"/>
  <c r="U7" i="10"/>
  <c r="S7" i="9"/>
  <c r="O7" i="8"/>
  <c r="U7" i="9"/>
  <c r="K7" i="10"/>
  <c r="W7" i="10"/>
  <c r="W7" i="9"/>
  <c r="M7" i="10"/>
  <c r="S7" i="6"/>
  <c r="W7" i="6"/>
  <c r="S7" i="7"/>
  <c r="K7" i="6"/>
  <c r="O3" i="6" s="1"/>
  <c r="S7" i="8"/>
  <c r="O7" i="10"/>
  <c r="R8" i="5"/>
  <c r="R9" i="5"/>
  <c r="Q7" i="5"/>
  <c r="X8" i="5"/>
  <c r="X9" i="5"/>
  <c r="P9" i="5"/>
  <c r="P8" i="5"/>
  <c r="O7" i="5"/>
  <c r="P7" i="5" s="1"/>
  <c r="J3" i="5"/>
  <c r="K2" i="5"/>
  <c r="L2" i="5" s="1"/>
  <c r="T8" i="5"/>
  <c r="T9" i="5"/>
  <c r="N8" i="5"/>
  <c r="N9" i="5"/>
  <c r="V8" i="5"/>
  <c r="V9" i="5"/>
  <c r="U7" i="5"/>
  <c r="L11" i="5"/>
  <c r="K7" i="5"/>
  <c r="W7" i="5"/>
  <c r="M7" i="5"/>
  <c r="N7" i="5" s="1"/>
  <c r="V4" i="5"/>
  <c r="W4" i="5" s="1"/>
  <c r="S7" i="5"/>
  <c r="L8" i="6" l="1"/>
  <c r="L9" i="6"/>
  <c r="J4" i="6"/>
  <c r="G10" i="6"/>
  <c r="H8" i="6" s="1"/>
  <c r="I7" i="6" s="1"/>
  <c r="D10" i="6"/>
  <c r="E8" i="6" s="1"/>
  <c r="F7" i="6" s="1"/>
  <c r="J5" i="6"/>
  <c r="L8" i="10"/>
  <c r="L9" i="10"/>
  <c r="N8" i="8"/>
  <c r="N9" i="8"/>
  <c r="M7" i="8"/>
  <c r="O3" i="8" s="1"/>
  <c r="K2" i="6"/>
  <c r="L2" i="6" s="1"/>
  <c r="J3" i="7"/>
  <c r="N11" i="7"/>
  <c r="G10" i="9"/>
  <c r="H8" i="9" s="1"/>
  <c r="I7" i="9" s="1"/>
  <c r="J4" i="9"/>
  <c r="D10" i="9"/>
  <c r="E8" i="9" s="1"/>
  <c r="F7" i="9" s="1"/>
  <c r="J5" i="9"/>
  <c r="O3" i="10"/>
  <c r="D10" i="10"/>
  <c r="E8" i="10" s="1"/>
  <c r="F7" i="10" s="1"/>
  <c r="G10" i="10"/>
  <c r="H8" i="10" s="1"/>
  <c r="I7" i="10" s="1"/>
  <c r="J4" i="10"/>
  <c r="J5" i="10"/>
  <c r="J5" i="8"/>
  <c r="G10" i="8"/>
  <c r="H8" i="8" s="1"/>
  <c r="I7" i="8" s="1"/>
  <c r="D10" i="8"/>
  <c r="E8" i="8" s="1"/>
  <c r="F7" i="8" s="1"/>
  <c r="J4" i="8"/>
  <c r="O3" i="5"/>
  <c r="L8" i="5"/>
  <c r="L9" i="5"/>
  <c r="J5" i="5"/>
  <c r="J4" i="5"/>
  <c r="G10" i="5"/>
  <c r="H8" i="5" s="1"/>
  <c r="I7" i="5" s="1"/>
  <c r="D10" i="5"/>
  <c r="E8" i="5" s="1"/>
  <c r="F7" i="5" s="1"/>
  <c r="L4" i="6" l="1"/>
  <c r="M4" i="6"/>
  <c r="D10" i="7"/>
  <c r="E8" i="7" s="1"/>
  <c r="F7" i="7" s="1"/>
  <c r="J4" i="7"/>
  <c r="G10" i="7"/>
  <c r="H8" i="7" s="1"/>
  <c r="I7" i="7" s="1"/>
  <c r="J5" i="7"/>
  <c r="K2" i="7"/>
  <c r="L2" i="7" s="1"/>
  <c r="N8" i="7"/>
  <c r="N9" i="7"/>
  <c r="M7" i="7"/>
  <c r="O3" i="7" s="1"/>
  <c r="M4" i="9"/>
  <c r="L4" i="9"/>
  <c r="M4" i="8"/>
  <c r="L4" i="8"/>
  <c r="N4" i="8" s="1"/>
  <c r="M4" i="10"/>
  <c r="L4" i="10"/>
  <c r="N4" i="10" s="1"/>
  <c r="L4" i="5"/>
  <c r="M4" i="5"/>
  <c r="O5" i="8" l="1"/>
  <c r="N3" i="8"/>
  <c r="S3" i="8" s="1"/>
  <c r="M4" i="7"/>
  <c r="L4" i="7"/>
  <c r="N4" i="7" s="1"/>
  <c r="N3" i="10"/>
  <c r="O5" i="10"/>
  <c r="N4" i="9"/>
  <c r="N4" i="6"/>
  <c r="N4" i="5"/>
  <c r="N3" i="7" l="1"/>
  <c r="O5" i="7"/>
  <c r="O5" i="6"/>
  <c r="N3" i="6"/>
  <c r="N3" i="9"/>
  <c r="O5" i="9"/>
  <c r="O5" i="5"/>
  <c r="N3" i="5"/>
  <c r="K19" i="4" l="1"/>
  <c r="X14" i="4"/>
  <c r="W14" i="4"/>
  <c r="V14" i="4"/>
  <c r="U14" i="4"/>
  <c r="T14" i="4"/>
  <c r="S14" i="4"/>
  <c r="S11" i="4" s="1"/>
  <c r="T11" i="4" s="1"/>
  <c r="R14" i="4"/>
  <c r="Q11" i="4" s="1"/>
  <c r="R11" i="4" s="1"/>
  <c r="Q14" i="4"/>
  <c r="P14" i="4"/>
  <c r="O14" i="4"/>
  <c r="N14" i="4"/>
  <c r="M14" i="4"/>
  <c r="L14" i="4"/>
  <c r="K11" i="4" s="1"/>
  <c r="K14" i="4"/>
  <c r="I14" i="4"/>
  <c r="G11" i="4" s="1"/>
  <c r="J2" i="4" s="1"/>
  <c r="H14" i="4"/>
  <c r="F14" i="4"/>
  <c r="E14" i="4"/>
  <c r="W11" i="4"/>
  <c r="X11" i="4" s="1"/>
  <c r="V11" i="4"/>
  <c r="V9" i="4" s="1"/>
  <c r="U11" i="4"/>
  <c r="P11" i="4"/>
  <c r="P9" i="4" s="1"/>
  <c r="O11" i="4"/>
  <c r="N11" i="4"/>
  <c r="N8" i="4" s="1"/>
  <c r="M11" i="4"/>
  <c r="D11" i="4"/>
  <c r="V8" i="4"/>
  <c r="P8" i="4"/>
  <c r="I4" i="4"/>
  <c r="F4" i="4"/>
  <c r="D4" i="4"/>
  <c r="L1" i="4"/>
  <c r="J3" i="4" l="1"/>
  <c r="L11" i="4"/>
  <c r="R9" i="4"/>
  <c r="R8" i="4"/>
  <c r="T9" i="4"/>
  <c r="S7" i="4"/>
  <c r="T8" i="4"/>
  <c r="X9" i="4"/>
  <c r="X8" i="4"/>
  <c r="Q7" i="4"/>
  <c r="U7" i="4"/>
  <c r="W7" i="4"/>
  <c r="K7" i="4"/>
  <c r="M7" i="4"/>
  <c r="N9" i="4"/>
  <c r="O7" i="4"/>
  <c r="O3" i="4" l="1"/>
  <c r="L8" i="4"/>
  <c r="L9" i="4"/>
  <c r="J5" i="4"/>
  <c r="G10" i="4"/>
  <c r="H8" i="4" s="1"/>
  <c r="I7" i="4" s="1"/>
  <c r="J4" i="4"/>
  <c r="D10" i="4"/>
  <c r="E8" i="4" s="1"/>
  <c r="F7" i="4" s="1"/>
  <c r="K2" i="4"/>
  <c r="L2" i="4" s="1"/>
  <c r="M4" i="4" l="1"/>
  <c r="L4" i="4"/>
  <c r="N4" i="4" s="1"/>
  <c r="N3" i="4" l="1"/>
  <c r="O5" i="4"/>
  <c r="X14" i="3" l="1"/>
  <c r="W14" i="3"/>
  <c r="W11" i="3" s="1"/>
  <c r="X11" i="3" s="1"/>
  <c r="V14" i="3"/>
  <c r="U14" i="3"/>
  <c r="T14" i="3"/>
  <c r="S14" i="3"/>
  <c r="S11" i="3" s="1"/>
  <c r="T11" i="3" s="1"/>
  <c r="R14" i="3"/>
  <c r="Q14" i="3"/>
  <c r="P14" i="3"/>
  <c r="O14" i="3"/>
  <c r="O11" i="3" s="1"/>
  <c r="P11" i="3" s="1"/>
  <c r="N14" i="3"/>
  <c r="M14" i="3"/>
  <c r="L14" i="3"/>
  <c r="K14" i="3"/>
  <c r="K11" i="3" s="1"/>
  <c r="I14" i="3"/>
  <c r="H14" i="3"/>
  <c r="F14" i="3"/>
  <c r="E14" i="3"/>
  <c r="U11" i="3"/>
  <c r="V11" i="3" s="1"/>
  <c r="Q11" i="3"/>
  <c r="R11" i="3" s="1"/>
  <c r="M11" i="3"/>
  <c r="N11" i="3" s="1"/>
  <c r="G11" i="3"/>
  <c r="D11" i="3"/>
  <c r="J2" i="3" s="1"/>
  <c r="I4" i="3"/>
  <c r="F4" i="3"/>
  <c r="D4" i="3"/>
  <c r="L1" i="3"/>
  <c r="X14" i="2"/>
  <c r="W14" i="2"/>
  <c r="V14" i="2"/>
  <c r="U14" i="2"/>
  <c r="T14" i="2"/>
  <c r="S14" i="2"/>
  <c r="S11" i="2" s="1"/>
  <c r="T11" i="2" s="1"/>
  <c r="R14" i="2"/>
  <c r="Q14" i="2"/>
  <c r="Q11" i="2" s="1"/>
  <c r="R11" i="2" s="1"/>
  <c r="P14" i="2"/>
  <c r="O14" i="2"/>
  <c r="N14" i="2"/>
  <c r="M14" i="2"/>
  <c r="L14" i="2"/>
  <c r="K14" i="2"/>
  <c r="K11" i="2" s="1"/>
  <c r="I14" i="2"/>
  <c r="H14" i="2"/>
  <c r="G11" i="2" s="1"/>
  <c r="J2" i="2" s="1"/>
  <c r="F14" i="2"/>
  <c r="E14" i="2"/>
  <c r="W11" i="2"/>
  <c r="X11" i="2" s="1"/>
  <c r="U11" i="2"/>
  <c r="V11" i="2" s="1"/>
  <c r="P11" i="2"/>
  <c r="P9" i="2" s="1"/>
  <c r="O11" i="2"/>
  <c r="M11" i="2"/>
  <c r="N11" i="2" s="1"/>
  <c r="D11" i="2"/>
  <c r="P8" i="2"/>
  <c r="I4" i="2"/>
  <c r="F4" i="2"/>
  <c r="D4" i="2"/>
  <c r="L1" i="2"/>
  <c r="O7" i="2" s="1"/>
  <c r="K2" i="3" l="1"/>
  <c r="L2" i="3" s="1"/>
  <c r="L11" i="3"/>
  <c r="J3" i="3"/>
  <c r="T8" i="3"/>
  <c r="T9" i="3"/>
  <c r="N9" i="3"/>
  <c r="M7" i="3"/>
  <c r="N8" i="3"/>
  <c r="V9" i="3"/>
  <c r="V8" i="3"/>
  <c r="U7" i="3"/>
  <c r="R8" i="3"/>
  <c r="R9" i="3"/>
  <c r="K7" i="3"/>
  <c r="P9" i="3"/>
  <c r="O7" i="3"/>
  <c r="P8" i="3"/>
  <c r="X8" i="3"/>
  <c r="X9" i="3"/>
  <c r="Q7" i="3"/>
  <c r="S7" i="3"/>
  <c r="W7" i="3"/>
  <c r="T8" i="2"/>
  <c r="T9" i="2"/>
  <c r="N8" i="2"/>
  <c r="N9" i="2"/>
  <c r="J3" i="2"/>
  <c r="L11" i="2"/>
  <c r="U7" i="2"/>
  <c r="V9" i="2"/>
  <c r="V8" i="2"/>
  <c r="R8" i="2"/>
  <c r="R9" i="2"/>
  <c r="X8" i="2"/>
  <c r="X9" i="2"/>
  <c r="Q7" i="2"/>
  <c r="S7" i="2"/>
  <c r="W7" i="2"/>
  <c r="K7" i="2"/>
  <c r="O3" i="2" s="1"/>
  <c r="M7" i="2"/>
  <c r="O3" i="3" l="1"/>
  <c r="G10" i="3"/>
  <c r="H8" i="3" s="1"/>
  <c r="I7" i="3" s="1"/>
  <c r="J4" i="3"/>
  <c r="D10" i="3"/>
  <c r="E8" i="3" s="1"/>
  <c r="F7" i="3" s="1"/>
  <c r="J5" i="3"/>
  <c r="L9" i="3"/>
  <c r="L8" i="3"/>
  <c r="L8" i="2"/>
  <c r="L9" i="2"/>
  <c r="G10" i="2"/>
  <c r="H8" i="2" s="1"/>
  <c r="I7" i="2" s="1"/>
  <c r="J4" i="2"/>
  <c r="D10" i="2"/>
  <c r="E8" i="2" s="1"/>
  <c r="F7" i="2" s="1"/>
  <c r="J5" i="2"/>
  <c r="K2" i="2"/>
  <c r="L2" i="2" s="1"/>
  <c r="M4" i="3" l="1"/>
  <c r="L4" i="3"/>
  <c r="M4" i="2"/>
  <c r="L4" i="2"/>
  <c r="N4" i="2" s="1"/>
  <c r="N4" i="3" l="1"/>
  <c r="N3" i="2"/>
  <c r="O5" i="2"/>
  <c r="O5" i="3" l="1"/>
  <c r="N3" i="3"/>
  <c r="X14" i="1" l="1"/>
  <c r="W14" i="1"/>
  <c r="V14" i="1"/>
  <c r="U14" i="1"/>
  <c r="U11" i="1" s="1"/>
  <c r="V11" i="1" s="1"/>
  <c r="T14" i="1"/>
  <c r="S11" i="1" s="1"/>
  <c r="T11" i="1" s="1"/>
  <c r="S14" i="1"/>
  <c r="R14" i="1"/>
  <c r="Q14" i="1"/>
  <c r="P14" i="1"/>
  <c r="O14" i="1"/>
  <c r="N14" i="1"/>
  <c r="M14" i="1"/>
  <c r="M11" i="1" s="1"/>
  <c r="N11" i="1" s="1"/>
  <c r="L14" i="1"/>
  <c r="K11" i="1" s="1"/>
  <c r="K14" i="1"/>
  <c r="I14" i="1"/>
  <c r="H14" i="1"/>
  <c r="F14" i="1"/>
  <c r="E14" i="1"/>
  <c r="D11" i="1" s="1"/>
  <c r="J2" i="1" s="1"/>
  <c r="W11" i="1"/>
  <c r="X11" i="1" s="1"/>
  <c r="Q11" i="1"/>
  <c r="R11" i="1" s="1"/>
  <c r="O11" i="1"/>
  <c r="P11" i="1" s="1"/>
  <c r="G11" i="1"/>
  <c r="I4" i="1"/>
  <c r="F4" i="1"/>
  <c r="D4" i="1"/>
  <c r="R2" i="1"/>
  <c r="L1" i="1"/>
  <c r="P8" i="1" l="1"/>
  <c r="P9" i="1"/>
  <c r="O7" i="1"/>
  <c r="J3" i="1"/>
  <c r="L11" i="1"/>
  <c r="T8" i="1"/>
  <c r="T9" i="1"/>
  <c r="N8" i="1"/>
  <c r="M7" i="1"/>
  <c r="N9" i="1"/>
  <c r="V8" i="1"/>
  <c r="V9" i="1"/>
  <c r="U7" i="1"/>
  <c r="R8" i="1"/>
  <c r="R9" i="1"/>
  <c r="K2" i="1"/>
  <c r="L2" i="1" s="1"/>
  <c r="X8" i="1"/>
  <c r="X9" i="1"/>
  <c r="W7" i="1"/>
  <c r="Q7" i="1"/>
  <c r="S7" i="1"/>
  <c r="L8" i="1" l="1"/>
  <c r="L9" i="1"/>
  <c r="K7" i="1"/>
  <c r="O3" i="1" s="1"/>
  <c r="J4" i="1"/>
  <c r="D10" i="1"/>
  <c r="E8" i="1" s="1"/>
  <c r="F7" i="1" s="1"/>
  <c r="J5" i="1"/>
  <c r="G10" i="1"/>
  <c r="H8" i="1" s="1"/>
  <c r="I7" i="1" s="1"/>
  <c r="M4" i="1" l="1"/>
  <c r="L4" i="1"/>
  <c r="N4" i="1" s="1"/>
  <c r="O5" i="1" l="1"/>
  <c r="N3" i="1"/>
</calcChain>
</file>

<file path=xl/sharedStrings.xml><?xml version="1.0" encoding="utf-8"?>
<sst xmlns="http://schemas.openxmlformats.org/spreadsheetml/2006/main" count="1635" uniqueCount="132">
  <si>
    <t>FIELD PRODUCTION RECORD</t>
  </si>
  <si>
    <t>Combine Totals</t>
  </si>
  <si>
    <t>FIELD</t>
  </si>
  <si>
    <t>F18</t>
  </si>
  <si>
    <t>Sec 04</t>
  </si>
  <si>
    <t>Field Total</t>
  </si>
  <si>
    <t>Cart Factor</t>
  </si>
  <si>
    <t>Moisture</t>
  </si>
  <si>
    <t>Dockage</t>
  </si>
  <si>
    <t>CROP</t>
  </si>
  <si>
    <t>DATE</t>
  </si>
  <si>
    <t>bu/ac</t>
  </si>
  <si>
    <t xml:space="preserve">Moisture </t>
  </si>
  <si>
    <t>APEX</t>
  </si>
  <si>
    <t>Unload</t>
  </si>
  <si>
    <t>Other Fields</t>
  </si>
  <si>
    <t>TOTALS</t>
  </si>
  <si>
    <t>Cart Number</t>
  </si>
  <si>
    <t>HIS S680</t>
  </si>
  <si>
    <t>Tracks S690</t>
  </si>
  <si>
    <t>Dryer</t>
  </si>
  <si>
    <t>Yard Bag</t>
  </si>
  <si>
    <t>C</t>
  </si>
  <si>
    <t>D</t>
  </si>
  <si>
    <t>E</t>
  </si>
  <si>
    <t>F</t>
  </si>
  <si>
    <t>G</t>
  </si>
  <si>
    <t>Hillsboro</t>
  </si>
  <si>
    <t>Load</t>
  </si>
  <si>
    <t>Mass</t>
  </si>
  <si>
    <t>Hills</t>
  </si>
  <si>
    <t>FENA</t>
  </si>
  <si>
    <t>Combine</t>
  </si>
  <si>
    <t>ne</t>
  </si>
  <si>
    <t>Bag</t>
  </si>
  <si>
    <t>end</t>
  </si>
  <si>
    <t>F4</t>
  </si>
  <si>
    <t>SE36</t>
  </si>
  <si>
    <t>681, 682</t>
  </si>
  <si>
    <t>F4b</t>
  </si>
  <si>
    <t>SW36</t>
  </si>
  <si>
    <t>B</t>
  </si>
  <si>
    <t>4b</t>
  </si>
  <si>
    <t>F10</t>
  </si>
  <si>
    <t>SW04</t>
  </si>
  <si>
    <t>Viterra</t>
  </si>
  <si>
    <t>P&amp;H</t>
  </si>
  <si>
    <t>ac</t>
  </si>
  <si>
    <t>t</t>
  </si>
  <si>
    <t>bu</t>
  </si>
  <si>
    <t xml:space="preserve">Fall </t>
  </si>
  <si>
    <t>F14</t>
  </si>
  <si>
    <t>SE31</t>
  </si>
  <si>
    <t>Spring</t>
  </si>
  <si>
    <t>Total</t>
  </si>
  <si>
    <t>Bin 5 CS Accel</t>
  </si>
  <si>
    <t>Bannow</t>
  </si>
  <si>
    <t>Bag 2 S</t>
  </si>
  <si>
    <t>Bin</t>
  </si>
  <si>
    <t>HG</t>
  </si>
  <si>
    <t>9400SB</t>
  </si>
  <si>
    <t>Pile</t>
  </si>
  <si>
    <t>19B</t>
  </si>
  <si>
    <t>Mid 11</t>
  </si>
  <si>
    <t>Bin 10</t>
  </si>
  <si>
    <t>Bag 22</t>
  </si>
  <si>
    <t>Spring Bag</t>
  </si>
  <si>
    <t>19a</t>
  </si>
  <si>
    <t>W11</t>
  </si>
  <si>
    <t>Abandon</t>
  </si>
  <si>
    <t>Bin 12</t>
  </si>
  <si>
    <t>JRI</t>
  </si>
  <si>
    <t>Field Bags</t>
  </si>
  <si>
    <t>part637</t>
  </si>
  <si>
    <t>F2</t>
  </si>
  <si>
    <t>S11</t>
  </si>
  <si>
    <t>Bin 8</t>
  </si>
  <si>
    <t>F12 Bag</t>
  </si>
  <si>
    <t xml:space="preserve"> Cps 2</t>
  </si>
  <si>
    <t xml:space="preserve">                     </t>
  </si>
  <si>
    <t>F22</t>
  </si>
  <si>
    <t>Location</t>
  </si>
  <si>
    <t>F12</t>
  </si>
  <si>
    <t>A</t>
  </si>
  <si>
    <t xml:space="preserve"> 128/129</t>
  </si>
  <si>
    <t>F6a</t>
  </si>
  <si>
    <t>N31</t>
  </si>
  <si>
    <t>CPS</t>
  </si>
  <si>
    <t>Bag 4</t>
  </si>
  <si>
    <t>Seed Bin</t>
  </si>
  <si>
    <t>F15</t>
  </si>
  <si>
    <t>NE24</t>
  </si>
  <si>
    <t>Bag A</t>
  </si>
  <si>
    <t>Bag B</t>
  </si>
  <si>
    <t>F19a</t>
  </si>
  <si>
    <t xml:space="preserve">F19a </t>
  </si>
  <si>
    <t>F19b</t>
  </si>
  <si>
    <t xml:space="preserve"> </t>
  </si>
  <si>
    <t>Cart</t>
  </si>
  <si>
    <t>F7</t>
  </si>
  <si>
    <t>N32</t>
  </si>
  <si>
    <t>Bag 1 N</t>
  </si>
  <si>
    <t xml:space="preserve"> 36 37</t>
  </si>
  <si>
    <t>Winter Wheat</t>
  </si>
  <si>
    <t>F3A</t>
  </si>
  <si>
    <t>N25</t>
  </si>
  <si>
    <t>F19d</t>
  </si>
  <si>
    <t>E11</t>
  </si>
  <si>
    <t>Yard bag</t>
  </si>
  <si>
    <t>Bin 23</t>
  </si>
  <si>
    <t>NE</t>
  </si>
  <si>
    <t>Load 1</t>
  </si>
  <si>
    <t>Load 2</t>
  </si>
  <si>
    <t>9400i</t>
  </si>
  <si>
    <t>Ruco</t>
  </si>
  <si>
    <t>F9</t>
  </si>
  <si>
    <t>SE06</t>
  </si>
  <si>
    <t>RA Bag</t>
  </si>
  <si>
    <t>Bin 1</t>
  </si>
  <si>
    <t>Bag F12</t>
  </si>
  <si>
    <t xml:space="preserve"> 34 35</t>
  </si>
  <si>
    <t xml:space="preserve"> 131 and 132</t>
  </si>
  <si>
    <t>Bag 1</t>
  </si>
  <si>
    <t>Bin 9</t>
  </si>
  <si>
    <t>SW31</t>
  </si>
  <si>
    <t>F13</t>
  </si>
  <si>
    <t>N13</t>
  </si>
  <si>
    <t>W21</t>
  </si>
  <si>
    <t>SE26</t>
  </si>
  <si>
    <t>F17</t>
  </si>
  <si>
    <t>SE08</t>
  </si>
  <si>
    <t>F21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</si>
</sst>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5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2" xfId="0" applyNumberFormat="1" applyBorder="1"/>
    <xf numFmtId="1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10" fontId="0" fillId="2" borderId="0" xfId="0" applyNumberFormat="1" applyFill="1"/>
    <xf numFmtId="0" fontId="0" fillId="2" borderId="3" xfId="0" applyFill="1" applyBorder="1"/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0" borderId="3" xfId="0" applyBorder="1"/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0" fillId="0" borderId="8" xfId="0" applyNumberFormat="1" applyBorder="1"/>
    <xf numFmtId="1" fontId="0" fillId="0" borderId="8" xfId="0" applyNumberFormat="1" applyBorder="1"/>
    <xf numFmtId="3" fontId="0" fillId="0" borderId="0" xfId="0" applyNumberFormat="1"/>
    <xf numFmtId="3" fontId="0" fillId="0" borderId="8" xfId="0" applyNumberFormat="1" applyBorder="1"/>
    <xf numFmtId="0" fontId="0" fillId="0" borderId="13" xfId="0" applyBorder="1"/>
    <xf numFmtId="0" fontId="1" fillId="0" borderId="3" xfId="0" applyFont="1" applyBorder="1"/>
    <xf numFmtId="1" fontId="1" fillId="0" borderId="0" xfId="0" applyNumberFormat="1" applyFont="1"/>
    <xf numFmtId="165" fontId="1" fillId="0" borderId="0" xfId="0" applyNumberFormat="1" applyFont="1"/>
    <xf numFmtId="0" fontId="0" fillId="3" borderId="8" xfId="0" applyFill="1" applyBorder="1"/>
    <xf numFmtId="0" fontId="0" fillId="3" borderId="0" xfId="0" applyFill="1"/>
    <xf numFmtId="0" fontId="0" fillId="3" borderId="3" xfId="0" applyFill="1" applyBorder="1"/>
    <xf numFmtId="1" fontId="0" fillId="0" borderId="11" xfId="0" applyNumberFormat="1" applyBorder="1"/>
    <xf numFmtId="0" fontId="0" fillId="0" borderId="5" xfId="0" applyBorder="1"/>
    <xf numFmtId="1" fontId="0" fillId="0" borderId="5" xfId="0" applyNumberFormat="1" applyBorder="1"/>
    <xf numFmtId="166" fontId="0" fillId="0" borderId="5" xfId="0" applyNumberFormat="1" applyBorder="1"/>
    <xf numFmtId="166" fontId="1" fillId="0" borderId="0" xfId="0" applyNumberFormat="1" applyFont="1"/>
    <xf numFmtId="0" fontId="3" fillId="0" borderId="3" xfId="0" applyFont="1" applyBorder="1"/>
    <xf numFmtId="0" fontId="3" fillId="0" borderId="0" xfId="0" applyFont="1"/>
    <xf numFmtId="16" fontId="0" fillId="0" borderId="0" xfId="0" applyNumberFormat="1"/>
    <xf numFmtId="0" fontId="1" fillId="3" borderId="0" xfId="0" applyFont="1" applyFill="1"/>
    <xf numFmtId="165" fontId="0" fillId="0" borderId="5" xfId="0" applyNumberFormat="1" applyBorder="1"/>
    <xf numFmtId="0" fontId="1" fillId="0" borderId="8" xfId="0" applyFont="1" applyBorder="1"/>
    <xf numFmtId="164" fontId="0" fillId="4" borderId="0" xfId="0" applyNumberFormat="1" applyFill="1"/>
    <xf numFmtId="1" fontId="0" fillId="4" borderId="0" xfId="0" applyNumberFormat="1" applyFill="1"/>
    <xf numFmtId="0" fontId="0" fillId="0" borderId="0" xfId="0" quotePrefix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Canola/Canola%2020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Peas/Peas%20%20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Barley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Canola/Canola%20Jason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Canola/Canola%20Kade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cpsr/CPS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cpsr/CPS%20Kade%2020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cpsr/CPS%20Yari%20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CWRS/CWRS%20202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CWRW/CWRW%20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2%20Crop/Production/CWRW/CWRW%20Jas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8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Canola</v>
          </cell>
          <cell r="D2">
            <v>50</v>
          </cell>
          <cell r="E2">
            <v>0.1</v>
          </cell>
        </row>
        <row r="3">
          <cell r="C3">
            <v>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19d"/>
      <sheetName val="F9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Peas</v>
          </cell>
          <cell r="D2">
            <v>60</v>
          </cell>
          <cell r="E2">
            <v>0.16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Barley</v>
          </cell>
          <cell r="D2">
            <v>48</v>
          </cell>
          <cell r="E2">
            <v>0.13500000000000001</v>
          </cell>
        </row>
        <row r="3">
          <cell r="C3">
            <v>2022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4"/>
      <sheetName val="F4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Canola</v>
          </cell>
          <cell r="D2">
            <v>50</v>
          </cell>
          <cell r="E2">
            <v>0.1</v>
          </cell>
        </row>
        <row r="3">
          <cell r="C3">
            <v>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0"/>
      <sheetName val="B"/>
      <sheetName val="F9"/>
      <sheetName val="F14"/>
      <sheetName val="F26"/>
      <sheetName val="F21"/>
      <sheetName val="F22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Canola</v>
          </cell>
          <cell r="D2">
            <v>50</v>
          </cell>
          <cell r="E2">
            <v>0.1</v>
          </cell>
        </row>
        <row r="3">
          <cell r="C3">
            <v>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4"/>
      <sheetName val="19B"/>
      <sheetName val="19a"/>
      <sheetName val="F2"/>
      <sheetName val="F22"/>
      <sheetName val="F12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CPS</v>
          </cell>
          <cell r="D2">
            <v>60</v>
          </cell>
          <cell r="E2">
            <v>0.14499999999999999</v>
          </cell>
        </row>
        <row r="3">
          <cell r="C3">
            <v>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6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D2">
            <v>60</v>
          </cell>
          <cell r="E2">
            <v>0.14499999999999999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15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D2">
            <v>60</v>
          </cell>
          <cell r="E2">
            <v>0.14499999999999999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19a"/>
      <sheetName val="19b"/>
      <sheetName val="F2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I"/>
    </sheetNames>
    <sheetDataSet>
      <sheetData sheetId="0" refreshError="1"/>
      <sheetData sheetId="1">
        <row r="2">
          <cell r="C2" t="str">
            <v>CWRS</v>
          </cell>
          <cell r="D2">
            <v>60</v>
          </cell>
          <cell r="E2">
            <v>0.14499999999999999</v>
          </cell>
        </row>
        <row r="3">
          <cell r="C3">
            <v>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7"/>
      <sheetName val="19a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CWRW</v>
          </cell>
          <cell r="D2">
            <v>60</v>
          </cell>
          <cell r="E2">
            <v>0.14499999999999999</v>
          </cell>
        </row>
        <row r="3">
          <cell r="C3">
            <v>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3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CWRW</v>
          </cell>
          <cell r="D2">
            <v>60</v>
          </cell>
          <cell r="E2">
            <v>0.14499999999999999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DDF5-2282-4B89-AFBB-68FE1E1C3CC3}">
  <dimension ref="A1:X133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10.1406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[4]Summary!E2</f>
        <v>0.14499999999999999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237580</v>
      </c>
      <c r="K2">
        <f>J2-J3</f>
        <v>1340</v>
      </c>
      <c r="L2" s="1">
        <f>K2/J2</f>
        <v>5.6402054044953276E-3</v>
      </c>
    </row>
    <row r="3" spans="1:24" x14ac:dyDescent="0.25">
      <c r="B3" t="s">
        <v>2</v>
      </c>
      <c r="D3" s="3" t="s">
        <v>74</v>
      </c>
      <c r="E3" s="4"/>
      <c r="F3" t="s">
        <v>75</v>
      </c>
      <c r="H3" s="2" t="s">
        <v>5</v>
      </c>
      <c r="I3" s="2"/>
      <c r="J3">
        <f>K11-L10+M11-N10+O11-P10+Q11-R10+S11-T10+U11-V10+W11-X10</f>
        <v>236240</v>
      </c>
      <c r="K3" s="5" t="s">
        <v>6</v>
      </c>
      <c r="L3" s="5" t="s">
        <v>7</v>
      </c>
      <c r="M3" s="5" t="s">
        <v>8</v>
      </c>
      <c r="N3" s="6">
        <f>N4*I4/O1</f>
        <v>103.20677225533488</v>
      </c>
      <c r="O3" s="6">
        <f>K7+M7+O7+Q7+S7+U7+W7</f>
        <v>103.20677225533487</v>
      </c>
      <c r="R3">
        <v>135</v>
      </c>
      <c r="S3">
        <f>N3/R3</f>
        <v>0.76449460929877688</v>
      </c>
      <c r="T3">
        <v>1290</v>
      </c>
      <c r="U3">
        <f>T3*R3</f>
        <v>174150</v>
      </c>
    </row>
    <row r="4" spans="1:24" x14ac:dyDescent="0.25">
      <c r="B4" t="s">
        <v>9</v>
      </c>
      <c r="D4" s="7" t="str">
        <f>[4]Summary!C2</f>
        <v>CPS</v>
      </c>
      <c r="E4" s="4"/>
      <c r="F4" s="8">
        <f>[4]Summary!C3</f>
        <v>2022</v>
      </c>
      <c r="I4" s="8">
        <f>[4]Summary!D2</f>
        <v>60</v>
      </c>
      <c r="J4" s="8">
        <f>J3/I4</f>
        <v>3937.3333333333335</v>
      </c>
      <c r="K4" s="9">
        <v>0.98</v>
      </c>
      <c r="L4" s="9">
        <f>IF(J5=0,L1,(L8+N8+P8+R8+T8+V8+X8)/J5/K4)</f>
        <v>0.15122248560785639</v>
      </c>
      <c r="M4" s="9">
        <f>IF(J5=0,0,(L9+N9+P9+R9+T9+V9+X9)/J5/K4)</f>
        <v>0.01</v>
      </c>
      <c r="N4" s="8">
        <f>IF(L4&gt;L1,J4*(1-L4)/(1-L1)*(1-M4)*K4,J4*K4*(1-M4))</f>
        <v>3792.1997473684214</v>
      </c>
      <c r="V4" s="6"/>
    </row>
    <row r="5" spans="1:24" x14ac:dyDescent="0.25">
      <c r="B5" t="s">
        <v>10</v>
      </c>
      <c r="D5" s="7">
        <v>44820</v>
      </c>
      <c r="E5" s="4"/>
      <c r="F5" s="10">
        <v>44825</v>
      </c>
      <c r="J5" s="6">
        <f>J3/O1</f>
        <v>107.15666148880028</v>
      </c>
      <c r="N5" s="8">
        <v>94</v>
      </c>
      <c r="O5" s="11">
        <f>N4/N5</f>
        <v>40.342550503919377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90.72036858370987</v>
      </c>
      <c r="M7" s="6">
        <f>IF(M8&gt;$L1,(N11-N10/$O1)*$K4*(1-M8)/(1-$L1)*(1-M9),(N11-N10/$O1)*$K4*(1-M9))</f>
        <v>12.486403671624993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0.15</v>
      </c>
      <c r="L8" s="6">
        <f>(L11-L10/$O1)*$K4*K8</f>
        <v>13.826366334950436</v>
      </c>
      <c r="M8" s="1">
        <v>0.16</v>
      </c>
      <c r="N8" s="6">
        <f>(N11-N10/$O1)*$K4*M8</f>
        <v>2.0540404308300855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0.92175775566336249</v>
      </c>
      <c r="M9" s="1">
        <v>0.01</v>
      </c>
      <c r="N9" s="6">
        <f>(N11-N10/$O1)*$K4*M9</f>
        <v>0.12837752692688034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50593.026349019281</v>
      </c>
      <c r="E10" s="23"/>
      <c r="F10" s="24"/>
      <c r="G10" s="22">
        <f>J3/J2*G11</f>
        <v>185646.97365098074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50880</v>
      </c>
      <c r="E11" s="27"/>
      <c r="F11" s="28"/>
      <c r="G11" s="26">
        <f>H14+I14</f>
        <v>186700</v>
      </c>
      <c r="H11" s="27"/>
      <c r="I11" s="27"/>
      <c r="J11" s="29"/>
      <c r="K11" s="30">
        <f>K14+L14</f>
        <v>207360</v>
      </c>
      <c r="L11" s="31">
        <f>K11/2204.62262184877</f>
        <v>94.056913843200249</v>
      </c>
      <c r="M11" s="30">
        <f>M14+N14</f>
        <v>28880</v>
      </c>
      <c r="N11" s="31">
        <f>M11/2204.62262184877</f>
        <v>13.099747645600035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76</v>
      </c>
      <c r="L12" s="37"/>
      <c r="M12" s="36" t="s">
        <v>77</v>
      </c>
      <c r="N12" s="37"/>
      <c r="O12" s="36" t="s">
        <v>22</v>
      </c>
      <c r="P12" s="37"/>
      <c r="Q12" s="36" t="s">
        <v>23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50880</v>
      </c>
      <c r="F14" s="41">
        <f>SUM(F15:F133)</f>
        <v>0</v>
      </c>
      <c r="G14" s="38"/>
      <c r="H14" s="40">
        <f>SUM(H15:H133)</f>
        <v>186700</v>
      </c>
      <c r="I14" s="40">
        <f>SUM(I15:I133)</f>
        <v>0</v>
      </c>
      <c r="J14" s="29"/>
      <c r="K14" s="42">
        <f t="shared" ref="K14:X14" si="0">SUM(K15:K133)</f>
        <v>207360</v>
      </c>
      <c r="L14" s="43">
        <f t="shared" si="0"/>
        <v>0</v>
      </c>
      <c r="M14" s="42">
        <f t="shared" si="0"/>
        <v>28880</v>
      </c>
      <c r="N14" s="43">
        <f t="shared" si="0"/>
        <v>0</v>
      </c>
      <c r="O14" s="42">
        <f t="shared" si="0"/>
        <v>0</v>
      </c>
      <c r="P14" s="43">
        <f t="shared" si="0"/>
        <v>0</v>
      </c>
      <c r="Q14" s="42">
        <f t="shared" si="0"/>
        <v>0</v>
      </c>
      <c r="R14" s="43">
        <f t="shared" si="0"/>
        <v>0</v>
      </c>
      <c r="S14" s="42">
        <f t="shared" si="0"/>
        <v>0</v>
      </c>
      <c r="T14" s="43">
        <f t="shared" si="0"/>
        <v>0</v>
      </c>
      <c r="U14" s="42">
        <f t="shared" si="0"/>
        <v>0</v>
      </c>
      <c r="V14" s="43">
        <f t="shared" si="0"/>
        <v>0</v>
      </c>
      <c r="W14" s="42">
        <f t="shared" si="0"/>
        <v>0</v>
      </c>
      <c r="X14" s="43">
        <f t="shared" si="0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 t="s">
        <v>78</v>
      </c>
      <c r="D16" s="38"/>
      <c r="F16" s="21"/>
      <c r="G16" s="38">
        <v>642</v>
      </c>
      <c r="H16">
        <v>24920</v>
      </c>
      <c r="J16" s="38"/>
    </row>
    <row r="17" spans="3:21" x14ac:dyDescent="0.25">
      <c r="C17" s="21"/>
      <c r="D17" s="38"/>
      <c r="F17" s="21"/>
      <c r="G17" s="38">
        <v>643</v>
      </c>
      <c r="H17">
        <v>25020</v>
      </c>
      <c r="J17" s="38"/>
      <c r="K17">
        <v>49440</v>
      </c>
    </row>
    <row r="18" spans="3:21" x14ac:dyDescent="0.25">
      <c r="C18" s="21">
        <v>3</v>
      </c>
      <c r="D18" s="38"/>
      <c r="F18" s="21"/>
      <c r="G18" s="38">
        <v>644</v>
      </c>
      <c r="H18">
        <v>22580</v>
      </c>
      <c r="J18" s="38"/>
      <c r="K18">
        <v>21960</v>
      </c>
    </row>
    <row r="19" spans="3:21" x14ac:dyDescent="0.25">
      <c r="C19" s="21">
        <v>4</v>
      </c>
      <c r="F19" s="21"/>
      <c r="G19">
        <v>645</v>
      </c>
      <c r="H19">
        <v>21520</v>
      </c>
      <c r="J19" s="38"/>
    </row>
    <row r="20" spans="3:21" x14ac:dyDescent="0.25">
      <c r="C20" s="21"/>
      <c r="F20" s="21"/>
      <c r="G20">
        <v>646</v>
      </c>
      <c r="H20">
        <v>21780</v>
      </c>
      <c r="J20" s="38"/>
      <c r="K20">
        <v>43120</v>
      </c>
    </row>
    <row r="21" spans="3:21" x14ac:dyDescent="0.25">
      <c r="C21" s="21">
        <v>5</v>
      </c>
      <c r="F21" s="21"/>
      <c r="G21">
        <v>647</v>
      </c>
      <c r="H21">
        <v>19400</v>
      </c>
      <c r="J21" s="38"/>
      <c r="K21">
        <v>19740</v>
      </c>
    </row>
    <row r="22" spans="3:21" x14ac:dyDescent="0.25">
      <c r="C22" s="21">
        <v>6</v>
      </c>
      <c r="D22">
        <v>121</v>
      </c>
      <c r="E22">
        <v>22140</v>
      </c>
      <c r="F22" s="21"/>
      <c r="G22">
        <v>648</v>
      </c>
      <c r="H22">
        <v>24840</v>
      </c>
      <c r="J22" s="38"/>
      <c r="K22">
        <v>47020</v>
      </c>
    </row>
    <row r="23" spans="3:21" x14ac:dyDescent="0.25">
      <c r="C23" s="21">
        <v>7</v>
      </c>
      <c r="D23">
        <v>122</v>
      </c>
      <c r="E23">
        <v>21600</v>
      </c>
      <c r="F23" s="21"/>
      <c r="G23">
        <v>649</v>
      </c>
      <c r="H23">
        <v>22640</v>
      </c>
      <c r="J23" s="38"/>
      <c r="K23">
        <v>26080</v>
      </c>
    </row>
    <row r="24" spans="3:21" x14ac:dyDescent="0.25">
      <c r="C24" s="21">
        <v>8</v>
      </c>
      <c r="D24">
        <v>123</v>
      </c>
      <c r="E24">
        <v>7140</v>
      </c>
      <c r="F24" s="21"/>
      <c r="G24">
        <v>650</v>
      </c>
      <c r="H24">
        <v>4000</v>
      </c>
      <c r="J24" s="38"/>
      <c r="M24">
        <v>28880</v>
      </c>
    </row>
    <row r="25" spans="3:21" x14ac:dyDescent="0.25">
      <c r="C25" s="21"/>
      <c r="F25" s="21"/>
      <c r="J25" s="38"/>
    </row>
    <row r="26" spans="3:21" x14ac:dyDescent="0.25">
      <c r="C26" s="21"/>
      <c r="F26" s="21"/>
      <c r="J26" s="38"/>
    </row>
    <row r="27" spans="3:21" x14ac:dyDescent="0.25">
      <c r="C27" s="21"/>
      <c r="F27" s="21"/>
      <c r="I27" s="21"/>
      <c r="J27" s="38"/>
    </row>
    <row r="28" spans="3:21" x14ac:dyDescent="0.25">
      <c r="C28" s="21"/>
      <c r="F28" s="21"/>
      <c r="I28" s="21"/>
      <c r="J28" s="38"/>
    </row>
    <row r="29" spans="3:21" x14ac:dyDescent="0.25">
      <c r="C29" s="21"/>
      <c r="J29" s="38"/>
    </row>
    <row r="30" spans="3:21" x14ac:dyDescent="0.25">
      <c r="C30" s="21"/>
      <c r="D30" s="48"/>
      <c r="F30" s="21"/>
      <c r="J30" s="38"/>
    </row>
    <row r="31" spans="3:21" x14ac:dyDescent="0.25">
      <c r="C31" s="21"/>
      <c r="F31" s="21"/>
      <c r="J31" s="38"/>
    </row>
    <row r="32" spans="3:21" x14ac:dyDescent="0.25">
      <c r="C32" s="21"/>
      <c r="F32" s="21"/>
      <c r="J32" s="38"/>
      <c r="U32" t="s">
        <v>79</v>
      </c>
    </row>
    <row r="33" spans="3:10" x14ac:dyDescent="0.25">
      <c r="C33" s="21"/>
      <c r="F33" s="21"/>
      <c r="J33" s="38"/>
    </row>
    <row r="34" spans="3:10" x14ac:dyDescent="0.25">
      <c r="C34" s="21"/>
      <c r="F34" s="21"/>
      <c r="J34" s="38"/>
    </row>
    <row r="35" spans="3:10" x14ac:dyDescent="0.25">
      <c r="C35" s="21"/>
      <c r="F35" s="21"/>
      <c r="J35" s="38"/>
    </row>
    <row r="36" spans="3:10" x14ac:dyDescent="0.25">
      <c r="C36" s="21"/>
      <c r="F36" s="21"/>
      <c r="J36" s="38"/>
    </row>
    <row r="37" spans="3:10" x14ac:dyDescent="0.25">
      <c r="C37" s="21"/>
      <c r="F37" s="21"/>
      <c r="J37" s="38"/>
    </row>
    <row r="38" spans="3:10" x14ac:dyDescent="0.25">
      <c r="C38" s="21"/>
      <c r="F38" s="21"/>
      <c r="J38" s="38"/>
    </row>
    <row r="39" spans="3:10" x14ac:dyDescent="0.25">
      <c r="C39" s="21"/>
      <c r="F39" s="21"/>
      <c r="J39" s="38"/>
    </row>
    <row r="40" spans="3:10" x14ac:dyDescent="0.25">
      <c r="C40" s="21"/>
      <c r="F40" s="21"/>
      <c r="J40" s="38"/>
    </row>
    <row r="41" spans="3:10" x14ac:dyDescent="0.25">
      <c r="C41" s="21"/>
      <c r="F41" s="21"/>
      <c r="J41" s="38"/>
    </row>
    <row r="42" spans="3:10" x14ac:dyDescent="0.25">
      <c r="C42" s="21"/>
      <c r="F42" s="21"/>
      <c r="J42" s="38"/>
    </row>
    <row r="43" spans="3:10" x14ac:dyDescent="0.25">
      <c r="C43" s="21"/>
      <c r="F43" s="21"/>
      <c r="J43" s="38"/>
    </row>
    <row r="44" spans="3:10" x14ac:dyDescent="0.25">
      <c r="C44" s="21"/>
      <c r="F44" s="21"/>
      <c r="J44" s="38"/>
    </row>
    <row r="45" spans="3:10" x14ac:dyDescent="0.25">
      <c r="C45" s="21"/>
      <c r="F45" s="21"/>
      <c r="J45" s="38"/>
    </row>
    <row r="46" spans="3:10" x14ac:dyDescent="0.25">
      <c r="C46" s="21"/>
      <c r="F46" s="21"/>
      <c r="J46" s="38"/>
    </row>
    <row r="47" spans="3:10" x14ac:dyDescent="0.25">
      <c r="C47" s="21"/>
      <c r="F47" s="21"/>
      <c r="J47" s="38"/>
    </row>
    <row r="48" spans="3:10" x14ac:dyDescent="0.25">
      <c r="C48" s="21"/>
      <c r="F48" s="21"/>
      <c r="J48" s="38"/>
    </row>
    <row r="49" spans="1:20" x14ac:dyDescent="0.25">
      <c r="C49" s="21"/>
      <c r="F49" s="21"/>
      <c r="J49" s="38"/>
    </row>
    <row r="50" spans="1:20" x14ac:dyDescent="0.25">
      <c r="C50" s="21"/>
      <c r="F50" s="21"/>
      <c r="J50" s="38"/>
    </row>
    <row r="51" spans="1:20" x14ac:dyDescent="0.25">
      <c r="C51" s="21"/>
      <c r="F51" s="21"/>
      <c r="J51" s="38"/>
    </row>
    <row r="52" spans="1:20" x14ac:dyDescent="0.25">
      <c r="C52" s="21"/>
      <c r="F52" s="21"/>
      <c r="J52" s="38"/>
    </row>
    <row r="53" spans="1:20" x14ac:dyDescent="0.25">
      <c r="C53" s="21"/>
      <c r="F53" s="21"/>
      <c r="J53" s="38"/>
    </row>
    <row r="54" spans="1:20" x14ac:dyDescent="0.25">
      <c r="C54" s="21"/>
      <c r="F54" s="21"/>
      <c r="J54" s="38"/>
    </row>
    <row r="55" spans="1:20" x14ac:dyDescent="0.25">
      <c r="C55" s="21"/>
      <c r="F55" s="21"/>
      <c r="J55" s="38"/>
      <c r="L55" s="12"/>
      <c r="M55" s="12"/>
    </row>
    <row r="56" spans="1:20" x14ac:dyDescent="0.25">
      <c r="C56" s="21"/>
      <c r="F56" s="21"/>
      <c r="J56" s="38"/>
    </row>
    <row r="57" spans="1:20" x14ac:dyDescent="0.25">
      <c r="C57" s="21"/>
      <c r="F57" s="21"/>
      <c r="J57" s="38"/>
    </row>
    <row r="58" spans="1:20" s="12" customFormat="1" x14ac:dyDescent="0.25">
      <c r="A58"/>
      <c r="C58" s="51"/>
      <c r="D58"/>
      <c r="E58"/>
      <c r="F58" s="21"/>
      <c r="G58"/>
      <c r="H58"/>
      <c r="I58"/>
      <c r="J58" s="38"/>
      <c r="K58"/>
      <c r="S58"/>
      <c r="T58"/>
    </row>
    <row r="59" spans="1:20" s="12" customFormat="1" x14ac:dyDescent="0.25">
      <c r="A59"/>
      <c r="C59" s="51"/>
      <c r="D59"/>
      <c r="E59"/>
      <c r="F59" s="21"/>
      <c r="G59"/>
      <c r="H59"/>
      <c r="I59"/>
      <c r="J59" s="38"/>
      <c r="K59"/>
      <c r="S59"/>
      <c r="T59"/>
    </row>
    <row r="60" spans="1:20" s="12" customFormat="1" x14ac:dyDescent="0.25">
      <c r="A60"/>
      <c r="C60" s="51"/>
      <c r="D60"/>
      <c r="E60"/>
      <c r="F60" s="21"/>
      <c r="G60"/>
      <c r="H60"/>
      <c r="I60"/>
      <c r="J60" s="38"/>
      <c r="K60"/>
      <c r="S60"/>
      <c r="T60"/>
    </row>
    <row r="61" spans="1:20" s="12" customFormat="1" x14ac:dyDescent="0.25">
      <c r="A61"/>
      <c r="C61" s="51"/>
      <c r="D61"/>
      <c r="E61"/>
      <c r="F61" s="21"/>
      <c r="G61"/>
      <c r="H61"/>
      <c r="J61" s="67"/>
      <c r="K61"/>
      <c r="S61"/>
      <c r="T61"/>
    </row>
    <row r="62" spans="1:20" s="12" customFormat="1" x14ac:dyDescent="0.25">
      <c r="A62"/>
      <c r="C62" s="51"/>
      <c r="D62" s="38"/>
      <c r="E62" s="8"/>
      <c r="F62" s="21"/>
      <c r="G62"/>
      <c r="H62" s="8"/>
      <c r="J62" s="67"/>
      <c r="K62"/>
      <c r="M62" s="52"/>
      <c r="S62"/>
      <c r="T62"/>
    </row>
    <row r="63" spans="1:20" x14ac:dyDescent="0.25">
      <c r="C63" s="21"/>
      <c r="D63" s="38"/>
      <c r="F63" s="21"/>
      <c r="J63" s="38"/>
      <c r="O63" s="12"/>
    </row>
    <row r="64" spans="1:20" x14ac:dyDescent="0.25">
      <c r="C64" s="21"/>
      <c r="D64" s="38"/>
      <c r="E64" s="8"/>
      <c r="F64" s="21"/>
      <c r="H64" s="8"/>
      <c r="J64" s="38"/>
      <c r="M64" s="52"/>
    </row>
    <row r="65" spans="3:10" x14ac:dyDescent="0.25">
      <c r="C65" s="21"/>
      <c r="D65" s="38"/>
      <c r="F65" s="21"/>
      <c r="J65" s="38"/>
    </row>
    <row r="66" spans="3:10" x14ac:dyDescent="0.25">
      <c r="C66" s="21"/>
      <c r="D66" s="38"/>
      <c r="F66" s="21"/>
      <c r="J66" s="38"/>
    </row>
    <row r="67" spans="3:10" x14ac:dyDescent="0.25">
      <c r="C67" s="21"/>
      <c r="D67" s="38"/>
      <c r="F67" s="21"/>
      <c r="J67" s="38"/>
    </row>
    <row r="68" spans="3:10" x14ac:dyDescent="0.25">
      <c r="C68" s="21"/>
      <c r="D68" s="38"/>
      <c r="F68" s="21"/>
      <c r="J68" s="38"/>
    </row>
    <row r="69" spans="3:10" x14ac:dyDescent="0.25">
      <c r="C69" s="21"/>
      <c r="D69" s="38"/>
      <c r="F69" s="21"/>
      <c r="J69" s="38"/>
    </row>
    <row r="70" spans="3:10" x14ac:dyDescent="0.25">
      <c r="C70" s="21"/>
      <c r="D70" s="38"/>
      <c r="F70" s="21"/>
      <c r="J70" s="38"/>
    </row>
    <row r="71" spans="3:10" x14ac:dyDescent="0.25">
      <c r="C71" s="21"/>
      <c r="D71" s="38"/>
      <c r="F71" s="21"/>
      <c r="J71" s="38"/>
    </row>
    <row r="72" spans="3:10" x14ac:dyDescent="0.25">
      <c r="C72" s="21"/>
      <c r="D72" s="38"/>
      <c r="F72" s="21"/>
      <c r="J72" s="38"/>
    </row>
    <row r="73" spans="3:10" x14ac:dyDescent="0.25">
      <c r="C73" s="21"/>
      <c r="D73" s="38"/>
      <c r="F73" s="21"/>
      <c r="J73" s="38"/>
    </row>
    <row r="74" spans="3:10" x14ac:dyDescent="0.25">
      <c r="C74" s="21"/>
      <c r="D74" s="38"/>
      <c r="F74" s="21"/>
      <c r="J74" s="38"/>
    </row>
    <row r="75" spans="3:10" x14ac:dyDescent="0.25">
      <c r="C75" s="21"/>
      <c r="D75" s="38"/>
      <c r="F75" s="21"/>
      <c r="J75" s="38"/>
    </row>
    <row r="76" spans="3:10" x14ac:dyDescent="0.25">
      <c r="C76" s="21"/>
      <c r="D76" s="38"/>
      <c r="F76" s="21"/>
      <c r="J76" s="38"/>
    </row>
    <row r="77" spans="3:10" x14ac:dyDescent="0.25">
      <c r="C77" s="21"/>
      <c r="D77" s="38"/>
      <c r="F77" s="21"/>
      <c r="J77" s="38"/>
    </row>
    <row r="78" spans="3:10" x14ac:dyDescent="0.25">
      <c r="C78" s="21"/>
      <c r="D78" s="38"/>
      <c r="F78" s="21"/>
      <c r="J78" s="38"/>
    </row>
    <row r="79" spans="3:10" x14ac:dyDescent="0.25">
      <c r="C79" s="21"/>
      <c r="D79" s="38"/>
      <c r="F79" s="21"/>
      <c r="G79" s="48"/>
      <c r="J79" s="38"/>
    </row>
    <row r="80" spans="3:10" x14ac:dyDescent="0.25">
      <c r="C80" s="21"/>
      <c r="G80" s="38"/>
      <c r="J80" s="38"/>
    </row>
    <row r="81" spans="3:10" x14ac:dyDescent="0.25">
      <c r="C81" s="21"/>
      <c r="D81" s="38"/>
      <c r="F81" s="21"/>
      <c r="G81" s="38"/>
      <c r="J81" s="38"/>
    </row>
    <row r="82" spans="3:10" x14ac:dyDescent="0.25">
      <c r="C82" s="21"/>
      <c r="D82" s="38"/>
      <c r="F82" s="21"/>
      <c r="G82" s="38"/>
      <c r="J82" s="38"/>
    </row>
    <row r="83" spans="3:10" x14ac:dyDescent="0.25">
      <c r="C83" s="21"/>
      <c r="D83" s="38"/>
      <c r="F83" s="21"/>
      <c r="G83" s="38"/>
      <c r="J83" s="38"/>
    </row>
    <row r="84" spans="3:10" x14ac:dyDescent="0.25">
      <c r="C84" s="21"/>
      <c r="D84" s="49"/>
      <c r="F84" s="21"/>
      <c r="G84" s="49"/>
      <c r="J84" s="38"/>
    </row>
    <row r="85" spans="3:10" x14ac:dyDescent="0.25">
      <c r="C85" s="21"/>
      <c r="D85" s="38"/>
      <c r="F85" s="21"/>
      <c r="G85" s="38"/>
      <c r="J85" s="38"/>
    </row>
    <row r="86" spans="3:10" x14ac:dyDescent="0.25">
      <c r="C86" s="21"/>
      <c r="D86" s="38"/>
      <c r="F86" s="21"/>
      <c r="G86" s="38"/>
      <c r="J86" s="38"/>
    </row>
    <row r="87" spans="3:10" x14ac:dyDescent="0.25">
      <c r="C87" s="21"/>
      <c r="D87" s="38"/>
      <c r="F87" s="21"/>
      <c r="G87" s="38"/>
      <c r="J87" s="38"/>
    </row>
    <row r="88" spans="3:10" x14ac:dyDescent="0.25">
      <c r="C88" s="21"/>
      <c r="D88" s="49"/>
      <c r="F88" s="21"/>
      <c r="G88" s="38"/>
      <c r="J88" s="38"/>
    </row>
    <row r="89" spans="3:10" x14ac:dyDescent="0.25">
      <c r="C89" s="21"/>
      <c r="D89" s="49"/>
      <c r="F89" s="21"/>
      <c r="G89" s="38"/>
      <c r="J89" s="38"/>
    </row>
    <row r="90" spans="3:10" x14ac:dyDescent="0.25">
      <c r="C90" s="21"/>
      <c r="D90" s="38"/>
      <c r="F90" s="21"/>
      <c r="G90" s="38"/>
      <c r="J90" s="38"/>
    </row>
    <row r="91" spans="3:10" x14ac:dyDescent="0.25">
      <c r="C91" s="21"/>
      <c r="D91" s="38"/>
      <c r="F91" s="21"/>
      <c r="G91" s="38"/>
      <c r="J91" s="38"/>
    </row>
    <row r="92" spans="3:10" x14ac:dyDescent="0.25">
      <c r="C92" s="21"/>
      <c r="D92" s="49"/>
      <c r="F92" s="21"/>
      <c r="G92" s="38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C102" s="21"/>
      <c r="D102" s="38"/>
      <c r="F102" s="21"/>
      <c r="G102" s="38"/>
      <c r="J102" s="38"/>
    </row>
    <row r="103" spans="3:10" x14ac:dyDescent="0.25">
      <c r="C103" s="21"/>
      <c r="D103" s="38"/>
      <c r="F103" s="21"/>
      <c r="G103" s="38"/>
      <c r="J103" s="38"/>
    </row>
    <row r="104" spans="3:10" x14ac:dyDescent="0.25">
      <c r="C104" s="21"/>
      <c r="D104" s="38"/>
      <c r="F104" s="21"/>
      <c r="G104" s="38"/>
      <c r="J104" s="38"/>
    </row>
    <row r="105" spans="3:10" x14ac:dyDescent="0.25">
      <c r="C105" s="21"/>
      <c r="D105" s="38"/>
      <c r="F105" s="21"/>
      <c r="G105" s="38"/>
      <c r="J105" s="38"/>
    </row>
    <row r="106" spans="3:10" x14ac:dyDescent="0.25">
      <c r="C106" s="21"/>
      <c r="D106" s="38"/>
      <c r="F106" s="21"/>
      <c r="G106" s="38"/>
      <c r="J106" s="38"/>
    </row>
    <row r="107" spans="3:10" x14ac:dyDescent="0.25">
      <c r="C107" s="21"/>
      <c r="D107" s="38"/>
      <c r="F107" s="21"/>
      <c r="G107" s="38"/>
      <c r="J107" s="38"/>
    </row>
    <row r="108" spans="3:10" x14ac:dyDescent="0.25">
      <c r="C108" s="21"/>
      <c r="D108" s="38"/>
      <c r="F108" s="21"/>
      <c r="G108" s="38"/>
      <c r="J108" s="38"/>
    </row>
    <row r="109" spans="3:10" x14ac:dyDescent="0.25">
      <c r="C109" s="21"/>
      <c r="D109" s="38"/>
      <c r="F109" s="21"/>
      <c r="G109" s="38"/>
      <c r="J109" s="38"/>
    </row>
    <row r="110" spans="3:10" x14ac:dyDescent="0.25">
      <c r="C110" s="21"/>
      <c r="D110" s="38"/>
      <c r="F110" s="21"/>
      <c r="G110" s="38"/>
      <c r="J110" s="38"/>
    </row>
    <row r="111" spans="3:10" x14ac:dyDescent="0.25">
      <c r="C111" s="21"/>
      <c r="D111" s="38"/>
      <c r="F111" s="21"/>
      <c r="G111" s="38"/>
      <c r="J111" s="38"/>
    </row>
    <row r="112" spans="3:10" x14ac:dyDescent="0.25">
      <c r="C112" s="21"/>
      <c r="D112" s="38"/>
      <c r="F112" s="21"/>
      <c r="G112" s="38"/>
      <c r="J112" s="38"/>
    </row>
    <row r="113" spans="3:10" x14ac:dyDescent="0.25">
      <c r="C113" s="21"/>
      <c r="D113" s="38"/>
      <c r="F113" s="21"/>
      <c r="G113" s="38"/>
      <c r="J113" s="38"/>
    </row>
    <row r="114" spans="3:10" x14ac:dyDescent="0.25">
      <c r="C114" s="21"/>
      <c r="D114" s="38"/>
      <c r="F114" s="21"/>
      <c r="G114" s="38"/>
      <c r="J114" s="38"/>
    </row>
    <row r="115" spans="3:10" x14ac:dyDescent="0.25">
      <c r="C115" s="21"/>
      <c r="D115" s="38"/>
      <c r="F115" s="21"/>
      <c r="G115" s="38"/>
      <c r="J115" s="38"/>
    </row>
    <row r="116" spans="3:10" x14ac:dyDescent="0.25">
      <c r="C116" s="21"/>
      <c r="D116" s="38"/>
      <c r="F116" s="21"/>
      <c r="G116" s="38"/>
      <c r="J116" s="38"/>
    </row>
    <row r="117" spans="3:10" x14ac:dyDescent="0.25">
      <c r="C117" s="21"/>
      <c r="D117" s="38"/>
      <c r="F117" s="21"/>
      <c r="G117" s="38"/>
      <c r="J117" s="38"/>
    </row>
    <row r="118" spans="3:10" x14ac:dyDescent="0.25">
      <c r="C118" s="21"/>
      <c r="D118" s="38"/>
      <c r="F118" s="21"/>
      <c r="G118" s="38"/>
      <c r="J118" s="38"/>
    </row>
    <row r="119" spans="3:10" x14ac:dyDescent="0.25">
      <c r="C119" s="21"/>
      <c r="D119" s="38"/>
      <c r="F119" s="21"/>
      <c r="G119" s="38"/>
      <c r="J119" s="38"/>
    </row>
    <row r="120" spans="3:10" x14ac:dyDescent="0.25">
      <c r="C120" s="21"/>
      <c r="D120" s="38"/>
      <c r="F120" s="21"/>
      <c r="G120" s="38"/>
      <c r="J120" s="38"/>
    </row>
    <row r="121" spans="3:10" x14ac:dyDescent="0.25">
      <c r="C121" s="21"/>
      <c r="D121" s="38"/>
      <c r="F121" s="21"/>
      <c r="G121" s="38"/>
      <c r="J121" s="38"/>
    </row>
    <row r="122" spans="3:10" x14ac:dyDescent="0.25">
      <c r="C122" s="21"/>
      <c r="D122" s="38"/>
      <c r="F122" s="21"/>
      <c r="G122" s="38"/>
      <c r="J122" s="38"/>
    </row>
    <row r="123" spans="3:10" x14ac:dyDescent="0.25">
      <c r="C123" s="21"/>
      <c r="D123" s="38"/>
      <c r="F123" s="21"/>
      <c r="G123" s="38"/>
      <c r="J123" s="38"/>
    </row>
    <row r="124" spans="3:10" x14ac:dyDescent="0.25">
      <c r="C124" s="21"/>
      <c r="D124" s="38"/>
      <c r="F124" s="21"/>
      <c r="G124" s="38"/>
      <c r="J124" s="38"/>
    </row>
    <row r="125" spans="3:10" x14ac:dyDescent="0.25">
      <c r="C125" s="21"/>
      <c r="D125" s="38"/>
      <c r="F125" s="21"/>
      <c r="G125" s="38"/>
      <c r="J125" s="38"/>
    </row>
    <row r="126" spans="3:10" x14ac:dyDescent="0.25">
      <c r="C126" s="21"/>
      <c r="D126" s="38"/>
      <c r="F126" s="21"/>
      <c r="G126" s="38"/>
      <c r="J126" s="38"/>
    </row>
    <row r="127" spans="3:10" x14ac:dyDescent="0.25">
      <c r="D127" s="38"/>
      <c r="F127" s="21"/>
      <c r="G127" s="38"/>
      <c r="J127" s="38"/>
    </row>
    <row r="128" spans="3:10" x14ac:dyDescent="0.25">
      <c r="D128" s="38"/>
      <c r="F128" s="21"/>
      <c r="G128" s="38"/>
      <c r="J128" s="38"/>
    </row>
    <row r="129" spans="4:10" x14ac:dyDescent="0.25">
      <c r="D129" s="38"/>
      <c r="F129" s="21"/>
      <c r="G129" s="38"/>
      <c r="J129" s="38"/>
    </row>
    <row r="130" spans="4:10" x14ac:dyDescent="0.25">
      <c r="D130" s="38"/>
      <c r="F130" s="21"/>
      <c r="G130" s="38"/>
      <c r="J130" s="38"/>
    </row>
    <row r="131" spans="4:10" x14ac:dyDescent="0.25">
      <c r="D131" s="38"/>
      <c r="F131" s="21"/>
      <c r="G131" s="38"/>
      <c r="J131" s="38"/>
    </row>
    <row r="132" spans="4:10" x14ac:dyDescent="0.25">
      <c r="D132" s="38"/>
      <c r="F132" s="21"/>
      <c r="G132" s="38"/>
      <c r="J132" s="38"/>
    </row>
    <row r="133" spans="4:10" x14ac:dyDescent="0.25">
      <c r="D133" s="44"/>
      <c r="E133" s="50" t="s">
        <v>35</v>
      </c>
      <c r="F133" s="45"/>
      <c r="G133" s="44"/>
      <c r="H133" s="50" t="s">
        <v>35</v>
      </c>
      <c r="I133" s="50"/>
      <c r="J133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D29E-1435-4D84-8F9E-49559CCABC21}">
  <dimension ref="A1:X133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[4]Summary!E2</f>
        <v>0.14499999999999999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817600</v>
      </c>
      <c r="K2">
        <f>J2-J3</f>
        <v>4460</v>
      </c>
      <c r="L2" s="1">
        <f>K2/J2</f>
        <v>5.4549902152641883E-3</v>
      </c>
    </row>
    <row r="3" spans="1:24" x14ac:dyDescent="0.25">
      <c r="B3" t="s">
        <v>2</v>
      </c>
      <c r="D3" s="3" t="s">
        <v>82</v>
      </c>
      <c r="E3" s="4"/>
      <c r="F3" t="s">
        <v>81</v>
      </c>
      <c r="H3" s="2" t="s">
        <v>5</v>
      </c>
      <c r="I3" s="2"/>
      <c r="J3">
        <f>K11-L10+M11-N10+O11-P10+Q11-R10+S11-T10+U11-V10+W11-X10</f>
        <v>813140</v>
      </c>
      <c r="K3" s="5" t="s">
        <v>6</v>
      </c>
      <c r="L3" s="5" t="s">
        <v>7</v>
      </c>
      <c r="M3" s="5" t="s">
        <v>8</v>
      </c>
      <c r="N3" s="6">
        <f>N4*I4/O1</f>
        <v>349.47225073746034</v>
      </c>
      <c r="O3" s="6">
        <f>K7+M7+O7+Q7+S7+U7+W7</f>
        <v>349.47225073746034</v>
      </c>
    </row>
    <row r="4" spans="1:24" x14ac:dyDescent="0.25">
      <c r="B4" t="s">
        <v>9</v>
      </c>
      <c r="D4" s="7" t="str">
        <f>[4]Summary!C2</f>
        <v>CPS</v>
      </c>
      <c r="E4" s="4"/>
      <c r="F4" s="8">
        <f>[4]Summary!C3</f>
        <v>2022</v>
      </c>
      <c r="I4" s="8">
        <f>[4]Summary!D2</f>
        <v>60</v>
      </c>
      <c r="J4" s="8">
        <f>J3/I4</f>
        <v>13552.333333333334</v>
      </c>
      <c r="K4" s="9">
        <v>0.98</v>
      </c>
      <c r="L4" s="9">
        <f>IF(J5=0,L1,(L8+N8+P8+R8+T8+V8+X8)/J5/K4)</f>
        <v>0.16500000000000001</v>
      </c>
      <c r="M4" s="9">
        <f>IF(J5=0,0,(L9+N9+P9+R9+T9+V9+X9)/J5/K4)</f>
        <v>0.01</v>
      </c>
      <c r="N4" s="8">
        <f>IF(L4&gt;L1,J4*(1-L4)/(1-L1)*(1-M4)*K4,J4*K4*(1-M4))</f>
        <v>12840.907161403509</v>
      </c>
      <c r="V4" s="6"/>
    </row>
    <row r="5" spans="1:24" x14ac:dyDescent="0.25">
      <c r="B5" t="s">
        <v>10</v>
      </c>
      <c r="D5" s="7">
        <v>44825</v>
      </c>
      <c r="E5" s="4"/>
      <c r="F5" s="10">
        <v>44827</v>
      </c>
      <c r="J5" s="6">
        <f>J3/O1</f>
        <v>368.83409974180097</v>
      </c>
      <c r="N5" s="8">
        <v>263</v>
      </c>
      <c r="O5" s="11">
        <f>N4/N5</f>
        <v>48.824742058568475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349.47225073746034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0.16500000000000001</v>
      </c>
      <c r="L8" s="6">
        <f>(L11-L10/$O1)*$K4*K8</f>
        <v>59.640473928249222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3.6145741774696494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403626.14677103719</v>
      </c>
      <c r="E10" s="23"/>
      <c r="F10" s="24"/>
      <c r="G10" s="22">
        <f>J3/J2*G11</f>
        <v>409513.85322896281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405840</v>
      </c>
      <c r="E11" s="27"/>
      <c r="F11" s="28"/>
      <c r="G11" s="26">
        <f>H14+I14</f>
        <v>411760</v>
      </c>
      <c r="H11" s="27"/>
      <c r="I11" s="27"/>
      <c r="J11" s="29"/>
      <c r="K11" s="30">
        <f>K14+L14</f>
        <v>813140</v>
      </c>
      <c r="L11" s="31">
        <f>K11/2204.62262184877</f>
        <v>368.83409974180097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83</v>
      </c>
      <c r="L12" s="37"/>
      <c r="M12" s="36" t="s">
        <v>41</v>
      </c>
      <c r="N12" s="37"/>
      <c r="O12" s="36" t="s">
        <v>22</v>
      </c>
      <c r="P12" s="37"/>
      <c r="Q12" s="36" t="s">
        <v>23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405840</v>
      </c>
      <c r="F14" s="41">
        <f>SUM(F15:F133)</f>
        <v>0</v>
      </c>
      <c r="G14" s="38"/>
      <c r="H14" s="40">
        <f>SUM(H15:H133)</f>
        <v>411760</v>
      </c>
      <c r="I14" s="40">
        <f>SUM(I15:I133)</f>
        <v>0</v>
      </c>
      <c r="J14" s="29"/>
      <c r="K14" s="42">
        <f t="shared" ref="K14:X14" si="0">SUM(K15:K133)</f>
        <v>831880</v>
      </c>
      <c r="L14" s="43">
        <f t="shared" si="0"/>
        <v>-18740</v>
      </c>
      <c r="M14" s="42">
        <f t="shared" si="0"/>
        <v>0</v>
      </c>
      <c r="N14" s="43">
        <f t="shared" si="0"/>
        <v>0</v>
      </c>
      <c r="O14" s="42">
        <f t="shared" si="0"/>
        <v>0</v>
      </c>
      <c r="P14" s="43">
        <f t="shared" si="0"/>
        <v>0</v>
      </c>
      <c r="Q14" s="42">
        <f t="shared" si="0"/>
        <v>0</v>
      </c>
      <c r="R14" s="43">
        <f t="shared" si="0"/>
        <v>0</v>
      </c>
      <c r="S14" s="42">
        <f t="shared" si="0"/>
        <v>0</v>
      </c>
      <c r="T14" s="43">
        <f t="shared" si="0"/>
        <v>0</v>
      </c>
      <c r="U14" s="42">
        <f t="shared" si="0"/>
        <v>0</v>
      </c>
      <c r="V14" s="43">
        <f t="shared" si="0"/>
        <v>0</v>
      </c>
      <c r="W14" s="42">
        <f t="shared" si="0"/>
        <v>0</v>
      </c>
      <c r="X14" s="43">
        <f t="shared" si="0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D16" s="38">
        <v>127</v>
      </c>
      <c r="E16">
        <v>8880</v>
      </c>
      <c r="F16" s="21"/>
      <c r="G16" s="38">
        <v>654</v>
      </c>
      <c r="H16">
        <v>26360</v>
      </c>
      <c r="J16" s="38">
        <f>-E16-H16+K16</f>
        <v>18740</v>
      </c>
      <c r="K16">
        <v>53980</v>
      </c>
      <c r="L16">
        <v>-18740</v>
      </c>
    </row>
    <row r="17" spans="3:11" x14ac:dyDescent="0.25">
      <c r="C17" s="21">
        <v>2</v>
      </c>
      <c r="D17" s="38" t="s">
        <v>84</v>
      </c>
      <c r="E17">
        <v>23320</v>
      </c>
      <c r="F17" s="21"/>
      <c r="G17" s="38">
        <v>655</v>
      </c>
      <c r="H17">
        <v>3340</v>
      </c>
      <c r="J17" s="38"/>
      <c r="K17">
        <v>27500</v>
      </c>
    </row>
    <row r="18" spans="3:11" x14ac:dyDescent="0.25">
      <c r="C18" s="21">
        <v>3</v>
      </c>
      <c r="D18" s="38">
        <v>131</v>
      </c>
      <c r="E18">
        <v>23780</v>
      </c>
      <c r="F18" s="21"/>
      <c r="G18" s="38">
        <v>657</v>
      </c>
      <c r="H18">
        <v>21220</v>
      </c>
      <c r="J18" s="38"/>
      <c r="K18">
        <v>43940</v>
      </c>
    </row>
    <row r="19" spans="3:11" x14ac:dyDescent="0.25">
      <c r="C19" s="21">
        <v>4</v>
      </c>
      <c r="D19">
        <v>132</v>
      </c>
      <c r="E19">
        <v>23820</v>
      </c>
      <c r="F19" s="21"/>
      <c r="G19">
        <v>658</v>
      </c>
      <c r="H19">
        <v>24980</v>
      </c>
      <c r="J19" s="38"/>
      <c r="K19">
        <v>49220</v>
      </c>
    </row>
    <row r="20" spans="3:11" x14ac:dyDescent="0.25">
      <c r="C20" s="21">
        <v>5</v>
      </c>
      <c r="D20">
        <v>133</v>
      </c>
      <c r="E20">
        <v>24800</v>
      </c>
      <c r="F20" s="21"/>
      <c r="G20">
        <v>659</v>
      </c>
      <c r="H20">
        <v>24540</v>
      </c>
      <c r="J20" s="38"/>
      <c r="K20">
        <v>48080</v>
      </c>
    </row>
    <row r="21" spans="3:11" x14ac:dyDescent="0.25">
      <c r="C21" s="21">
        <v>6</v>
      </c>
      <c r="D21">
        <v>134</v>
      </c>
      <c r="E21">
        <v>25000</v>
      </c>
      <c r="F21" s="21"/>
      <c r="G21">
        <v>660</v>
      </c>
      <c r="H21">
        <v>25300</v>
      </c>
      <c r="J21" s="38"/>
      <c r="K21">
        <v>48960</v>
      </c>
    </row>
    <row r="22" spans="3:11" x14ac:dyDescent="0.25">
      <c r="C22" s="21">
        <v>7</v>
      </c>
      <c r="D22">
        <v>135</v>
      </c>
      <c r="E22">
        <v>24440</v>
      </c>
      <c r="F22" s="21"/>
      <c r="G22">
        <v>661</v>
      </c>
      <c r="H22">
        <v>24920</v>
      </c>
      <c r="J22" s="38"/>
      <c r="K22">
        <v>48740</v>
      </c>
    </row>
    <row r="23" spans="3:11" x14ac:dyDescent="0.25">
      <c r="C23" s="21">
        <v>8</v>
      </c>
      <c r="D23">
        <v>136</v>
      </c>
      <c r="E23">
        <v>20460</v>
      </c>
      <c r="F23" s="21"/>
      <c r="G23">
        <v>662</v>
      </c>
      <c r="H23">
        <v>22920</v>
      </c>
      <c r="J23" s="38"/>
      <c r="K23">
        <v>43340</v>
      </c>
    </row>
    <row r="24" spans="3:11" x14ac:dyDescent="0.25">
      <c r="C24" s="21">
        <v>9</v>
      </c>
      <c r="D24">
        <v>137</v>
      </c>
      <c r="E24">
        <v>21260</v>
      </c>
      <c r="F24" s="21"/>
      <c r="G24">
        <v>663</v>
      </c>
      <c r="H24">
        <v>23160</v>
      </c>
      <c r="J24" s="38"/>
      <c r="K24">
        <v>44200</v>
      </c>
    </row>
    <row r="25" spans="3:11" x14ac:dyDescent="0.25">
      <c r="C25" s="21">
        <v>10</v>
      </c>
      <c r="D25">
        <v>138</v>
      </c>
      <c r="E25">
        <v>19580</v>
      </c>
      <c r="F25" s="21"/>
      <c r="G25">
        <v>664</v>
      </c>
      <c r="H25">
        <v>23260</v>
      </c>
      <c r="J25" s="38"/>
      <c r="K25">
        <v>41760</v>
      </c>
    </row>
    <row r="26" spans="3:11" x14ac:dyDescent="0.25">
      <c r="C26" s="21">
        <v>11</v>
      </c>
      <c r="D26">
        <v>139</v>
      </c>
      <c r="E26">
        <v>24660</v>
      </c>
      <c r="F26" s="21"/>
      <c r="G26">
        <v>665</v>
      </c>
      <c r="H26">
        <v>23180</v>
      </c>
      <c r="J26" s="38"/>
      <c r="K26">
        <v>46860</v>
      </c>
    </row>
    <row r="27" spans="3:11" x14ac:dyDescent="0.25">
      <c r="C27" s="21">
        <v>12</v>
      </c>
      <c r="D27">
        <v>140</v>
      </c>
      <c r="E27">
        <v>22440</v>
      </c>
      <c r="F27" s="21"/>
      <c r="G27">
        <v>666</v>
      </c>
      <c r="H27">
        <v>20480</v>
      </c>
      <c r="I27" s="21"/>
      <c r="J27" s="38"/>
      <c r="K27">
        <v>41940</v>
      </c>
    </row>
    <row r="28" spans="3:11" x14ac:dyDescent="0.25">
      <c r="C28" s="21">
        <v>13</v>
      </c>
      <c r="D28">
        <v>141</v>
      </c>
      <c r="E28">
        <v>21800</v>
      </c>
      <c r="F28" s="21"/>
      <c r="G28">
        <v>667</v>
      </c>
      <c r="H28">
        <v>21040</v>
      </c>
      <c r="I28" s="21"/>
      <c r="J28" s="38"/>
      <c r="K28">
        <v>43100</v>
      </c>
    </row>
    <row r="29" spans="3:11" x14ac:dyDescent="0.25">
      <c r="C29" s="21">
        <v>14</v>
      </c>
      <c r="D29">
        <v>142</v>
      </c>
      <c r="E29">
        <v>23260</v>
      </c>
      <c r="G29">
        <v>668</v>
      </c>
      <c r="H29">
        <v>22300</v>
      </c>
      <c r="J29" s="38"/>
      <c r="K29">
        <v>46420</v>
      </c>
    </row>
    <row r="30" spans="3:11" x14ac:dyDescent="0.25">
      <c r="C30" s="21">
        <v>15</v>
      </c>
      <c r="D30" s="48">
        <v>143</v>
      </c>
      <c r="E30">
        <v>20700</v>
      </c>
      <c r="F30" s="21"/>
      <c r="G30">
        <v>669</v>
      </c>
      <c r="H30">
        <v>23080</v>
      </c>
      <c r="J30" s="38"/>
      <c r="K30">
        <v>43920</v>
      </c>
    </row>
    <row r="31" spans="3:11" x14ac:dyDescent="0.25">
      <c r="C31" s="21">
        <v>16</v>
      </c>
      <c r="D31">
        <v>144</v>
      </c>
      <c r="E31">
        <v>24320</v>
      </c>
      <c r="F31" s="21"/>
      <c r="G31">
        <v>670</v>
      </c>
      <c r="H31">
        <v>22840</v>
      </c>
      <c r="J31" s="38"/>
      <c r="K31">
        <v>46740</v>
      </c>
    </row>
    <row r="32" spans="3:11" x14ac:dyDescent="0.25">
      <c r="C32" s="21">
        <v>17</v>
      </c>
      <c r="D32">
        <v>145</v>
      </c>
      <c r="E32">
        <v>26080</v>
      </c>
      <c r="F32" s="21"/>
      <c r="G32">
        <v>671</v>
      </c>
      <c r="H32">
        <v>24500</v>
      </c>
      <c r="J32" s="38"/>
      <c r="K32">
        <v>51100</v>
      </c>
    </row>
    <row r="33" spans="3:11" x14ac:dyDescent="0.25">
      <c r="C33" s="21">
        <v>18</v>
      </c>
      <c r="D33">
        <v>146</v>
      </c>
      <c r="E33">
        <v>22420</v>
      </c>
      <c r="F33" s="21"/>
      <c r="G33">
        <v>672</v>
      </c>
      <c r="H33">
        <v>23260</v>
      </c>
      <c r="J33" s="38"/>
      <c r="K33">
        <v>46140</v>
      </c>
    </row>
    <row r="34" spans="3:11" x14ac:dyDescent="0.25">
      <c r="C34" s="21">
        <v>19</v>
      </c>
      <c r="D34">
        <v>147</v>
      </c>
      <c r="E34">
        <v>4820</v>
      </c>
      <c r="F34" s="21"/>
      <c r="G34">
        <v>673</v>
      </c>
      <c r="H34">
        <v>11080</v>
      </c>
      <c r="J34" s="38"/>
      <c r="K34">
        <v>15940</v>
      </c>
    </row>
    <row r="35" spans="3:11" x14ac:dyDescent="0.25">
      <c r="C35" s="21"/>
      <c r="F35" s="21"/>
      <c r="J35" s="38"/>
    </row>
    <row r="36" spans="3:11" x14ac:dyDescent="0.25">
      <c r="C36" s="21"/>
      <c r="F36" s="21"/>
      <c r="J36" s="38"/>
    </row>
    <row r="37" spans="3:11" x14ac:dyDescent="0.25">
      <c r="C37" s="21"/>
      <c r="F37" s="21"/>
      <c r="J37" s="38"/>
    </row>
    <row r="38" spans="3:11" x14ac:dyDescent="0.25">
      <c r="C38" s="21"/>
      <c r="F38" s="21"/>
      <c r="J38" s="38"/>
    </row>
    <row r="39" spans="3:11" x14ac:dyDescent="0.25">
      <c r="C39" s="21"/>
      <c r="F39" s="21"/>
      <c r="J39" s="38"/>
    </row>
    <row r="40" spans="3:11" x14ac:dyDescent="0.25">
      <c r="C40" s="21"/>
      <c r="F40" s="21"/>
      <c r="J40" s="38"/>
    </row>
    <row r="41" spans="3:11" x14ac:dyDescent="0.25">
      <c r="C41" s="21"/>
      <c r="F41" s="21"/>
      <c r="J41" s="38"/>
    </row>
    <row r="42" spans="3:11" x14ac:dyDescent="0.25">
      <c r="C42" s="21"/>
      <c r="F42" s="21"/>
      <c r="J42" s="38"/>
    </row>
    <row r="43" spans="3:11" x14ac:dyDescent="0.25">
      <c r="C43" s="21"/>
      <c r="F43" s="21"/>
      <c r="J43" s="38"/>
    </row>
    <row r="44" spans="3:11" x14ac:dyDescent="0.25">
      <c r="C44" s="21"/>
      <c r="F44" s="21"/>
      <c r="J44" s="38"/>
    </row>
    <row r="45" spans="3:11" x14ac:dyDescent="0.25">
      <c r="C45" s="21"/>
      <c r="F45" s="21"/>
      <c r="J45" s="38"/>
    </row>
    <row r="46" spans="3:11" x14ac:dyDescent="0.25">
      <c r="C46" s="21"/>
      <c r="F46" s="21"/>
      <c r="J46" s="38"/>
    </row>
    <row r="47" spans="3:11" x14ac:dyDescent="0.25">
      <c r="C47" s="21"/>
      <c r="F47" s="21"/>
      <c r="J47" s="38"/>
    </row>
    <row r="48" spans="3:11" x14ac:dyDescent="0.25">
      <c r="C48" s="21"/>
      <c r="F48" s="21"/>
      <c r="J48" s="38"/>
    </row>
    <row r="49" spans="1:20" x14ac:dyDescent="0.25">
      <c r="C49" s="21"/>
      <c r="F49" s="21"/>
      <c r="J49" s="38"/>
    </row>
    <row r="50" spans="1:20" x14ac:dyDescent="0.25">
      <c r="C50" s="21"/>
      <c r="F50" s="21"/>
      <c r="J50" s="38"/>
    </row>
    <row r="51" spans="1:20" x14ac:dyDescent="0.25">
      <c r="C51" s="21"/>
      <c r="F51" s="21"/>
      <c r="J51" s="38"/>
    </row>
    <row r="52" spans="1:20" x14ac:dyDescent="0.25">
      <c r="C52" s="21"/>
      <c r="F52" s="21"/>
      <c r="J52" s="38"/>
    </row>
    <row r="53" spans="1:20" x14ac:dyDescent="0.25">
      <c r="C53" s="21"/>
      <c r="F53" s="21"/>
      <c r="J53" s="38"/>
    </row>
    <row r="54" spans="1:20" x14ac:dyDescent="0.25">
      <c r="C54" s="21"/>
      <c r="F54" s="21"/>
      <c r="J54" s="38"/>
    </row>
    <row r="55" spans="1:20" x14ac:dyDescent="0.25">
      <c r="C55" s="21"/>
      <c r="F55" s="21"/>
      <c r="J55" s="38"/>
      <c r="L55" s="12"/>
      <c r="M55" s="12"/>
    </row>
    <row r="56" spans="1:20" x14ac:dyDescent="0.25">
      <c r="C56" s="21"/>
      <c r="F56" s="21"/>
      <c r="J56" s="38"/>
    </row>
    <row r="57" spans="1:20" x14ac:dyDescent="0.25">
      <c r="C57" s="21"/>
      <c r="F57" s="21"/>
      <c r="J57" s="38"/>
    </row>
    <row r="58" spans="1:20" s="12" customFormat="1" x14ac:dyDescent="0.25">
      <c r="A58"/>
      <c r="C58" s="51"/>
      <c r="D58"/>
      <c r="E58"/>
      <c r="F58" s="21"/>
      <c r="G58"/>
      <c r="H58"/>
      <c r="I58"/>
      <c r="J58" s="38"/>
      <c r="K58"/>
      <c r="S58"/>
      <c r="T58"/>
    </row>
    <row r="59" spans="1:20" s="12" customFormat="1" x14ac:dyDescent="0.25">
      <c r="A59"/>
      <c r="C59" s="51"/>
      <c r="D59"/>
      <c r="E59"/>
      <c r="F59" s="21"/>
      <c r="G59"/>
      <c r="H59"/>
      <c r="I59"/>
      <c r="J59" s="38"/>
      <c r="K59"/>
      <c r="S59"/>
      <c r="T59"/>
    </row>
    <row r="60" spans="1:20" s="12" customFormat="1" x14ac:dyDescent="0.25">
      <c r="A60"/>
      <c r="C60" s="51"/>
      <c r="D60"/>
      <c r="E60"/>
      <c r="F60" s="21"/>
      <c r="G60"/>
      <c r="H60"/>
      <c r="I60"/>
      <c r="J60" s="38"/>
      <c r="K60"/>
      <c r="S60"/>
      <c r="T60"/>
    </row>
    <row r="61" spans="1:20" s="12" customFormat="1" x14ac:dyDescent="0.25">
      <c r="A61"/>
      <c r="C61" s="51"/>
      <c r="D61"/>
      <c r="E61"/>
      <c r="F61" s="21"/>
      <c r="G61"/>
      <c r="H61"/>
      <c r="J61" s="67"/>
      <c r="K61"/>
      <c r="S61"/>
      <c r="T61"/>
    </row>
    <row r="62" spans="1:20" s="12" customFormat="1" x14ac:dyDescent="0.25">
      <c r="A62"/>
      <c r="C62" s="51"/>
      <c r="D62" s="38"/>
      <c r="E62" s="8"/>
      <c r="F62" s="21"/>
      <c r="G62"/>
      <c r="H62" s="8"/>
      <c r="J62" s="67"/>
      <c r="K62"/>
      <c r="M62" s="52"/>
      <c r="S62"/>
      <c r="T62"/>
    </row>
    <row r="63" spans="1:20" x14ac:dyDescent="0.25">
      <c r="C63" s="21"/>
      <c r="D63" s="38"/>
      <c r="F63" s="21"/>
      <c r="J63" s="38"/>
      <c r="O63" s="12"/>
    </row>
    <row r="64" spans="1:20" x14ac:dyDescent="0.25">
      <c r="C64" s="21"/>
      <c r="D64" s="38"/>
      <c r="E64" s="8"/>
      <c r="F64" s="21"/>
      <c r="H64" s="8"/>
      <c r="J64" s="38"/>
      <c r="M64" s="52"/>
    </row>
    <row r="65" spans="3:10" x14ac:dyDescent="0.25">
      <c r="C65" s="21"/>
      <c r="D65" s="38"/>
      <c r="F65" s="21"/>
      <c r="J65" s="38"/>
    </row>
    <row r="66" spans="3:10" x14ac:dyDescent="0.25">
      <c r="C66" s="21"/>
      <c r="D66" s="38"/>
      <c r="F66" s="21"/>
      <c r="J66" s="38"/>
    </row>
    <row r="67" spans="3:10" x14ac:dyDescent="0.25">
      <c r="C67" s="21"/>
      <c r="D67" s="38"/>
      <c r="F67" s="21"/>
      <c r="J67" s="38"/>
    </row>
    <row r="68" spans="3:10" x14ac:dyDescent="0.25">
      <c r="C68" s="21"/>
      <c r="D68" s="38"/>
      <c r="F68" s="21"/>
      <c r="J68" s="38"/>
    </row>
    <row r="69" spans="3:10" x14ac:dyDescent="0.25">
      <c r="C69" s="21"/>
      <c r="D69" s="38"/>
      <c r="F69" s="21"/>
      <c r="J69" s="38"/>
    </row>
    <row r="70" spans="3:10" x14ac:dyDescent="0.25">
      <c r="C70" s="21"/>
      <c r="D70" s="38"/>
      <c r="F70" s="21"/>
      <c r="J70" s="38"/>
    </row>
    <row r="71" spans="3:10" x14ac:dyDescent="0.25">
      <c r="C71" s="21"/>
      <c r="D71" s="38"/>
      <c r="F71" s="21"/>
      <c r="J71" s="38"/>
    </row>
    <row r="72" spans="3:10" x14ac:dyDescent="0.25">
      <c r="C72" s="21"/>
      <c r="D72" s="38"/>
      <c r="F72" s="21"/>
      <c r="J72" s="38"/>
    </row>
    <row r="73" spans="3:10" x14ac:dyDescent="0.25">
      <c r="C73" s="21"/>
      <c r="D73" s="38"/>
      <c r="F73" s="21"/>
      <c r="J73" s="38"/>
    </row>
    <row r="74" spans="3:10" x14ac:dyDescent="0.25">
      <c r="C74" s="21"/>
      <c r="D74" s="38"/>
      <c r="F74" s="21"/>
      <c r="J74" s="38"/>
    </row>
    <row r="75" spans="3:10" x14ac:dyDescent="0.25">
      <c r="C75" s="21"/>
      <c r="D75" s="38"/>
      <c r="F75" s="21"/>
      <c r="J75" s="38"/>
    </row>
    <row r="76" spans="3:10" x14ac:dyDescent="0.25">
      <c r="C76" s="21"/>
      <c r="D76" s="38"/>
      <c r="F76" s="21"/>
      <c r="J76" s="38"/>
    </row>
    <row r="77" spans="3:10" x14ac:dyDescent="0.25">
      <c r="C77" s="21"/>
      <c r="D77" s="38"/>
      <c r="F77" s="21"/>
      <c r="J77" s="38"/>
    </row>
    <row r="78" spans="3:10" x14ac:dyDescent="0.25">
      <c r="C78" s="21"/>
      <c r="D78" s="38"/>
      <c r="F78" s="21"/>
      <c r="J78" s="38"/>
    </row>
    <row r="79" spans="3:10" x14ac:dyDescent="0.25">
      <c r="C79" s="21"/>
      <c r="D79" s="38"/>
      <c r="F79" s="21"/>
      <c r="G79" s="48"/>
      <c r="J79" s="38"/>
    </row>
    <row r="80" spans="3:10" x14ac:dyDescent="0.25">
      <c r="C80" s="21"/>
      <c r="G80" s="38"/>
      <c r="J80" s="38"/>
    </row>
    <row r="81" spans="3:10" x14ac:dyDescent="0.25">
      <c r="C81" s="21"/>
      <c r="D81" s="38"/>
      <c r="F81" s="21"/>
      <c r="G81" s="38"/>
      <c r="J81" s="38"/>
    </row>
    <row r="82" spans="3:10" x14ac:dyDescent="0.25">
      <c r="C82" s="21"/>
      <c r="D82" s="38"/>
      <c r="F82" s="21"/>
      <c r="G82" s="38"/>
      <c r="J82" s="38"/>
    </row>
    <row r="83" spans="3:10" x14ac:dyDescent="0.25">
      <c r="C83" s="21"/>
      <c r="D83" s="38"/>
      <c r="F83" s="21"/>
      <c r="G83" s="38"/>
      <c r="J83" s="38"/>
    </row>
    <row r="84" spans="3:10" x14ac:dyDescent="0.25">
      <c r="C84" s="21"/>
      <c r="D84" s="49"/>
      <c r="F84" s="21"/>
      <c r="G84" s="49"/>
      <c r="J84" s="38"/>
    </row>
    <row r="85" spans="3:10" x14ac:dyDescent="0.25">
      <c r="C85" s="21"/>
      <c r="D85" s="38"/>
      <c r="F85" s="21"/>
      <c r="G85" s="38"/>
      <c r="J85" s="38"/>
    </row>
    <row r="86" spans="3:10" x14ac:dyDescent="0.25">
      <c r="C86" s="21"/>
      <c r="D86" s="38"/>
      <c r="F86" s="21"/>
      <c r="G86" s="38"/>
      <c r="J86" s="38"/>
    </row>
    <row r="87" spans="3:10" x14ac:dyDescent="0.25">
      <c r="C87" s="21"/>
      <c r="D87" s="38"/>
      <c r="F87" s="21"/>
      <c r="G87" s="38"/>
      <c r="J87" s="38"/>
    </row>
    <row r="88" spans="3:10" x14ac:dyDescent="0.25">
      <c r="C88" s="21"/>
      <c r="D88" s="49"/>
      <c r="F88" s="21"/>
      <c r="G88" s="38"/>
      <c r="J88" s="38"/>
    </row>
    <row r="89" spans="3:10" x14ac:dyDescent="0.25">
      <c r="C89" s="21"/>
      <c r="D89" s="49"/>
      <c r="F89" s="21"/>
      <c r="G89" s="38"/>
      <c r="J89" s="38"/>
    </row>
    <row r="90" spans="3:10" x14ac:dyDescent="0.25">
      <c r="C90" s="21"/>
      <c r="D90" s="38"/>
      <c r="F90" s="21"/>
      <c r="G90" s="38"/>
      <c r="J90" s="38"/>
    </row>
    <row r="91" spans="3:10" x14ac:dyDescent="0.25">
      <c r="C91" s="21"/>
      <c r="D91" s="38"/>
      <c r="F91" s="21"/>
      <c r="G91" s="38"/>
      <c r="J91" s="38"/>
    </row>
    <row r="92" spans="3:10" x14ac:dyDescent="0.25">
      <c r="C92" s="21"/>
      <c r="D92" s="49"/>
      <c r="F92" s="21"/>
      <c r="G92" s="38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C102" s="21"/>
      <c r="D102" s="38"/>
      <c r="F102" s="21"/>
      <c r="G102" s="38"/>
      <c r="J102" s="38"/>
    </row>
    <row r="103" spans="3:10" x14ac:dyDescent="0.25">
      <c r="C103" s="21"/>
      <c r="D103" s="38"/>
      <c r="F103" s="21"/>
      <c r="G103" s="38"/>
      <c r="J103" s="38"/>
    </row>
    <row r="104" spans="3:10" x14ac:dyDescent="0.25">
      <c r="C104" s="21"/>
      <c r="D104" s="38"/>
      <c r="F104" s="21"/>
      <c r="G104" s="38"/>
      <c r="J104" s="38"/>
    </row>
    <row r="105" spans="3:10" x14ac:dyDescent="0.25">
      <c r="C105" s="21"/>
      <c r="D105" s="38"/>
      <c r="F105" s="21"/>
      <c r="G105" s="38"/>
      <c r="J105" s="38"/>
    </row>
    <row r="106" spans="3:10" x14ac:dyDescent="0.25">
      <c r="C106" s="21"/>
      <c r="D106" s="38"/>
      <c r="F106" s="21"/>
      <c r="G106" s="38"/>
      <c r="J106" s="38"/>
    </row>
    <row r="107" spans="3:10" x14ac:dyDescent="0.25">
      <c r="C107" s="21"/>
      <c r="D107" s="38"/>
      <c r="F107" s="21"/>
      <c r="G107" s="38"/>
      <c r="J107" s="38"/>
    </row>
    <row r="108" spans="3:10" x14ac:dyDescent="0.25">
      <c r="C108" s="21"/>
      <c r="D108" s="38"/>
      <c r="F108" s="21"/>
      <c r="G108" s="38"/>
      <c r="J108" s="38"/>
    </row>
    <row r="109" spans="3:10" x14ac:dyDescent="0.25">
      <c r="C109" s="21"/>
      <c r="D109" s="38"/>
      <c r="F109" s="21"/>
      <c r="G109" s="38"/>
      <c r="J109" s="38"/>
    </row>
    <row r="110" spans="3:10" x14ac:dyDescent="0.25">
      <c r="C110" s="21"/>
      <c r="D110" s="38"/>
      <c r="F110" s="21"/>
      <c r="G110" s="38"/>
      <c r="J110" s="38"/>
    </row>
    <row r="111" spans="3:10" x14ac:dyDescent="0.25">
      <c r="C111" s="21"/>
      <c r="D111" s="38"/>
      <c r="F111" s="21"/>
      <c r="G111" s="38"/>
      <c r="J111" s="38"/>
    </row>
    <row r="112" spans="3:10" x14ac:dyDescent="0.25">
      <c r="C112" s="21"/>
      <c r="D112" s="38"/>
      <c r="F112" s="21"/>
      <c r="G112" s="38"/>
      <c r="J112" s="38"/>
    </row>
    <row r="113" spans="3:10" x14ac:dyDescent="0.25">
      <c r="C113" s="21"/>
      <c r="D113" s="38"/>
      <c r="F113" s="21"/>
      <c r="G113" s="38"/>
      <c r="J113" s="38"/>
    </row>
    <row r="114" spans="3:10" x14ac:dyDescent="0.25">
      <c r="C114" s="21"/>
      <c r="D114" s="38"/>
      <c r="F114" s="21"/>
      <c r="G114" s="38"/>
      <c r="J114" s="38"/>
    </row>
    <row r="115" spans="3:10" x14ac:dyDescent="0.25">
      <c r="C115" s="21"/>
      <c r="D115" s="38"/>
      <c r="F115" s="21"/>
      <c r="G115" s="38"/>
      <c r="J115" s="38"/>
    </row>
    <row r="116" spans="3:10" x14ac:dyDescent="0.25">
      <c r="C116" s="21"/>
      <c r="D116" s="38"/>
      <c r="F116" s="21"/>
      <c r="G116" s="38"/>
      <c r="J116" s="38"/>
    </row>
    <row r="117" spans="3:10" x14ac:dyDescent="0.25">
      <c r="C117" s="21"/>
      <c r="D117" s="38"/>
      <c r="F117" s="21"/>
      <c r="G117" s="38"/>
      <c r="J117" s="38"/>
    </row>
    <row r="118" spans="3:10" x14ac:dyDescent="0.25">
      <c r="C118" s="21"/>
      <c r="D118" s="38"/>
      <c r="F118" s="21"/>
      <c r="G118" s="38"/>
      <c r="J118" s="38"/>
    </row>
    <row r="119" spans="3:10" x14ac:dyDescent="0.25">
      <c r="C119" s="21"/>
      <c r="D119" s="38"/>
      <c r="F119" s="21"/>
      <c r="G119" s="38"/>
      <c r="J119" s="38"/>
    </row>
    <row r="120" spans="3:10" x14ac:dyDescent="0.25">
      <c r="C120" s="21"/>
      <c r="D120" s="38"/>
      <c r="F120" s="21"/>
      <c r="G120" s="38"/>
      <c r="J120" s="38"/>
    </row>
    <row r="121" spans="3:10" x14ac:dyDescent="0.25">
      <c r="C121" s="21"/>
      <c r="D121" s="38"/>
      <c r="F121" s="21"/>
      <c r="G121" s="38"/>
      <c r="J121" s="38"/>
    </row>
    <row r="122" spans="3:10" x14ac:dyDescent="0.25">
      <c r="C122" s="21"/>
      <c r="D122" s="38"/>
      <c r="F122" s="21"/>
      <c r="G122" s="38"/>
      <c r="J122" s="38"/>
    </row>
    <row r="123" spans="3:10" x14ac:dyDescent="0.25">
      <c r="C123" s="21"/>
      <c r="D123" s="38"/>
      <c r="F123" s="21"/>
      <c r="G123" s="38"/>
      <c r="J123" s="38"/>
    </row>
    <row r="124" spans="3:10" x14ac:dyDescent="0.25">
      <c r="C124" s="21"/>
      <c r="D124" s="38"/>
      <c r="F124" s="21"/>
      <c r="G124" s="38"/>
      <c r="J124" s="38"/>
    </row>
    <row r="125" spans="3:10" x14ac:dyDescent="0.25">
      <c r="C125" s="21"/>
      <c r="D125" s="38"/>
      <c r="F125" s="21"/>
      <c r="G125" s="38"/>
      <c r="J125" s="38"/>
    </row>
    <row r="126" spans="3:10" x14ac:dyDescent="0.25">
      <c r="C126" s="21"/>
      <c r="D126" s="38"/>
      <c r="F126" s="21"/>
      <c r="G126" s="38"/>
      <c r="J126" s="38"/>
    </row>
    <row r="127" spans="3:10" x14ac:dyDescent="0.25">
      <c r="D127" s="38"/>
      <c r="F127" s="21"/>
      <c r="G127" s="38"/>
      <c r="J127" s="38"/>
    </row>
    <row r="128" spans="3:10" x14ac:dyDescent="0.25">
      <c r="D128" s="38"/>
      <c r="F128" s="21"/>
      <c r="G128" s="38"/>
      <c r="J128" s="38"/>
    </row>
    <row r="129" spans="4:10" x14ac:dyDescent="0.25">
      <c r="D129" s="38"/>
      <c r="F129" s="21"/>
      <c r="G129" s="38"/>
      <c r="J129" s="38"/>
    </row>
    <row r="130" spans="4:10" x14ac:dyDescent="0.25">
      <c r="D130" s="38"/>
      <c r="F130" s="21"/>
      <c r="G130" s="38"/>
      <c r="J130" s="38"/>
    </row>
    <row r="131" spans="4:10" x14ac:dyDescent="0.25">
      <c r="D131" s="38"/>
      <c r="F131" s="21"/>
      <c r="G131" s="38"/>
      <c r="J131" s="38"/>
    </row>
    <row r="132" spans="4:10" x14ac:dyDescent="0.25">
      <c r="D132" s="38"/>
      <c r="F132" s="21"/>
      <c r="G132" s="38"/>
      <c r="J132" s="38"/>
    </row>
    <row r="133" spans="4:10" x14ac:dyDescent="0.25">
      <c r="D133" s="44"/>
      <c r="E133" s="50"/>
      <c r="F133" s="45"/>
      <c r="G133" s="44"/>
      <c r="H133" s="50"/>
      <c r="I133" s="50"/>
      <c r="J133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7499-F62C-4505-8698-9D998D1F5188}">
  <dimension ref="A1:X133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10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[11]Summary!E2</f>
        <v>0.13500000000000001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65300</v>
      </c>
      <c r="K2">
        <f>J2-J3</f>
        <v>140</v>
      </c>
      <c r="L2" s="1">
        <f>K2/J2</f>
        <v>2.1439509954058193E-3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82</v>
      </c>
      <c r="E3" s="4"/>
      <c r="F3" t="s">
        <v>127</v>
      </c>
      <c r="H3" s="2" t="s">
        <v>5</v>
      </c>
      <c r="I3" s="2"/>
      <c r="J3">
        <f>K11-L10+M11-N10+O11-P10+Q11-R10+S11-T10+U11-V10+W11-X10</f>
        <v>65160</v>
      </c>
      <c r="K3" s="5" t="s">
        <v>6</v>
      </c>
      <c r="L3" s="5" t="s">
        <v>7</v>
      </c>
      <c r="M3" s="5" t="s">
        <v>8</v>
      </c>
      <c r="N3" s="6">
        <f>N4*I4/O1</f>
        <v>27.56526336457058</v>
      </c>
      <c r="O3" s="6">
        <f>K7+M7+O7+Q7+S7+U7+W7</f>
        <v>27.565263364570583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tr">
        <f>[11]Summary!C2</f>
        <v>Barley</v>
      </c>
      <c r="E4" s="4"/>
      <c r="F4" s="8">
        <f>[11]Summary!C3</f>
        <v>2022</v>
      </c>
      <c r="I4" s="8">
        <f>[11]Summary!D2</f>
        <v>48</v>
      </c>
      <c r="J4" s="8">
        <f>J3/I4</f>
        <v>1357.5</v>
      </c>
      <c r="K4" s="9">
        <v>0.98</v>
      </c>
      <c r="L4" s="9">
        <f>IF(J5=0,L1,(L8+N8+P8+R8+T8+V8+X8)/J5/K4)</f>
        <v>0.16000000000000003</v>
      </c>
      <c r="M4" s="9">
        <f>IF(J5=0,0,(L9+N9+P9+R9+T9+V9+X9)/J5/K4)</f>
        <v>2.0000000000000004E-2</v>
      </c>
      <c r="N4" s="8">
        <f>IF(L4&gt;L1,J4*(1-L4)/(1-L1)*(1-M4)*K4,J4*K4*(1-M4))</f>
        <v>1266.0625664739882</v>
      </c>
      <c r="S4" t="s">
        <v>69</v>
      </c>
      <c r="U4" s="6"/>
      <c r="V4" s="8">
        <f>U4*2204.622/60</f>
        <v>0</v>
      </c>
      <c r="W4" s="11" t="e">
        <f>V4/T4</f>
        <v>#DIV/0!</v>
      </c>
    </row>
    <row r="5" spans="1:24" x14ac:dyDescent="0.25">
      <c r="B5" t="s">
        <v>10</v>
      </c>
      <c r="D5" s="7">
        <v>44826</v>
      </c>
      <c r="E5" s="4"/>
      <c r="F5" s="10">
        <v>44838</v>
      </c>
      <c r="J5" s="6">
        <f>J3/O1</f>
        <v>29.556078829200079</v>
      </c>
      <c r="N5" s="8">
        <v>26</v>
      </c>
      <c r="O5" s="11">
        <f>N4/N5</f>
        <v>48.694714095153394</v>
      </c>
      <c r="P5" t="s">
        <v>11</v>
      </c>
      <c r="S5" t="s">
        <v>54</v>
      </c>
      <c r="T5" s="58">
        <f>SUM(T2:T4)</f>
        <v>0</v>
      </c>
      <c r="U5" s="66">
        <f>SUM(U2:U4)</f>
        <v>0</v>
      </c>
      <c r="V5" s="59">
        <f>SUM(V2:V4)</f>
        <v>0</v>
      </c>
      <c r="W5" s="60" t="e">
        <f>V5/T5</f>
        <v>#DIV/0!</v>
      </c>
    </row>
    <row r="6" spans="1:24" x14ac:dyDescent="0.25">
      <c r="D6" s="12"/>
      <c r="J6" s="6"/>
      <c r="K6" s="13"/>
      <c r="L6" s="14"/>
      <c r="M6" s="13"/>
      <c r="N6" s="8"/>
      <c r="O6" s="11"/>
    </row>
    <row r="7" spans="1:24" ht="14.25" customHeight="1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27.565263364570583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0.16</v>
      </c>
      <c r="L8" s="6">
        <f>(L11-L10/$O1)*$K4*K8</f>
        <v>4.6343931604185729</v>
      </c>
      <c r="M8" s="1">
        <v>0.23</v>
      </c>
      <c r="N8" s="6">
        <f>(N11-N10/$O1)*$K4*M8</f>
        <v>0</v>
      </c>
      <c r="O8" s="1">
        <v>0.14000000000000001</v>
      </c>
      <c r="P8" s="6">
        <f>(P11-P10/$O1)*$K4*O8</f>
        <v>0</v>
      </c>
      <c r="Q8" s="1">
        <v>0.128</v>
      </c>
      <c r="R8" s="6">
        <f>(R11-R10/$O1)*$K4*Q8</f>
        <v>0</v>
      </c>
      <c r="S8" s="1">
        <v>0.13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0.02</v>
      </c>
      <c r="L9" s="6">
        <f>(L11-L10/$O1)*$K4*K9</f>
        <v>0.57929914505232161</v>
      </c>
      <c r="M9" s="1">
        <v>0.02</v>
      </c>
      <c r="N9" s="6">
        <f>(N11-N10/$O1)*$K4*M9</f>
        <v>0</v>
      </c>
      <c r="O9" s="1">
        <v>0.02</v>
      </c>
      <c r="P9" s="6">
        <f>(P11-P10/$O1)*$K4*O9</f>
        <v>0</v>
      </c>
      <c r="Q9" s="1">
        <v>2.9000000000000001E-2</v>
      </c>
      <c r="R9" s="6">
        <f>(R11-R10/$O1)*$K4*Q9</f>
        <v>0</v>
      </c>
      <c r="S9" s="1">
        <v>1.4999999999999999E-2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26802.413476263398</v>
      </c>
      <c r="E10" s="23"/>
      <c r="F10" s="24"/>
      <c r="G10" s="22">
        <f>J3/J2*G11</f>
        <v>38357.586523736602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26860</v>
      </c>
      <c r="E11" s="27"/>
      <c r="F11" s="28"/>
      <c r="G11" s="26">
        <f>H14+I14</f>
        <v>38440</v>
      </c>
      <c r="H11" s="27"/>
      <c r="I11" s="27"/>
      <c r="J11" s="29"/>
      <c r="K11" s="30">
        <f>K14+L14</f>
        <v>65160</v>
      </c>
      <c r="L11" s="31">
        <f>K11/2204.62262184877</f>
        <v>29.556078829200079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20</v>
      </c>
      <c r="L12" s="37"/>
      <c r="M12" s="36" t="s">
        <v>98</v>
      </c>
      <c r="N12" s="37"/>
      <c r="O12" s="36" t="s">
        <v>66</v>
      </c>
      <c r="P12" s="37"/>
      <c r="Q12" s="36" t="s">
        <v>71</v>
      </c>
      <c r="R12" s="37"/>
      <c r="S12" s="36" t="s">
        <v>72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26860</v>
      </c>
      <c r="F14" s="41">
        <f>SUM(F15:F133)</f>
        <v>0</v>
      </c>
      <c r="G14" s="38"/>
      <c r="H14" s="40">
        <f>SUM(H15:H133)</f>
        <v>38440</v>
      </c>
      <c r="I14" s="40">
        <f>SUM(I15:I133)</f>
        <v>0</v>
      </c>
      <c r="J14" s="29"/>
      <c r="K14" s="42">
        <f>SUM(K15:K133)</f>
        <v>65160</v>
      </c>
      <c r="L14" s="43">
        <f>SUM(L15:L133)</f>
        <v>0</v>
      </c>
      <c r="M14" s="42">
        <f>SUM(M15:M133)</f>
        <v>0</v>
      </c>
      <c r="N14" s="43">
        <f>SUM(N15:N133)</f>
        <v>0</v>
      </c>
      <c r="O14" s="42">
        <f>SUM(O15:O133)</f>
        <v>0</v>
      </c>
      <c r="P14" s="43">
        <f>SUM(P15:P133)</f>
        <v>0</v>
      </c>
      <c r="Q14" s="42">
        <f>SUM(Q15:Q133)</f>
        <v>0</v>
      </c>
      <c r="R14" s="43">
        <f>SUM(R15:R133)</f>
        <v>0</v>
      </c>
      <c r="S14" s="42">
        <f>SUM(S15:S133)</f>
        <v>0</v>
      </c>
      <c r="T14" s="43">
        <f>SUM(T15:T133)</f>
        <v>0</v>
      </c>
      <c r="U14" s="42">
        <f>SUM(U15:U133)</f>
        <v>0</v>
      </c>
      <c r="V14" s="43">
        <f>SUM(V15:V133)</f>
        <v>0</v>
      </c>
      <c r="W14" s="42">
        <f>SUM(W15:W133)</f>
        <v>0</v>
      </c>
      <c r="X14" s="43">
        <f>SUM(X15:X133)</f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F16" s="21"/>
      <c r="G16" s="38">
        <v>657</v>
      </c>
      <c r="H16">
        <v>9900</v>
      </c>
      <c r="J16" s="38"/>
      <c r="K16">
        <v>9740</v>
      </c>
    </row>
    <row r="17" spans="2:11" x14ac:dyDescent="0.25">
      <c r="C17" s="21">
        <v>2</v>
      </c>
      <c r="D17" s="38"/>
      <c r="F17" s="21"/>
      <c r="G17" s="38"/>
      <c r="H17">
        <v>6120</v>
      </c>
      <c r="J17" s="38"/>
      <c r="K17">
        <v>5920</v>
      </c>
    </row>
    <row r="18" spans="2:11" x14ac:dyDescent="0.25">
      <c r="C18" s="21">
        <v>3</v>
      </c>
      <c r="D18" s="38">
        <v>139</v>
      </c>
      <c r="E18">
        <v>21040</v>
      </c>
      <c r="F18" s="21"/>
      <c r="G18" s="38">
        <v>672</v>
      </c>
      <c r="H18">
        <v>19180</v>
      </c>
      <c r="J18" s="38"/>
      <c r="K18">
        <v>40420</v>
      </c>
    </row>
    <row r="19" spans="2:11" x14ac:dyDescent="0.25">
      <c r="B19" s="64"/>
      <c r="C19" s="21"/>
      <c r="D19" s="38">
        <v>140</v>
      </c>
      <c r="E19">
        <v>5820</v>
      </c>
      <c r="F19" s="21"/>
      <c r="G19">
        <v>673</v>
      </c>
      <c r="H19">
        <v>3240</v>
      </c>
      <c r="J19" s="38"/>
      <c r="K19">
        <v>9080</v>
      </c>
    </row>
    <row r="20" spans="2:11" x14ac:dyDescent="0.25">
      <c r="B20" s="64"/>
      <c r="C20" s="21"/>
      <c r="F20" s="21"/>
      <c r="G20" s="38"/>
      <c r="J20" s="38"/>
    </row>
    <row r="21" spans="2:11" x14ac:dyDescent="0.25">
      <c r="C21" s="21"/>
      <c r="F21" s="21"/>
      <c r="G21" s="38"/>
      <c r="J21" s="38"/>
    </row>
    <row r="22" spans="2:11" x14ac:dyDescent="0.25">
      <c r="C22" s="21"/>
      <c r="F22" s="21"/>
      <c r="G22" s="38"/>
      <c r="J22" s="38"/>
    </row>
    <row r="23" spans="2:11" x14ac:dyDescent="0.25">
      <c r="C23" s="21"/>
      <c r="F23" s="21"/>
      <c r="G23" s="38"/>
      <c r="J23" s="38"/>
    </row>
    <row r="24" spans="2:11" x14ac:dyDescent="0.25">
      <c r="C24" s="21"/>
      <c r="F24" s="21"/>
      <c r="G24" s="38"/>
      <c r="J24" s="38"/>
    </row>
    <row r="25" spans="2:11" x14ac:dyDescent="0.25">
      <c r="C25" s="21"/>
      <c r="F25" s="21"/>
      <c r="J25" s="38"/>
    </row>
    <row r="26" spans="2:11" x14ac:dyDescent="0.25">
      <c r="C26" s="21"/>
      <c r="F26" s="21"/>
      <c r="J26" s="38"/>
    </row>
    <row r="27" spans="2:11" x14ac:dyDescent="0.25">
      <c r="B27" s="64"/>
      <c r="C27" s="21"/>
      <c r="F27" s="21"/>
      <c r="J27" s="38"/>
      <c r="K27" s="21"/>
    </row>
    <row r="28" spans="2:11" x14ac:dyDescent="0.25">
      <c r="C28" s="21"/>
      <c r="F28" s="21"/>
      <c r="J28" s="38"/>
      <c r="K28" s="21"/>
    </row>
    <row r="29" spans="2:11" x14ac:dyDescent="0.25">
      <c r="C29" s="21"/>
      <c r="J29" s="38"/>
    </row>
    <row r="30" spans="2:11" x14ac:dyDescent="0.25">
      <c r="C30" s="21"/>
      <c r="D30" s="48"/>
      <c r="F30" s="21"/>
      <c r="J30" s="38"/>
    </row>
    <row r="31" spans="2:11" x14ac:dyDescent="0.25">
      <c r="C31" s="21"/>
      <c r="F31" s="21"/>
      <c r="J31" s="38"/>
    </row>
    <row r="32" spans="2:11" x14ac:dyDescent="0.25">
      <c r="C32" s="21"/>
      <c r="F32" s="21"/>
      <c r="J32" s="38"/>
    </row>
    <row r="33" spans="3:10" x14ac:dyDescent="0.25">
      <c r="C33" s="21"/>
      <c r="F33" s="21"/>
      <c r="J33" s="38"/>
    </row>
    <row r="34" spans="3:10" x14ac:dyDescent="0.25">
      <c r="C34" s="21"/>
      <c r="F34" s="21"/>
      <c r="J34" s="38"/>
    </row>
    <row r="35" spans="3:10" x14ac:dyDescent="0.25">
      <c r="C35" s="21"/>
      <c r="F35" s="21"/>
      <c r="J35" s="38"/>
    </row>
    <row r="36" spans="3:10" x14ac:dyDescent="0.25">
      <c r="C36" s="21"/>
      <c r="F36" s="21"/>
      <c r="J36" s="38"/>
    </row>
    <row r="37" spans="3:10" x14ac:dyDescent="0.25">
      <c r="C37" s="21"/>
      <c r="F37" s="21"/>
      <c r="J37" s="38"/>
    </row>
    <row r="38" spans="3:10" x14ac:dyDescent="0.25">
      <c r="C38" s="21"/>
      <c r="F38" s="21"/>
      <c r="J38" s="38"/>
    </row>
    <row r="39" spans="3:10" x14ac:dyDescent="0.25">
      <c r="C39" s="21"/>
      <c r="F39" s="21"/>
      <c r="J39" s="38"/>
    </row>
    <row r="40" spans="3:10" x14ac:dyDescent="0.25">
      <c r="C40" s="21"/>
      <c r="F40" s="21"/>
      <c r="J40" s="38"/>
    </row>
    <row r="41" spans="3:10" x14ac:dyDescent="0.25">
      <c r="C41" s="21"/>
      <c r="F41" s="21"/>
      <c r="J41" s="38"/>
    </row>
    <row r="42" spans="3:10" x14ac:dyDescent="0.25">
      <c r="C42" s="21"/>
      <c r="F42" s="21"/>
      <c r="J42" s="38"/>
    </row>
    <row r="43" spans="3:10" x14ac:dyDescent="0.25">
      <c r="C43" s="21"/>
      <c r="F43" s="21"/>
      <c r="J43" s="38"/>
    </row>
    <row r="44" spans="3:10" x14ac:dyDescent="0.25">
      <c r="C44" s="21"/>
      <c r="F44" s="21"/>
      <c r="J44" s="38"/>
    </row>
    <row r="45" spans="3:10" x14ac:dyDescent="0.25">
      <c r="C45" s="21"/>
      <c r="F45" s="21"/>
      <c r="J45" s="38"/>
    </row>
    <row r="46" spans="3:10" x14ac:dyDescent="0.25">
      <c r="C46" s="21"/>
      <c r="F46" s="21"/>
      <c r="J46" s="38"/>
    </row>
    <row r="47" spans="3:10" x14ac:dyDescent="0.25">
      <c r="C47" s="21"/>
      <c r="F47" s="21"/>
      <c r="J47" s="38"/>
    </row>
    <row r="48" spans="3:10" x14ac:dyDescent="0.25">
      <c r="C48" s="21"/>
      <c r="F48" s="21"/>
      <c r="J48" s="38"/>
    </row>
    <row r="49" spans="1:15" x14ac:dyDescent="0.25">
      <c r="C49" s="21"/>
      <c r="F49" s="21"/>
      <c r="J49" s="38"/>
    </row>
    <row r="50" spans="1:15" x14ac:dyDescent="0.25">
      <c r="C50" s="21"/>
      <c r="F50" s="21"/>
      <c r="J50" s="38"/>
    </row>
    <row r="51" spans="1:15" x14ac:dyDescent="0.25">
      <c r="C51" s="21"/>
      <c r="F51" s="21"/>
      <c r="J51" s="38"/>
    </row>
    <row r="52" spans="1:15" x14ac:dyDescent="0.25">
      <c r="C52" s="21"/>
      <c r="F52" s="21"/>
      <c r="J52" s="38"/>
    </row>
    <row r="53" spans="1:15" x14ac:dyDescent="0.25">
      <c r="C53" s="21"/>
      <c r="F53" s="21"/>
      <c r="J53" s="38"/>
    </row>
    <row r="54" spans="1:15" x14ac:dyDescent="0.25">
      <c r="C54" s="21"/>
      <c r="F54" s="21"/>
      <c r="J54" s="38"/>
    </row>
    <row r="55" spans="1:15" x14ac:dyDescent="0.25">
      <c r="C55" s="21"/>
      <c r="F55" s="21"/>
      <c r="J55" s="38"/>
      <c r="L55" s="12"/>
      <c r="M55" s="12"/>
    </row>
    <row r="56" spans="1:15" x14ac:dyDescent="0.25">
      <c r="C56" s="21"/>
      <c r="F56" s="21"/>
      <c r="J56" s="38"/>
    </row>
    <row r="57" spans="1:15" x14ac:dyDescent="0.25">
      <c r="C57" s="21"/>
      <c r="F57" s="21"/>
      <c r="J57" s="38"/>
    </row>
    <row r="58" spans="1:15" s="12" customFormat="1" x14ac:dyDescent="0.25">
      <c r="A58"/>
      <c r="C58" s="51"/>
      <c r="D58"/>
      <c r="E58"/>
      <c r="F58" s="21"/>
      <c r="G58"/>
      <c r="H58"/>
      <c r="I58"/>
      <c r="J58" s="38"/>
      <c r="K58"/>
    </row>
    <row r="59" spans="1:15" s="12" customFormat="1" x14ac:dyDescent="0.25">
      <c r="A59"/>
      <c r="C59" s="51"/>
      <c r="D59"/>
      <c r="E59"/>
      <c r="F59" s="21"/>
      <c r="G59"/>
      <c r="H59"/>
      <c r="I59"/>
      <c r="J59" s="38"/>
      <c r="K59"/>
    </row>
    <row r="60" spans="1:15" s="12" customFormat="1" x14ac:dyDescent="0.25">
      <c r="A60"/>
      <c r="C60" s="51"/>
      <c r="D60"/>
      <c r="E60"/>
      <c r="F60" s="21"/>
      <c r="G60"/>
      <c r="H60"/>
      <c r="I60"/>
      <c r="J60" s="38"/>
      <c r="K60"/>
    </row>
    <row r="61" spans="1:15" s="12" customFormat="1" x14ac:dyDescent="0.25">
      <c r="A61"/>
      <c r="C61" s="51"/>
      <c r="D61"/>
      <c r="E61"/>
      <c r="F61" s="21"/>
      <c r="G61"/>
      <c r="H61"/>
      <c r="J61" s="67"/>
      <c r="K61"/>
    </row>
    <row r="62" spans="1:15" s="12" customFormat="1" x14ac:dyDescent="0.25">
      <c r="A62"/>
      <c r="C62" s="51"/>
      <c r="D62" s="38"/>
      <c r="E62" s="8"/>
      <c r="F62" s="21"/>
      <c r="G62"/>
      <c r="H62" s="8"/>
      <c r="J62" s="67"/>
      <c r="K62"/>
      <c r="M62" s="52"/>
    </row>
    <row r="63" spans="1:15" x14ac:dyDescent="0.25">
      <c r="C63" s="21"/>
      <c r="D63" s="38"/>
      <c r="F63" s="21"/>
      <c r="J63" s="38"/>
      <c r="O63" s="12"/>
    </row>
    <row r="64" spans="1:15" x14ac:dyDescent="0.25">
      <c r="C64" s="21"/>
      <c r="D64" s="38"/>
      <c r="E64" s="8"/>
      <c r="F64" s="21"/>
      <c r="H64" s="8"/>
      <c r="J64" s="38"/>
      <c r="M64" s="52"/>
    </row>
    <row r="65" spans="3:10" x14ac:dyDescent="0.25">
      <c r="C65" s="21"/>
      <c r="D65" s="38"/>
      <c r="F65" s="21"/>
      <c r="J65" s="38"/>
    </row>
    <row r="66" spans="3:10" x14ac:dyDescent="0.25">
      <c r="C66" s="21"/>
      <c r="D66" s="38"/>
      <c r="F66" s="21"/>
      <c r="J66" s="38"/>
    </row>
    <row r="67" spans="3:10" x14ac:dyDescent="0.25">
      <c r="C67" s="21"/>
      <c r="D67" s="38"/>
      <c r="F67" s="21"/>
      <c r="J67" s="38"/>
    </row>
    <row r="68" spans="3:10" x14ac:dyDescent="0.25">
      <c r="C68" s="21"/>
      <c r="D68" s="38"/>
      <c r="F68" s="21"/>
      <c r="J68" s="38"/>
    </row>
    <row r="69" spans="3:10" x14ac:dyDescent="0.25">
      <c r="C69" s="21"/>
      <c r="D69" s="38"/>
      <c r="F69" s="21"/>
      <c r="J69" s="38"/>
    </row>
    <row r="70" spans="3:10" x14ac:dyDescent="0.25">
      <c r="C70" s="21"/>
      <c r="D70" s="38"/>
      <c r="F70" s="21"/>
      <c r="J70" s="38"/>
    </row>
    <row r="71" spans="3:10" x14ac:dyDescent="0.25">
      <c r="C71" s="21"/>
      <c r="D71" s="38"/>
      <c r="F71" s="21"/>
      <c r="J71" s="38"/>
    </row>
    <row r="72" spans="3:10" x14ac:dyDescent="0.25">
      <c r="C72" s="21"/>
      <c r="D72" s="38"/>
      <c r="F72" s="21"/>
      <c r="J72" s="38"/>
    </row>
    <row r="73" spans="3:10" x14ac:dyDescent="0.25">
      <c r="C73" s="21"/>
      <c r="D73" s="38"/>
      <c r="F73" s="21"/>
      <c r="J73" s="38"/>
    </row>
    <row r="74" spans="3:10" x14ac:dyDescent="0.25">
      <c r="C74" s="21"/>
      <c r="D74" s="38"/>
      <c r="F74" s="21"/>
      <c r="J74" s="38"/>
    </row>
    <row r="75" spans="3:10" x14ac:dyDescent="0.25">
      <c r="C75" s="21"/>
      <c r="D75" s="38"/>
      <c r="F75" s="21"/>
      <c r="J75" s="38"/>
    </row>
    <row r="76" spans="3:10" x14ac:dyDescent="0.25">
      <c r="C76" s="21"/>
      <c r="D76" s="38"/>
      <c r="F76" s="21"/>
      <c r="J76" s="38"/>
    </row>
    <row r="77" spans="3:10" x14ac:dyDescent="0.25">
      <c r="C77" s="21"/>
      <c r="D77" s="38"/>
      <c r="F77" s="21"/>
      <c r="J77" s="38"/>
    </row>
    <row r="78" spans="3:10" x14ac:dyDescent="0.25">
      <c r="C78" s="21"/>
      <c r="D78" s="38"/>
      <c r="F78" s="21"/>
      <c r="J78" s="38"/>
    </row>
    <row r="79" spans="3:10" x14ac:dyDescent="0.25">
      <c r="C79" s="21"/>
      <c r="D79" s="38"/>
      <c r="F79" s="21"/>
      <c r="G79" s="48"/>
      <c r="J79" s="38"/>
    </row>
    <row r="80" spans="3:10" x14ac:dyDescent="0.25">
      <c r="C80" s="21"/>
      <c r="G80" s="38"/>
      <c r="J80" s="38"/>
    </row>
    <row r="81" spans="3:10" x14ac:dyDescent="0.25">
      <c r="C81" s="21"/>
      <c r="D81" s="38"/>
      <c r="F81" s="21"/>
      <c r="G81" s="38"/>
      <c r="J81" s="38"/>
    </row>
    <row r="82" spans="3:10" x14ac:dyDescent="0.25">
      <c r="C82" s="21"/>
      <c r="D82" s="38"/>
      <c r="F82" s="21"/>
      <c r="G82" s="38"/>
      <c r="J82" s="38"/>
    </row>
    <row r="83" spans="3:10" x14ac:dyDescent="0.25">
      <c r="C83" s="21"/>
      <c r="D83" s="38"/>
      <c r="F83" s="21"/>
      <c r="G83" s="38"/>
      <c r="J83" s="38"/>
    </row>
    <row r="84" spans="3:10" x14ac:dyDescent="0.25">
      <c r="C84" s="21"/>
      <c r="D84" s="49"/>
      <c r="F84" s="21"/>
      <c r="G84" s="49"/>
      <c r="J84" s="38"/>
    </row>
    <row r="85" spans="3:10" x14ac:dyDescent="0.25">
      <c r="C85" s="21"/>
      <c r="D85" s="38"/>
      <c r="F85" s="21"/>
      <c r="G85" s="38"/>
      <c r="J85" s="38"/>
    </row>
    <row r="86" spans="3:10" x14ac:dyDescent="0.25">
      <c r="C86" s="21"/>
      <c r="D86" s="38"/>
      <c r="F86" s="21"/>
      <c r="G86" s="38"/>
      <c r="J86" s="38"/>
    </row>
    <row r="87" spans="3:10" x14ac:dyDescent="0.25">
      <c r="C87" s="21"/>
      <c r="D87" s="38"/>
      <c r="F87" s="21"/>
      <c r="G87" s="38"/>
      <c r="J87" s="38"/>
    </row>
    <row r="88" spans="3:10" x14ac:dyDescent="0.25">
      <c r="C88" s="21"/>
      <c r="D88" s="49"/>
      <c r="F88" s="21"/>
      <c r="G88" s="38"/>
      <c r="J88" s="38"/>
    </row>
    <row r="89" spans="3:10" x14ac:dyDescent="0.25">
      <c r="C89" s="21"/>
      <c r="D89" s="49"/>
      <c r="F89" s="21"/>
      <c r="G89" s="38"/>
      <c r="J89" s="38"/>
    </row>
    <row r="90" spans="3:10" x14ac:dyDescent="0.25">
      <c r="C90" s="21"/>
      <c r="D90" s="38"/>
      <c r="F90" s="21"/>
      <c r="G90" s="38"/>
      <c r="J90" s="38"/>
    </row>
    <row r="91" spans="3:10" x14ac:dyDescent="0.25">
      <c r="C91" s="21"/>
      <c r="D91" s="38"/>
      <c r="F91" s="21"/>
      <c r="G91" s="38"/>
      <c r="J91" s="38"/>
    </row>
    <row r="92" spans="3:10" x14ac:dyDescent="0.25">
      <c r="C92" s="21"/>
      <c r="D92" s="49"/>
      <c r="F92" s="21"/>
      <c r="G92" s="38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C102" s="21"/>
      <c r="D102" s="38"/>
      <c r="F102" s="21"/>
      <c r="G102" s="38"/>
      <c r="J102" s="38"/>
    </row>
    <row r="103" spans="3:10" x14ac:dyDescent="0.25">
      <c r="C103" s="21"/>
      <c r="D103" s="38"/>
      <c r="F103" s="21"/>
      <c r="G103" s="38"/>
      <c r="J103" s="38"/>
    </row>
    <row r="104" spans="3:10" x14ac:dyDescent="0.25">
      <c r="C104" s="21"/>
      <c r="D104" s="38"/>
      <c r="F104" s="21"/>
      <c r="G104" s="38"/>
      <c r="J104" s="38"/>
    </row>
    <row r="105" spans="3:10" x14ac:dyDescent="0.25">
      <c r="C105" s="21"/>
      <c r="D105" s="38"/>
      <c r="F105" s="21"/>
      <c r="G105" s="38"/>
      <c r="J105" s="38"/>
    </row>
    <row r="106" spans="3:10" x14ac:dyDescent="0.25">
      <c r="C106" s="21"/>
      <c r="D106" s="38"/>
      <c r="F106" s="21"/>
      <c r="G106" s="38"/>
      <c r="J106" s="38"/>
    </row>
    <row r="107" spans="3:10" x14ac:dyDescent="0.25">
      <c r="C107" s="21"/>
      <c r="D107" s="38"/>
      <c r="F107" s="21"/>
      <c r="G107" s="38"/>
      <c r="J107" s="38"/>
    </row>
    <row r="108" spans="3:10" x14ac:dyDescent="0.25">
      <c r="C108" s="21"/>
      <c r="D108" s="38"/>
      <c r="F108" s="21"/>
      <c r="G108" s="49"/>
      <c r="J108" s="38"/>
    </row>
    <row r="109" spans="3:10" x14ac:dyDescent="0.25">
      <c r="C109" s="21"/>
      <c r="D109" s="38"/>
      <c r="F109" s="21"/>
      <c r="G109" s="38"/>
      <c r="J109" s="38"/>
    </row>
    <row r="110" spans="3:10" x14ac:dyDescent="0.25">
      <c r="C110" s="21"/>
      <c r="D110" s="38"/>
      <c r="F110" s="21"/>
      <c r="G110" s="38"/>
      <c r="J110" s="38"/>
    </row>
    <row r="111" spans="3:10" x14ac:dyDescent="0.25">
      <c r="C111" s="21"/>
      <c r="D111" s="38"/>
      <c r="F111" s="21"/>
      <c r="G111" s="38"/>
      <c r="J111" s="38"/>
    </row>
    <row r="112" spans="3:10" x14ac:dyDescent="0.25">
      <c r="C112" s="21"/>
      <c r="D112" s="38"/>
      <c r="F112" s="21"/>
      <c r="G112" s="38"/>
      <c r="J112" s="38"/>
    </row>
    <row r="113" spans="3:10" x14ac:dyDescent="0.25">
      <c r="C113" s="21"/>
      <c r="D113" s="38"/>
      <c r="F113" s="21"/>
      <c r="G113" s="38"/>
      <c r="J113" s="38"/>
    </row>
    <row r="114" spans="3:10" x14ac:dyDescent="0.25">
      <c r="C114" s="21"/>
      <c r="D114" s="38"/>
      <c r="F114" s="21"/>
      <c r="G114" s="38"/>
      <c r="J114" s="38"/>
    </row>
    <row r="115" spans="3:10" x14ac:dyDescent="0.25">
      <c r="C115" s="21"/>
      <c r="D115" s="38"/>
      <c r="F115" s="21"/>
      <c r="G115" s="38"/>
      <c r="J115" s="38"/>
    </row>
    <row r="116" spans="3:10" x14ac:dyDescent="0.25">
      <c r="C116" s="21"/>
      <c r="D116" s="38"/>
      <c r="F116" s="21"/>
      <c r="G116" s="38"/>
      <c r="J116" s="38"/>
    </row>
    <row r="117" spans="3:10" x14ac:dyDescent="0.25">
      <c r="C117" s="21"/>
      <c r="D117" s="38"/>
      <c r="F117" s="21"/>
      <c r="G117" s="38"/>
      <c r="J117" s="38"/>
    </row>
    <row r="118" spans="3:10" x14ac:dyDescent="0.25">
      <c r="C118" s="21"/>
      <c r="D118" s="38"/>
      <c r="F118" s="21"/>
      <c r="G118" s="38"/>
      <c r="J118" s="38"/>
    </row>
    <row r="119" spans="3:10" x14ac:dyDescent="0.25">
      <c r="C119" s="21"/>
      <c r="D119" s="38"/>
      <c r="F119" s="21"/>
      <c r="G119" s="38"/>
      <c r="J119" s="38"/>
    </row>
    <row r="120" spans="3:10" x14ac:dyDescent="0.25">
      <c r="C120" s="21"/>
      <c r="D120" s="38"/>
      <c r="F120" s="21"/>
      <c r="G120" s="38"/>
      <c r="J120" s="38"/>
    </row>
    <row r="121" spans="3:10" x14ac:dyDescent="0.25">
      <c r="C121" s="21"/>
      <c r="D121" s="38"/>
      <c r="F121" s="21"/>
      <c r="G121" s="38"/>
      <c r="J121" s="38"/>
    </row>
    <row r="122" spans="3:10" x14ac:dyDescent="0.25">
      <c r="C122" s="21"/>
      <c r="D122" s="38"/>
      <c r="F122" s="21"/>
      <c r="G122" s="38"/>
      <c r="J122" s="38"/>
    </row>
    <row r="123" spans="3:10" x14ac:dyDescent="0.25">
      <c r="C123" s="21"/>
      <c r="D123" s="38"/>
      <c r="F123" s="21"/>
      <c r="G123" s="38"/>
      <c r="J123" s="38"/>
    </row>
    <row r="124" spans="3:10" x14ac:dyDescent="0.25">
      <c r="C124" s="21"/>
      <c r="D124" s="38"/>
      <c r="F124" s="21"/>
      <c r="G124" s="38"/>
      <c r="J124" s="38"/>
    </row>
    <row r="125" spans="3:10" x14ac:dyDescent="0.25">
      <c r="C125" s="21"/>
      <c r="D125" s="38"/>
      <c r="F125" s="21"/>
      <c r="G125" s="38"/>
      <c r="J125" s="38"/>
    </row>
    <row r="126" spans="3:10" x14ac:dyDescent="0.25">
      <c r="C126" s="21"/>
      <c r="D126" s="38"/>
      <c r="F126" s="21"/>
      <c r="G126" s="38"/>
      <c r="J126" s="38"/>
    </row>
    <row r="127" spans="3:10" x14ac:dyDescent="0.25">
      <c r="D127" s="38"/>
      <c r="F127" s="21"/>
      <c r="G127" s="38"/>
      <c r="J127" s="38"/>
    </row>
    <row r="128" spans="3:10" x14ac:dyDescent="0.25">
      <c r="D128" s="38"/>
      <c r="F128" s="21"/>
      <c r="G128" s="38"/>
      <c r="J128" s="38"/>
    </row>
    <row r="129" spans="4:10" x14ac:dyDescent="0.25">
      <c r="D129" s="38"/>
      <c r="F129" s="21"/>
      <c r="G129" s="38"/>
      <c r="J129" s="38"/>
    </row>
    <row r="130" spans="4:10" x14ac:dyDescent="0.25">
      <c r="D130" s="38"/>
      <c r="F130" s="21"/>
      <c r="G130" s="38"/>
      <c r="J130" s="38"/>
    </row>
    <row r="131" spans="4:10" x14ac:dyDescent="0.25">
      <c r="D131" s="38"/>
      <c r="F131" s="21"/>
      <c r="G131" s="38"/>
      <c r="J131" s="38"/>
    </row>
    <row r="132" spans="4:10" x14ac:dyDescent="0.25">
      <c r="D132" s="38"/>
      <c r="F132" s="21"/>
      <c r="G132" s="38"/>
      <c r="J132" s="38"/>
    </row>
    <row r="133" spans="4:10" x14ac:dyDescent="0.25">
      <c r="D133" s="44"/>
      <c r="E133" s="50" t="s">
        <v>35</v>
      </c>
      <c r="F133" s="45"/>
      <c r="G133" s="44"/>
      <c r="H133" s="50" t="s">
        <v>35</v>
      </c>
      <c r="I133" s="50"/>
      <c r="J133" s="38"/>
    </row>
  </sheetData>
  <mergeCells count="30">
    <mergeCell ref="G10:I10"/>
    <mergeCell ref="D3:E3"/>
    <mergeCell ref="D4:E4"/>
    <mergeCell ref="D5:E5"/>
    <mergeCell ref="D11:F11"/>
    <mergeCell ref="G11:I11"/>
    <mergeCell ref="A12:B12"/>
    <mergeCell ref="D12:F12"/>
    <mergeCell ref="G12:I12"/>
    <mergeCell ref="H2:I2"/>
    <mergeCell ref="H3:I3"/>
    <mergeCell ref="D9:F9"/>
    <mergeCell ref="G9:I9"/>
    <mergeCell ref="D10:F10"/>
    <mergeCell ref="K12:L12"/>
    <mergeCell ref="O12:P12"/>
    <mergeCell ref="Q12:R12"/>
    <mergeCell ref="E13:F13"/>
    <mergeCell ref="H13:I13"/>
    <mergeCell ref="K13:L13"/>
    <mergeCell ref="M13:N13"/>
    <mergeCell ref="O13:P13"/>
    <mergeCell ref="Q13:R13"/>
    <mergeCell ref="M12:N12"/>
    <mergeCell ref="S12:T12"/>
    <mergeCell ref="U12:V12"/>
    <mergeCell ref="W12:X12"/>
    <mergeCell ref="S13:T13"/>
    <mergeCell ref="U13:V13"/>
    <mergeCell ref="W13:X13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CDDC-5847-4A68-9C1C-24DD27B2BB38}">
  <sheetPr>
    <pageSetUpPr fitToPage="1"/>
  </sheetPr>
  <dimension ref="A1:X108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[11]Summary!E2</f>
        <v>0.13500000000000001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150620</v>
      </c>
      <c r="K2">
        <f>J2-J3</f>
        <v>280</v>
      </c>
      <c r="L2" s="1">
        <f>K2/J2</f>
        <v>1.8589828708006906E-3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125</v>
      </c>
      <c r="E3" s="4"/>
      <c r="F3" t="s">
        <v>124</v>
      </c>
      <c r="H3" s="2" t="s">
        <v>5</v>
      </c>
      <c r="I3" s="2"/>
      <c r="J3">
        <f>K11-L10+M11-N10+O11-P10+Q11-R10+S11-T10+U11-V10+W11-X10</f>
        <v>150340</v>
      </c>
      <c r="K3" s="5" t="s">
        <v>6</v>
      </c>
      <c r="L3" s="5" t="s">
        <v>7</v>
      </c>
      <c r="M3" s="5" t="s">
        <v>8</v>
      </c>
      <c r="N3" s="6">
        <f>N4*I4/O1</f>
        <v>65.369805157918805</v>
      </c>
      <c r="O3" s="53">
        <f>K7+M7+O7+Q7+S7+U7+W7</f>
        <v>65.369805157918805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tr">
        <f>[11]Summary!C2</f>
        <v>Barley</v>
      </c>
      <c r="E4" s="4"/>
      <c r="F4" s="8">
        <v>2021</v>
      </c>
      <c r="I4" s="8">
        <f>[11]Summary!D2</f>
        <v>48</v>
      </c>
      <c r="J4" s="8">
        <f>J3/I4</f>
        <v>3132.0833333333335</v>
      </c>
      <c r="K4" s="9">
        <v>0.98</v>
      </c>
      <c r="L4" s="9">
        <f>IF(J5=0,L1,(L8+N8+P8+R8+T8+V8+X8)/J5/K4)</f>
        <v>0.14534322203006517</v>
      </c>
      <c r="M4" s="9">
        <f>IF(J5=0,0,(L9+N9+P9+R9+T9+V9+X9)/J5/K4)</f>
        <v>0.01</v>
      </c>
      <c r="N4" s="8">
        <f>IF(L4&gt;L1,J4*(1-L4)/(1-L1)*(1-M4)*K4,J4*K4*(1-M4))</f>
        <v>3002.4114841040459</v>
      </c>
      <c r="O4" s="12"/>
      <c r="S4" t="s">
        <v>54</v>
      </c>
      <c r="T4" s="58">
        <f>T2+T3</f>
        <v>0</v>
      </c>
      <c r="U4" s="58">
        <f>U2+U3</f>
        <v>0</v>
      </c>
      <c r="V4" s="59">
        <f>V2+V3</f>
        <v>0</v>
      </c>
      <c r="W4" s="60" t="e">
        <f>V4/T4</f>
        <v>#DIV/0!</v>
      </c>
    </row>
    <row r="5" spans="1:24" x14ac:dyDescent="0.25">
      <c r="B5" t="s">
        <v>10</v>
      </c>
      <c r="D5" s="7">
        <v>44828</v>
      </c>
      <c r="E5" s="4"/>
      <c r="F5" s="10">
        <v>44837</v>
      </c>
      <c r="J5" s="6">
        <f>J3/O1</f>
        <v>68.193076905800183</v>
      </c>
      <c r="N5" s="8">
        <v>119</v>
      </c>
      <c r="O5" s="61">
        <f>N4/N5</f>
        <v>25.230348605916351</v>
      </c>
      <c r="P5" t="s">
        <v>11</v>
      </c>
      <c r="V5" s="6"/>
    </row>
    <row r="6" spans="1:24" x14ac:dyDescent="0.25">
      <c r="D6" s="12"/>
      <c r="J6" s="6"/>
      <c r="K6" s="13"/>
      <c r="L6" s="14"/>
      <c r="M6" s="71">
        <f>M7+K7</f>
        <v>65.369805157918805</v>
      </c>
      <c r="N6" s="8"/>
      <c r="O6" s="11"/>
    </row>
    <row r="7" spans="1:24" x14ac:dyDescent="0.25">
      <c r="F7">
        <f>F8*E8</f>
        <v>0</v>
      </c>
      <c r="I7">
        <f>I8*H8</f>
        <v>0</v>
      </c>
      <c r="K7" s="53">
        <f>IF(K8&gt;$L1,(L11-L10/$O1)*$K4*(1-K8)/(1-$L1)*(1-K9),(L11-L10/$O1)*$K4*(1-K9))</f>
        <v>1.4701059388253337</v>
      </c>
      <c r="L7" s="12"/>
      <c r="M7" s="53">
        <f>IF(M8&gt;$L1,(N11-N10/$O1)*$K4*(1-M8)/(1-$L1)*(1-M9),(N11-N10/$O1)*$K4*(1-M9))</f>
        <v>63.899699219093478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0.16</v>
      </c>
      <c r="L8" s="6">
        <f>(L11-L10/$O1)*$K4*K8</f>
        <v>0.24466409563904065</v>
      </c>
      <c r="M8" s="1">
        <v>0.14499999999999999</v>
      </c>
      <c r="N8" s="6">
        <f>(N11-N10/$O1)*$K4*M8</f>
        <v>9.4685093916413248</v>
      </c>
      <c r="O8" s="1">
        <v>0.14000000000000001</v>
      </c>
      <c r="P8" s="6">
        <f>(P11-P10/$O1)*$K4*O8</f>
        <v>0</v>
      </c>
      <c r="Q8" s="1">
        <v>0.14000000000000001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1.5291505977440041E-2</v>
      </c>
      <c r="M9" s="1">
        <v>0.01</v>
      </c>
      <c r="N9" s="6">
        <f>(N11-N10/$O1)*$K4*M9</f>
        <v>0.6530006476994018</v>
      </c>
      <c r="O9" s="1">
        <v>0.01</v>
      </c>
      <c r="P9" s="6">
        <f>(P11-P10/$O1)*$K4*O9</f>
        <v>0</v>
      </c>
      <c r="Q9" s="1">
        <v>0.01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39286.830434205287</v>
      </c>
      <c r="E10" s="23"/>
      <c r="F10" s="24"/>
      <c r="G10" s="22">
        <f>J3/J2*G11</f>
        <v>111053.16956579471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39360</v>
      </c>
      <c r="E11" s="27"/>
      <c r="F11" s="28"/>
      <c r="G11" s="26">
        <f>H14+I14</f>
        <v>111260</v>
      </c>
      <c r="H11" s="27"/>
      <c r="I11" s="27"/>
      <c r="J11" s="29"/>
      <c r="K11" s="30">
        <f>K14+L14</f>
        <v>3440</v>
      </c>
      <c r="L11" s="31">
        <f>K11/2204.62262184877</f>
        <v>1.5603577528000041</v>
      </c>
      <c r="M11" s="30">
        <f>M14+N14</f>
        <v>146900</v>
      </c>
      <c r="N11" s="31">
        <f>M11/2204.62262184877</f>
        <v>66.632719153000181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20</v>
      </c>
      <c r="L12" s="37"/>
      <c r="M12" s="36" t="s">
        <v>123</v>
      </c>
      <c r="N12" s="37"/>
      <c r="O12" s="36" t="s">
        <v>122</v>
      </c>
      <c r="P12" s="37"/>
      <c r="Q12" s="36" t="s">
        <v>66</v>
      </c>
      <c r="R12" s="37"/>
      <c r="S12" s="36" t="s">
        <v>58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39360</v>
      </c>
      <c r="F14" s="41">
        <f>SUM(F15:F133)</f>
        <v>0</v>
      </c>
      <c r="G14" s="38"/>
      <c r="H14" s="40">
        <f>SUM(H15:H133)</f>
        <v>111260</v>
      </c>
      <c r="I14" s="40">
        <f>SUM(I15:I133)</f>
        <v>0</v>
      </c>
      <c r="J14" s="29"/>
      <c r="K14" s="42">
        <f>SUM(K15:K133)</f>
        <v>3440</v>
      </c>
      <c r="L14" s="43">
        <f>SUM(L15:L133)</f>
        <v>0</v>
      </c>
      <c r="M14" s="42">
        <f>SUM(M15:M133)</f>
        <v>146900</v>
      </c>
      <c r="N14" s="43">
        <f>SUM(N15:N133)</f>
        <v>0</v>
      </c>
      <c r="O14" s="42">
        <f>SUM(O15:O133)</f>
        <v>0</v>
      </c>
      <c r="P14" s="43">
        <f>SUM(P15:P133)</f>
        <v>0</v>
      </c>
      <c r="Q14" s="42">
        <f>SUM(Q15:Q133)</f>
        <v>0</v>
      </c>
      <c r="R14" s="43">
        <f>SUM(R15:R133)</f>
        <v>0</v>
      </c>
      <c r="S14" s="42">
        <f>SUM(S15:S133)</f>
        <v>0</v>
      </c>
      <c r="T14" s="43">
        <f>SUM(T15:T133)</f>
        <v>0</v>
      </c>
      <c r="U14" s="42">
        <f>SUM(U15:U133)</f>
        <v>0</v>
      </c>
      <c r="V14" s="43">
        <f>SUM(V15:V133)</f>
        <v>0</v>
      </c>
      <c r="W14" s="42">
        <f>SUM(W15:W133)</f>
        <v>0</v>
      </c>
      <c r="X14" s="43">
        <f>SUM(X15:X133)</f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61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D16" s="38"/>
      <c r="F16" s="21"/>
      <c r="G16" s="38">
        <v>659</v>
      </c>
      <c r="H16">
        <v>3380</v>
      </c>
      <c r="J16" s="46"/>
      <c r="K16">
        <v>3440</v>
      </c>
    </row>
    <row r="17" spans="3:16" x14ac:dyDescent="0.25">
      <c r="C17" s="21"/>
      <c r="D17" s="38"/>
      <c r="F17" s="21"/>
      <c r="G17" s="38">
        <v>660</v>
      </c>
      <c r="H17">
        <v>19640</v>
      </c>
      <c r="J17" s="46"/>
    </row>
    <row r="18" spans="3:16" x14ac:dyDescent="0.25">
      <c r="C18" s="21"/>
      <c r="D18" s="38"/>
      <c r="F18" s="21"/>
      <c r="G18" s="38">
        <v>662</v>
      </c>
      <c r="H18">
        <v>17100</v>
      </c>
      <c r="J18" s="46"/>
      <c r="M18">
        <v>37140</v>
      </c>
    </row>
    <row r="19" spans="3:16" x14ac:dyDescent="0.25">
      <c r="C19" s="21"/>
      <c r="F19" s="21"/>
      <c r="G19">
        <v>663</v>
      </c>
      <c r="H19">
        <v>19340</v>
      </c>
      <c r="J19" s="46"/>
      <c r="M19">
        <v>19160</v>
      </c>
    </row>
    <row r="20" spans="3:16" x14ac:dyDescent="0.25">
      <c r="C20" s="21"/>
      <c r="D20" t="s">
        <v>121</v>
      </c>
      <c r="E20">
        <v>17340</v>
      </c>
      <c r="F20" s="21"/>
      <c r="G20">
        <v>664</v>
      </c>
      <c r="H20">
        <v>17540</v>
      </c>
      <c r="J20" s="46"/>
      <c r="M20">
        <v>33820</v>
      </c>
    </row>
    <row r="21" spans="3:16" x14ac:dyDescent="0.25">
      <c r="C21" s="21"/>
      <c r="F21" s="21"/>
      <c r="G21">
        <v>665</v>
      </c>
      <c r="H21">
        <v>18000</v>
      </c>
      <c r="J21" s="47"/>
    </row>
    <row r="22" spans="3:16" x14ac:dyDescent="0.25">
      <c r="C22" s="21"/>
      <c r="D22">
        <v>133</v>
      </c>
      <c r="E22">
        <v>11500</v>
      </c>
      <c r="F22" s="21"/>
      <c r="G22">
        <v>666</v>
      </c>
      <c r="H22">
        <v>10100</v>
      </c>
      <c r="J22" s="46"/>
      <c r="M22">
        <v>40660</v>
      </c>
    </row>
    <row r="23" spans="3:16" x14ac:dyDescent="0.25">
      <c r="C23" s="21"/>
      <c r="D23">
        <v>134</v>
      </c>
      <c r="E23">
        <v>10520</v>
      </c>
      <c r="F23" s="21"/>
      <c r="G23">
        <v>667</v>
      </c>
      <c r="H23">
        <v>6160</v>
      </c>
      <c r="J23" s="46"/>
      <c r="M23">
        <v>16120</v>
      </c>
    </row>
    <row r="24" spans="3:16" x14ac:dyDescent="0.25">
      <c r="C24" s="21"/>
      <c r="F24" s="21"/>
      <c r="J24" s="46"/>
    </row>
    <row r="25" spans="3:16" x14ac:dyDescent="0.25">
      <c r="C25" s="21"/>
      <c r="F25" s="21"/>
      <c r="J25" s="46"/>
    </row>
    <row r="26" spans="3:16" x14ac:dyDescent="0.25">
      <c r="C26" s="21"/>
      <c r="F26" s="21"/>
      <c r="J26" s="46"/>
    </row>
    <row r="27" spans="3:16" x14ac:dyDescent="0.25">
      <c r="C27" s="21"/>
      <c r="F27" s="21"/>
      <c r="J27" s="46"/>
      <c r="P27" s="12"/>
    </row>
    <row r="28" spans="3:16" x14ac:dyDescent="0.25">
      <c r="C28" s="21"/>
      <c r="F28" s="21"/>
      <c r="J28" s="46"/>
    </row>
    <row r="29" spans="3:16" x14ac:dyDescent="0.25">
      <c r="C29" s="21"/>
      <c r="F29" s="21"/>
      <c r="J29" s="46"/>
    </row>
    <row r="30" spans="3:16" x14ac:dyDescent="0.25">
      <c r="C30" s="21"/>
      <c r="F30" s="21"/>
      <c r="J30" s="46"/>
    </row>
    <row r="31" spans="3:16" x14ac:dyDescent="0.25">
      <c r="C31" s="21"/>
      <c r="F31" s="21"/>
      <c r="J31" s="46"/>
    </row>
    <row r="32" spans="3:16" x14ac:dyDescent="0.25">
      <c r="C32" s="21"/>
      <c r="F32" s="21"/>
      <c r="J32" s="46"/>
    </row>
    <row r="33" spans="1:20" s="12" customFormat="1" x14ac:dyDescent="0.25">
      <c r="A33"/>
      <c r="B33"/>
      <c r="C33" s="51"/>
      <c r="D33"/>
      <c r="E33"/>
      <c r="F33" s="21"/>
      <c r="G33"/>
      <c r="H33"/>
      <c r="I33"/>
      <c r="J33" s="46"/>
      <c r="M33"/>
      <c r="N33"/>
      <c r="O33"/>
      <c r="Q33"/>
      <c r="R33"/>
      <c r="S33"/>
      <c r="T33"/>
    </row>
    <row r="34" spans="1:20" s="12" customFormat="1" x14ac:dyDescent="0.25">
      <c r="A34"/>
      <c r="B34"/>
      <c r="C34" s="51"/>
      <c r="D34"/>
      <c r="E34"/>
      <c r="F34" s="21"/>
      <c r="G34"/>
      <c r="H34"/>
      <c r="I34"/>
      <c r="J34" s="46"/>
      <c r="M34"/>
      <c r="N34"/>
      <c r="O34"/>
      <c r="Q34"/>
      <c r="R34"/>
      <c r="S34"/>
      <c r="T34"/>
    </row>
    <row r="35" spans="1:20" s="12" customFormat="1" x14ac:dyDescent="0.25">
      <c r="A35"/>
      <c r="B35"/>
      <c r="C35" s="51"/>
      <c r="D35"/>
      <c r="E35"/>
      <c r="F35" s="21"/>
      <c r="G35"/>
      <c r="H35"/>
      <c r="I35"/>
      <c r="J35" s="46"/>
      <c r="M35"/>
      <c r="N35"/>
      <c r="O35"/>
      <c r="Q35"/>
      <c r="S35"/>
      <c r="T35"/>
    </row>
    <row r="36" spans="1:20" s="12" customFormat="1" x14ac:dyDescent="0.25">
      <c r="A36"/>
      <c r="B36"/>
      <c r="C36" s="51"/>
      <c r="D36"/>
      <c r="E36"/>
      <c r="F36" s="21"/>
      <c r="G36"/>
      <c r="H36"/>
      <c r="I36"/>
      <c r="J36" s="46"/>
      <c r="M36"/>
      <c r="N36"/>
      <c r="O36"/>
      <c r="Q36"/>
      <c r="S36"/>
      <c r="T36"/>
    </row>
    <row r="37" spans="1:20" s="12" customFormat="1" x14ac:dyDescent="0.25">
      <c r="A37"/>
      <c r="B37"/>
      <c r="C37" s="51"/>
      <c r="D37" s="38"/>
      <c r="E37" s="8"/>
      <c r="F37" s="21"/>
      <c r="G37"/>
      <c r="H37" s="8"/>
      <c r="I37"/>
      <c r="J37" s="46"/>
      <c r="M37"/>
      <c r="N37"/>
      <c r="O37"/>
      <c r="Q37"/>
      <c r="S37"/>
      <c r="T37"/>
    </row>
    <row r="38" spans="1:20" x14ac:dyDescent="0.25">
      <c r="C38" s="21"/>
      <c r="D38" s="38"/>
      <c r="F38" s="21"/>
      <c r="J38" s="46"/>
    </row>
    <row r="39" spans="1:20" x14ac:dyDescent="0.25">
      <c r="C39" s="21"/>
      <c r="D39" s="38"/>
      <c r="E39" s="8"/>
      <c r="F39" s="21"/>
      <c r="H39" s="8"/>
      <c r="J39" s="46"/>
    </row>
    <row r="40" spans="1:20" x14ac:dyDescent="0.25">
      <c r="C40" s="21"/>
      <c r="D40" s="38"/>
      <c r="F40" s="21"/>
      <c r="J40" s="46"/>
    </row>
    <row r="41" spans="1:20" x14ac:dyDescent="0.25">
      <c r="C41" s="21"/>
      <c r="D41" s="38"/>
      <c r="F41" s="21"/>
      <c r="J41" s="46"/>
    </row>
    <row r="42" spans="1:20" x14ac:dyDescent="0.25">
      <c r="C42" s="21"/>
      <c r="D42" s="38"/>
      <c r="F42" s="21"/>
      <c r="J42" s="46"/>
      <c r="R42" s="12"/>
    </row>
    <row r="43" spans="1:20" x14ac:dyDescent="0.25">
      <c r="C43" s="21"/>
      <c r="D43" s="38"/>
      <c r="F43" s="21"/>
      <c r="J43" s="46"/>
      <c r="R43" s="12"/>
    </row>
    <row r="44" spans="1:20" x14ac:dyDescent="0.25">
      <c r="C44" s="21"/>
      <c r="D44" s="38"/>
      <c r="F44" s="21"/>
      <c r="J44" s="46"/>
      <c r="Q44" s="12"/>
    </row>
    <row r="45" spans="1:20" x14ac:dyDescent="0.25">
      <c r="C45" s="21"/>
      <c r="D45" s="38"/>
      <c r="F45" s="21"/>
      <c r="J45" s="46"/>
    </row>
    <row r="46" spans="1:20" x14ac:dyDescent="0.25">
      <c r="C46" s="21"/>
      <c r="D46" s="38"/>
      <c r="F46" s="21"/>
      <c r="J46" s="46"/>
    </row>
    <row r="47" spans="1:20" x14ac:dyDescent="0.25">
      <c r="C47" s="21"/>
      <c r="D47" s="38"/>
      <c r="F47" s="21"/>
      <c r="J47" s="46"/>
    </row>
    <row r="48" spans="1:20" x14ac:dyDescent="0.25">
      <c r="C48" s="21"/>
      <c r="D48" s="38"/>
      <c r="F48" s="21"/>
      <c r="J48" s="46"/>
    </row>
    <row r="49" spans="3:13" x14ac:dyDescent="0.25">
      <c r="C49" s="21"/>
      <c r="D49" s="38"/>
      <c r="F49" s="21"/>
      <c r="J49" s="46"/>
    </row>
    <row r="50" spans="3:13" x14ac:dyDescent="0.25">
      <c r="C50" s="21"/>
      <c r="D50" s="38"/>
      <c r="F50" s="21"/>
      <c r="J50" s="46"/>
    </row>
    <row r="51" spans="3:13" x14ac:dyDescent="0.25">
      <c r="C51" s="21"/>
      <c r="D51" s="38"/>
      <c r="F51" s="21"/>
      <c r="J51" s="46"/>
    </row>
    <row r="52" spans="3:13" x14ac:dyDescent="0.25">
      <c r="C52" s="21"/>
      <c r="D52" s="38"/>
      <c r="F52" s="62"/>
      <c r="J52" s="46"/>
      <c r="L52" s="63"/>
    </row>
    <row r="53" spans="3:13" x14ac:dyDescent="0.25">
      <c r="C53" s="21"/>
      <c r="D53" s="38"/>
      <c r="F53" s="62"/>
      <c r="J53" s="46"/>
      <c r="L53" s="63"/>
    </row>
    <row r="54" spans="3:13" x14ac:dyDescent="0.25">
      <c r="C54" s="21"/>
      <c r="D54" s="38"/>
      <c r="F54" s="62"/>
      <c r="G54" s="48"/>
      <c r="J54" s="46"/>
      <c r="L54" s="63"/>
    </row>
    <row r="55" spans="3:13" x14ac:dyDescent="0.25">
      <c r="C55" s="21"/>
      <c r="D55" s="38"/>
      <c r="F55" s="63"/>
      <c r="G55" s="38"/>
      <c r="H55" s="63"/>
      <c r="J55" s="46"/>
      <c r="L55" s="63"/>
      <c r="M55" s="63"/>
    </row>
    <row r="56" spans="3:13" x14ac:dyDescent="0.25">
      <c r="C56" s="21"/>
      <c r="D56" s="38"/>
      <c r="F56" s="21"/>
      <c r="G56" s="38"/>
      <c r="H56" s="63"/>
      <c r="J56" s="46"/>
      <c r="M56" s="63"/>
    </row>
    <row r="57" spans="3:13" x14ac:dyDescent="0.25">
      <c r="C57" s="21"/>
      <c r="D57" s="38"/>
      <c r="F57" s="21"/>
      <c r="G57" s="38"/>
      <c r="J57" s="46"/>
    </row>
    <row r="58" spans="3:13" x14ac:dyDescent="0.25">
      <c r="C58" s="21"/>
      <c r="D58" s="38"/>
      <c r="F58" s="21"/>
      <c r="G58" s="38"/>
      <c r="J58" s="46"/>
    </row>
    <row r="59" spans="3:13" x14ac:dyDescent="0.25">
      <c r="C59" s="21"/>
      <c r="D59" s="49"/>
      <c r="F59" s="21"/>
      <c r="G59" s="49"/>
      <c r="J59" s="38"/>
    </row>
    <row r="60" spans="3:13" x14ac:dyDescent="0.25">
      <c r="C60" s="21"/>
      <c r="F60" s="21"/>
      <c r="J60" s="38"/>
    </row>
    <row r="61" spans="3:13" x14ac:dyDescent="0.25">
      <c r="C61" s="21"/>
      <c r="F61" s="21"/>
      <c r="J61" s="38"/>
    </row>
    <row r="62" spans="3:13" x14ac:dyDescent="0.25">
      <c r="C62" s="21"/>
      <c r="F62" s="21"/>
      <c r="J62" s="38"/>
    </row>
    <row r="63" spans="3:13" x14ac:dyDescent="0.25">
      <c r="J63" s="38"/>
    </row>
    <row r="64" spans="3:13" x14ac:dyDescent="0.25">
      <c r="J64" s="38"/>
    </row>
    <row r="65" spans="2:10" x14ac:dyDescent="0.25">
      <c r="J65" s="38"/>
    </row>
    <row r="66" spans="2:10" x14ac:dyDescent="0.25">
      <c r="J66" s="38"/>
    </row>
    <row r="67" spans="2:10" x14ac:dyDescent="0.25">
      <c r="J67" s="38"/>
    </row>
    <row r="68" spans="2:10" x14ac:dyDescent="0.25">
      <c r="C68" s="21"/>
      <c r="F68" s="21"/>
      <c r="J68" s="38"/>
    </row>
    <row r="69" spans="2:10" x14ac:dyDescent="0.25">
      <c r="C69" s="21"/>
      <c r="F69" s="21"/>
      <c r="J69" s="38"/>
    </row>
    <row r="70" spans="2:10" x14ac:dyDescent="0.25">
      <c r="C70" s="21"/>
      <c r="F70" s="21"/>
      <c r="J70" s="38"/>
    </row>
    <row r="71" spans="2:10" x14ac:dyDescent="0.25">
      <c r="C71" s="21"/>
      <c r="F71" s="21"/>
      <c r="J71" s="38"/>
    </row>
    <row r="72" spans="2:10" x14ac:dyDescent="0.25">
      <c r="C72" s="21"/>
      <c r="F72" s="21"/>
      <c r="J72" s="38"/>
    </row>
    <row r="73" spans="2:10" x14ac:dyDescent="0.25">
      <c r="C73" s="21"/>
      <c r="F73" s="21"/>
      <c r="J73" s="38"/>
    </row>
    <row r="74" spans="2:10" x14ac:dyDescent="0.25">
      <c r="C74" s="21"/>
      <c r="F74" s="21"/>
      <c r="J74" s="38"/>
    </row>
    <row r="75" spans="2:10" x14ac:dyDescent="0.25">
      <c r="C75" s="21"/>
      <c r="F75" s="21"/>
      <c r="J75" s="38"/>
    </row>
    <row r="76" spans="2:10" x14ac:dyDescent="0.25">
      <c r="C76" s="21"/>
      <c r="F76" s="21"/>
      <c r="J76" s="38"/>
    </row>
    <row r="77" spans="2:10" x14ac:dyDescent="0.25">
      <c r="C77" s="21"/>
      <c r="F77" s="21"/>
      <c r="J77" s="38"/>
    </row>
    <row r="78" spans="2:10" x14ac:dyDescent="0.25">
      <c r="C78" s="21"/>
      <c r="F78" s="21"/>
      <c r="J78" s="38"/>
    </row>
    <row r="79" spans="2:10" x14ac:dyDescent="0.25">
      <c r="C79" s="21"/>
      <c r="F79" s="21"/>
      <c r="J79" s="38"/>
    </row>
    <row r="80" spans="2:10" x14ac:dyDescent="0.25">
      <c r="B80" s="64"/>
      <c r="C80" s="21"/>
      <c r="F80" s="21"/>
      <c r="J80" s="38"/>
    </row>
    <row r="81" spans="2:10" x14ac:dyDescent="0.25">
      <c r="C81" s="21"/>
      <c r="F81" s="21"/>
      <c r="J81" s="38"/>
    </row>
    <row r="82" spans="2:10" x14ac:dyDescent="0.25">
      <c r="C82" s="21"/>
      <c r="F82" s="21"/>
      <c r="J82" s="38"/>
    </row>
    <row r="83" spans="2:10" x14ac:dyDescent="0.25">
      <c r="C83" s="21"/>
      <c r="F83" s="21"/>
      <c r="J83" s="38"/>
    </row>
    <row r="84" spans="2:10" x14ac:dyDescent="0.25">
      <c r="C84" s="21"/>
      <c r="F84" s="21"/>
      <c r="J84" s="38"/>
    </row>
    <row r="85" spans="2:10" x14ac:dyDescent="0.25">
      <c r="C85" s="21"/>
      <c r="F85" s="21"/>
      <c r="J85" s="38"/>
    </row>
    <row r="86" spans="2:10" x14ac:dyDescent="0.25">
      <c r="C86" s="21"/>
      <c r="F86" s="21"/>
      <c r="J86" s="38"/>
    </row>
    <row r="87" spans="2:10" x14ac:dyDescent="0.25">
      <c r="C87" s="21"/>
      <c r="F87" s="21"/>
      <c r="J87" s="38"/>
    </row>
    <row r="88" spans="2:10" x14ac:dyDescent="0.25">
      <c r="B88" s="64"/>
      <c r="C88" s="21"/>
      <c r="F88" s="21"/>
      <c r="J88" s="38"/>
    </row>
    <row r="89" spans="2:10" x14ac:dyDescent="0.25">
      <c r="C89" s="21"/>
      <c r="F89" s="21"/>
      <c r="J89" s="38"/>
    </row>
    <row r="90" spans="2:10" x14ac:dyDescent="0.25">
      <c r="C90" s="21"/>
      <c r="F90" s="21"/>
      <c r="J90" s="38"/>
    </row>
    <row r="91" spans="2:10" x14ac:dyDescent="0.25">
      <c r="C91" s="21"/>
      <c r="F91" s="21"/>
      <c r="J91" s="38"/>
    </row>
    <row r="92" spans="2:10" x14ac:dyDescent="0.25">
      <c r="C92" s="21"/>
      <c r="D92" s="38"/>
      <c r="F92" s="21"/>
      <c r="J92" s="38"/>
    </row>
    <row r="93" spans="2:10" x14ac:dyDescent="0.25">
      <c r="C93" s="21"/>
      <c r="D93" s="38"/>
      <c r="F93" s="21"/>
      <c r="G93" s="38"/>
      <c r="J93" s="38"/>
    </row>
    <row r="94" spans="2:10" x14ac:dyDescent="0.25">
      <c r="B94" s="64"/>
      <c r="C94" s="21"/>
      <c r="D94" s="38"/>
      <c r="F94" s="21"/>
      <c r="G94" s="38"/>
      <c r="J94" s="38"/>
    </row>
    <row r="95" spans="2:10" x14ac:dyDescent="0.25">
      <c r="C95" s="21"/>
      <c r="D95" s="38"/>
      <c r="F95" s="21"/>
      <c r="G95" s="38"/>
      <c r="J95" s="38"/>
    </row>
    <row r="96" spans="2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D102" s="38"/>
      <c r="F102" s="21"/>
      <c r="G102" s="38"/>
      <c r="J102" s="38"/>
    </row>
    <row r="103" spans="3:10" x14ac:dyDescent="0.25">
      <c r="D103" s="38"/>
      <c r="F103" s="21"/>
      <c r="G103" s="38"/>
      <c r="J103" s="38"/>
    </row>
    <row r="104" spans="3:10" x14ac:dyDescent="0.25">
      <c r="D104" s="38"/>
      <c r="F104" s="21"/>
      <c r="G104" s="38"/>
      <c r="J104" s="38"/>
    </row>
    <row r="105" spans="3:10" x14ac:dyDescent="0.25">
      <c r="D105" s="38"/>
      <c r="F105" s="21"/>
      <c r="G105" s="38"/>
      <c r="J105" s="38"/>
    </row>
    <row r="106" spans="3:10" x14ac:dyDescent="0.25">
      <c r="D106" s="38"/>
      <c r="F106" s="21"/>
      <c r="G106" s="38"/>
      <c r="J106" s="38"/>
    </row>
    <row r="107" spans="3:10" x14ac:dyDescent="0.25">
      <c r="D107" s="38"/>
      <c r="F107" s="21"/>
      <c r="G107" s="38"/>
      <c r="J107" s="38"/>
    </row>
    <row r="108" spans="3:10" x14ac:dyDescent="0.25">
      <c r="D108" s="44"/>
      <c r="E108" s="50" t="s">
        <v>35</v>
      </c>
      <c r="F108" s="45"/>
      <c r="G108" s="44"/>
      <c r="H108" s="50" t="s">
        <v>35</v>
      </c>
      <c r="I108" s="50"/>
      <c r="J108" s="38"/>
    </row>
  </sheetData>
  <mergeCells count="30">
    <mergeCell ref="O12:P12"/>
    <mergeCell ref="Q12:R12"/>
    <mergeCell ref="E13:F13"/>
    <mergeCell ref="H13:I13"/>
    <mergeCell ref="K13:L13"/>
    <mergeCell ref="M13:N13"/>
    <mergeCell ref="O13:P13"/>
    <mergeCell ref="Q13:R13"/>
    <mergeCell ref="K12:L12"/>
    <mergeCell ref="D11:F11"/>
    <mergeCell ref="G11:I11"/>
    <mergeCell ref="A12:B12"/>
    <mergeCell ref="D12:F12"/>
    <mergeCell ref="G12:I12"/>
    <mergeCell ref="M12:N12"/>
    <mergeCell ref="H2:I2"/>
    <mergeCell ref="H3:I3"/>
    <mergeCell ref="D9:F9"/>
    <mergeCell ref="G9:I9"/>
    <mergeCell ref="D10:F10"/>
    <mergeCell ref="G10:I10"/>
    <mergeCell ref="D4:E4"/>
    <mergeCell ref="D3:E3"/>
    <mergeCell ref="D5:E5"/>
    <mergeCell ref="S12:T12"/>
    <mergeCell ref="U12:V12"/>
    <mergeCell ref="W12:X12"/>
    <mergeCell ref="S13:T13"/>
    <mergeCell ref="U13:V13"/>
    <mergeCell ref="W13:X13"/>
  </mergeCells>
  <pageMargins left="0.7" right="0.7" top="0.75" bottom="0.75" header="0.3" footer="0.3"/>
  <pageSetup scale="31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EEA2-E7A3-45FB-8764-E9F4CFD3D167}">
  <dimension ref="A1:X133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10.1406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[11]Summary!E2</f>
        <v>0.13500000000000001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35620</v>
      </c>
      <c r="K2">
        <f>J2-J3</f>
        <v>-420</v>
      </c>
      <c r="L2" s="1">
        <f>K2/J2</f>
        <v>-1.1791128579449747E-2</v>
      </c>
    </row>
    <row r="3" spans="1:24" x14ac:dyDescent="0.25">
      <c r="B3" t="s">
        <v>2</v>
      </c>
      <c r="D3" s="3" t="s">
        <v>129</v>
      </c>
      <c r="E3" s="4"/>
      <c r="F3" t="s">
        <v>128</v>
      </c>
      <c r="H3" s="2" t="s">
        <v>5</v>
      </c>
      <c r="I3" s="2"/>
      <c r="J3">
        <f>K11-L10+M11-N10+O11-P10+Q11-R10+S11-T10+U11-V10+W11-X10</f>
        <v>36040</v>
      </c>
      <c r="K3" s="5" t="s">
        <v>6</v>
      </c>
      <c r="L3" s="5" t="s">
        <v>7</v>
      </c>
      <c r="M3" s="5" t="s">
        <v>8</v>
      </c>
      <c r="N3" s="6">
        <f>N4*I4/O1</f>
        <v>15.337100935644854</v>
      </c>
      <c r="O3" s="6">
        <f>K7+M7+O7+Q7+S7+U7+W7</f>
        <v>15.337100935644854</v>
      </c>
      <c r="R3">
        <v>135</v>
      </c>
      <c r="S3">
        <f>N3/R3</f>
        <v>0.11360815507885076</v>
      </c>
      <c r="T3">
        <v>1290</v>
      </c>
      <c r="U3">
        <f>T3*R3</f>
        <v>174150</v>
      </c>
    </row>
    <row r="4" spans="1:24" x14ac:dyDescent="0.25">
      <c r="B4" t="s">
        <v>9</v>
      </c>
      <c r="D4" s="7" t="str">
        <f>[11]Summary!C2</f>
        <v>Barley</v>
      </c>
      <c r="E4" s="4"/>
      <c r="F4" s="8">
        <f>[11]Summary!C3</f>
        <v>2022</v>
      </c>
      <c r="I4" s="8">
        <f>[11]Summary!D2</f>
        <v>48</v>
      </c>
      <c r="J4" s="8">
        <f>J3/I4</f>
        <v>750.83333333333337</v>
      </c>
      <c r="K4" s="9">
        <v>0.98</v>
      </c>
      <c r="L4" s="9">
        <f>IF(J5=0,L1,(L8+N8+P8+R8+T8+V8+X8)/J5/K4)</f>
        <v>0.155</v>
      </c>
      <c r="M4" s="9">
        <f>IF(J5=0,0,(L9+N9+P9+R9+T9+V9+X9)/J5/K4)</f>
        <v>0.02</v>
      </c>
      <c r="N4" s="8">
        <f>IF(L4&gt;L1,J4*(1-L4)/(1-L1)*(1-M4)*K4,J4*K4*(1-M4))</f>
        <v>704.4274932562621</v>
      </c>
      <c r="V4" s="6"/>
    </row>
    <row r="5" spans="1:24" x14ac:dyDescent="0.25">
      <c r="B5" t="s">
        <v>10</v>
      </c>
      <c r="D5" s="7">
        <v>44838</v>
      </c>
      <c r="E5" s="4"/>
      <c r="F5" s="10">
        <v>44838</v>
      </c>
      <c r="J5" s="6">
        <f>J3/O1</f>
        <v>16.347469014800044</v>
      </c>
      <c r="N5" s="8">
        <v>14</v>
      </c>
      <c r="O5" s="11">
        <f>N4/N5</f>
        <v>50.316249518304438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 t="e">
        <f>I8*H8</f>
        <v>#DIV/0!</v>
      </c>
      <c r="K7" s="6">
        <f>IF(K8&gt;$L1,(L11-L10/$O1)*$K4*(1-K8)/(1-$L1)*(1-K9),(L11-L10/$O1)*$K4*(1-K9))</f>
        <v>15.337100935644854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 t="e">
        <f>G9/G10</f>
        <v>#DIV/0!</v>
      </c>
      <c r="I8" s="15">
        <v>505</v>
      </c>
      <c r="J8" t="s">
        <v>12</v>
      </c>
      <c r="K8" s="1">
        <v>0.155</v>
      </c>
      <c r="L8" s="6">
        <f>(L11-L10/$O1)*$K4*K8</f>
        <v>2.4831805433481269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0.02</v>
      </c>
      <c r="L9" s="6">
        <f>(L11-L10/$O1)*$K4*K9</f>
        <v>0.32041039269008087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36039.999999999993</v>
      </c>
      <c r="E10" s="23"/>
      <c r="F10" s="24"/>
      <c r="G10" s="22">
        <f>J3/J2*G11</f>
        <v>0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35620</v>
      </c>
      <c r="E11" s="27"/>
      <c r="F11" s="28"/>
      <c r="G11" s="26">
        <f>H14+I14</f>
        <v>0</v>
      </c>
      <c r="H11" s="27"/>
      <c r="I11" s="27"/>
      <c r="J11" s="29"/>
      <c r="K11" s="30">
        <f>K14+L14</f>
        <v>36040</v>
      </c>
      <c r="L11" s="31">
        <f>K11/2204.62262184877</f>
        <v>16.347469014800044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21</v>
      </c>
      <c r="L12" s="37"/>
      <c r="M12" s="36" t="s">
        <v>117</v>
      </c>
      <c r="N12" s="37"/>
      <c r="O12" s="36" t="s">
        <v>22</v>
      </c>
      <c r="P12" s="37"/>
      <c r="Q12" s="36" t="s">
        <v>23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35620</v>
      </c>
      <c r="F14" s="41">
        <f>SUM(F15:F133)</f>
        <v>0</v>
      </c>
      <c r="G14" s="38"/>
      <c r="H14" s="40">
        <f>SUM(H15:H133)</f>
        <v>0</v>
      </c>
      <c r="I14" s="40">
        <f>SUM(I15:I133)</f>
        <v>0</v>
      </c>
      <c r="J14" s="29"/>
      <c r="K14" s="42">
        <f>SUM(K15:K133)</f>
        <v>36040</v>
      </c>
      <c r="L14" s="43">
        <f>SUM(L15:L133)</f>
        <v>0</v>
      </c>
      <c r="M14" s="42">
        <f>SUM(M15:M133)</f>
        <v>0</v>
      </c>
      <c r="N14" s="43">
        <f>SUM(N15:N133)</f>
        <v>0</v>
      </c>
      <c r="O14" s="42">
        <f>SUM(O15:O133)</f>
        <v>0</v>
      </c>
      <c r="P14" s="43">
        <f>SUM(P15:P133)</f>
        <v>0</v>
      </c>
      <c r="Q14" s="42">
        <f>SUM(Q15:Q133)</f>
        <v>0</v>
      </c>
      <c r="R14" s="43">
        <f>SUM(R15:R133)</f>
        <v>0</v>
      </c>
      <c r="S14" s="42">
        <f>SUM(S15:S133)</f>
        <v>0</v>
      </c>
      <c r="T14" s="43">
        <f>SUM(T15:T133)</f>
        <v>0</v>
      </c>
      <c r="U14" s="42">
        <f>SUM(U15:U133)</f>
        <v>0</v>
      </c>
      <c r="V14" s="43">
        <f>SUM(V15:V133)</f>
        <v>0</v>
      </c>
      <c r="W14" s="42">
        <f>SUM(W15:W133)</f>
        <v>0</v>
      </c>
      <c r="X14" s="43">
        <f>SUM(X15:X133)</f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D16" s="38">
        <v>141</v>
      </c>
      <c r="E16">
        <v>19700</v>
      </c>
      <c r="F16" s="21"/>
      <c r="G16" s="38"/>
      <c r="J16" s="38"/>
    </row>
    <row r="17" spans="3:21" x14ac:dyDescent="0.25">
      <c r="C17" s="21">
        <v>2</v>
      </c>
      <c r="D17" s="38">
        <v>142</v>
      </c>
      <c r="E17">
        <v>15920</v>
      </c>
      <c r="F17" s="21"/>
      <c r="G17" s="38"/>
      <c r="J17" s="38"/>
      <c r="K17">
        <v>36040</v>
      </c>
    </row>
    <row r="18" spans="3:21" x14ac:dyDescent="0.25">
      <c r="C18" s="21"/>
      <c r="D18" s="38"/>
      <c r="F18" s="21"/>
      <c r="G18" s="38"/>
      <c r="J18" s="38"/>
    </row>
    <row r="19" spans="3:21" x14ac:dyDescent="0.25">
      <c r="C19" s="21"/>
      <c r="F19" s="21"/>
      <c r="J19" s="38"/>
    </row>
    <row r="20" spans="3:21" x14ac:dyDescent="0.25">
      <c r="C20" s="21"/>
      <c r="F20" s="21"/>
      <c r="J20" s="38"/>
    </row>
    <row r="21" spans="3:21" x14ac:dyDescent="0.25">
      <c r="C21" s="21"/>
      <c r="F21" s="21"/>
      <c r="J21" s="38"/>
    </row>
    <row r="22" spans="3:21" x14ac:dyDescent="0.25">
      <c r="C22" s="21"/>
      <c r="F22" s="21"/>
      <c r="J22" s="38"/>
    </row>
    <row r="23" spans="3:21" x14ac:dyDescent="0.25">
      <c r="C23" s="21"/>
      <c r="F23" s="21"/>
      <c r="J23" s="38"/>
    </row>
    <row r="24" spans="3:21" x14ac:dyDescent="0.25">
      <c r="C24" s="21"/>
      <c r="F24" s="21"/>
      <c r="J24" s="38"/>
    </row>
    <row r="25" spans="3:21" x14ac:dyDescent="0.25">
      <c r="C25" s="21"/>
      <c r="F25" s="21"/>
      <c r="J25" s="38"/>
    </row>
    <row r="26" spans="3:21" x14ac:dyDescent="0.25">
      <c r="C26" s="21"/>
      <c r="F26" s="21"/>
      <c r="J26" s="38"/>
    </row>
    <row r="27" spans="3:21" x14ac:dyDescent="0.25">
      <c r="C27" s="21"/>
      <c r="F27" s="21"/>
      <c r="I27" s="21"/>
      <c r="J27" s="38"/>
    </row>
    <row r="28" spans="3:21" x14ac:dyDescent="0.25">
      <c r="C28" s="21"/>
      <c r="F28" s="21"/>
      <c r="I28" s="21"/>
      <c r="J28" s="38"/>
    </row>
    <row r="29" spans="3:21" x14ac:dyDescent="0.25">
      <c r="C29" s="21"/>
      <c r="J29" s="38"/>
    </row>
    <row r="30" spans="3:21" x14ac:dyDescent="0.25">
      <c r="C30" s="21"/>
      <c r="D30" s="48"/>
      <c r="F30" s="21"/>
      <c r="J30" s="38"/>
    </row>
    <row r="31" spans="3:21" x14ac:dyDescent="0.25">
      <c r="C31" s="21"/>
      <c r="F31" s="21"/>
      <c r="J31" s="38"/>
    </row>
    <row r="32" spans="3:21" x14ac:dyDescent="0.25">
      <c r="C32" s="21"/>
      <c r="F32" s="21"/>
      <c r="J32" s="38"/>
      <c r="U32" t="s">
        <v>79</v>
      </c>
    </row>
    <row r="33" spans="3:10" x14ac:dyDescent="0.25">
      <c r="C33" s="21"/>
      <c r="F33" s="21"/>
      <c r="J33" s="38"/>
    </row>
    <row r="34" spans="3:10" x14ac:dyDescent="0.25">
      <c r="C34" s="21"/>
      <c r="F34" s="21"/>
      <c r="J34" s="38"/>
    </row>
    <row r="35" spans="3:10" x14ac:dyDescent="0.25">
      <c r="C35" s="21"/>
      <c r="F35" s="21"/>
      <c r="J35" s="38"/>
    </row>
    <row r="36" spans="3:10" x14ac:dyDescent="0.25">
      <c r="C36" s="21"/>
      <c r="F36" s="21"/>
      <c r="J36" s="38"/>
    </row>
    <row r="37" spans="3:10" x14ac:dyDescent="0.25">
      <c r="C37" s="21"/>
      <c r="F37" s="21"/>
      <c r="J37" s="38"/>
    </row>
    <row r="38" spans="3:10" x14ac:dyDescent="0.25">
      <c r="C38" s="21"/>
      <c r="F38" s="21"/>
      <c r="J38" s="38"/>
    </row>
    <row r="39" spans="3:10" x14ac:dyDescent="0.25">
      <c r="C39" s="21"/>
      <c r="F39" s="21"/>
      <c r="J39" s="38"/>
    </row>
    <row r="40" spans="3:10" x14ac:dyDescent="0.25">
      <c r="C40" s="21"/>
      <c r="F40" s="21"/>
      <c r="J40" s="38"/>
    </row>
    <row r="41" spans="3:10" x14ac:dyDescent="0.25">
      <c r="C41" s="21"/>
      <c r="F41" s="21"/>
      <c r="J41" s="38"/>
    </row>
    <row r="42" spans="3:10" x14ac:dyDescent="0.25">
      <c r="C42" s="21"/>
      <c r="F42" s="21"/>
      <c r="J42" s="38"/>
    </row>
    <row r="43" spans="3:10" x14ac:dyDescent="0.25">
      <c r="C43" s="21"/>
      <c r="F43" s="21"/>
      <c r="J43" s="38"/>
    </row>
    <row r="44" spans="3:10" x14ac:dyDescent="0.25">
      <c r="C44" s="21"/>
      <c r="F44" s="21"/>
      <c r="J44" s="38"/>
    </row>
    <row r="45" spans="3:10" x14ac:dyDescent="0.25">
      <c r="C45" s="21"/>
      <c r="F45" s="21"/>
      <c r="J45" s="38"/>
    </row>
    <row r="46" spans="3:10" x14ac:dyDescent="0.25">
      <c r="C46" s="21"/>
      <c r="F46" s="21"/>
      <c r="J46" s="38"/>
    </row>
    <row r="47" spans="3:10" x14ac:dyDescent="0.25">
      <c r="C47" s="21"/>
      <c r="F47" s="21"/>
      <c r="J47" s="38"/>
    </row>
    <row r="48" spans="3:10" x14ac:dyDescent="0.25">
      <c r="C48" s="21"/>
      <c r="F48" s="21"/>
      <c r="J48" s="38"/>
    </row>
    <row r="49" spans="1:20" x14ac:dyDescent="0.25">
      <c r="C49" s="21"/>
      <c r="F49" s="21"/>
      <c r="J49" s="38"/>
    </row>
    <row r="50" spans="1:20" x14ac:dyDescent="0.25">
      <c r="C50" s="21"/>
      <c r="F50" s="21"/>
      <c r="J50" s="38"/>
    </row>
    <row r="51" spans="1:20" x14ac:dyDescent="0.25">
      <c r="C51" s="21"/>
      <c r="F51" s="21"/>
      <c r="J51" s="38"/>
    </row>
    <row r="52" spans="1:20" x14ac:dyDescent="0.25">
      <c r="C52" s="21"/>
      <c r="F52" s="21"/>
      <c r="J52" s="38"/>
    </row>
    <row r="53" spans="1:20" x14ac:dyDescent="0.25">
      <c r="C53" s="21"/>
      <c r="F53" s="21"/>
      <c r="J53" s="38"/>
    </row>
    <row r="54" spans="1:20" x14ac:dyDescent="0.25">
      <c r="C54" s="21"/>
      <c r="F54" s="21"/>
      <c r="J54" s="38"/>
    </row>
    <row r="55" spans="1:20" x14ac:dyDescent="0.25">
      <c r="C55" s="21"/>
      <c r="F55" s="21"/>
      <c r="J55" s="38"/>
      <c r="L55" s="12"/>
      <c r="M55" s="12"/>
    </row>
    <row r="56" spans="1:20" x14ac:dyDescent="0.25">
      <c r="C56" s="21"/>
      <c r="F56" s="21"/>
      <c r="J56" s="38"/>
    </row>
    <row r="57" spans="1:20" x14ac:dyDescent="0.25">
      <c r="C57" s="21"/>
      <c r="F57" s="21"/>
      <c r="J57" s="38"/>
    </row>
    <row r="58" spans="1:20" s="12" customFormat="1" x14ac:dyDescent="0.25">
      <c r="A58"/>
      <c r="C58" s="51"/>
      <c r="D58"/>
      <c r="E58"/>
      <c r="F58" s="21"/>
      <c r="G58"/>
      <c r="H58"/>
      <c r="I58"/>
      <c r="J58" s="38"/>
      <c r="K58"/>
      <c r="S58"/>
      <c r="T58"/>
    </row>
    <row r="59" spans="1:20" s="12" customFormat="1" x14ac:dyDescent="0.25">
      <c r="A59"/>
      <c r="C59" s="51"/>
      <c r="D59"/>
      <c r="E59"/>
      <c r="F59" s="21"/>
      <c r="G59"/>
      <c r="H59"/>
      <c r="I59"/>
      <c r="J59" s="38"/>
      <c r="K59"/>
      <c r="S59"/>
      <c r="T59"/>
    </row>
    <row r="60" spans="1:20" s="12" customFormat="1" x14ac:dyDescent="0.25">
      <c r="A60"/>
      <c r="C60" s="51"/>
      <c r="D60"/>
      <c r="E60"/>
      <c r="F60" s="21"/>
      <c r="G60"/>
      <c r="H60"/>
      <c r="I60"/>
      <c r="J60" s="38"/>
      <c r="K60"/>
      <c r="S60"/>
      <c r="T60"/>
    </row>
    <row r="61" spans="1:20" s="12" customFormat="1" x14ac:dyDescent="0.25">
      <c r="A61"/>
      <c r="C61" s="51"/>
      <c r="D61"/>
      <c r="E61"/>
      <c r="F61" s="21"/>
      <c r="G61"/>
      <c r="H61"/>
      <c r="J61" s="67"/>
      <c r="K61"/>
      <c r="S61"/>
      <c r="T61"/>
    </row>
    <row r="62" spans="1:20" s="12" customFormat="1" x14ac:dyDescent="0.25">
      <c r="A62"/>
      <c r="C62" s="51"/>
      <c r="D62" s="38"/>
      <c r="E62" s="8"/>
      <c r="F62" s="21"/>
      <c r="G62"/>
      <c r="H62" s="8"/>
      <c r="J62" s="67"/>
      <c r="K62"/>
      <c r="M62" s="52"/>
      <c r="S62"/>
      <c r="T62"/>
    </row>
    <row r="63" spans="1:20" x14ac:dyDescent="0.25">
      <c r="C63" s="21"/>
      <c r="D63" s="38"/>
      <c r="F63" s="21"/>
      <c r="J63" s="38"/>
      <c r="O63" s="12"/>
    </row>
    <row r="64" spans="1:20" x14ac:dyDescent="0.25">
      <c r="C64" s="21"/>
      <c r="D64" s="38"/>
      <c r="E64" s="8"/>
      <c r="F64" s="21"/>
      <c r="H64" s="8"/>
      <c r="J64" s="38"/>
      <c r="M64" s="52"/>
    </row>
    <row r="65" spans="3:10" x14ac:dyDescent="0.25">
      <c r="C65" s="21"/>
      <c r="D65" s="38"/>
      <c r="F65" s="21"/>
      <c r="J65" s="38"/>
    </row>
    <row r="66" spans="3:10" x14ac:dyDescent="0.25">
      <c r="C66" s="21"/>
      <c r="D66" s="38"/>
      <c r="F66" s="21"/>
      <c r="J66" s="38"/>
    </row>
    <row r="67" spans="3:10" x14ac:dyDescent="0.25">
      <c r="C67" s="21"/>
      <c r="D67" s="38"/>
      <c r="F67" s="21"/>
      <c r="J67" s="38"/>
    </row>
    <row r="68" spans="3:10" x14ac:dyDescent="0.25">
      <c r="C68" s="21"/>
      <c r="D68" s="38"/>
      <c r="F68" s="21"/>
      <c r="J68" s="38"/>
    </row>
    <row r="69" spans="3:10" x14ac:dyDescent="0.25">
      <c r="C69" s="21"/>
      <c r="D69" s="38"/>
      <c r="F69" s="21"/>
      <c r="J69" s="38"/>
    </row>
    <row r="70" spans="3:10" x14ac:dyDescent="0.25">
      <c r="C70" s="21"/>
      <c r="D70" s="38"/>
      <c r="F70" s="21"/>
      <c r="J70" s="38"/>
    </row>
    <row r="71" spans="3:10" x14ac:dyDescent="0.25">
      <c r="C71" s="21"/>
      <c r="D71" s="38"/>
      <c r="F71" s="21"/>
      <c r="J71" s="38"/>
    </row>
    <row r="72" spans="3:10" x14ac:dyDescent="0.25">
      <c r="C72" s="21"/>
      <c r="D72" s="38"/>
      <c r="F72" s="21"/>
      <c r="J72" s="38"/>
    </row>
    <row r="73" spans="3:10" x14ac:dyDescent="0.25">
      <c r="C73" s="21"/>
      <c r="D73" s="38"/>
      <c r="F73" s="21"/>
      <c r="J73" s="38"/>
    </row>
    <row r="74" spans="3:10" x14ac:dyDescent="0.25">
      <c r="C74" s="21"/>
      <c r="D74" s="38"/>
      <c r="F74" s="21"/>
      <c r="J74" s="38"/>
    </row>
    <row r="75" spans="3:10" x14ac:dyDescent="0.25">
      <c r="C75" s="21"/>
      <c r="D75" s="38"/>
      <c r="F75" s="21"/>
      <c r="J75" s="38"/>
    </row>
    <row r="76" spans="3:10" x14ac:dyDescent="0.25">
      <c r="C76" s="21"/>
      <c r="D76" s="38"/>
      <c r="F76" s="21"/>
      <c r="J76" s="38"/>
    </row>
    <row r="77" spans="3:10" x14ac:dyDescent="0.25">
      <c r="C77" s="21"/>
      <c r="D77" s="38"/>
      <c r="F77" s="21"/>
      <c r="J77" s="38"/>
    </row>
    <row r="78" spans="3:10" x14ac:dyDescent="0.25">
      <c r="C78" s="21"/>
      <c r="D78" s="38"/>
      <c r="F78" s="21"/>
      <c r="J78" s="38"/>
    </row>
    <row r="79" spans="3:10" x14ac:dyDescent="0.25">
      <c r="C79" s="21"/>
      <c r="D79" s="38"/>
      <c r="F79" s="21"/>
      <c r="G79" s="48"/>
      <c r="J79" s="38"/>
    </row>
    <row r="80" spans="3:10" x14ac:dyDescent="0.25">
      <c r="C80" s="21"/>
      <c r="G80" s="38"/>
      <c r="J80" s="38"/>
    </row>
    <row r="81" spans="3:10" x14ac:dyDescent="0.25">
      <c r="C81" s="21"/>
      <c r="D81" s="38"/>
      <c r="F81" s="21"/>
      <c r="G81" s="38"/>
      <c r="J81" s="38"/>
    </row>
    <row r="82" spans="3:10" x14ac:dyDescent="0.25">
      <c r="C82" s="21"/>
      <c r="D82" s="38"/>
      <c r="F82" s="21"/>
      <c r="G82" s="38"/>
      <c r="J82" s="38"/>
    </row>
    <row r="83" spans="3:10" x14ac:dyDescent="0.25">
      <c r="C83" s="21"/>
      <c r="D83" s="38"/>
      <c r="F83" s="21"/>
      <c r="G83" s="38"/>
      <c r="J83" s="38"/>
    </row>
    <row r="84" spans="3:10" x14ac:dyDescent="0.25">
      <c r="C84" s="21"/>
      <c r="D84" s="49"/>
      <c r="F84" s="21"/>
      <c r="G84" s="49"/>
      <c r="J84" s="38"/>
    </row>
    <row r="85" spans="3:10" x14ac:dyDescent="0.25">
      <c r="C85" s="21"/>
      <c r="D85" s="38"/>
      <c r="F85" s="21"/>
      <c r="G85" s="38"/>
      <c r="J85" s="38"/>
    </row>
    <row r="86" spans="3:10" x14ac:dyDescent="0.25">
      <c r="C86" s="21"/>
      <c r="D86" s="38"/>
      <c r="F86" s="21"/>
      <c r="G86" s="38"/>
      <c r="J86" s="38"/>
    </row>
    <row r="87" spans="3:10" x14ac:dyDescent="0.25">
      <c r="C87" s="21"/>
      <c r="D87" s="38"/>
      <c r="F87" s="21"/>
      <c r="G87" s="38"/>
      <c r="J87" s="38"/>
    </row>
    <row r="88" spans="3:10" x14ac:dyDescent="0.25">
      <c r="C88" s="21"/>
      <c r="D88" s="49"/>
      <c r="F88" s="21"/>
      <c r="G88" s="38"/>
      <c r="J88" s="38"/>
    </row>
    <row r="89" spans="3:10" x14ac:dyDescent="0.25">
      <c r="C89" s="21"/>
      <c r="D89" s="49"/>
      <c r="F89" s="21"/>
      <c r="G89" s="38"/>
      <c r="J89" s="38"/>
    </row>
    <row r="90" spans="3:10" x14ac:dyDescent="0.25">
      <c r="C90" s="21"/>
      <c r="D90" s="38"/>
      <c r="F90" s="21"/>
      <c r="G90" s="38"/>
      <c r="J90" s="38"/>
    </row>
    <row r="91" spans="3:10" x14ac:dyDescent="0.25">
      <c r="C91" s="21"/>
      <c r="D91" s="38"/>
      <c r="F91" s="21"/>
      <c r="G91" s="38"/>
      <c r="J91" s="38"/>
    </row>
    <row r="92" spans="3:10" x14ac:dyDescent="0.25">
      <c r="C92" s="21"/>
      <c r="D92" s="49"/>
      <c r="F92" s="21"/>
      <c r="G92" s="38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C102" s="21"/>
      <c r="D102" s="38"/>
      <c r="F102" s="21"/>
      <c r="G102" s="38"/>
      <c r="J102" s="38"/>
    </row>
    <row r="103" spans="3:10" x14ac:dyDescent="0.25">
      <c r="C103" s="21"/>
      <c r="D103" s="38"/>
      <c r="F103" s="21"/>
      <c r="G103" s="38"/>
      <c r="J103" s="38"/>
    </row>
    <row r="104" spans="3:10" x14ac:dyDescent="0.25">
      <c r="C104" s="21"/>
      <c r="D104" s="38"/>
      <c r="F104" s="21"/>
      <c r="G104" s="38"/>
      <c r="J104" s="38"/>
    </row>
    <row r="105" spans="3:10" x14ac:dyDescent="0.25">
      <c r="C105" s="21"/>
      <c r="D105" s="38"/>
      <c r="F105" s="21"/>
      <c r="G105" s="38"/>
      <c r="J105" s="38"/>
    </row>
    <row r="106" spans="3:10" x14ac:dyDescent="0.25">
      <c r="C106" s="21"/>
      <c r="D106" s="38"/>
      <c r="F106" s="21"/>
      <c r="G106" s="38"/>
      <c r="J106" s="38"/>
    </row>
    <row r="107" spans="3:10" x14ac:dyDescent="0.25">
      <c r="C107" s="21"/>
      <c r="D107" s="38"/>
      <c r="F107" s="21"/>
      <c r="G107" s="38"/>
      <c r="J107" s="38"/>
    </row>
    <row r="108" spans="3:10" x14ac:dyDescent="0.25">
      <c r="C108" s="21"/>
      <c r="D108" s="38"/>
      <c r="F108" s="21"/>
      <c r="G108" s="38"/>
      <c r="J108" s="38"/>
    </row>
    <row r="109" spans="3:10" x14ac:dyDescent="0.25">
      <c r="C109" s="21"/>
      <c r="D109" s="38"/>
      <c r="F109" s="21"/>
      <c r="G109" s="38"/>
      <c r="J109" s="38"/>
    </row>
    <row r="110" spans="3:10" x14ac:dyDescent="0.25">
      <c r="C110" s="21"/>
      <c r="D110" s="38"/>
      <c r="F110" s="21"/>
      <c r="G110" s="38"/>
      <c r="J110" s="38"/>
    </row>
    <row r="111" spans="3:10" x14ac:dyDescent="0.25">
      <c r="C111" s="21"/>
      <c r="D111" s="38"/>
      <c r="F111" s="21"/>
      <c r="G111" s="38"/>
      <c r="J111" s="38"/>
    </row>
    <row r="112" spans="3:10" x14ac:dyDescent="0.25">
      <c r="C112" s="21"/>
      <c r="D112" s="38"/>
      <c r="F112" s="21"/>
      <c r="G112" s="38"/>
      <c r="J112" s="38"/>
    </row>
    <row r="113" spans="3:10" x14ac:dyDescent="0.25">
      <c r="C113" s="21"/>
      <c r="D113" s="38"/>
      <c r="F113" s="21"/>
      <c r="G113" s="38"/>
      <c r="J113" s="38"/>
    </row>
    <row r="114" spans="3:10" x14ac:dyDescent="0.25">
      <c r="C114" s="21"/>
      <c r="D114" s="38"/>
      <c r="F114" s="21"/>
      <c r="G114" s="38"/>
      <c r="J114" s="38"/>
    </row>
    <row r="115" spans="3:10" x14ac:dyDescent="0.25">
      <c r="C115" s="21"/>
      <c r="D115" s="38"/>
      <c r="F115" s="21"/>
      <c r="G115" s="38"/>
      <c r="J115" s="38"/>
    </row>
    <row r="116" spans="3:10" x14ac:dyDescent="0.25">
      <c r="C116" s="21"/>
      <c r="D116" s="38"/>
      <c r="F116" s="21"/>
      <c r="G116" s="38"/>
      <c r="J116" s="38"/>
    </row>
    <row r="117" spans="3:10" x14ac:dyDescent="0.25">
      <c r="C117" s="21"/>
      <c r="D117" s="38"/>
      <c r="F117" s="21"/>
      <c r="G117" s="38"/>
      <c r="J117" s="38"/>
    </row>
    <row r="118" spans="3:10" x14ac:dyDescent="0.25">
      <c r="C118" s="21"/>
      <c r="D118" s="38"/>
      <c r="F118" s="21"/>
      <c r="G118" s="38"/>
      <c r="J118" s="38"/>
    </row>
    <row r="119" spans="3:10" x14ac:dyDescent="0.25">
      <c r="C119" s="21"/>
      <c r="D119" s="38"/>
      <c r="F119" s="21"/>
      <c r="G119" s="38"/>
      <c r="J119" s="38"/>
    </row>
    <row r="120" spans="3:10" x14ac:dyDescent="0.25">
      <c r="C120" s="21"/>
      <c r="D120" s="38"/>
      <c r="F120" s="21"/>
      <c r="G120" s="38"/>
      <c r="J120" s="38"/>
    </row>
    <row r="121" spans="3:10" x14ac:dyDescent="0.25">
      <c r="C121" s="21"/>
      <c r="D121" s="38"/>
      <c r="F121" s="21"/>
      <c r="G121" s="38"/>
      <c r="J121" s="38"/>
    </row>
    <row r="122" spans="3:10" x14ac:dyDescent="0.25">
      <c r="C122" s="21"/>
      <c r="D122" s="38"/>
      <c r="F122" s="21"/>
      <c r="G122" s="38"/>
      <c r="J122" s="38"/>
    </row>
    <row r="123" spans="3:10" x14ac:dyDescent="0.25">
      <c r="C123" s="21"/>
      <c r="D123" s="38"/>
      <c r="F123" s="21"/>
      <c r="G123" s="38"/>
      <c r="J123" s="38"/>
    </row>
    <row r="124" spans="3:10" x14ac:dyDescent="0.25">
      <c r="C124" s="21"/>
      <c r="D124" s="38"/>
      <c r="F124" s="21"/>
      <c r="G124" s="38"/>
      <c r="J124" s="38"/>
    </row>
    <row r="125" spans="3:10" x14ac:dyDescent="0.25">
      <c r="C125" s="21"/>
      <c r="D125" s="38"/>
      <c r="F125" s="21"/>
      <c r="G125" s="38"/>
      <c r="J125" s="38"/>
    </row>
    <row r="126" spans="3:10" x14ac:dyDescent="0.25">
      <c r="C126" s="21"/>
      <c r="D126" s="38"/>
      <c r="F126" s="21"/>
      <c r="G126" s="38"/>
      <c r="J126" s="38"/>
    </row>
    <row r="127" spans="3:10" x14ac:dyDescent="0.25">
      <c r="D127" s="38"/>
      <c r="F127" s="21"/>
      <c r="G127" s="38"/>
      <c r="J127" s="38"/>
    </row>
    <row r="128" spans="3:10" x14ac:dyDescent="0.25">
      <c r="D128" s="38"/>
      <c r="F128" s="21"/>
      <c r="G128" s="38"/>
      <c r="J128" s="38"/>
    </row>
    <row r="129" spans="4:10" x14ac:dyDescent="0.25">
      <c r="D129" s="38"/>
      <c r="F129" s="21"/>
      <c r="G129" s="38"/>
      <c r="J129" s="38"/>
    </row>
    <row r="130" spans="4:10" x14ac:dyDescent="0.25">
      <c r="D130" s="38"/>
      <c r="F130" s="21"/>
      <c r="G130" s="38"/>
      <c r="J130" s="38"/>
    </row>
    <row r="131" spans="4:10" x14ac:dyDescent="0.25">
      <c r="D131" s="38"/>
      <c r="F131" s="21"/>
      <c r="G131" s="38"/>
      <c r="J131" s="38"/>
    </row>
    <row r="132" spans="4:10" x14ac:dyDescent="0.25">
      <c r="D132" s="38"/>
      <c r="F132" s="21"/>
      <c r="G132" s="38"/>
      <c r="J132" s="38"/>
    </row>
    <row r="133" spans="4:10" x14ac:dyDescent="0.25">
      <c r="D133" s="44"/>
      <c r="E133" s="50" t="s">
        <v>35</v>
      </c>
      <c r="F133" s="45"/>
      <c r="G133" s="44"/>
      <c r="H133" s="50" t="s">
        <v>35</v>
      </c>
      <c r="I133" s="50"/>
      <c r="J133" s="38"/>
    </row>
  </sheetData>
  <mergeCells count="30">
    <mergeCell ref="K12:L12"/>
    <mergeCell ref="M12:N12"/>
    <mergeCell ref="O12:P12"/>
    <mergeCell ref="Q12:R12"/>
    <mergeCell ref="E13:F13"/>
    <mergeCell ref="H13:I13"/>
    <mergeCell ref="K13:L13"/>
    <mergeCell ref="M13:N13"/>
    <mergeCell ref="O13:P13"/>
    <mergeCell ref="Q13:R13"/>
    <mergeCell ref="D10:F10"/>
    <mergeCell ref="G10:I10"/>
    <mergeCell ref="D11:F11"/>
    <mergeCell ref="G11:I11"/>
    <mergeCell ref="A12:B12"/>
    <mergeCell ref="D12:F12"/>
    <mergeCell ref="G12:I12"/>
    <mergeCell ref="D9:F9"/>
    <mergeCell ref="G9:I9"/>
    <mergeCell ref="H2:I2"/>
    <mergeCell ref="D3:E3"/>
    <mergeCell ref="H3:I3"/>
    <mergeCell ref="D4:E4"/>
    <mergeCell ref="D5:E5"/>
    <mergeCell ref="S12:T12"/>
    <mergeCell ref="U12:V12"/>
    <mergeCell ref="W12:X12"/>
    <mergeCell ref="S13:T13"/>
    <mergeCell ref="U13:V13"/>
    <mergeCell ref="W13:X13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547-7247-4A41-BFEA-F4C3F67B19DA}">
  <sheetPr>
    <pageSetUpPr fitToPage="1"/>
  </sheetPr>
  <dimension ref="A1:X101"/>
  <sheetViews>
    <sheetView workbookViewId="0">
      <pane ySplit="15" topLeftCell="A16" activePane="bottomLeft" state="frozen"/>
      <selection pane="bottomLeft" activeCell="K6" sqref="K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  <col min="13" max="13" width="10.7109375" customWidth="1"/>
  </cols>
  <sheetData>
    <row r="1" spans="1:24" x14ac:dyDescent="0.25">
      <c r="B1" t="s">
        <v>0</v>
      </c>
      <c r="L1" s="1">
        <f>[4]Summary!E2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470960</v>
      </c>
      <c r="K2">
        <f>J2-J3</f>
        <v>-120</v>
      </c>
      <c r="L2" s="1">
        <f>K2/J2</f>
        <v>-2.5479870901987432E-4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51</v>
      </c>
      <c r="E3" s="4"/>
      <c r="F3" t="s">
        <v>52</v>
      </c>
      <c r="H3" s="2" t="s">
        <v>5</v>
      </c>
      <c r="I3" s="2"/>
      <c r="J3">
        <f>K11-L10+M11-N10+O11-P10+Q11-R10+S11-T10+U11-V10+W11-X10</f>
        <v>471080</v>
      </c>
      <c r="K3" s="5" t="s">
        <v>6</v>
      </c>
      <c r="L3" s="5" t="s">
        <v>7</v>
      </c>
      <c r="M3" s="5" t="s">
        <v>8</v>
      </c>
      <c r="N3" s="6">
        <f>N4*I4/O1</f>
        <v>207.30234705509173</v>
      </c>
      <c r="O3" s="53">
        <f>K7+M7+O7+Q7+S7+U7+W7</f>
        <v>207.30234705509173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tr">
        <f>[4]Summary!C2</f>
        <v>CPS</v>
      </c>
      <c r="E4" s="4"/>
      <c r="F4" s="8">
        <f>[4]Summary!C3</f>
        <v>2022</v>
      </c>
      <c r="I4" s="8">
        <f>[4]Summary!D2</f>
        <v>60</v>
      </c>
      <c r="J4" s="8">
        <f>J3/I4</f>
        <v>7851.333333333333</v>
      </c>
      <c r="K4" s="9">
        <v>0.97699999999999998</v>
      </c>
      <c r="L4" s="9">
        <f>IF(J5=0,L1,(L8+N8+P8+R8+T8+V8+X8)/J5/K4)</f>
        <v>0.12999999999999998</v>
      </c>
      <c r="M4" s="9">
        <f>IF(J5=0,0,(L9+N9+P9+R9+T9+V9+X9)/J5/K4)</f>
        <v>7.0000000000000001E-3</v>
      </c>
      <c r="N4" s="8">
        <f>IF(L4&gt;L1,J4*(1-L4)/(1-L1)*(1-M4)*K4,J4*K4*(1-M4))</f>
        <v>7617.0573979999999</v>
      </c>
      <c r="O4" s="12"/>
      <c r="S4" t="s">
        <v>54</v>
      </c>
      <c r="T4" s="58">
        <f>T2+T3</f>
        <v>0</v>
      </c>
      <c r="U4" s="58">
        <f t="shared" ref="U4:V4" si="0">U2+U3</f>
        <v>0</v>
      </c>
      <c r="V4" s="59">
        <f t="shared" si="0"/>
        <v>0</v>
      </c>
      <c r="W4" s="60" t="e">
        <f>V4/T4</f>
        <v>#DIV/0!</v>
      </c>
    </row>
    <row r="5" spans="1:24" x14ac:dyDescent="0.25">
      <c r="B5" t="s">
        <v>10</v>
      </c>
      <c r="D5" s="7">
        <v>44817</v>
      </c>
      <c r="E5" s="4"/>
      <c r="F5" s="10">
        <v>44817</v>
      </c>
      <c r="J5" s="6">
        <f>J3/O1</f>
        <v>213.67829365960057</v>
      </c>
      <c r="N5" s="8">
        <v>159</v>
      </c>
      <c r="O5" s="61">
        <f>N4/N5</f>
        <v>47.90602137106918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53">
        <f>IF(K8&gt;$L1,(L11-L10/$O1)*$K4*(1-K8)/(1-$L1)*(1-K9),(L11-L10/$O1)*$K4*(1-K9))</f>
        <v>128.37361102766272</v>
      </c>
      <c r="L7" s="12"/>
      <c r="M7" s="53">
        <f>IF(M8&gt;$L1,(N11-N10/$O1)*$K4*(1-M8)/(1-$L1)*(1-M9),(N11-N10/$O1)*$K4*(1-M9))</f>
        <v>78.928736027429011</v>
      </c>
      <c r="N7" s="8">
        <f>M7*2204.622/60</f>
        <v>2900.1337979710434</v>
      </c>
      <c r="O7" s="6">
        <f>IF(O8&gt;$L1,(P11-P10/$O1)*$K4*(1-O8)/(1-$L1)*(1-O9),(P11-P10/$O1)*$K4*(1-O9))</f>
        <v>0</v>
      </c>
      <c r="P7" s="8">
        <f>O7*2204.622/60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0.13</v>
      </c>
      <c r="L8" s="6">
        <f>(L11-L10/$O1)*$K4*K8</f>
        <v>16.806212924064607</v>
      </c>
      <c r="M8" s="1">
        <v>0.13</v>
      </c>
      <c r="N8" s="6">
        <f>(N11-N10/$O1)*$K4*M8</f>
        <v>10.333067153641259</v>
      </c>
      <c r="O8" s="1">
        <v>0.14499999999999999</v>
      </c>
      <c r="P8" s="6">
        <f>(P11-P10/$O1)*$K4*O8</f>
        <v>0</v>
      </c>
      <c r="Q8" s="1">
        <v>0.13500000000000001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7.0000000000000001E-3</v>
      </c>
      <c r="L9" s="6">
        <f>(L11-L10/$O1)*$K4*K9</f>
        <v>0.90494992668040197</v>
      </c>
      <c r="M9" s="1">
        <v>7.0000000000000001E-3</v>
      </c>
      <c r="N9" s="6">
        <f>(N11-N10/$O1)*$K4*M9</f>
        <v>0.55639592365760626</v>
      </c>
      <c r="O9" s="1">
        <v>0</v>
      </c>
      <c r="P9" s="6">
        <f>(P11-P10/$O1)*$K4*O9</f>
        <v>0</v>
      </c>
      <c r="Q9" s="1">
        <v>0.01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245042.42058773566</v>
      </c>
      <c r="E10" s="23"/>
      <c r="F10" s="24"/>
      <c r="G10" s="22">
        <f>J3/J2*G11</f>
        <v>226037.57941226428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244980</v>
      </c>
      <c r="E11" s="27"/>
      <c r="F11" s="28"/>
      <c r="G11" s="26">
        <f>H14+I14</f>
        <v>225980</v>
      </c>
      <c r="H11" s="27"/>
      <c r="I11" s="27"/>
      <c r="J11" s="29"/>
      <c r="K11" s="30">
        <f>K14+L14</f>
        <v>291720</v>
      </c>
      <c r="L11" s="31">
        <f>K11/2204.62262184877</f>
        <v>132.32196617640034</v>
      </c>
      <c r="M11" s="30">
        <f>M14+N14</f>
        <v>179360</v>
      </c>
      <c r="N11" s="31">
        <f>M11/2204.62262184877</f>
        <v>81.356327483200218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34</v>
      </c>
      <c r="L12" s="37"/>
      <c r="M12" s="36" t="s">
        <v>55</v>
      </c>
      <c r="N12" s="37"/>
      <c r="O12" s="36" t="s">
        <v>56</v>
      </c>
      <c r="P12" s="37"/>
      <c r="Q12" s="36" t="s">
        <v>57</v>
      </c>
      <c r="R12" s="37"/>
      <c r="S12" s="36" t="s">
        <v>58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SUM(E15:E126)</f>
        <v>244980</v>
      </c>
      <c r="F14" s="41">
        <f>SUM(F15:F126)</f>
        <v>0</v>
      </c>
      <c r="G14" s="38"/>
      <c r="H14" s="40">
        <f>SUM(H15:H126)</f>
        <v>225980</v>
      </c>
      <c r="I14" s="40">
        <f>SUM(I15:I126)</f>
        <v>0</v>
      </c>
      <c r="J14" s="29"/>
      <c r="K14" s="42">
        <f t="shared" ref="K14:X14" si="1">SUM(K15:K126)</f>
        <v>0</v>
      </c>
      <c r="L14" s="43">
        <f t="shared" si="1"/>
        <v>291720</v>
      </c>
      <c r="M14" s="42">
        <f t="shared" si="1"/>
        <v>179360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59</v>
      </c>
      <c r="L15" s="45" t="s">
        <v>60</v>
      </c>
      <c r="M15" s="44" t="s">
        <v>30</v>
      </c>
      <c r="N15" s="45" t="s">
        <v>61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D16">
        <v>65</v>
      </c>
      <c r="E16">
        <v>22100</v>
      </c>
      <c r="F16" s="21"/>
      <c r="G16">
        <v>584</v>
      </c>
      <c r="H16">
        <v>23520</v>
      </c>
      <c r="J16" s="46"/>
      <c r="L16">
        <v>46480</v>
      </c>
      <c r="M16" s="46"/>
    </row>
    <row r="17" spans="1:20" x14ac:dyDescent="0.25">
      <c r="C17" s="21">
        <v>2</v>
      </c>
      <c r="D17">
        <v>66</v>
      </c>
      <c r="E17">
        <v>21780</v>
      </c>
      <c r="F17" s="21"/>
      <c r="G17">
        <v>585</v>
      </c>
      <c r="H17">
        <v>20180</v>
      </c>
      <c r="J17" s="46"/>
      <c r="K17" s="8"/>
      <c r="L17" s="8">
        <v>42020</v>
      </c>
      <c r="M17" s="47"/>
      <c r="N17" s="8"/>
      <c r="O17" s="8"/>
    </row>
    <row r="18" spans="1:20" x14ac:dyDescent="0.25">
      <c r="C18" s="21">
        <v>3</v>
      </c>
      <c r="D18">
        <v>67</v>
      </c>
      <c r="E18">
        <v>23920</v>
      </c>
      <c r="F18" s="21"/>
      <c r="G18">
        <v>586</v>
      </c>
      <c r="H18">
        <v>24160</v>
      </c>
      <c r="J18" s="46"/>
      <c r="K18" s="8"/>
      <c r="L18" s="8">
        <v>48840</v>
      </c>
      <c r="M18" s="47"/>
      <c r="N18" s="8"/>
      <c r="O18" s="8"/>
    </row>
    <row r="19" spans="1:20" x14ac:dyDescent="0.25">
      <c r="C19" s="21">
        <v>4</v>
      </c>
      <c r="D19">
        <v>68</v>
      </c>
      <c r="E19">
        <v>26480</v>
      </c>
      <c r="F19" s="21"/>
      <c r="G19">
        <v>587</v>
      </c>
      <c r="H19">
        <v>26020</v>
      </c>
      <c r="J19" s="46"/>
      <c r="K19" s="8"/>
      <c r="L19" s="8">
        <v>52140</v>
      </c>
      <c r="M19" s="47"/>
      <c r="N19" s="8"/>
      <c r="O19" s="8"/>
    </row>
    <row r="20" spans="1:20" x14ac:dyDescent="0.25">
      <c r="C20" s="21">
        <v>5</v>
      </c>
      <c r="D20">
        <v>69</v>
      </c>
      <c r="E20">
        <v>17620</v>
      </c>
      <c r="F20" s="21"/>
      <c r="G20">
        <v>588</v>
      </c>
      <c r="H20">
        <v>5140</v>
      </c>
      <c r="J20" s="46"/>
      <c r="K20" s="8"/>
      <c r="L20" s="8">
        <v>22900</v>
      </c>
      <c r="M20" s="47"/>
      <c r="N20" s="8"/>
      <c r="O20" s="8"/>
      <c r="P20" s="12"/>
    </row>
    <row r="21" spans="1:20" x14ac:dyDescent="0.25">
      <c r="C21" s="21">
        <v>6</v>
      </c>
      <c r="D21">
        <v>70</v>
      </c>
      <c r="E21">
        <v>24360</v>
      </c>
      <c r="F21" s="21"/>
      <c r="G21">
        <v>589</v>
      </c>
      <c r="H21">
        <v>24820</v>
      </c>
      <c r="J21" s="46"/>
      <c r="K21" s="8"/>
      <c r="L21" s="8"/>
      <c r="M21" s="47">
        <v>48220</v>
      </c>
      <c r="N21" s="8"/>
      <c r="O21" s="8"/>
      <c r="P21" s="12"/>
    </row>
    <row r="22" spans="1:20" x14ac:dyDescent="0.25">
      <c r="C22" s="21">
        <v>7</v>
      </c>
      <c r="D22">
        <v>71</v>
      </c>
      <c r="E22">
        <v>18900</v>
      </c>
      <c r="F22" s="21"/>
      <c r="G22">
        <v>590</v>
      </c>
      <c r="H22">
        <v>19780</v>
      </c>
      <c r="J22" s="46"/>
      <c r="K22" s="8"/>
      <c r="L22" s="8"/>
      <c r="M22" s="47">
        <v>38660</v>
      </c>
      <c r="N22" s="8"/>
      <c r="O22" s="8"/>
      <c r="P22" s="12"/>
    </row>
    <row r="23" spans="1:20" x14ac:dyDescent="0.25">
      <c r="C23" s="21">
        <v>8</v>
      </c>
      <c r="D23">
        <v>72</v>
      </c>
      <c r="E23">
        <v>22080</v>
      </c>
      <c r="F23" s="21"/>
      <c r="G23">
        <v>591</v>
      </c>
      <c r="H23">
        <v>21640</v>
      </c>
      <c r="J23" s="46"/>
      <c r="K23" s="8"/>
      <c r="L23" s="8"/>
      <c r="M23" s="47">
        <v>44080</v>
      </c>
      <c r="N23" s="8"/>
      <c r="O23" s="8"/>
    </row>
    <row r="24" spans="1:20" x14ac:dyDescent="0.25">
      <c r="C24" s="21">
        <v>9</v>
      </c>
      <c r="D24">
        <v>73</v>
      </c>
      <c r="E24">
        <v>23680</v>
      </c>
      <c r="F24" s="21"/>
      <c r="G24">
        <v>592</v>
      </c>
      <c r="H24">
        <v>14560</v>
      </c>
      <c r="J24" s="46"/>
      <c r="K24" s="8"/>
      <c r="L24" s="8"/>
      <c r="M24" s="47">
        <v>38160</v>
      </c>
      <c r="N24" s="8"/>
      <c r="O24" s="8"/>
    </row>
    <row r="25" spans="1:20" x14ac:dyDescent="0.25">
      <c r="C25" s="21">
        <v>10</v>
      </c>
      <c r="D25">
        <v>74</v>
      </c>
      <c r="E25">
        <v>22240</v>
      </c>
      <c r="F25" s="21"/>
      <c r="G25">
        <v>593</v>
      </c>
      <c r="H25">
        <v>23280</v>
      </c>
      <c r="J25" s="46"/>
      <c r="K25" s="8"/>
      <c r="L25" s="8">
        <v>34980</v>
      </c>
      <c r="M25" s="47">
        <v>10240</v>
      </c>
      <c r="N25" s="8"/>
      <c r="O25" s="8"/>
    </row>
    <row r="26" spans="1:20" s="12" customFormat="1" x14ac:dyDescent="0.25">
      <c r="A26"/>
      <c r="B26"/>
      <c r="C26" s="51">
        <v>11</v>
      </c>
      <c r="D26">
        <v>75</v>
      </c>
      <c r="E26">
        <v>21820</v>
      </c>
      <c r="F26" s="21"/>
      <c r="G26">
        <v>594</v>
      </c>
      <c r="H26">
        <v>22880</v>
      </c>
      <c r="I26"/>
      <c r="J26" s="46"/>
      <c r="K26" s="52"/>
      <c r="L26" s="8">
        <v>44360</v>
      </c>
      <c r="M26" s="47"/>
      <c r="N26" s="52"/>
      <c r="O26" s="52"/>
      <c r="Q26"/>
      <c r="R26"/>
      <c r="S26"/>
      <c r="T26"/>
    </row>
    <row r="27" spans="1:20" s="12" customFormat="1" x14ac:dyDescent="0.25">
      <c r="A27"/>
      <c r="B27"/>
      <c r="C27" s="51"/>
      <c r="D27"/>
      <c r="E27"/>
      <c r="F27" s="21"/>
      <c r="G27"/>
      <c r="H27"/>
      <c r="I27"/>
      <c r="J27" s="46"/>
      <c r="K27" s="52"/>
      <c r="L27" s="8"/>
      <c r="M27" s="47"/>
      <c r="N27" s="52"/>
      <c r="O27" s="8"/>
      <c r="Q27"/>
      <c r="R27"/>
      <c r="S27"/>
      <c r="T27"/>
    </row>
    <row r="28" spans="1:20" s="12" customFormat="1" x14ac:dyDescent="0.25">
      <c r="A28"/>
      <c r="B28"/>
      <c r="C28" s="51"/>
      <c r="D28"/>
      <c r="E28"/>
      <c r="F28" s="21"/>
      <c r="G28"/>
      <c r="H28"/>
      <c r="I28"/>
      <c r="J28" s="46"/>
      <c r="K28" s="52"/>
      <c r="L28" s="8"/>
      <c r="M28" s="47"/>
      <c r="N28" s="52"/>
      <c r="O28" s="8"/>
      <c r="S28"/>
      <c r="T28"/>
    </row>
    <row r="29" spans="1:20" s="12" customFormat="1" x14ac:dyDescent="0.25">
      <c r="A29"/>
      <c r="B29"/>
      <c r="C29" s="51"/>
      <c r="D29"/>
      <c r="E29"/>
      <c r="F29" s="21"/>
      <c r="G29"/>
      <c r="H29"/>
      <c r="I29"/>
      <c r="J29" s="46"/>
      <c r="K29" s="52"/>
      <c r="L29" s="8"/>
      <c r="M29" s="47"/>
      <c r="N29" s="52"/>
      <c r="O29" s="8"/>
      <c r="S29"/>
      <c r="T29"/>
    </row>
    <row r="30" spans="1:20" s="12" customFormat="1" x14ac:dyDescent="0.25">
      <c r="A30"/>
      <c r="B30"/>
      <c r="C30" s="51"/>
      <c r="D30" s="38"/>
      <c r="E30" s="8"/>
      <c r="F30" s="21"/>
      <c r="G30"/>
      <c r="H30" s="8"/>
      <c r="I30"/>
      <c r="J30" s="46"/>
      <c r="K30" s="52"/>
      <c r="L30" s="8"/>
      <c r="M30" s="47"/>
      <c r="N30" s="52"/>
      <c r="O30" s="8"/>
      <c r="S30"/>
      <c r="T30"/>
    </row>
    <row r="31" spans="1:20" x14ac:dyDescent="0.25">
      <c r="C31" s="21"/>
      <c r="D31" s="38"/>
      <c r="F31" s="21"/>
      <c r="J31" s="46"/>
      <c r="K31" s="8"/>
      <c r="L31" s="8"/>
      <c r="M31" s="47"/>
      <c r="N31" s="8"/>
      <c r="O31" s="8"/>
    </row>
    <row r="32" spans="1:20" x14ac:dyDescent="0.25">
      <c r="C32" s="21"/>
      <c r="D32" s="38"/>
      <c r="E32" s="8"/>
      <c r="F32" s="21"/>
      <c r="H32" s="8"/>
      <c r="J32" s="46"/>
      <c r="K32" s="8"/>
      <c r="L32" s="8"/>
      <c r="M32" s="47"/>
      <c r="N32" s="8"/>
      <c r="O32" s="52"/>
    </row>
    <row r="33" spans="3:18" x14ac:dyDescent="0.25">
      <c r="C33" s="21"/>
      <c r="D33" s="38"/>
      <c r="F33" s="21"/>
      <c r="J33" s="46"/>
      <c r="K33" s="8"/>
      <c r="L33" s="8"/>
      <c r="M33" s="47"/>
      <c r="N33" s="8"/>
      <c r="O33" s="8"/>
    </row>
    <row r="34" spans="3:18" x14ac:dyDescent="0.25">
      <c r="C34" s="21"/>
      <c r="D34" s="38"/>
      <c r="F34" s="21"/>
      <c r="J34" s="46"/>
      <c r="K34" s="8"/>
      <c r="L34" s="8"/>
      <c r="M34" s="47"/>
      <c r="N34" s="8"/>
      <c r="O34" s="8"/>
    </row>
    <row r="35" spans="3:18" x14ac:dyDescent="0.25">
      <c r="C35" s="21"/>
      <c r="D35" s="38"/>
      <c r="F35" s="21"/>
      <c r="J35" s="46"/>
      <c r="K35" s="8"/>
      <c r="L35" s="8"/>
      <c r="M35" s="47"/>
      <c r="N35" s="8"/>
      <c r="O35" s="8"/>
      <c r="R35" s="12"/>
    </row>
    <row r="36" spans="3:18" x14ac:dyDescent="0.25">
      <c r="C36" s="21"/>
      <c r="D36" s="38"/>
      <c r="F36" s="21"/>
      <c r="J36" s="46"/>
      <c r="K36" s="8"/>
      <c r="L36" s="8"/>
      <c r="M36" s="47"/>
      <c r="N36" s="8"/>
      <c r="O36" s="8"/>
      <c r="R36" s="12"/>
    </row>
    <row r="37" spans="3:18" x14ac:dyDescent="0.25">
      <c r="C37" s="21"/>
      <c r="D37" s="38"/>
      <c r="F37" s="21"/>
      <c r="J37" s="46"/>
      <c r="K37" s="8"/>
      <c r="L37" s="8"/>
      <c r="M37" s="47"/>
      <c r="N37" s="8"/>
      <c r="O37" s="8"/>
      <c r="Q37" s="12"/>
    </row>
    <row r="38" spans="3:18" x14ac:dyDescent="0.25">
      <c r="C38" s="21"/>
      <c r="D38" s="38"/>
      <c r="F38" s="21"/>
      <c r="J38" s="46"/>
      <c r="L38" s="8"/>
      <c r="M38" s="8"/>
      <c r="N38" s="8"/>
      <c r="O38" s="8"/>
    </row>
    <row r="39" spans="3:18" x14ac:dyDescent="0.25">
      <c r="C39" s="21"/>
      <c r="D39" s="38"/>
      <c r="F39" s="21"/>
      <c r="J39" s="46"/>
      <c r="L39" s="8"/>
      <c r="M39" s="8"/>
      <c r="N39" s="8"/>
      <c r="O39" s="8"/>
    </row>
    <row r="40" spans="3:18" x14ac:dyDescent="0.25">
      <c r="C40" s="21"/>
      <c r="D40" s="38"/>
      <c r="F40" s="21"/>
      <c r="J40" s="46"/>
      <c r="L40" s="8"/>
      <c r="M40" s="8"/>
      <c r="N40" s="8"/>
      <c r="O40" s="8"/>
    </row>
    <row r="41" spans="3:18" x14ac:dyDescent="0.25">
      <c r="C41" s="21"/>
      <c r="D41" s="38"/>
      <c r="F41" s="21"/>
      <c r="J41" s="46"/>
      <c r="L41" s="8"/>
      <c r="M41" s="8"/>
      <c r="N41" s="8"/>
      <c r="O41" s="8"/>
    </row>
    <row r="42" spans="3:18" x14ac:dyDescent="0.25">
      <c r="C42" s="21"/>
      <c r="D42" s="38"/>
      <c r="F42" s="21"/>
      <c r="J42" s="46"/>
      <c r="L42" s="8"/>
      <c r="M42" s="8"/>
      <c r="N42" s="8"/>
      <c r="O42" s="8"/>
    </row>
    <row r="43" spans="3:18" x14ac:dyDescent="0.25">
      <c r="C43" s="21"/>
      <c r="D43" s="38"/>
      <c r="F43" s="21"/>
      <c r="J43" s="46"/>
      <c r="L43" s="8"/>
      <c r="M43" s="8"/>
      <c r="N43" s="8"/>
      <c r="O43" s="8"/>
    </row>
    <row r="44" spans="3:18" x14ac:dyDescent="0.25">
      <c r="C44" s="21"/>
      <c r="D44" s="38"/>
      <c r="F44" s="21"/>
      <c r="J44" s="46"/>
      <c r="L44" s="8"/>
      <c r="M44" s="8"/>
      <c r="N44" s="8"/>
      <c r="O44" s="8"/>
    </row>
    <row r="45" spans="3:18" x14ac:dyDescent="0.25">
      <c r="C45" s="21"/>
      <c r="D45" s="38"/>
      <c r="F45" s="62"/>
      <c r="J45" s="46"/>
      <c r="K45" s="8"/>
      <c r="L45" s="8"/>
      <c r="M45" s="47"/>
      <c r="N45" s="8"/>
      <c r="O45" s="8"/>
    </row>
    <row r="46" spans="3:18" x14ac:dyDescent="0.25">
      <c r="C46" s="21"/>
      <c r="D46" s="38"/>
      <c r="F46" s="62"/>
      <c r="J46" s="46"/>
      <c r="K46" s="8"/>
      <c r="L46" s="8"/>
      <c r="M46" s="47"/>
      <c r="N46" s="8"/>
      <c r="O46" s="8"/>
    </row>
    <row r="47" spans="3:18" x14ac:dyDescent="0.25">
      <c r="C47" s="21"/>
      <c r="D47" s="38"/>
      <c r="F47" s="62"/>
      <c r="G47" s="48"/>
      <c r="J47" s="46"/>
      <c r="K47" s="8"/>
      <c r="L47" s="8"/>
      <c r="N47" s="8"/>
      <c r="O47" s="8"/>
      <c r="Q47" s="47"/>
    </row>
    <row r="48" spans="3:18" x14ac:dyDescent="0.25">
      <c r="C48" s="21"/>
      <c r="D48" s="38"/>
      <c r="F48" s="63"/>
      <c r="G48" s="38"/>
      <c r="J48" s="46"/>
      <c r="K48" s="8"/>
      <c r="L48" s="8"/>
      <c r="N48" s="8"/>
      <c r="O48" s="8"/>
      <c r="Q48" s="47"/>
    </row>
    <row r="49" spans="3:17" x14ac:dyDescent="0.25">
      <c r="C49" s="21"/>
      <c r="D49" s="38"/>
      <c r="F49" s="21"/>
      <c r="G49" s="38"/>
      <c r="J49" s="46"/>
      <c r="K49" s="8"/>
      <c r="L49" s="8"/>
      <c r="N49" s="8"/>
      <c r="O49" s="8"/>
      <c r="Q49" s="47"/>
    </row>
    <row r="50" spans="3:17" x14ac:dyDescent="0.25">
      <c r="C50" s="21"/>
      <c r="D50" s="38"/>
      <c r="F50" s="21"/>
      <c r="G50" s="38"/>
      <c r="J50" s="46"/>
      <c r="K50" s="8"/>
      <c r="L50" s="8"/>
      <c r="N50" s="8"/>
      <c r="O50" s="8"/>
      <c r="Q50" s="47"/>
    </row>
    <row r="51" spans="3:17" x14ac:dyDescent="0.25">
      <c r="C51" s="21"/>
      <c r="D51" s="38"/>
      <c r="F51" s="21"/>
      <c r="G51" s="38"/>
      <c r="J51" s="46"/>
      <c r="K51" s="8"/>
      <c r="L51" s="8"/>
      <c r="N51" s="8"/>
      <c r="O51" s="8"/>
      <c r="Q51" s="47"/>
    </row>
    <row r="52" spans="3:17" x14ac:dyDescent="0.25">
      <c r="C52" s="21"/>
      <c r="D52" s="49"/>
      <c r="F52" s="21"/>
      <c r="G52" s="49"/>
      <c r="J52" s="38"/>
      <c r="K52" s="8"/>
      <c r="L52" s="8"/>
      <c r="N52" s="8"/>
      <c r="O52" s="8"/>
      <c r="Q52" s="47"/>
    </row>
    <row r="53" spans="3:17" x14ac:dyDescent="0.25">
      <c r="C53" s="21"/>
      <c r="F53" s="21"/>
      <c r="J53" s="38"/>
      <c r="K53" s="8"/>
      <c r="L53" s="8"/>
      <c r="N53" s="8"/>
      <c r="O53" s="8"/>
      <c r="Q53" s="47"/>
    </row>
    <row r="54" spans="3:17" x14ac:dyDescent="0.25">
      <c r="C54" s="21"/>
      <c r="F54" s="21"/>
      <c r="J54" s="38"/>
      <c r="K54" s="8"/>
      <c r="L54" s="8"/>
      <c r="N54" s="8"/>
      <c r="O54" s="8"/>
      <c r="Q54" s="47"/>
    </row>
    <row r="55" spans="3:17" x14ac:dyDescent="0.25">
      <c r="C55" s="21"/>
      <c r="F55" s="21"/>
      <c r="J55" s="38"/>
      <c r="K55" s="8"/>
      <c r="L55" s="8"/>
      <c r="N55" s="8"/>
      <c r="O55" s="8"/>
      <c r="Q55" s="47"/>
    </row>
    <row r="56" spans="3:17" x14ac:dyDescent="0.25">
      <c r="J56" s="38"/>
      <c r="K56" s="8"/>
      <c r="L56" s="8"/>
      <c r="N56" s="8"/>
      <c r="O56" s="8"/>
      <c r="Q56" s="47"/>
    </row>
    <row r="57" spans="3:17" x14ac:dyDescent="0.25">
      <c r="J57" s="38"/>
      <c r="K57" s="8"/>
      <c r="L57" s="8"/>
      <c r="N57" s="8"/>
      <c r="O57" s="8"/>
      <c r="Q57" s="47"/>
    </row>
    <row r="58" spans="3:17" x14ac:dyDescent="0.25">
      <c r="J58" s="38"/>
      <c r="K58" s="8"/>
      <c r="L58" s="8"/>
      <c r="N58" s="8"/>
      <c r="O58" s="8"/>
      <c r="Q58" s="47"/>
    </row>
    <row r="59" spans="3:17" x14ac:dyDescent="0.25">
      <c r="J59" s="38"/>
      <c r="K59" s="8"/>
      <c r="L59" s="8"/>
      <c r="M59" s="8"/>
      <c r="N59" s="8"/>
      <c r="O59" s="8"/>
    </row>
    <row r="60" spans="3:17" x14ac:dyDescent="0.25">
      <c r="J60" s="38"/>
      <c r="K60" s="8"/>
      <c r="L60" s="8"/>
      <c r="M60" s="8"/>
      <c r="N60" s="8"/>
      <c r="O60" s="8"/>
    </row>
    <row r="61" spans="3:17" x14ac:dyDescent="0.25">
      <c r="C61" s="21"/>
      <c r="F61" s="21"/>
      <c r="J61" s="38"/>
      <c r="K61" s="8"/>
      <c r="L61" s="8"/>
      <c r="M61" s="8"/>
      <c r="N61" s="8"/>
      <c r="O61" s="8"/>
    </row>
    <row r="62" spans="3:17" x14ac:dyDescent="0.25">
      <c r="C62" s="21"/>
      <c r="F62" s="21"/>
      <c r="J62" s="38"/>
      <c r="K62" s="8"/>
      <c r="L62" s="8"/>
      <c r="M62" s="8"/>
      <c r="N62" s="8"/>
      <c r="O62" s="8"/>
    </row>
    <row r="63" spans="3:17" x14ac:dyDescent="0.25">
      <c r="C63" s="21"/>
      <c r="F63" s="21"/>
      <c r="J63" s="38"/>
      <c r="K63" s="8"/>
      <c r="L63" s="8"/>
      <c r="M63" s="8"/>
      <c r="N63" s="8"/>
      <c r="O63" s="8"/>
    </row>
    <row r="64" spans="3:17" x14ac:dyDescent="0.25">
      <c r="C64" s="21"/>
      <c r="F64" s="21"/>
      <c r="J64" s="38"/>
      <c r="K64" s="8"/>
      <c r="L64" s="8"/>
      <c r="M64" s="8"/>
      <c r="N64" s="8"/>
      <c r="O64" s="8"/>
    </row>
    <row r="65" spans="2:15" x14ac:dyDescent="0.25">
      <c r="C65" s="21"/>
      <c r="F65" s="21"/>
      <c r="J65" s="38"/>
      <c r="K65" s="8"/>
      <c r="L65" s="8"/>
      <c r="M65" s="8"/>
      <c r="N65" s="8"/>
      <c r="O65" s="8"/>
    </row>
    <row r="66" spans="2:15" x14ac:dyDescent="0.25">
      <c r="C66" s="21"/>
      <c r="F66" s="21"/>
      <c r="J66" s="38"/>
      <c r="K66" s="8"/>
      <c r="L66" s="8"/>
      <c r="M66" s="8"/>
      <c r="N66" s="8"/>
      <c r="O66" s="8"/>
    </row>
    <row r="67" spans="2:15" x14ac:dyDescent="0.25">
      <c r="C67" s="21"/>
      <c r="F67" s="21"/>
      <c r="J67" s="38"/>
      <c r="K67" s="8"/>
      <c r="L67" s="8"/>
      <c r="M67" s="8"/>
      <c r="N67" s="8"/>
      <c r="O67" s="8"/>
    </row>
    <row r="68" spans="2:15" x14ac:dyDescent="0.25">
      <c r="C68" s="21"/>
      <c r="F68" s="21"/>
      <c r="J68" s="38"/>
      <c r="K68" s="8"/>
      <c r="L68" s="8"/>
      <c r="M68" s="8"/>
      <c r="N68" s="8"/>
      <c r="O68" s="8"/>
    </row>
    <row r="69" spans="2:15" x14ac:dyDescent="0.25">
      <c r="C69" s="21"/>
      <c r="F69" s="21"/>
      <c r="J69" s="38"/>
      <c r="K69" s="8"/>
      <c r="L69" s="8"/>
      <c r="M69" s="8"/>
      <c r="N69" s="8"/>
      <c r="O69" s="8"/>
    </row>
    <row r="70" spans="2:15" x14ac:dyDescent="0.25">
      <c r="C70" s="21"/>
      <c r="F70" s="21"/>
      <c r="J70" s="38"/>
      <c r="K70" s="8"/>
      <c r="L70" s="8"/>
      <c r="M70" s="8"/>
      <c r="N70" s="8"/>
      <c r="O70" s="8"/>
    </row>
    <row r="71" spans="2:15" x14ac:dyDescent="0.25">
      <c r="C71" s="21"/>
      <c r="F71" s="21"/>
      <c r="J71" s="38"/>
      <c r="K71" s="8"/>
      <c r="L71" s="8"/>
      <c r="M71" s="8"/>
      <c r="N71" s="8"/>
      <c r="O71" s="8"/>
    </row>
    <row r="72" spans="2:15" x14ac:dyDescent="0.25">
      <c r="C72" s="21"/>
      <c r="F72" s="21"/>
      <c r="J72" s="38"/>
      <c r="K72" s="8"/>
      <c r="L72" s="8"/>
      <c r="M72" s="8"/>
      <c r="N72" s="8"/>
      <c r="O72" s="8"/>
    </row>
    <row r="73" spans="2:15" x14ac:dyDescent="0.25">
      <c r="B73" s="64"/>
      <c r="C73" s="21"/>
      <c r="F73" s="21"/>
      <c r="J73" s="38"/>
      <c r="K73" s="8"/>
      <c r="L73" s="8"/>
      <c r="M73" s="8"/>
      <c r="N73" s="8"/>
      <c r="O73" s="8"/>
    </row>
    <row r="74" spans="2:15" x14ac:dyDescent="0.25">
      <c r="C74" s="21"/>
      <c r="F74" s="21"/>
      <c r="J74" s="38"/>
      <c r="K74" s="8"/>
      <c r="L74" s="8"/>
      <c r="M74" s="8"/>
      <c r="N74" s="8"/>
      <c r="O74" s="8"/>
    </row>
    <row r="75" spans="2:15" x14ac:dyDescent="0.25">
      <c r="C75" s="21"/>
      <c r="F75" s="21"/>
      <c r="J75" s="38"/>
      <c r="K75" s="8"/>
      <c r="L75" s="8"/>
      <c r="M75" s="8"/>
      <c r="N75" s="8"/>
      <c r="O75" s="8"/>
    </row>
    <row r="76" spans="2:15" x14ac:dyDescent="0.25">
      <c r="C76" s="21"/>
      <c r="F76" s="21"/>
      <c r="J76" s="38"/>
      <c r="K76" s="8"/>
      <c r="L76" s="8"/>
      <c r="M76" s="8"/>
      <c r="N76" s="8"/>
      <c r="O76" s="8"/>
    </row>
    <row r="77" spans="2:15" x14ac:dyDescent="0.25">
      <c r="C77" s="21"/>
      <c r="F77" s="21"/>
      <c r="J77" s="38"/>
      <c r="K77" s="8"/>
      <c r="L77" s="8"/>
      <c r="M77" s="8"/>
      <c r="N77" s="8"/>
      <c r="O77" s="8"/>
    </row>
    <row r="78" spans="2:15" x14ac:dyDescent="0.25">
      <c r="C78" s="21"/>
      <c r="F78" s="21"/>
      <c r="J78" s="38"/>
      <c r="K78" s="8"/>
      <c r="L78" s="8"/>
      <c r="M78" s="8"/>
      <c r="N78" s="8"/>
      <c r="O78" s="8"/>
    </row>
    <row r="79" spans="2:15" x14ac:dyDescent="0.25">
      <c r="C79" s="21"/>
      <c r="F79" s="21"/>
      <c r="J79" s="38"/>
      <c r="K79" s="8"/>
      <c r="L79" s="8"/>
      <c r="M79" s="8"/>
      <c r="N79" s="8"/>
      <c r="O79" s="8"/>
    </row>
    <row r="80" spans="2:15" x14ac:dyDescent="0.25">
      <c r="C80" s="21"/>
      <c r="F80" s="21"/>
      <c r="J80" s="38"/>
      <c r="K80" s="8"/>
      <c r="L80" s="8"/>
      <c r="M80" s="8"/>
      <c r="N80" s="8"/>
      <c r="O80" s="8"/>
    </row>
    <row r="81" spans="2:15" x14ac:dyDescent="0.25">
      <c r="B81" s="64"/>
      <c r="C81" s="21"/>
      <c r="F81" s="21"/>
      <c r="J81" s="38"/>
      <c r="K81" s="8"/>
      <c r="L81" s="8"/>
      <c r="M81" s="8"/>
      <c r="N81" s="8"/>
      <c r="O81" s="8"/>
    </row>
    <row r="82" spans="2:15" x14ac:dyDescent="0.25">
      <c r="C82" s="21"/>
      <c r="F82" s="21"/>
      <c r="J82" s="38"/>
      <c r="K82" s="8"/>
      <c r="L82" s="8"/>
      <c r="M82" s="8"/>
      <c r="N82" s="8"/>
      <c r="O82" s="8"/>
    </row>
    <row r="83" spans="2:15" x14ac:dyDescent="0.25">
      <c r="C83" s="21"/>
      <c r="F83" s="21"/>
      <c r="J83" s="38"/>
      <c r="K83" s="8"/>
      <c r="L83" s="8"/>
      <c r="M83" s="8"/>
      <c r="N83" s="8"/>
      <c r="O83" s="8"/>
    </row>
    <row r="84" spans="2:15" x14ac:dyDescent="0.25">
      <c r="C84" s="21"/>
      <c r="F84" s="21"/>
      <c r="J84" s="38"/>
      <c r="K84" s="8"/>
      <c r="L84" s="8"/>
      <c r="M84" s="8"/>
      <c r="N84" s="8"/>
      <c r="O84" s="8"/>
    </row>
    <row r="85" spans="2:15" x14ac:dyDescent="0.25">
      <c r="C85" s="21"/>
      <c r="D85" s="38"/>
      <c r="F85" s="21"/>
      <c r="J85" s="38"/>
      <c r="K85" s="8"/>
      <c r="L85" s="8"/>
      <c r="M85" s="8"/>
      <c r="N85" s="8"/>
      <c r="O85" s="8"/>
    </row>
    <row r="86" spans="2:15" x14ac:dyDescent="0.25">
      <c r="C86" s="21"/>
      <c r="D86" s="38"/>
      <c r="F86" s="21"/>
      <c r="G86" s="38"/>
      <c r="J86" s="38"/>
      <c r="K86" s="8"/>
      <c r="L86" s="8"/>
      <c r="M86" s="8"/>
      <c r="N86" s="8"/>
      <c r="O86" s="8"/>
    </row>
    <row r="87" spans="2:15" x14ac:dyDescent="0.25">
      <c r="B87" s="64"/>
      <c r="C87" s="21"/>
      <c r="D87" s="38"/>
      <c r="F87" s="21"/>
      <c r="G87" s="38"/>
      <c r="J87" s="38"/>
      <c r="K87" s="8"/>
      <c r="L87" s="8"/>
      <c r="M87" s="8"/>
      <c r="N87" s="8"/>
      <c r="O87" s="8"/>
    </row>
    <row r="88" spans="2:15" x14ac:dyDescent="0.25">
      <c r="C88" s="21"/>
      <c r="D88" s="38"/>
      <c r="F88" s="21"/>
      <c r="G88" s="38"/>
      <c r="J88" s="38"/>
      <c r="K88" s="8"/>
      <c r="L88" s="8"/>
      <c r="M88" s="8"/>
      <c r="N88" s="8"/>
      <c r="O88" s="8"/>
    </row>
    <row r="89" spans="2:15" x14ac:dyDescent="0.25">
      <c r="C89" s="21"/>
      <c r="D89" s="38"/>
      <c r="F89" s="21"/>
      <c r="G89" s="38"/>
      <c r="J89" s="38"/>
      <c r="K89" s="8"/>
      <c r="L89" s="8"/>
      <c r="M89" s="8"/>
      <c r="N89" s="8"/>
      <c r="O89" s="8"/>
    </row>
    <row r="90" spans="2:15" x14ac:dyDescent="0.25">
      <c r="C90" s="21"/>
      <c r="D90" s="38"/>
      <c r="F90" s="21"/>
      <c r="G90" s="38"/>
      <c r="J90" s="38"/>
      <c r="K90" s="8"/>
      <c r="L90" s="8"/>
      <c r="M90" s="8"/>
      <c r="N90" s="8"/>
      <c r="O90" s="8"/>
    </row>
    <row r="91" spans="2:15" x14ac:dyDescent="0.25">
      <c r="C91" s="21"/>
      <c r="D91" s="38"/>
      <c r="F91" s="21"/>
      <c r="G91" s="38"/>
      <c r="J91" s="38"/>
      <c r="K91" s="8"/>
      <c r="L91" s="8"/>
      <c r="M91" s="8"/>
      <c r="N91" s="8"/>
      <c r="O91" s="8"/>
    </row>
    <row r="92" spans="2:15" x14ac:dyDescent="0.25">
      <c r="C92" s="21"/>
      <c r="D92" s="38"/>
      <c r="F92" s="21"/>
      <c r="G92" s="38"/>
      <c r="J92" s="38"/>
      <c r="K92" s="8"/>
      <c r="L92" s="8"/>
      <c r="M92" s="8"/>
      <c r="N92" s="8"/>
      <c r="O92" s="8"/>
    </row>
    <row r="93" spans="2:15" x14ac:dyDescent="0.25">
      <c r="C93" s="21"/>
      <c r="D93" s="38"/>
      <c r="F93" s="21"/>
      <c r="G93" s="38"/>
      <c r="J93" s="38"/>
      <c r="K93" s="8"/>
      <c r="L93" s="8"/>
      <c r="M93" s="8"/>
      <c r="N93" s="8"/>
      <c r="O93" s="8"/>
    </row>
    <row r="94" spans="2:15" x14ac:dyDescent="0.25">
      <c r="C94" s="21"/>
      <c r="D94" s="38"/>
      <c r="F94" s="21"/>
      <c r="G94" s="38"/>
      <c r="J94" s="38"/>
      <c r="K94" s="8"/>
      <c r="L94" s="8"/>
      <c r="M94" s="8"/>
      <c r="N94" s="8"/>
      <c r="O94" s="8"/>
    </row>
    <row r="95" spans="2:15" x14ac:dyDescent="0.25">
      <c r="D95" s="38"/>
      <c r="F95" s="21"/>
      <c r="G95" s="38"/>
      <c r="J95" s="38"/>
      <c r="K95" s="8"/>
      <c r="L95" s="8"/>
      <c r="M95" s="8"/>
      <c r="N95" s="8"/>
      <c r="O95" s="8"/>
    </row>
    <row r="96" spans="2:15" x14ac:dyDescent="0.25">
      <c r="D96" s="38"/>
      <c r="F96" s="21"/>
      <c r="G96" s="38"/>
      <c r="J96" s="38"/>
      <c r="K96" s="8"/>
      <c r="L96" s="8"/>
      <c r="M96" s="8"/>
      <c r="N96" s="8"/>
      <c r="O96" s="8"/>
    </row>
    <row r="97" spans="4:15" x14ac:dyDescent="0.25">
      <c r="D97" s="38"/>
      <c r="F97" s="21"/>
      <c r="G97" s="38"/>
      <c r="J97" s="38"/>
      <c r="K97" s="8"/>
      <c r="L97" s="8"/>
      <c r="M97" s="8"/>
      <c r="N97" s="8"/>
      <c r="O97" s="8"/>
    </row>
    <row r="98" spans="4:15" x14ac:dyDescent="0.25">
      <c r="D98" s="38"/>
      <c r="F98" s="21"/>
      <c r="G98" s="38"/>
      <c r="J98" s="38"/>
      <c r="K98" s="8"/>
      <c r="L98" s="8"/>
      <c r="M98" s="8"/>
      <c r="N98" s="8"/>
      <c r="O98" s="8"/>
    </row>
    <row r="99" spans="4:15" x14ac:dyDescent="0.25">
      <c r="D99" s="38"/>
      <c r="F99" s="21"/>
      <c r="G99" s="38"/>
      <c r="J99" s="38"/>
      <c r="K99" s="8"/>
      <c r="L99" s="8"/>
      <c r="M99" s="8"/>
      <c r="N99" s="8"/>
      <c r="O99" s="8"/>
    </row>
    <row r="100" spans="4:15" x14ac:dyDescent="0.25">
      <c r="D100" s="38"/>
      <c r="F100" s="21"/>
      <c r="G100" s="38"/>
      <c r="J100" s="38"/>
    </row>
    <row r="101" spans="4:15" x14ac:dyDescent="0.25">
      <c r="D101" s="44"/>
      <c r="E101" s="50" t="s">
        <v>35</v>
      </c>
      <c r="F101" s="45"/>
      <c r="G101" s="44"/>
      <c r="H101" s="50" t="s">
        <v>35</v>
      </c>
      <c r="I101" s="50"/>
      <c r="J101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31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0A2B-1C60-4A84-A39A-E2E2A208468A}">
  <sheetPr>
    <pageSetUpPr fitToPage="1"/>
  </sheetPr>
  <dimension ref="A1:X87"/>
  <sheetViews>
    <sheetView workbookViewId="0">
      <pane ySplit="15" topLeftCell="A16" activePane="bottomLeft" state="frozen"/>
      <selection pane="bottomLeft" activeCell="M9" sqref="M9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  <col min="13" max="13" width="10.7109375" customWidth="1"/>
  </cols>
  <sheetData>
    <row r="1" spans="1:24" x14ac:dyDescent="0.25">
      <c r="B1" t="s">
        <v>0</v>
      </c>
      <c r="L1" s="1">
        <f>[6]Summary!E2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373280</v>
      </c>
      <c r="K2">
        <f>J2-J3</f>
        <v>-580</v>
      </c>
      <c r="L2" s="1">
        <f>K2/J2</f>
        <v>-1.5537933990570081E-3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90</v>
      </c>
      <c r="E3" s="4"/>
      <c r="F3" t="s">
        <v>91</v>
      </c>
      <c r="H3" s="2" t="s">
        <v>5</v>
      </c>
      <c r="I3" s="2"/>
      <c r="J3">
        <f>K11-L10+M11-N10+O11-P10+Q11-R10+S11-T10+U11-V10+W11-X10</f>
        <v>373860</v>
      </c>
      <c r="K3" s="5" t="s">
        <v>6</v>
      </c>
      <c r="L3" s="5" t="s">
        <v>7</v>
      </c>
      <c r="M3" s="5" t="s">
        <v>8</v>
      </c>
      <c r="N3" s="6">
        <f>N4*I4/O1</f>
        <v>162.21651289462469</v>
      </c>
      <c r="O3" s="53">
        <f>K7+M7+O7+Q7+S7+U7+W7</f>
        <v>162.21651289462469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">
        <v>87</v>
      </c>
      <c r="E4" s="4"/>
      <c r="F4" s="8">
        <v>2022</v>
      </c>
      <c r="I4" s="8">
        <f>[6]Summary!D2</f>
        <v>60</v>
      </c>
      <c r="J4" s="8">
        <f>J3/I4</f>
        <v>6231</v>
      </c>
      <c r="K4" s="9">
        <v>0.98</v>
      </c>
      <c r="L4" s="9">
        <f>IF(J5=0,L1,(L8+N8+P8+R8+T8+V8+X8)/J5/K4)</f>
        <v>0.16</v>
      </c>
      <c r="M4" s="9">
        <f>IF(J5=0,0,(L9+N9+P9+R9+T9+V9+X9)/J5/K4)</f>
        <v>6.4698015299844858E-3</v>
      </c>
      <c r="N4" s="8">
        <f>IF(L4&gt;L1,J4*(1-L4)/(1-L1)*(1-M4)*K4,J4*K4*(1-M4))</f>
        <v>5960.4365660818712</v>
      </c>
      <c r="O4" s="12"/>
      <c r="S4" t="s">
        <v>54</v>
      </c>
      <c r="T4" s="58">
        <f>T2+T3</f>
        <v>0</v>
      </c>
      <c r="U4" s="58">
        <f t="shared" ref="U4:V4" si="0">U2+U3</f>
        <v>0</v>
      </c>
      <c r="V4" s="59">
        <f t="shared" si="0"/>
        <v>0</v>
      </c>
      <c r="W4" s="60" t="e">
        <f>V4/T4</f>
        <v>#DIV/0!</v>
      </c>
    </row>
    <row r="5" spans="1:24" x14ac:dyDescent="0.25">
      <c r="B5" t="s">
        <v>10</v>
      </c>
      <c r="D5" s="7">
        <v>44816</v>
      </c>
      <c r="E5" s="4"/>
      <c r="F5" s="10">
        <v>44816</v>
      </c>
      <c r="J5" s="6">
        <f>J3/O1</f>
        <v>169.58004344820046</v>
      </c>
      <c r="N5" s="8">
        <v>155.30000000000001</v>
      </c>
      <c r="O5" s="61">
        <f>N4/N5</f>
        <v>38.380145306386808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53">
        <f>IF(K8&gt;$L1,(L11-L10/$O1)*$K4*(1-K8)/(1-$L1)*(1-K9),(L11-L10/$O1)*$K4*(1-K9))</f>
        <v>104.57795429683702</v>
      </c>
      <c r="L7" s="12"/>
      <c r="M7" s="53">
        <f>IF(M8&gt;$L1,(N11-N10/$O1)*$K4*(1-M8)/(1-$L1)*(1-M9),(N11-N10/$O1)*$K4*(1-M9))</f>
        <v>57.638558597787664</v>
      </c>
      <c r="N7" s="8">
        <f>M7*2204.622/60</f>
        <v>2117.8539055495303</v>
      </c>
      <c r="O7" s="6">
        <f>IF(O8&gt;$L1,(P11-P10/$O1)*$K4*(1-O8)/(1-$L1)*(1-O9),(P11-P10/$O1)*$K4*(1-O9))</f>
        <v>0</v>
      </c>
      <c r="P7" s="8">
        <f>O7*2204.622/60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0.16</v>
      </c>
      <c r="L8" s="6">
        <f>(L11-L10/$O1)*$K4*K8</f>
        <v>17.203299841038124</v>
      </c>
      <c r="M8" s="1">
        <v>0.16</v>
      </c>
      <c r="N8" s="6">
        <f>(N11-N10/$O1)*$K4*M8</f>
        <v>9.3868509716397064</v>
      </c>
      <c r="O8" s="1">
        <v>0.14499999999999999</v>
      </c>
      <c r="P8" s="6">
        <f>(P11-P10/$O1)*$K4*O8</f>
        <v>0</v>
      </c>
      <c r="Q8" s="1">
        <v>0.13500000000000001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1.0752062400648827</v>
      </c>
      <c r="M9" s="1">
        <v>0</v>
      </c>
      <c r="N9" s="6">
        <f>(N11-N10/$O1)*$K4*M9</f>
        <v>0</v>
      </c>
      <c r="O9" s="1">
        <v>0</v>
      </c>
      <c r="P9" s="6">
        <f>(P11-P10/$O1)*$K4*O9</f>
        <v>0</v>
      </c>
      <c r="Q9" s="1">
        <v>0.01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181120.98799828548</v>
      </c>
      <c r="E10" s="23"/>
      <c r="F10" s="24"/>
      <c r="G10" s="22">
        <f>J3/J2*G11</f>
        <v>192739.01200171452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180840</v>
      </c>
      <c r="E11" s="27"/>
      <c r="F11" s="28"/>
      <c r="G11" s="26">
        <f>H14+I14</f>
        <v>192440</v>
      </c>
      <c r="H11" s="27"/>
      <c r="I11" s="27"/>
      <c r="J11" s="29"/>
      <c r="K11" s="30">
        <f>K14+L14</f>
        <v>241880</v>
      </c>
      <c r="L11" s="31">
        <f>K11/2204.62262184877</f>
        <v>109.71492245560029</v>
      </c>
      <c r="M11" s="30">
        <f>M14+N14</f>
        <v>131980</v>
      </c>
      <c r="N11" s="31">
        <f>M11/2204.62262184877</f>
        <v>59.865120992600161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92</v>
      </c>
      <c r="L12" s="37"/>
      <c r="M12" s="36" t="s">
        <v>93</v>
      </c>
      <c r="N12" s="37"/>
      <c r="O12" s="36" t="s">
        <v>56</v>
      </c>
      <c r="P12" s="37"/>
      <c r="Q12" s="36" t="s">
        <v>57</v>
      </c>
      <c r="R12" s="37"/>
      <c r="S12" s="36" t="s">
        <v>58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SUM(E15:E112)</f>
        <v>180840</v>
      </c>
      <c r="F14" s="41">
        <f>SUM(F15:F112)</f>
        <v>0</v>
      </c>
      <c r="G14" s="38"/>
      <c r="H14" s="40">
        <f>SUM(H15:H112)</f>
        <v>192440</v>
      </c>
      <c r="I14" s="40">
        <f>SUM(I15:I112)</f>
        <v>0</v>
      </c>
      <c r="J14" s="29"/>
      <c r="K14" s="42">
        <f t="shared" ref="K14:X14" si="1">SUM(K15:K112)</f>
        <v>0</v>
      </c>
      <c r="L14" s="43">
        <f t="shared" si="1"/>
        <v>241880</v>
      </c>
      <c r="M14" s="42">
        <f t="shared" si="1"/>
        <v>131980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61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s="12" customFormat="1" x14ac:dyDescent="0.25">
      <c r="A16"/>
      <c r="B16"/>
      <c r="C16" s="51">
        <v>1</v>
      </c>
      <c r="D16" s="38">
        <v>76</v>
      </c>
      <c r="E16" s="8">
        <v>12740</v>
      </c>
      <c r="F16" s="21"/>
      <c r="G16">
        <v>595</v>
      </c>
      <c r="H16" s="8">
        <v>17760</v>
      </c>
      <c r="I16"/>
      <c r="J16" s="46"/>
      <c r="K16"/>
      <c r="M16" s="47"/>
      <c r="N16" s="52"/>
      <c r="O16" s="8"/>
      <c r="S16"/>
      <c r="T16"/>
    </row>
    <row r="17" spans="3:18" x14ac:dyDescent="0.25">
      <c r="C17" s="21">
        <v>2</v>
      </c>
      <c r="D17" s="38">
        <v>77</v>
      </c>
      <c r="E17">
        <v>8580</v>
      </c>
      <c r="F17" s="21"/>
      <c r="G17">
        <v>596</v>
      </c>
      <c r="H17">
        <v>10140</v>
      </c>
      <c r="J17" s="46"/>
      <c r="L17" s="8">
        <v>49280</v>
      </c>
      <c r="M17" s="47"/>
      <c r="N17" s="8"/>
      <c r="O17" s="8"/>
    </row>
    <row r="18" spans="3:18" x14ac:dyDescent="0.25">
      <c r="C18" s="21">
        <v>3</v>
      </c>
      <c r="D18" s="38">
        <v>78</v>
      </c>
      <c r="E18" s="8">
        <v>22320</v>
      </c>
      <c r="F18" s="21"/>
      <c r="G18">
        <v>597</v>
      </c>
      <c r="H18" s="8">
        <v>24100</v>
      </c>
      <c r="J18" s="46"/>
      <c r="L18" s="8">
        <v>46320</v>
      </c>
      <c r="M18" s="47"/>
      <c r="N18" s="8"/>
      <c r="O18" s="52"/>
    </row>
    <row r="19" spans="3:18" x14ac:dyDescent="0.25">
      <c r="C19" s="21">
        <v>4</v>
      </c>
      <c r="D19" s="38">
        <v>79</v>
      </c>
      <c r="E19">
        <v>19080</v>
      </c>
      <c r="F19" s="21"/>
      <c r="G19">
        <v>598</v>
      </c>
      <c r="H19">
        <v>21440</v>
      </c>
      <c r="J19" s="46"/>
      <c r="L19" s="8">
        <v>41040</v>
      </c>
      <c r="M19" s="47"/>
      <c r="N19" s="8"/>
      <c r="O19" s="8"/>
    </row>
    <row r="20" spans="3:18" x14ac:dyDescent="0.25">
      <c r="C20" s="21">
        <v>5</v>
      </c>
      <c r="D20" s="38">
        <v>80</v>
      </c>
      <c r="E20">
        <v>18260</v>
      </c>
      <c r="F20" s="21"/>
      <c r="G20">
        <v>599</v>
      </c>
      <c r="H20">
        <v>16520</v>
      </c>
      <c r="J20" s="46"/>
      <c r="L20" s="8">
        <v>34800</v>
      </c>
      <c r="M20" s="47"/>
      <c r="N20" s="8"/>
      <c r="O20" s="8"/>
    </row>
    <row r="21" spans="3:18" x14ac:dyDescent="0.25">
      <c r="C21" s="21">
        <v>6</v>
      </c>
      <c r="D21" s="38">
        <v>81</v>
      </c>
      <c r="E21">
        <v>23640</v>
      </c>
      <c r="F21" s="21"/>
      <c r="G21">
        <v>600</v>
      </c>
      <c r="H21">
        <v>22480</v>
      </c>
      <c r="J21" s="46"/>
      <c r="L21" s="8">
        <v>46400</v>
      </c>
      <c r="M21" s="47"/>
      <c r="N21" s="8"/>
      <c r="O21" s="8"/>
      <c r="R21" s="12"/>
    </row>
    <row r="22" spans="3:18" x14ac:dyDescent="0.25">
      <c r="C22" s="21">
        <v>7</v>
      </c>
      <c r="D22" s="38">
        <v>82</v>
      </c>
      <c r="E22">
        <v>21440</v>
      </c>
      <c r="F22" s="21"/>
      <c r="G22">
        <v>601</v>
      </c>
      <c r="H22">
        <v>21940</v>
      </c>
      <c r="J22" s="46"/>
      <c r="L22" s="8">
        <v>24040</v>
      </c>
      <c r="N22" s="8"/>
      <c r="O22" s="8"/>
      <c r="R22" s="12"/>
    </row>
    <row r="23" spans="3:18" x14ac:dyDescent="0.25">
      <c r="C23" s="21"/>
      <c r="D23" s="38"/>
      <c r="F23" s="21"/>
      <c r="J23" s="46"/>
      <c r="M23" s="8">
        <v>19660</v>
      </c>
      <c r="N23" s="8"/>
      <c r="O23" s="8"/>
      <c r="Q23" s="12"/>
    </row>
    <row r="24" spans="3:18" x14ac:dyDescent="0.25">
      <c r="C24" s="21">
        <v>8</v>
      </c>
      <c r="D24" s="38">
        <v>83</v>
      </c>
      <c r="E24">
        <v>21140</v>
      </c>
      <c r="F24" s="21"/>
      <c r="G24">
        <v>602</v>
      </c>
      <c r="H24">
        <v>20520</v>
      </c>
      <c r="J24" s="46"/>
      <c r="M24" s="8">
        <v>40880</v>
      </c>
      <c r="N24" s="8"/>
      <c r="O24" s="8"/>
    </row>
    <row r="25" spans="3:18" x14ac:dyDescent="0.25">
      <c r="C25" s="21">
        <v>9</v>
      </c>
      <c r="D25" s="38">
        <v>84</v>
      </c>
      <c r="E25">
        <v>23500</v>
      </c>
      <c r="F25" s="21"/>
      <c r="G25">
        <v>603</v>
      </c>
      <c r="H25">
        <v>24080</v>
      </c>
      <c r="J25" s="46"/>
      <c r="M25" s="8">
        <v>47780</v>
      </c>
      <c r="N25" s="8"/>
      <c r="O25" s="8"/>
    </row>
    <row r="26" spans="3:18" x14ac:dyDescent="0.25">
      <c r="C26" s="21">
        <v>10</v>
      </c>
      <c r="D26" s="38">
        <v>85</v>
      </c>
      <c r="E26">
        <v>10140</v>
      </c>
      <c r="F26" s="21"/>
      <c r="G26">
        <v>604</v>
      </c>
      <c r="H26">
        <v>13460</v>
      </c>
      <c r="J26" s="46"/>
      <c r="L26" s="8"/>
      <c r="M26" s="8">
        <v>23660</v>
      </c>
      <c r="N26" s="8"/>
      <c r="O26" s="8"/>
    </row>
    <row r="27" spans="3:18" x14ac:dyDescent="0.25">
      <c r="C27" s="21"/>
      <c r="D27" s="38"/>
      <c r="F27" s="21"/>
      <c r="J27" s="46"/>
      <c r="L27" s="8"/>
      <c r="M27" s="47"/>
      <c r="N27" s="8"/>
      <c r="O27" s="8"/>
    </row>
    <row r="28" spans="3:18" x14ac:dyDescent="0.25">
      <c r="C28" s="21"/>
      <c r="D28" s="38"/>
      <c r="F28" s="21"/>
      <c r="J28" s="46"/>
      <c r="L28" s="8"/>
      <c r="M28" s="47"/>
      <c r="N28" s="8"/>
      <c r="O28" s="8"/>
    </row>
    <row r="29" spans="3:18" x14ac:dyDescent="0.25">
      <c r="C29" s="21"/>
      <c r="D29" s="38"/>
      <c r="F29" s="21"/>
      <c r="J29" s="46"/>
      <c r="L29" s="8"/>
      <c r="M29" s="47"/>
      <c r="N29" s="8"/>
      <c r="O29" s="8"/>
    </row>
    <row r="30" spans="3:18" x14ac:dyDescent="0.25">
      <c r="C30" s="21"/>
      <c r="D30" s="38"/>
      <c r="F30" s="21"/>
      <c r="J30" s="46"/>
      <c r="L30" s="8"/>
      <c r="M30" s="47"/>
      <c r="N30" s="8"/>
      <c r="O30" s="8"/>
    </row>
    <row r="31" spans="3:18" x14ac:dyDescent="0.25">
      <c r="C31" s="21"/>
      <c r="D31" s="38"/>
      <c r="F31" s="62"/>
      <c r="J31" s="46"/>
      <c r="L31" s="8"/>
      <c r="M31" s="47"/>
      <c r="N31" s="8"/>
      <c r="O31" s="8"/>
    </row>
    <row r="32" spans="3:18" x14ac:dyDescent="0.25">
      <c r="C32" s="21"/>
      <c r="D32" s="38"/>
      <c r="F32" s="62"/>
      <c r="J32" s="46"/>
      <c r="K32" s="8"/>
      <c r="L32" s="8"/>
      <c r="M32" s="47"/>
      <c r="N32" s="8"/>
      <c r="O32" s="8"/>
    </row>
    <row r="33" spans="3:17" x14ac:dyDescent="0.25">
      <c r="C33" s="21"/>
      <c r="D33" s="38"/>
      <c r="F33" s="62"/>
      <c r="G33" s="48"/>
      <c r="J33" s="46"/>
      <c r="K33" s="8"/>
      <c r="L33" s="8"/>
      <c r="N33" s="8"/>
      <c r="O33" s="8"/>
      <c r="Q33" s="47"/>
    </row>
    <row r="34" spans="3:17" x14ac:dyDescent="0.25">
      <c r="C34" s="21"/>
      <c r="D34" s="38"/>
      <c r="F34" s="63"/>
      <c r="G34" s="38"/>
      <c r="J34" s="46"/>
      <c r="K34" s="8"/>
      <c r="L34" s="8"/>
      <c r="N34" s="8"/>
      <c r="O34" s="8"/>
      <c r="Q34" s="47"/>
    </row>
    <row r="35" spans="3:17" x14ac:dyDescent="0.25">
      <c r="C35" s="21"/>
      <c r="D35" s="38"/>
      <c r="F35" s="21"/>
      <c r="G35" s="38"/>
      <c r="J35" s="46"/>
      <c r="K35" s="8"/>
      <c r="L35" s="8"/>
      <c r="N35" s="8"/>
      <c r="O35" s="8"/>
      <c r="Q35" s="47"/>
    </row>
    <row r="36" spans="3:17" x14ac:dyDescent="0.25">
      <c r="C36" s="21"/>
      <c r="D36" s="38"/>
      <c r="F36" s="21"/>
      <c r="G36" s="38"/>
      <c r="J36" s="46"/>
      <c r="K36" s="8"/>
      <c r="L36" s="8"/>
      <c r="N36" s="8"/>
      <c r="O36" s="8"/>
      <c r="Q36" s="47"/>
    </row>
    <row r="37" spans="3:17" x14ac:dyDescent="0.25">
      <c r="C37" s="21"/>
      <c r="D37" s="38"/>
      <c r="F37" s="21"/>
      <c r="G37" s="38"/>
      <c r="J37" s="46"/>
      <c r="K37" s="8"/>
      <c r="L37" s="8"/>
      <c r="N37" s="8"/>
      <c r="O37" s="8"/>
      <c r="Q37" s="47"/>
    </row>
    <row r="38" spans="3:17" x14ac:dyDescent="0.25">
      <c r="C38" s="21"/>
      <c r="D38" s="49"/>
      <c r="F38" s="21"/>
      <c r="G38" s="49"/>
      <c r="J38" s="38"/>
      <c r="K38" s="8"/>
      <c r="L38" s="8"/>
      <c r="N38" s="8"/>
      <c r="O38" s="8"/>
      <c r="Q38" s="47"/>
    </row>
    <row r="39" spans="3:17" x14ac:dyDescent="0.25">
      <c r="C39" s="21"/>
      <c r="F39" s="21"/>
      <c r="J39" s="38"/>
      <c r="K39" s="8"/>
      <c r="L39" s="8"/>
      <c r="N39" s="8"/>
      <c r="O39" s="8"/>
      <c r="Q39" s="47"/>
    </row>
    <row r="40" spans="3:17" x14ac:dyDescent="0.25">
      <c r="C40" s="21"/>
      <c r="F40" s="21"/>
      <c r="J40" s="38"/>
      <c r="K40" s="8"/>
      <c r="L40" s="8"/>
      <c r="N40" s="8"/>
      <c r="O40" s="8"/>
      <c r="Q40" s="47"/>
    </row>
    <row r="41" spans="3:17" x14ac:dyDescent="0.25">
      <c r="C41" s="21"/>
      <c r="F41" s="21"/>
      <c r="J41" s="38"/>
      <c r="K41" s="8"/>
      <c r="L41" s="8"/>
      <c r="N41" s="8"/>
      <c r="O41" s="8"/>
      <c r="Q41" s="47"/>
    </row>
    <row r="42" spans="3:17" x14ac:dyDescent="0.25">
      <c r="J42" s="38"/>
      <c r="K42" s="8"/>
      <c r="L42" s="8"/>
      <c r="N42" s="8"/>
      <c r="O42" s="8"/>
      <c r="Q42" s="47"/>
    </row>
    <row r="43" spans="3:17" x14ac:dyDescent="0.25">
      <c r="J43" s="38"/>
      <c r="K43" s="8"/>
      <c r="L43" s="8"/>
      <c r="N43" s="8"/>
      <c r="O43" s="8"/>
      <c r="Q43" s="47"/>
    </row>
    <row r="44" spans="3:17" x14ac:dyDescent="0.25">
      <c r="J44" s="38"/>
      <c r="K44" s="8"/>
      <c r="L44" s="8"/>
      <c r="N44" s="8"/>
      <c r="O44" s="8"/>
      <c r="Q44" s="47"/>
    </row>
    <row r="45" spans="3:17" x14ac:dyDescent="0.25">
      <c r="J45" s="38"/>
      <c r="K45" s="8"/>
      <c r="L45" s="8"/>
      <c r="M45" s="8"/>
      <c r="N45" s="8"/>
      <c r="O45" s="8"/>
    </row>
    <row r="46" spans="3:17" x14ac:dyDescent="0.25">
      <c r="J46" s="38"/>
      <c r="K46" s="8"/>
      <c r="L46" s="8"/>
      <c r="M46" s="8"/>
      <c r="N46" s="8"/>
      <c r="O46" s="8"/>
    </row>
    <row r="47" spans="3:17" x14ac:dyDescent="0.25">
      <c r="C47" s="21"/>
      <c r="F47" s="21"/>
      <c r="J47" s="38"/>
      <c r="K47" s="8"/>
      <c r="L47" s="8"/>
      <c r="M47" s="8"/>
      <c r="N47" s="8"/>
      <c r="O47" s="8"/>
    </row>
    <row r="48" spans="3:17" x14ac:dyDescent="0.25">
      <c r="C48" s="21"/>
      <c r="F48" s="21"/>
      <c r="J48" s="38"/>
      <c r="K48" s="8"/>
      <c r="L48" s="8"/>
      <c r="M48" s="8"/>
      <c r="N48" s="8"/>
      <c r="O48" s="8"/>
    </row>
    <row r="49" spans="2:15" x14ac:dyDescent="0.25">
      <c r="C49" s="21"/>
      <c r="F49" s="21"/>
      <c r="J49" s="38"/>
      <c r="K49" s="8"/>
      <c r="L49" s="8"/>
      <c r="M49" s="8"/>
      <c r="N49" s="8"/>
      <c r="O49" s="8"/>
    </row>
    <row r="50" spans="2:15" x14ac:dyDescent="0.25">
      <c r="C50" s="21"/>
      <c r="F50" s="21"/>
      <c r="J50" s="38"/>
      <c r="K50" s="8"/>
      <c r="L50" s="8"/>
      <c r="M50" s="8"/>
      <c r="N50" s="8"/>
      <c r="O50" s="8"/>
    </row>
    <row r="51" spans="2:15" x14ac:dyDescent="0.25">
      <c r="C51" s="21"/>
      <c r="F51" s="21"/>
      <c r="J51" s="38"/>
      <c r="K51" s="8"/>
      <c r="L51" s="8"/>
      <c r="M51" s="8"/>
      <c r="N51" s="8"/>
      <c r="O51" s="8"/>
    </row>
    <row r="52" spans="2:15" x14ac:dyDescent="0.25">
      <c r="C52" s="21"/>
      <c r="F52" s="21"/>
      <c r="J52" s="38"/>
      <c r="K52" s="8"/>
      <c r="L52" s="8"/>
      <c r="M52" s="8"/>
      <c r="N52" s="8"/>
      <c r="O52" s="8"/>
    </row>
    <row r="53" spans="2:15" x14ac:dyDescent="0.25">
      <c r="C53" s="21"/>
      <c r="F53" s="21"/>
      <c r="J53" s="38"/>
      <c r="K53" s="8"/>
      <c r="L53" s="8"/>
      <c r="M53" s="8"/>
      <c r="N53" s="8"/>
      <c r="O53" s="8"/>
    </row>
    <row r="54" spans="2:15" x14ac:dyDescent="0.25">
      <c r="C54" s="21"/>
      <c r="F54" s="21"/>
      <c r="J54" s="38"/>
      <c r="K54" s="8"/>
      <c r="L54" s="8"/>
      <c r="M54" s="8"/>
      <c r="N54" s="8"/>
      <c r="O54" s="8"/>
    </row>
    <row r="55" spans="2:15" x14ac:dyDescent="0.25">
      <c r="C55" s="21"/>
      <c r="F55" s="21"/>
      <c r="J55" s="38"/>
      <c r="K55" s="8"/>
      <c r="L55" s="8"/>
      <c r="M55" s="8"/>
      <c r="N55" s="8"/>
      <c r="O55" s="8"/>
    </row>
    <row r="56" spans="2:15" x14ac:dyDescent="0.25">
      <c r="C56" s="21"/>
      <c r="F56" s="21"/>
      <c r="J56" s="38"/>
      <c r="K56" s="8"/>
      <c r="L56" s="8"/>
      <c r="M56" s="8"/>
      <c r="N56" s="8"/>
      <c r="O56" s="8"/>
    </row>
    <row r="57" spans="2:15" x14ac:dyDescent="0.25">
      <c r="C57" s="21"/>
      <c r="F57" s="21"/>
      <c r="J57" s="38"/>
      <c r="K57" s="8"/>
      <c r="L57" s="8"/>
      <c r="M57" s="8"/>
      <c r="N57" s="8"/>
      <c r="O57" s="8"/>
    </row>
    <row r="58" spans="2:15" x14ac:dyDescent="0.25">
      <c r="C58" s="21"/>
      <c r="F58" s="21"/>
      <c r="J58" s="38"/>
      <c r="K58" s="8"/>
      <c r="L58" s="8"/>
      <c r="M58" s="8"/>
      <c r="N58" s="8"/>
      <c r="O58" s="8"/>
    </row>
    <row r="59" spans="2:15" x14ac:dyDescent="0.25">
      <c r="B59" s="64"/>
      <c r="C59" s="21"/>
      <c r="F59" s="21"/>
      <c r="J59" s="38"/>
      <c r="K59" s="8"/>
      <c r="L59" s="8"/>
      <c r="M59" s="8"/>
      <c r="N59" s="8"/>
      <c r="O59" s="8"/>
    </row>
    <row r="60" spans="2:15" x14ac:dyDescent="0.25">
      <c r="C60" s="21"/>
      <c r="F60" s="21"/>
      <c r="J60" s="38"/>
      <c r="K60" s="8"/>
      <c r="L60" s="8"/>
      <c r="M60" s="8"/>
      <c r="N60" s="8"/>
      <c r="O60" s="8"/>
    </row>
    <row r="61" spans="2:15" x14ac:dyDescent="0.25">
      <c r="C61" s="21"/>
      <c r="F61" s="21"/>
      <c r="J61" s="38"/>
      <c r="K61" s="8"/>
      <c r="L61" s="8"/>
      <c r="M61" s="8"/>
      <c r="N61" s="8"/>
      <c r="O61" s="8"/>
    </row>
    <row r="62" spans="2:15" x14ac:dyDescent="0.25">
      <c r="C62" s="21"/>
      <c r="F62" s="21"/>
      <c r="J62" s="38"/>
      <c r="K62" s="8"/>
      <c r="L62" s="8"/>
      <c r="M62" s="8"/>
      <c r="N62" s="8"/>
      <c r="O62" s="8"/>
    </row>
    <row r="63" spans="2:15" x14ac:dyDescent="0.25">
      <c r="C63" s="21"/>
      <c r="F63" s="21"/>
      <c r="J63" s="38"/>
      <c r="K63" s="8"/>
      <c r="L63" s="8"/>
      <c r="M63" s="8"/>
      <c r="N63" s="8"/>
      <c r="O63" s="8"/>
    </row>
    <row r="64" spans="2:15" x14ac:dyDescent="0.25">
      <c r="C64" s="21"/>
      <c r="F64" s="21"/>
      <c r="J64" s="38"/>
      <c r="K64" s="8"/>
      <c r="L64" s="8"/>
      <c r="M64" s="8"/>
      <c r="N64" s="8"/>
      <c r="O64" s="8"/>
    </row>
    <row r="65" spans="2:15" x14ac:dyDescent="0.25">
      <c r="C65" s="21"/>
      <c r="F65" s="21"/>
      <c r="J65" s="38"/>
      <c r="K65" s="8"/>
      <c r="L65" s="8"/>
      <c r="M65" s="8"/>
      <c r="N65" s="8"/>
      <c r="O65" s="8"/>
    </row>
    <row r="66" spans="2:15" x14ac:dyDescent="0.25">
      <c r="C66" s="21"/>
      <c r="F66" s="21"/>
      <c r="J66" s="38"/>
      <c r="K66" s="8"/>
      <c r="L66" s="8"/>
      <c r="M66" s="8"/>
      <c r="N66" s="8"/>
      <c r="O66" s="8"/>
    </row>
    <row r="67" spans="2:15" x14ac:dyDescent="0.25">
      <c r="B67" s="64"/>
      <c r="C67" s="21"/>
      <c r="F67" s="21"/>
      <c r="J67" s="38"/>
      <c r="K67" s="8"/>
      <c r="L67" s="8"/>
      <c r="M67" s="8"/>
      <c r="N67" s="8"/>
      <c r="O67" s="8"/>
    </row>
    <row r="68" spans="2:15" x14ac:dyDescent="0.25">
      <c r="C68" s="21"/>
      <c r="F68" s="21"/>
      <c r="J68" s="38"/>
      <c r="K68" s="8"/>
      <c r="L68" s="8"/>
      <c r="M68" s="8"/>
      <c r="N68" s="8"/>
      <c r="O68" s="8"/>
    </row>
    <row r="69" spans="2:15" x14ac:dyDescent="0.25">
      <c r="C69" s="21"/>
      <c r="F69" s="21"/>
      <c r="J69" s="38"/>
      <c r="K69" s="8"/>
      <c r="L69" s="8"/>
      <c r="M69" s="8"/>
      <c r="N69" s="8"/>
      <c r="O69" s="8"/>
    </row>
    <row r="70" spans="2:15" x14ac:dyDescent="0.25">
      <c r="C70" s="21"/>
      <c r="F70" s="21"/>
      <c r="J70" s="38"/>
      <c r="K70" s="8"/>
      <c r="L70" s="8"/>
      <c r="M70" s="8"/>
      <c r="N70" s="8"/>
      <c r="O70" s="8"/>
    </row>
    <row r="71" spans="2:15" x14ac:dyDescent="0.25">
      <c r="C71" s="21"/>
      <c r="D71" s="38"/>
      <c r="F71" s="21"/>
      <c r="J71" s="38"/>
      <c r="K71" s="8"/>
      <c r="L71" s="8"/>
      <c r="M71" s="8"/>
      <c r="N71" s="8"/>
      <c r="O71" s="8"/>
    </row>
    <row r="72" spans="2:15" x14ac:dyDescent="0.25">
      <c r="C72" s="21"/>
      <c r="D72" s="38"/>
      <c r="F72" s="21"/>
      <c r="G72" s="38"/>
      <c r="J72" s="38"/>
      <c r="K72" s="8"/>
      <c r="L72" s="8"/>
      <c r="M72" s="8"/>
      <c r="N72" s="8"/>
      <c r="O72" s="8"/>
    </row>
    <row r="73" spans="2:15" x14ac:dyDescent="0.25">
      <c r="B73" s="64"/>
      <c r="C73" s="21"/>
      <c r="D73" s="38"/>
      <c r="F73" s="21"/>
      <c r="G73" s="38"/>
      <c r="J73" s="38"/>
      <c r="K73" s="8"/>
      <c r="L73" s="8"/>
      <c r="M73" s="8"/>
      <c r="N73" s="8"/>
      <c r="O73" s="8"/>
    </row>
    <row r="74" spans="2:15" x14ac:dyDescent="0.25">
      <c r="C74" s="21"/>
      <c r="D74" s="38"/>
      <c r="F74" s="21"/>
      <c r="G74" s="38"/>
      <c r="J74" s="38"/>
      <c r="K74" s="8"/>
      <c r="L74" s="8"/>
      <c r="M74" s="8"/>
      <c r="N74" s="8"/>
      <c r="O74" s="8"/>
    </row>
    <row r="75" spans="2:15" x14ac:dyDescent="0.25">
      <c r="C75" s="21"/>
      <c r="D75" s="38"/>
      <c r="F75" s="21"/>
      <c r="G75" s="38"/>
      <c r="J75" s="38"/>
      <c r="K75" s="8"/>
      <c r="L75" s="8"/>
      <c r="M75" s="8"/>
      <c r="N75" s="8"/>
      <c r="O75" s="8"/>
    </row>
    <row r="76" spans="2:15" x14ac:dyDescent="0.25">
      <c r="C76" s="21"/>
      <c r="D76" s="38"/>
      <c r="F76" s="21"/>
      <c r="G76" s="38"/>
      <c r="J76" s="38"/>
      <c r="K76" s="8"/>
      <c r="L76" s="8"/>
      <c r="M76" s="8"/>
      <c r="N76" s="8"/>
      <c r="O76" s="8"/>
    </row>
    <row r="77" spans="2:15" x14ac:dyDescent="0.25">
      <c r="C77" s="21"/>
      <c r="D77" s="38"/>
      <c r="F77" s="21"/>
      <c r="G77" s="38"/>
      <c r="J77" s="38"/>
      <c r="K77" s="8"/>
      <c r="L77" s="8"/>
      <c r="M77" s="8"/>
      <c r="N77" s="8"/>
      <c r="O77" s="8"/>
    </row>
    <row r="78" spans="2:15" x14ac:dyDescent="0.25">
      <c r="C78" s="21"/>
      <c r="D78" s="38"/>
      <c r="F78" s="21"/>
      <c r="G78" s="38"/>
      <c r="J78" s="38"/>
      <c r="K78" s="8"/>
      <c r="L78" s="8"/>
      <c r="M78" s="8"/>
      <c r="N78" s="8"/>
      <c r="O78" s="8"/>
    </row>
    <row r="79" spans="2:15" x14ac:dyDescent="0.25">
      <c r="C79" s="21"/>
      <c r="D79" s="38"/>
      <c r="F79" s="21"/>
      <c r="G79" s="38"/>
      <c r="J79" s="38"/>
      <c r="K79" s="8"/>
      <c r="L79" s="8"/>
      <c r="M79" s="8"/>
      <c r="N79" s="8"/>
      <c r="O79" s="8"/>
    </row>
    <row r="80" spans="2:15" x14ac:dyDescent="0.25">
      <c r="C80" s="21"/>
      <c r="D80" s="38"/>
      <c r="F80" s="21"/>
      <c r="G80" s="38"/>
      <c r="J80" s="38"/>
      <c r="K80" s="8"/>
      <c r="L80" s="8"/>
      <c r="M80" s="8"/>
      <c r="N80" s="8"/>
      <c r="O80" s="8"/>
    </row>
    <row r="81" spans="4:15" x14ac:dyDescent="0.25">
      <c r="D81" s="38"/>
      <c r="F81" s="21"/>
      <c r="G81" s="38"/>
      <c r="J81" s="38"/>
      <c r="K81" s="8"/>
      <c r="L81" s="8"/>
      <c r="M81" s="8"/>
      <c r="N81" s="8"/>
      <c r="O81" s="8"/>
    </row>
    <row r="82" spans="4:15" x14ac:dyDescent="0.25">
      <c r="D82" s="38"/>
      <c r="F82" s="21"/>
      <c r="G82" s="38"/>
      <c r="J82" s="38"/>
      <c r="K82" s="8"/>
      <c r="L82" s="8"/>
      <c r="M82" s="8"/>
      <c r="N82" s="8"/>
      <c r="O82" s="8"/>
    </row>
    <row r="83" spans="4:15" x14ac:dyDescent="0.25">
      <c r="D83" s="38"/>
      <c r="F83" s="21"/>
      <c r="G83" s="38"/>
      <c r="J83" s="38"/>
      <c r="K83" s="8"/>
      <c r="L83" s="8"/>
      <c r="M83" s="8"/>
      <c r="N83" s="8"/>
      <c r="O83" s="8"/>
    </row>
    <row r="84" spans="4:15" x14ac:dyDescent="0.25">
      <c r="D84" s="38"/>
      <c r="F84" s="21"/>
      <c r="G84" s="38"/>
      <c r="J84" s="38"/>
      <c r="K84" s="8"/>
      <c r="L84" s="8"/>
      <c r="M84" s="8"/>
      <c r="N84" s="8"/>
      <c r="O84" s="8"/>
    </row>
    <row r="85" spans="4:15" x14ac:dyDescent="0.25">
      <c r="D85" s="38"/>
      <c r="F85" s="21"/>
      <c r="G85" s="38"/>
      <c r="J85" s="38"/>
      <c r="K85" s="8"/>
      <c r="L85" s="8"/>
      <c r="M85" s="8"/>
      <c r="N85" s="8"/>
      <c r="O85" s="8"/>
    </row>
    <row r="86" spans="4:15" x14ac:dyDescent="0.25">
      <c r="D86" s="38"/>
      <c r="F86" s="21"/>
      <c r="G86" s="38"/>
      <c r="J86" s="38"/>
    </row>
    <row r="87" spans="4:15" x14ac:dyDescent="0.25">
      <c r="D87" s="44"/>
      <c r="E87" s="50" t="s">
        <v>35</v>
      </c>
      <c r="F87" s="45"/>
      <c r="G87" s="44"/>
      <c r="H87" s="50" t="s">
        <v>35</v>
      </c>
      <c r="I87" s="50"/>
      <c r="J87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31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E4A8-51A3-46C3-A917-2F140F6878A6}">
  <sheetPr>
    <pageSetUpPr fitToPage="1"/>
  </sheetPr>
  <dimension ref="A1:X108"/>
  <sheetViews>
    <sheetView workbookViewId="0">
      <pane ySplit="15" topLeftCell="A16" activePane="bottomLeft" state="frozen"/>
      <selection pane="bottomLeft" activeCell="U73" sqref="U73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996000</v>
      </c>
      <c r="K2">
        <f>J2-J3</f>
        <v>2680</v>
      </c>
      <c r="L2" s="1">
        <f>K2/J2</f>
        <v>2.6907630522088354E-3</v>
      </c>
      <c r="R2">
        <f>368.5/374.232</f>
        <v>0.98468329806109567</v>
      </c>
    </row>
    <row r="3" spans="1:24" x14ac:dyDescent="0.25">
      <c r="B3" t="s">
        <v>2</v>
      </c>
      <c r="D3" s="3" t="s">
        <v>3</v>
      </c>
      <c r="E3" s="4"/>
      <c r="F3" t="s">
        <v>4</v>
      </c>
      <c r="H3" s="2" t="s">
        <v>5</v>
      </c>
      <c r="I3" s="2"/>
      <c r="J3">
        <f>K11-L10+M11-N10+O11-P10+Q11-R10+S11-T10+U11-V10+W11-X10</f>
        <v>993320</v>
      </c>
      <c r="K3" s="5" t="s">
        <v>6</v>
      </c>
      <c r="L3" s="5" t="s">
        <v>7</v>
      </c>
      <c r="M3" s="5" t="s">
        <v>8</v>
      </c>
      <c r="N3" s="6">
        <f>N4*I4/O1</f>
        <v>430.15790382769904</v>
      </c>
      <c r="O3" s="6">
        <f>K7+M7+O7+Q7+S7+U7+W7</f>
        <v>430.15790382769904</v>
      </c>
    </row>
    <row r="4" spans="1:24" x14ac:dyDescent="0.25">
      <c r="B4" t="s">
        <v>9</v>
      </c>
      <c r="D4" s="7" t="str">
        <f>[1]Summary!C2</f>
        <v>Canola</v>
      </c>
      <c r="E4" s="4"/>
      <c r="F4" s="8">
        <f>[1]Summary!C3</f>
        <v>2022</v>
      </c>
      <c r="I4" s="8">
        <f>[1]Summary!D2</f>
        <v>50</v>
      </c>
      <c r="J4" s="8">
        <f>J3/I4</f>
        <v>19866.400000000001</v>
      </c>
      <c r="K4" s="9">
        <v>0.98299999999999998</v>
      </c>
      <c r="L4" s="9">
        <f>IF(J5=0,L1,(L8+N8+P8+R8+T8+V8+X8)/J5/K4)</f>
        <v>0.10805946216727741</v>
      </c>
      <c r="M4" s="9">
        <f>IF(J5=0,0,(L9+N9+P9+R9+T9+V9+X9)/J5/K4)</f>
        <v>0.02</v>
      </c>
      <c r="N4" s="8">
        <f>IF(L4&gt;L1,J4*(1-L4)/(1-L1)*(1-M4)*K4,J4*K4*(1-M4))</f>
        <v>18966.71691491186</v>
      </c>
      <c r="V4" s="6"/>
    </row>
    <row r="5" spans="1:24" x14ac:dyDescent="0.25">
      <c r="B5" t="s">
        <v>10</v>
      </c>
      <c r="D5" s="7">
        <v>44826</v>
      </c>
      <c r="E5" s="4"/>
      <c r="F5" s="10">
        <v>44842</v>
      </c>
      <c r="J5" s="6">
        <f>J3/O1</f>
        <v>450.56237296840118</v>
      </c>
      <c r="N5" s="8">
        <v>625</v>
      </c>
      <c r="O5" s="11">
        <f>N4/N5</f>
        <v>30.346747063858977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358.25970674842392</v>
      </c>
      <c r="M7" s="6">
        <f>IF(M8&gt;$L1,(N11-N10/$O1)*$K4*(1-M8)/(1-$L1)*(1-M9),(N11-N10/$O1)*$K4*(1-M9))</f>
        <v>71.898197079275121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0.105624</v>
      </c>
      <c r="L8" s="6">
        <f>(L11-L10/$O1)*$K4*K8</f>
        <v>38.85589111112558</v>
      </c>
      <c r="M8" s="1">
        <v>0.12</v>
      </c>
      <c r="N8" s="6">
        <f>(N11-N10/$O1)*$K4*M8</f>
        <v>9.00394861382388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0.02</v>
      </c>
      <c r="L9" s="6">
        <f>(L11-L10/$O1)*$K4*K9</f>
        <v>7.3573981502547872</v>
      </c>
      <c r="M9" s="1">
        <v>0.02</v>
      </c>
      <c r="N9" s="6">
        <f>(N11-N10/$O1)*$K4*M9</f>
        <v>1.50065810230398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397028.80722891568</v>
      </c>
      <c r="E10" s="23"/>
      <c r="F10" s="24"/>
      <c r="G10" s="22">
        <f>J3/J2*G11</f>
        <v>596291.19277108437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398100</v>
      </c>
      <c r="E11" s="27"/>
      <c r="F11" s="28"/>
      <c r="G11" s="26">
        <f>H14+I14</f>
        <v>597900</v>
      </c>
      <c r="H11" s="27"/>
      <c r="I11" s="27"/>
      <c r="J11" s="29"/>
      <c r="K11" s="30">
        <f>K14+L14</f>
        <v>825040</v>
      </c>
      <c r="L11" s="31">
        <f>K11/2204.62262184877</f>
        <v>374.23184894480096</v>
      </c>
      <c r="M11" s="30">
        <f>M14+N14</f>
        <v>168280</v>
      </c>
      <c r="N11" s="31">
        <f>M11/2204.62262184877</f>
        <v>76.330524023600205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20</v>
      </c>
      <c r="L12" s="37"/>
      <c r="M12" s="36" t="s">
        <v>21</v>
      </c>
      <c r="N12" s="37"/>
      <c r="O12" s="36" t="s">
        <v>22</v>
      </c>
      <c r="P12" s="37"/>
      <c r="Q12" s="36" t="s">
        <v>23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398100</v>
      </c>
      <c r="F14" s="41">
        <f>SUM(F15:F133)</f>
        <v>0</v>
      </c>
      <c r="G14" s="38"/>
      <c r="H14" s="40">
        <f>SUM(H15:H133)</f>
        <v>597900</v>
      </c>
      <c r="I14" s="40">
        <f>SUM(I15:I133)</f>
        <v>0</v>
      </c>
      <c r="J14" s="29"/>
      <c r="K14" s="42">
        <f t="shared" ref="K14:X14" si="0">SUM(K15:K133)</f>
        <v>0</v>
      </c>
      <c r="L14" s="43">
        <f t="shared" si="0"/>
        <v>825040</v>
      </c>
      <c r="M14" s="42">
        <f t="shared" si="0"/>
        <v>168280</v>
      </c>
      <c r="N14" s="43">
        <f t="shared" si="0"/>
        <v>0</v>
      </c>
      <c r="O14" s="42">
        <f t="shared" si="0"/>
        <v>0</v>
      </c>
      <c r="P14" s="43">
        <f t="shared" si="0"/>
        <v>0</v>
      </c>
      <c r="Q14" s="42">
        <f t="shared" si="0"/>
        <v>0</v>
      </c>
      <c r="R14" s="43">
        <f t="shared" si="0"/>
        <v>0</v>
      </c>
      <c r="S14" s="42">
        <f t="shared" si="0"/>
        <v>0</v>
      </c>
      <c r="T14" s="43">
        <f t="shared" si="0"/>
        <v>0</v>
      </c>
      <c r="U14" s="42">
        <f t="shared" si="0"/>
        <v>0</v>
      </c>
      <c r="V14" s="43">
        <f t="shared" si="0"/>
        <v>0</v>
      </c>
      <c r="W14" s="42">
        <f t="shared" si="0"/>
        <v>0</v>
      </c>
      <c r="X14" s="43">
        <f t="shared" si="0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D16" s="38"/>
      <c r="F16" s="21"/>
      <c r="G16" s="38">
        <v>659</v>
      </c>
      <c r="H16">
        <v>16780</v>
      </c>
      <c r="J16" s="46"/>
      <c r="L16">
        <v>16500</v>
      </c>
    </row>
    <row r="17" spans="3:12" x14ac:dyDescent="0.25">
      <c r="C17" s="21">
        <v>2</v>
      </c>
      <c r="D17" s="38">
        <v>148</v>
      </c>
      <c r="E17">
        <v>12200</v>
      </c>
      <c r="F17" s="21"/>
      <c r="G17" s="38">
        <v>660</v>
      </c>
      <c r="H17">
        <v>15420</v>
      </c>
      <c r="J17" s="46"/>
      <c r="L17">
        <v>27360</v>
      </c>
    </row>
    <row r="18" spans="3:12" x14ac:dyDescent="0.25">
      <c r="C18" s="21">
        <v>3</v>
      </c>
      <c r="D18" s="38">
        <v>149</v>
      </c>
      <c r="E18">
        <v>13180</v>
      </c>
      <c r="F18" s="21"/>
      <c r="G18" s="38">
        <v>661</v>
      </c>
      <c r="H18">
        <v>12040</v>
      </c>
      <c r="J18" s="47"/>
      <c r="L18">
        <v>25200</v>
      </c>
    </row>
    <row r="19" spans="3:12" x14ac:dyDescent="0.25">
      <c r="C19" s="21">
        <v>4</v>
      </c>
      <c r="D19">
        <v>150</v>
      </c>
      <c r="E19">
        <v>12720</v>
      </c>
      <c r="F19" s="21"/>
      <c r="G19">
        <v>662</v>
      </c>
      <c r="H19">
        <v>15660</v>
      </c>
      <c r="J19" s="46"/>
      <c r="L19">
        <v>28280</v>
      </c>
    </row>
    <row r="20" spans="3:12" x14ac:dyDescent="0.25">
      <c r="C20" s="21">
        <v>5</v>
      </c>
      <c r="D20">
        <v>151</v>
      </c>
      <c r="E20">
        <v>14820</v>
      </c>
      <c r="F20" s="21"/>
      <c r="G20">
        <v>663</v>
      </c>
      <c r="H20">
        <v>14880</v>
      </c>
      <c r="J20" s="46"/>
      <c r="L20">
        <v>29780</v>
      </c>
    </row>
    <row r="21" spans="3:12" x14ac:dyDescent="0.25">
      <c r="C21" s="21">
        <v>6</v>
      </c>
      <c r="D21">
        <v>152</v>
      </c>
      <c r="E21">
        <v>15860</v>
      </c>
      <c r="F21" s="21"/>
      <c r="G21">
        <v>664</v>
      </c>
      <c r="H21">
        <v>17680</v>
      </c>
      <c r="J21" s="47"/>
      <c r="L21">
        <v>33500</v>
      </c>
    </row>
    <row r="22" spans="3:12" x14ac:dyDescent="0.25">
      <c r="C22" s="21">
        <v>7</v>
      </c>
      <c r="D22">
        <v>153</v>
      </c>
      <c r="E22">
        <v>13200</v>
      </c>
      <c r="F22" s="21"/>
      <c r="G22">
        <v>665</v>
      </c>
      <c r="H22">
        <v>17200</v>
      </c>
      <c r="J22" s="46"/>
    </row>
    <row r="23" spans="3:12" x14ac:dyDescent="0.25">
      <c r="C23" s="21"/>
      <c r="F23" s="21"/>
      <c r="G23">
        <v>666</v>
      </c>
      <c r="H23">
        <v>2800</v>
      </c>
      <c r="J23" s="46" t="s">
        <v>33</v>
      </c>
      <c r="L23">
        <v>20480</v>
      </c>
    </row>
    <row r="24" spans="3:12" x14ac:dyDescent="0.25">
      <c r="C24" s="21"/>
      <c r="F24" s="21"/>
      <c r="J24" s="47"/>
      <c r="L24">
        <v>11960</v>
      </c>
    </row>
    <row r="25" spans="3:12" x14ac:dyDescent="0.25">
      <c r="C25" s="21">
        <v>8</v>
      </c>
      <c r="F25" s="21"/>
      <c r="G25">
        <v>667</v>
      </c>
      <c r="H25">
        <v>16060</v>
      </c>
      <c r="J25" s="47"/>
    </row>
    <row r="26" spans="3:12" x14ac:dyDescent="0.25">
      <c r="C26" s="21"/>
      <c r="F26" s="21"/>
      <c r="G26">
        <v>668</v>
      </c>
      <c r="H26">
        <v>17340</v>
      </c>
      <c r="J26" s="47"/>
      <c r="L26">
        <v>33320</v>
      </c>
    </row>
    <row r="27" spans="3:12" x14ac:dyDescent="0.25">
      <c r="C27" s="21"/>
      <c r="F27" s="21"/>
      <c r="G27">
        <v>669</v>
      </c>
      <c r="H27">
        <v>15020</v>
      </c>
      <c r="J27" s="47"/>
    </row>
    <row r="28" spans="3:12" x14ac:dyDescent="0.25">
      <c r="C28" s="21"/>
      <c r="F28" s="21"/>
      <c r="G28">
        <v>670</v>
      </c>
      <c r="H28">
        <v>17240</v>
      </c>
      <c r="J28" s="47"/>
      <c r="L28">
        <v>32500</v>
      </c>
    </row>
    <row r="29" spans="3:12" x14ac:dyDescent="0.25">
      <c r="C29" s="21"/>
      <c r="D29">
        <v>154</v>
      </c>
      <c r="E29">
        <v>16500</v>
      </c>
      <c r="F29" s="21"/>
      <c r="G29">
        <v>671</v>
      </c>
      <c r="H29">
        <v>17040</v>
      </c>
      <c r="J29" s="47"/>
      <c r="L29">
        <v>32980</v>
      </c>
    </row>
    <row r="30" spans="3:12" x14ac:dyDescent="0.25">
      <c r="C30" s="21"/>
      <c r="D30">
        <v>155</v>
      </c>
      <c r="E30">
        <v>17260</v>
      </c>
      <c r="F30" s="21"/>
      <c r="G30">
        <v>672</v>
      </c>
      <c r="H30">
        <v>16800</v>
      </c>
      <c r="J30" s="47"/>
      <c r="L30">
        <v>33500</v>
      </c>
    </row>
    <row r="31" spans="3:12" x14ac:dyDescent="0.25">
      <c r="C31" s="21"/>
      <c r="F31" s="21"/>
      <c r="G31">
        <v>673</v>
      </c>
      <c r="H31">
        <v>8500</v>
      </c>
      <c r="J31" s="46" t="s">
        <v>33</v>
      </c>
      <c r="L31">
        <v>1020</v>
      </c>
    </row>
    <row r="32" spans="3:12" x14ac:dyDescent="0.25">
      <c r="C32" s="21"/>
      <c r="F32" s="21"/>
      <c r="G32">
        <v>674</v>
      </c>
      <c r="H32">
        <v>17080</v>
      </c>
      <c r="J32" s="47"/>
      <c r="L32">
        <v>23380</v>
      </c>
    </row>
    <row r="33" spans="1:22" s="12" customFormat="1" x14ac:dyDescent="0.25">
      <c r="A33"/>
      <c r="B33"/>
      <c r="C33" s="21">
        <v>14</v>
      </c>
      <c r="D33">
        <v>156</v>
      </c>
      <c r="E33">
        <v>17260</v>
      </c>
      <c r="F33" s="21"/>
      <c r="G33">
        <v>675</v>
      </c>
      <c r="H33">
        <v>17260</v>
      </c>
      <c r="I33"/>
      <c r="J33" s="47"/>
      <c r="K33"/>
      <c r="L33">
        <v>34340</v>
      </c>
      <c r="M33"/>
      <c r="N33"/>
      <c r="O33"/>
      <c r="P33"/>
      <c r="Q33"/>
      <c r="R33"/>
      <c r="S33"/>
      <c r="T33"/>
      <c r="U33"/>
      <c r="V33"/>
    </row>
    <row r="34" spans="1:22" s="12" customFormat="1" x14ac:dyDescent="0.25">
      <c r="A34"/>
      <c r="B34"/>
      <c r="C34" s="21">
        <v>15</v>
      </c>
      <c r="D34">
        <v>157</v>
      </c>
      <c r="E34">
        <v>16040</v>
      </c>
      <c r="F34" s="21"/>
      <c r="G34">
        <v>676</v>
      </c>
      <c r="H34">
        <v>17380</v>
      </c>
      <c r="I34"/>
      <c r="J34" s="46"/>
      <c r="K34"/>
      <c r="L34">
        <v>33100</v>
      </c>
      <c r="M34"/>
      <c r="N34"/>
      <c r="O34"/>
      <c r="P34"/>
      <c r="Q34"/>
      <c r="R34"/>
      <c r="S34"/>
      <c r="T34"/>
      <c r="U34"/>
      <c r="V34"/>
    </row>
    <row r="35" spans="1:22" s="12" customFormat="1" x14ac:dyDescent="0.25">
      <c r="A35"/>
      <c r="B35"/>
      <c r="C35" s="21">
        <v>16</v>
      </c>
      <c r="D35">
        <v>158</v>
      </c>
      <c r="E35">
        <v>16080</v>
      </c>
      <c r="F35" s="21"/>
      <c r="G35">
        <v>677</v>
      </c>
      <c r="H35">
        <v>15080</v>
      </c>
      <c r="I35"/>
      <c r="J35" s="47" t="s">
        <v>33</v>
      </c>
      <c r="K35"/>
      <c r="L35">
        <v>10400</v>
      </c>
      <c r="M35"/>
      <c r="N35"/>
      <c r="O35"/>
      <c r="P35"/>
      <c r="Q35"/>
      <c r="R35"/>
      <c r="S35"/>
      <c r="T35"/>
      <c r="U35"/>
      <c r="V35"/>
    </row>
    <row r="36" spans="1:22" s="12" customFormat="1" x14ac:dyDescent="0.25">
      <c r="A36"/>
      <c r="B36"/>
      <c r="C36" s="21"/>
      <c r="D36"/>
      <c r="E36"/>
      <c r="F36" s="21"/>
      <c r="G36">
        <v>678</v>
      </c>
      <c r="H36">
        <v>15460</v>
      </c>
      <c r="I36"/>
      <c r="J36" s="46"/>
      <c r="K36"/>
      <c r="L36">
        <v>35820</v>
      </c>
      <c r="M36"/>
      <c r="N36"/>
      <c r="O36"/>
      <c r="P36"/>
      <c r="Q36"/>
      <c r="R36"/>
      <c r="S36"/>
      <c r="T36"/>
      <c r="U36"/>
      <c r="V36"/>
    </row>
    <row r="37" spans="1:22" s="12" customFormat="1" x14ac:dyDescent="0.25">
      <c r="A37"/>
      <c r="B37"/>
      <c r="C37" s="21"/>
      <c r="D37" s="38"/>
      <c r="E37" s="8"/>
      <c r="F37" s="21"/>
      <c r="G37"/>
      <c r="H37" s="8"/>
      <c r="I37"/>
      <c r="J37" s="46"/>
      <c r="K37"/>
      <c r="L37"/>
      <c r="M37"/>
      <c r="N37"/>
      <c r="O37" s="8"/>
      <c r="P37"/>
      <c r="Q37"/>
      <c r="R37"/>
      <c r="S37"/>
      <c r="T37"/>
      <c r="U37"/>
      <c r="V37"/>
    </row>
    <row r="38" spans="1:22" x14ac:dyDescent="0.25">
      <c r="C38" s="21">
        <v>19</v>
      </c>
      <c r="D38" s="38">
        <v>171</v>
      </c>
      <c r="E38">
        <v>14960</v>
      </c>
      <c r="F38" s="21"/>
      <c r="G38">
        <v>692</v>
      </c>
      <c r="H38">
        <v>17160</v>
      </c>
      <c r="J38" s="46"/>
      <c r="L38">
        <v>32520</v>
      </c>
    </row>
    <row r="39" spans="1:22" x14ac:dyDescent="0.25">
      <c r="C39" s="21">
        <v>20</v>
      </c>
      <c r="D39" s="38">
        <v>172</v>
      </c>
      <c r="E39" s="8">
        <v>13860</v>
      </c>
      <c r="F39" s="21"/>
      <c r="G39">
        <v>693</v>
      </c>
      <c r="H39" s="8">
        <v>15920</v>
      </c>
      <c r="J39" s="46"/>
      <c r="L39">
        <v>29980</v>
      </c>
      <c r="O39" s="8"/>
    </row>
    <row r="40" spans="1:22" x14ac:dyDescent="0.25">
      <c r="C40" s="21">
        <v>21</v>
      </c>
      <c r="D40" s="38">
        <v>173</v>
      </c>
      <c r="E40">
        <v>14640</v>
      </c>
      <c r="F40" s="21"/>
      <c r="G40">
        <v>694</v>
      </c>
      <c r="H40">
        <v>16660</v>
      </c>
      <c r="J40" s="46"/>
      <c r="L40">
        <v>31340</v>
      </c>
    </row>
    <row r="41" spans="1:22" x14ac:dyDescent="0.25">
      <c r="C41" s="21">
        <v>22</v>
      </c>
      <c r="D41" s="38">
        <v>174</v>
      </c>
      <c r="E41">
        <v>17680</v>
      </c>
      <c r="F41" s="21"/>
      <c r="G41">
        <v>695</v>
      </c>
      <c r="H41">
        <v>16900</v>
      </c>
      <c r="J41" s="46"/>
      <c r="L41">
        <v>35160</v>
      </c>
    </row>
    <row r="42" spans="1:22" x14ac:dyDescent="0.25">
      <c r="C42" s="21">
        <v>23</v>
      </c>
      <c r="D42" s="38">
        <v>175</v>
      </c>
      <c r="E42">
        <v>14420</v>
      </c>
      <c r="F42" s="21"/>
      <c r="G42">
        <v>696</v>
      </c>
      <c r="H42">
        <v>17820</v>
      </c>
      <c r="J42" s="46"/>
      <c r="L42">
        <v>32260</v>
      </c>
    </row>
    <row r="43" spans="1:22" x14ac:dyDescent="0.25">
      <c r="C43" s="21">
        <v>24</v>
      </c>
      <c r="D43" s="38"/>
      <c r="F43" s="21"/>
      <c r="G43">
        <v>697</v>
      </c>
      <c r="H43">
        <v>16040</v>
      </c>
      <c r="J43" s="46"/>
      <c r="L43">
        <v>16220</v>
      </c>
    </row>
    <row r="44" spans="1:22" x14ac:dyDescent="0.25">
      <c r="C44" s="21">
        <v>25</v>
      </c>
      <c r="D44" s="38">
        <v>176</v>
      </c>
      <c r="E44">
        <v>11840</v>
      </c>
      <c r="F44" s="21"/>
      <c r="G44">
        <v>698</v>
      </c>
      <c r="H44">
        <v>4360</v>
      </c>
      <c r="J44" s="46"/>
    </row>
    <row r="45" spans="1:22" x14ac:dyDescent="0.25">
      <c r="C45" s="21"/>
      <c r="D45" s="38"/>
      <c r="F45" s="21"/>
      <c r="G45">
        <v>699</v>
      </c>
      <c r="H45">
        <v>15920</v>
      </c>
      <c r="J45" s="46"/>
    </row>
    <row r="46" spans="1:22" x14ac:dyDescent="0.25">
      <c r="C46" s="21"/>
      <c r="D46" s="38"/>
      <c r="F46" s="21"/>
      <c r="G46">
        <v>700</v>
      </c>
      <c r="H46">
        <v>620</v>
      </c>
      <c r="J46" s="46"/>
      <c r="L46">
        <v>32560</v>
      </c>
    </row>
    <row r="47" spans="1:22" x14ac:dyDescent="0.25">
      <c r="C47" s="21"/>
      <c r="D47" s="38">
        <v>177</v>
      </c>
      <c r="E47">
        <v>13300</v>
      </c>
      <c r="F47" s="21"/>
      <c r="G47">
        <v>701</v>
      </c>
      <c r="H47">
        <v>14080</v>
      </c>
      <c r="J47" s="46"/>
      <c r="L47">
        <v>27920</v>
      </c>
    </row>
    <row r="48" spans="1:22" x14ac:dyDescent="0.25">
      <c r="C48" s="21"/>
      <c r="D48" s="38">
        <v>178</v>
      </c>
      <c r="E48">
        <v>13100</v>
      </c>
      <c r="F48" s="21"/>
      <c r="G48">
        <v>702</v>
      </c>
      <c r="H48">
        <v>14960</v>
      </c>
      <c r="J48" s="46"/>
      <c r="L48">
        <v>26760</v>
      </c>
    </row>
    <row r="49" spans="3:13" x14ac:dyDescent="0.25">
      <c r="C49" s="21"/>
      <c r="D49" s="38">
        <v>179</v>
      </c>
      <c r="E49">
        <v>15520</v>
      </c>
      <c r="F49" s="21"/>
      <c r="G49">
        <v>703</v>
      </c>
      <c r="H49">
        <v>15060</v>
      </c>
      <c r="J49" s="46"/>
      <c r="L49">
        <v>30180</v>
      </c>
    </row>
    <row r="50" spans="3:13" x14ac:dyDescent="0.25">
      <c r="C50" s="21"/>
      <c r="D50" s="38">
        <v>180</v>
      </c>
      <c r="E50">
        <v>12640</v>
      </c>
      <c r="F50" s="21"/>
      <c r="G50">
        <v>704</v>
      </c>
      <c r="H50">
        <v>15400</v>
      </c>
      <c r="J50" s="46"/>
    </row>
    <row r="51" spans="3:13" x14ac:dyDescent="0.25">
      <c r="C51" s="21"/>
      <c r="D51" s="38"/>
      <c r="F51" s="21"/>
      <c r="G51">
        <v>705</v>
      </c>
      <c r="H51">
        <v>8320</v>
      </c>
      <c r="J51" s="46"/>
      <c r="L51">
        <v>38120</v>
      </c>
    </row>
    <row r="52" spans="3:13" x14ac:dyDescent="0.25">
      <c r="C52" s="21"/>
      <c r="D52" s="38">
        <v>181</v>
      </c>
      <c r="E52">
        <v>14700</v>
      </c>
      <c r="F52" s="21"/>
      <c r="G52">
        <v>706</v>
      </c>
      <c r="H52">
        <v>15180</v>
      </c>
      <c r="J52" s="46"/>
      <c r="L52">
        <v>28600</v>
      </c>
    </row>
    <row r="53" spans="3:13" x14ac:dyDescent="0.25">
      <c r="C53" s="21">
        <v>31</v>
      </c>
      <c r="D53" s="38">
        <v>182</v>
      </c>
      <c r="E53">
        <v>17260</v>
      </c>
      <c r="F53" s="21"/>
      <c r="H53">
        <v>10840</v>
      </c>
      <c r="J53" s="46"/>
      <c r="M53" t="s">
        <v>34</v>
      </c>
    </row>
    <row r="54" spans="3:13" x14ac:dyDescent="0.25">
      <c r="C54" s="21"/>
      <c r="D54" s="38"/>
      <c r="F54" s="21"/>
      <c r="G54" s="48">
        <v>709</v>
      </c>
      <c r="H54">
        <v>10820</v>
      </c>
      <c r="J54" s="46"/>
      <c r="M54">
        <v>39140</v>
      </c>
    </row>
    <row r="55" spans="3:13" x14ac:dyDescent="0.25">
      <c r="C55" s="21">
        <v>32</v>
      </c>
      <c r="D55">
        <v>183</v>
      </c>
      <c r="E55">
        <v>14740</v>
      </c>
      <c r="G55" s="38">
        <v>710</v>
      </c>
      <c r="H55">
        <v>15660</v>
      </c>
      <c r="J55" s="46"/>
      <c r="M55">
        <v>30280</v>
      </c>
    </row>
    <row r="56" spans="3:13" x14ac:dyDescent="0.25">
      <c r="C56" s="21">
        <v>33</v>
      </c>
      <c r="D56" s="38">
        <v>184</v>
      </c>
      <c r="E56">
        <v>14360</v>
      </c>
      <c r="F56" s="21"/>
      <c r="G56" s="38">
        <v>711</v>
      </c>
      <c r="H56">
        <v>13820</v>
      </c>
      <c r="J56" s="46"/>
      <c r="M56">
        <v>28600</v>
      </c>
    </row>
    <row r="57" spans="3:13" x14ac:dyDescent="0.25">
      <c r="C57" s="21">
        <v>34</v>
      </c>
      <c r="D57" s="38">
        <v>185</v>
      </c>
      <c r="E57">
        <v>10760</v>
      </c>
      <c r="F57" s="21"/>
      <c r="G57" s="38">
        <v>712</v>
      </c>
      <c r="H57">
        <v>17280</v>
      </c>
      <c r="J57" s="46"/>
      <c r="M57">
        <v>28720</v>
      </c>
    </row>
    <row r="58" spans="3:13" x14ac:dyDescent="0.25">
      <c r="C58" s="21">
        <v>35</v>
      </c>
      <c r="D58" s="38">
        <v>186</v>
      </c>
      <c r="E58">
        <v>15820</v>
      </c>
      <c r="F58" s="21"/>
      <c r="G58" s="38">
        <v>713</v>
      </c>
      <c r="H58">
        <v>12460</v>
      </c>
      <c r="J58" s="46"/>
      <c r="M58">
        <v>28140</v>
      </c>
    </row>
    <row r="59" spans="3:13" x14ac:dyDescent="0.25">
      <c r="C59" s="21">
        <v>36</v>
      </c>
      <c r="D59" s="49">
        <v>187</v>
      </c>
      <c r="E59">
        <v>3380</v>
      </c>
      <c r="F59" s="21"/>
      <c r="G59" s="49">
        <v>714</v>
      </c>
      <c r="H59">
        <v>9900</v>
      </c>
      <c r="J59" s="38"/>
      <c r="M59">
        <v>13400</v>
      </c>
    </row>
    <row r="60" spans="3:13" x14ac:dyDescent="0.25">
      <c r="C60" s="21"/>
      <c r="F60" s="21"/>
      <c r="J60" s="38"/>
    </row>
    <row r="61" spans="3:13" x14ac:dyDescent="0.25">
      <c r="C61" s="21"/>
      <c r="F61" s="21"/>
      <c r="J61" s="38"/>
    </row>
    <row r="62" spans="3:13" x14ac:dyDescent="0.25">
      <c r="C62" s="21"/>
      <c r="F62" s="21"/>
      <c r="J62" s="38"/>
    </row>
    <row r="63" spans="3:13" x14ac:dyDescent="0.25">
      <c r="C63" s="21"/>
      <c r="F63" s="21"/>
      <c r="J63" s="38"/>
    </row>
    <row r="64" spans="3:13" x14ac:dyDescent="0.25">
      <c r="C64" s="21"/>
      <c r="F64" s="21"/>
      <c r="J64" s="38"/>
    </row>
    <row r="65" spans="3:10" x14ac:dyDescent="0.25">
      <c r="C65" s="21"/>
      <c r="F65" s="21"/>
      <c r="J65" s="38"/>
    </row>
    <row r="66" spans="3:10" x14ac:dyDescent="0.25">
      <c r="C66" s="21"/>
      <c r="F66" s="21"/>
      <c r="J66" s="38"/>
    </row>
    <row r="67" spans="3:10" x14ac:dyDescent="0.25">
      <c r="C67" s="21"/>
      <c r="F67" s="21"/>
      <c r="J67" s="38"/>
    </row>
    <row r="68" spans="3:10" x14ac:dyDescent="0.25">
      <c r="C68" s="21"/>
      <c r="F68" s="21"/>
      <c r="J68" s="38"/>
    </row>
    <row r="69" spans="3:10" x14ac:dyDescent="0.25">
      <c r="C69" s="21"/>
      <c r="F69" s="21"/>
      <c r="J69" s="38"/>
    </row>
    <row r="70" spans="3:10" x14ac:dyDescent="0.25">
      <c r="C70" s="21"/>
      <c r="F70" s="21"/>
      <c r="J70" s="38"/>
    </row>
    <row r="71" spans="3:10" x14ac:dyDescent="0.25">
      <c r="C71" s="21"/>
      <c r="F71" s="21"/>
      <c r="J71" s="38"/>
    </row>
    <row r="72" spans="3:10" x14ac:dyDescent="0.25">
      <c r="C72" s="21"/>
      <c r="F72" s="21"/>
      <c r="J72" s="38"/>
    </row>
    <row r="73" spans="3:10" x14ac:dyDescent="0.25">
      <c r="C73" s="21"/>
      <c r="F73" s="21"/>
      <c r="J73" s="38"/>
    </row>
    <row r="74" spans="3:10" x14ac:dyDescent="0.25">
      <c r="C74" s="21"/>
      <c r="F74" s="21"/>
      <c r="J74" s="38"/>
    </row>
    <row r="75" spans="3:10" x14ac:dyDescent="0.25">
      <c r="C75" s="21"/>
      <c r="F75" s="21"/>
      <c r="J75" s="38"/>
    </row>
    <row r="76" spans="3:10" x14ac:dyDescent="0.25">
      <c r="C76" s="21"/>
      <c r="F76" s="21"/>
      <c r="J76" s="38"/>
    </row>
    <row r="77" spans="3:10" x14ac:dyDescent="0.25">
      <c r="C77" s="21"/>
      <c r="F77" s="21"/>
      <c r="J77" s="38"/>
    </row>
    <row r="78" spans="3:10" x14ac:dyDescent="0.25">
      <c r="C78" s="21"/>
      <c r="F78" s="21"/>
      <c r="J78" s="38"/>
    </row>
    <row r="79" spans="3:10" x14ac:dyDescent="0.25">
      <c r="C79" s="21"/>
      <c r="F79" s="21"/>
      <c r="J79" s="38"/>
    </row>
    <row r="80" spans="3:10" x14ac:dyDescent="0.25">
      <c r="C80" s="21"/>
      <c r="F80" s="21"/>
      <c r="J80" s="38"/>
    </row>
    <row r="81" spans="3:10" x14ac:dyDescent="0.25">
      <c r="C81" s="21"/>
      <c r="F81" s="21"/>
      <c r="J81" s="38"/>
    </row>
    <row r="82" spans="3:10" x14ac:dyDescent="0.25">
      <c r="C82" s="21"/>
      <c r="F82" s="21"/>
      <c r="J82" s="38"/>
    </row>
    <row r="83" spans="3:10" x14ac:dyDescent="0.25">
      <c r="C83" s="21"/>
      <c r="F83" s="21"/>
      <c r="J83" s="38"/>
    </row>
    <row r="84" spans="3:10" x14ac:dyDescent="0.25">
      <c r="C84" s="21"/>
      <c r="F84" s="21"/>
      <c r="J84" s="38"/>
    </row>
    <row r="85" spans="3:10" x14ac:dyDescent="0.25">
      <c r="C85" s="21"/>
      <c r="F85" s="21"/>
      <c r="J85" s="38"/>
    </row>
    <row r="86" spans="3:10" x14ac:dyDescent="0.25">
      <c r="C86" s="21"/>
      <c r="F86" s="21"/>
      <c r="J86" s="38"/>
    </row>
    <row r="87" spans="3:10" x14ac:dyDescent="0.25">
      <c r="C87" s="21"/>
      <c r="F87" s="21"/>
      <c r="J87" s="38"/>
    </row>
    <row r="88" spans="3:10" x14ac:dyDescent="0.25">
      <c r="C88" s="21"/>
      <c r="F88" s="21"/>
      <c r="J88" s="38"/>
    </row>
    <row r="89" spans="3:10" x14ac:dyDescent="0.25">
      <c r="C89" s="21"/>
      <c r="F89" s="21"/>
      <c r="J89" s="38"/>
    </row>
    <row r="90" spans="3:10" x14ac:dyDescent="0.25">
      <c r="C90" s="21"/>
      <c r="F90" s="21"/>
      <c r="J90" s="38"/>
    </row>
    <row r="91" spans="3:10" x14ac:dyDescent="0.25">
      <c r="C91" s="21"/>
      <c r="F91" s="21"/>
      <c r="J91" s="38"/>
    </row>
    <row r="92" spans="3:10" x14ac:dyDescent="0.25">
      <c r="C92" s="21"/>
      <c r="D92" s="38"/>
      <c r="F92" s="21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D102" s="38"/>
      <c r="F102" s="21"/>
      <c r="G102" s="38"/>
      <c r="J102" s="38"/>
    </row>
    <row r="103" spans="3:10" x14ac:dyDescent="0.25">
      <c r="D103" s="38"/>
      <c r="F103" s="21"/>
      <c r="G103" s="38"/>
      <c r="J103" s="38"/>
    </row>
    <row r="104" spans="3:10" x14ac:dyDescent="0.25">
      <c r="D104" s="38"/>
      <c r="F104" s="21"/>
      <c r="G104" s="38"/>
      <c r="J104" s="38"/>
    </row>
    <row r="105" spans="3:10" x14ac:dyDescent="0.25">
      <c r="D105" s="38"/>
      <c r="F105" s="21"/>
      <c r="G105" s="38"/>
      <c r="J105" s="38"/>
    </row>
    <row r="106" spans="3:10" x14ac:dyDescent="0.25">
      <c r="D106" s="38"/>
      <c r="F106" s="21"/>
      <c r="G106" s="38"/>
      <c r="J106" s="38"/>
    </row>
    <row r="107" spans="3:10" x14ac:dyDescent="0.25">
      <c r="D107" s="38"/>
      <c r="F107" s="21"/>
      <c r="G107" s="38"/>
      <c r="J107" s="38"/>
    </row>
    <row r="108" spans="3:10" x14ac:dyDescent="0.25">
      <c r="D108" s="44"/>
      <c r="E108" s="50" t="s">
        <v>35</v>
      </c>
      <c r="F108" s="45"/>
      <c r="G108" s="44"/>
      <c r="H108" s="50" t="s">
        <v>35</v>
      </c>
      <c r="I108" s="50"/>
      <c r="J108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44" fitToHeight="2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F3DB-DB1B-47B6-BF1E-B33DD44B7A28}">
  <sheetPr>
    <pageSetUpPr fitToPage="1"/>
  </sheetPr>
  <dimension ref="A1:X101"/>
  <sheetViews>
    <sheetView workbookViewId="0">
      <pane ySplit="15" topLeftCell="A28" activePane="bottomLeft" state="frozen"/>
      <selection activeCell="N34" sqref="N34"/>
      <selection pane="bottomLeft" activeCell="N34" sqref="N34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  <col min="13" max="13" width="10.7109375" customWidth="1"/>
  </cols>
  <sheetData>
    <row r="1" spans="1:24" x14ac:dyDescent="0.25">
      <c r="B1" t="s">
        <v>0</v>
      </c>
      <c r="L1" s="1">
        <f>[7]Summary!E2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184040</v>
      </c>
      <c r="K2">
        <f>J2-J3</f>
        <v>1740</v>
      </c>
      <c r="L2" s="1">
        <f>K2/J2</f>
        <v>9.4544664203434041E-3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94</v>
      </c>
      <c r="E3" s="4"/>
      <c r="F3" t="s">
        <v>68</v>
      </c>
      <c r="H3" s="2" t="s">
        <v>5</v>
      </c>
      <c r="I3" s="2"/>
      <c r="J3">
        <f>K11-L10+M11-N10+O11-P10+Q11-R10+S11-T10+U11-V10+W11-X10</f>
        <v>182300</v>
      </c>
      <c r="K3" s="5" t="s">
        <v>6</v>
      </c>
      <c r="L3" s="5" t="s">
        <v>7</v>
      </c>
      <c r="M3" s="5" t="s">
        <v>8</v>
      </c>
      <c r="N3" s="6">
        <f>N4*I4/O1</f>
        <v>80.225730357280412</v>
      </c>
      <c r="O3" s="53">
        <f>K7+M7+O7+Q7+S7+U7+W7</f>
        <v>80.225730357280412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tr">
        <f>[7]Summary!C2</f>
        <v>CWRS</v>
      </c>
      <c r="E4" s="4"/>
      <c r="F4" s="8">
        <f>[7]Summary!C3</f>
        <v>2022</v>
      </c>
      <c r="I4" s="8">
        <f>[7]Summary!D2</f>
        <v>60</v>
      </c>
      <c r="J4" s="8">
        <f>J3/I4</f>
        <v>3038.3333333333335</v>
      </c>
      <c r="K4" s="9">
        <v>0.98</v>
      </c>
      <c r="L4" s="9">
        <f>IF(J5=0,L1,(L8+N8+P8+R8+T8+V8+X8)/J5/K4)</f>
        <v>0.13</v>
      </c>
      <c r="M4" s="9">
        <f>IF(J5=0,0,(L9+N9+P9+R9+T9+V9+X9)/J5/K4)</f>
        <v>0.01</v>
      </c>
      <c r="N4" s="8">
        <f>IF(L4&gt;L1,J4*(1-L4)/(1-L1)*(1-M4)*K4,J4*K4*(1-M4))</f>
        <v>2947.7909999999997</v>
      </c>
      <c r="O4" s="12"/>
      <c r="S4" t="s">
        <v>54</v>
      </c>
      <c r="T4" s="58">
        <f>T2+T3</f>
        <v>0</v>
      </c>
      <c r="U4" s="58">
        <f t="shared" ref="U4:V4" si="0">U2+U3</f>
        <v>0</v>
      </c>
      <c r="V4" s="59">
        <f t="shared" si="0"/>
        <v>0</v>
      </c>
      <c r="W4" s="60" t="e">
        <f>V4/T4</f>
        <v>#DIV/0!</v>
      </c>
    </row>
    <row r="5" spans="1:24" x14ac:dyDescent="0.25">
      <c r="B5" t="s">
        <v>10</v>
      </c>
      <c r="D5" s="7">
        <v>44819</v>
      </c>
      <c r="E5" s="4"/>
      <c r="F5" s="10">
        <v>44819</v>
      </c>
      <c r="J5" s="6">
        <f>J3/O1</f>
        <v>82.689889051000222</v>
      </c>
      <c r="N5" s="8">
        <v>49.3</v>
      </c>
      <c r="O5" s="61">
        <f>N4/N5</f>
        <v>59.792920892494926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53">
        <f>IF(K8&gt;$L1,(L11-L10/$O1)*$K4*(1-K8)/(1-$L1)*(1-K9),(L11-L10/$O1)*$K4*(1-K9))</f>
        <v>80.225730357280412</v>
      </c>
      <c r="L7" s="12"/>
      <c r="M7" s="53">
        <f>IF(M8&gt;$L1,(N11-N10/$O1)*$K4*(1-M8)/(1-$L1)*(1-M9),(N11-N10/$O1)*$K4*(1-M9))</f>
        <v>0</v>
      </c>
      <c r="N7" s="8">
        <f>M7*2204.622/60</f>
        <v>0</v>
      </c>
      <c r="O7" s="6">
        <f>IF(O8&gt;$L1,(P11-P10/$O1)*$K4*(1-O8)/(1-$L1)*(1-O9),(P11-P10/$O1)*$K4*(1-O9))</f>
        <v>0</v>
      </c>
      <c r="P7" s="8">
        <f>O7*2204.622/60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0.13</v>
      </c>
      <c r="L8" s="6">
        <f>(L11-L10/$O1)*$K4*K8</f>
        <v>10.534691865097429</v>
      </c>
      <c r="M8" s="1">
        <v>0.13</v>
      </c>
      <c r="N8" s="6">
        <f>(N11-N10/$O1)*$K4*M8</f>
        <v>0</v>
      </c>
      <c r="O8" s="1">
        <v>0.14499999999999999</v>
      </c>
      <c r="P8" s="6">
        <f>(P11-P10/$O1)*$K4*O8</f>
        <v>0</v>
      </c>
      <c r="Q8" s="1">
        <v>0.13500000000000001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0.81036091269980215</v>
      </c>
      <c r="M9" s="1">
        <v>0</v>
      </c>
      <c r="N9" s="6">
        <f>(N11-N10/$O1)*$K4*M9</f>
        <v>0</v>
      </c>
      <c r="O9" s="1">
        <v>0</v>
      </c>
      <c r="P9" s="6">
        <f>(P11-P10/$O1)*$K4*O9</f>
        <v>0</v>
      </c>
      <c r="Q9" s="1">
        <v>0.01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84889.752227776567</v>
      </c>
      <c r="E10" s="23"/>
      <c r="F10" s="24"/>
      <c r="G10" s="22">
        <f>J3/J2*G11</f>
        <v>97410.247772223433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85700</v>
      </c>
      <c r="E11" s="27"/>
      <c r="F11" s="28"/>
      <c r="G11" s="26">
        <f>H14+I14</f>
        <v>98340</v>
      </c>
      <c r="H11" s="27"/>
      <c r="I11" s="27"/>
      <c r="J11" s="29"/>
      <c r="K11" s="30">
        <f>K14+L14</f>
        <v>182300</v>
      </c>
      <c r="L11" s="31">
        <f>K11/2204.62262184877</f>
        <v>82.689889051000222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21</v>
      </c>
      <c r="L12" s="37"/>
      <c r="M12" s="36" t="s">
        <v>64</v>
      </c>
      <c r="N12" s="37"/>
      <c r="O12" s="36" t="s">
        <v>56</v>
      </c>
      <c r="P12" s="37"/>
      <c r="Q12" s="36" t="s">
        <v>57</v>
      </c>
      <c r="R12" s="37"/>
      <c r="S12" s="36" t="s">
        <v>58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SUM(E15:E126)</f>
        <v>85700</v>
      </c>
      <c r="F14" s="41">
        <f>SUM(F15:F126)</f>
        <v>0</v>
      </c>
      <c r="G14" s="38"/>
      <c r="H14" s="40">
        <f>SUM(H15:H126)</f>
        <v>98340</v>
      </c>
      <c r="I14" s="40">
        <f>SUM(I15:I126)</f>
        <v>0</v>
      </c>
      <c r="J14" s="29"/>
      <c r="K14" s="42">
        <f t="shared" ref="K14:X14" si="1">SUM(K15:K126)</f>
        <v>182300</v>
      </c>
      <c r="L14" s="43">
        <f t="shared" si="1"/>
        <v>0</v>
      </c>
      <c r="M14" s="42">
        <f t="shared" si="1"/>
        <v>0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61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/>
      <c r="F16" s="21"/>
      <c r="J16" s="46"/>
      <c r="M16" s="46"/>
    </row>
    <row r="17" spans="1:20" x14ac:dyDescent="0.25">
      <c r="C17" s="21"/>
      <c r="F17" s="21"/>
      <c r="J17" s="46"/>
      <c r="K17" s="8"/>
      <c r="L17" s="8"/>
      <c r="M17" s="47"/>
      <c r="N17" s="8"/>
      <c r="O17" s="8"/>
    </row>
    <row r="18" spans="1:20" x14ac:dyDescent="0.25">
      <c r="C18" s="21"/>
      <c r="F18" s="21"/>
      <c r="J18" s="46"/>
      <c r="K18" s="8"/>
      <c r="L18" s="8"/>
      <c r="M18" s="47"/>
      <c r="N18" s="8"/>
      <c r="O18" s="8"/>
    </row>
    <row r="19" spans="1:20" x14ac:dyDescent="0.25">
      <c r="C19" s="21"/>
      <c r="F19" s="21"/>
      <c r="J19" s="46"/>
      <c r="K19" s="8"/>
      <c r="L19" s="8"/>
      <c r="M19" s="47"/>
      <c r="N19" s="8"/>
      <c r="O19" s="8"/>
    </row>
    <row r="20" spans="1:20" x14ac:dyDescent="0.25">
      <c r="C20" s="21"/>
      <c r="F20" s="21"/>
      <c r="J20" s="46"/>
      <c r="K20" s="8"/>
      <c r="L20" s="8"/>
      <c r="M20" s="47"/>
      <c r="N20" s="8"/>
      <c r="O20" s="8"/>
      <c r="P20" s="12"/>
    </row>
    <row r="21" spans="1:20" x14ac:dyDescent="0.25">
      <c r="C21" s="21"/>
      <c r="F21" s="21"/>
      <c r="J21" s="46"/>
      <c r="K21" s="8"/>
      <c r="L21" s="8"/>
      <c r="M21" s="47"/>
      <c r="N21" s="8"/>
      <c r="O21" s="8"/>
      <c r="P21" s="12"/>
    </row>
    <row r="22" spans="1:20" x14ac:dyDescent="0.25">
      <c r="C22" s="21"/>
      <c r="F22" s="21"/>
      <c r="J22" s="46"/>
      <c r="K22" s="8"/>
      <c r="L22" s="8"/>
      <c r="M22" s="47"/>
      <c r="N22" s="8"/>
      <c r="O22" s="8"/>
      <c r="P22" s="12"/>
    </row>
    <row r="23" spans="1:20" x14ac:dyDescent="0.25">
      <c r="C23" s="21"/>
      <c r="F23" s="21"/>
      <c r="J23" s="46"/>
      <c r="K23" s="8"/>
      <c r="L23" s="8"/>
      <c r="M23" s="47"/>
      <c r="N23" s="8"/>
      <c r="O23" s="8"/>
    </row>
    <row r="24" spans="1:20" x14ac:dyDescent="0.25">
      <c r="C24" s="21"/>
      <c r="F24" s="21"/>
      <c r="J24" s="46"/>
      <c r="K24" s="8"/>
      <c r="L24" s="8"/>
      <c r="M24" s="47"/>
      <c r="N24" s="8"/>
      <c r="O24" s="8"/>
    </row>
    <row r="25" spans="1:20" x14ac:dyDescent="0.25">
      <c r="C25" s="21"/>
      <c r="F25" s="21"/>
      <c r="J25" s="46"/>
      <c r="K25" s="8"/>
      <c r="L25" s="8"/>
      <c r="M25" s="47"/>
      <c r="N25" s="8"/>
      <c r="O25" s="8"/>
    </row>
    <row r="26" spans="1:20" s="12" customFormat="1" x14ac:dyDescent="0.25">
      <c r="A26"/>
      <c r="B26"/>
      <c r="C26" s="51"/>
      <c r="D26"/>
      <c r="E26"/>
      <c r="F26" s="21"/>
      <c r="G26"/>
      <c r="H26"/>
      <c r="I26"/>
      <c r="J26" s="46"/>
      <c r="K26" s="52"/>
      <c r="L26" s="8"/>
      <c r="M26" s="47"/>
      <c r="N26" s="52"/>
      <c r="O26" s="52"/>
      <c r="Q26"/>
      <c r="R26"/>
      <c r="S26"/>
      <c r="T26"/>
    </row>
    <row r="27" spans="1:20" s="12" customFormat="1" x14ac:dyDescent="0.25">
      <c r="A27"/>
      <c r="B27"/>
      <c r="C27" s="51"/>
      <c r="D27"/>
      <c r="E27"/>
      <c r="F27" s="21"/>
      <c r="G27"/>
      <c r="H27"/>
      <c r="I27"/>
      <c r="J27" s="46"/>
      <c r="K27" s="52"/>
      <c r="L27" s="8"/>
      <c r="M27" s="47"/>
      <c r="N27" s="52"/>
      <c r="O27" s="8"/>
      <c r="Q27"/>
      <c r="R27"/>
      <c r="S27"/>
      <c r="T27"/>
    </row>
    <row r="28" spans="1:20" s="12" customFormat="1" x14ac:dyDescent="0.25">
      <c r="A28"/>
      <c r="B28"/>
      <c r="C28" s="51"/>
      <c r="D28"/>
      <c r="E28"/>
      <c r="F28" s="21"/>
      <c r="G28"/>
      <c r="H28"/>
      <c r="I28"/>
      <c r="J28" s="46"/>
      <c r="K28" s="52"/>
      <c r="L28" s="8"/>
      <c r="M28" s="47"/>
      <c r="N28" s="52"/>
      <c r="O28" s="8"/>
      <c r="S28"/>
      <c r="T28"/>
    </row>
    <row r="29" spans="1:20" s="12" customFormat="1" x14ac:dyDescent="0.25">
      <c r="A29"/>
      <c r="B29"/>
      <c r="C29" s="51"/>
      <c r="D29"/>
      <c r="E29"/>
      <c r="F29" s="21"/>
      <c r="G29"/>
      <c r="H29"/>
      <c r="I29"/>
      <c r="J29" s="46"/>
      <c r="K29" s="52"/>
      <c r="L29" s="8"/>
      <c r="M29" s="47"/>
      <c r="N29" s="52"/>
      <c r="O29" s="8"/>
      <c r="S29"/>
      <c r="T29"/>
    </row>
    <row r="30" spans="1:20" s="12" customFormat="1" x14ac:dyDescent="0.25">
      <c r="A30"/>
      <c r="B30"/>
      <c r="C30" s="51"/>
      <c r="D30" s="38"/>
      <c r="E30" s="8"/>
      <c r="F30" s="21"/>
      <c r="G30"/>
      <c r="H30" s="8"/>
      <c r="I30"/>
      <c r="J30" s="46"/>
      <c r="K30" s="52"/>
      <c r="L30" s="8"/>
      <c r="M30" s="47"/>
      <c r="N30" s="52"/>
      <c r="O30" s="8"/>
      <c r="S30"/>
      <c r="T30"/>
    </row>
    <row r="31" spans="1:20" x14ac:dyDescent="0.25">
      <c r="C31" s="21" t="s">
        <v>95</v>
      </c>
      <c r="D31" s="38"/>
      <c r="F31" s="21"/>
      <c r="J31" s="46"/>
      <c r="K31" s="8"/>
      <c r="L31" s="8"/>
      <c r="M31" s="47"/>
      <c r="N31" s="8"/>
      <c r="O31" s="8"/>
    </row>
    <row r="32" spans="1:20" x14ac:dyDescent="0.25">
      <c r="C32" s="21">
        <v>16</v>
      </c>
      <c r="D32" s="38">
        <v>111</v>
      </c>
      <c r="E32" s="8">
        <v>19640</v>
      </c>
      <c r="F32" s="21"/>
      <c r="G32">
        <v>631</v>
      </c>
      <c r="H32" s="8">
        <v>22180</v>
      </c>
      <c r="J32" s="46"/>
      <c r="K32" s="8">
        <v>41180</v>
      </c>
      <c r="L32" s="8"/>
      <c r="M32" s="47"/>
      <c r="N32" s="8"/>
      <c r="O32" s="52"/>
    </row>
    <row r="33" spans="3:18" x14ac:dyDescent="0.25">
      <c r="C33" s="21">
        <v>17</v>
      </c>
      <c r="D33" s="38">
        <v>112</v>
      </c>
      <c r="E33">
        <v>19860</v>
      </c>
      <c r="F33" s="21"/>
      <c r="G33">
        <v>632</v>
      </c>
      <c r="H33">
        <v>15600</v>
      </c>
      <c r="J33" s="46"/>
      <c r="K33" s="8">
        <v>35160</v>
      </c>
      <c r="L33" s="8"/>
      <c r="M33" s="47"/>
      <c r="N33" s="8"/>
      <c r="O33" s="8"/>
    </row>
    <row r="34" spans="3:18" x14ac:dyDescent="0.25">
      <c r="C34" s="21">
        <v>18</v>
      </c>
      <c r="D34" s="38">
        <v>113</v>
      </c>
      <c r="E34">
        <v>16440</v>
      </c>
      <c r="F34" s="21"/>
      <c r="G34">
        <v>633</v>
      </c>
      <c r="H34">
        <v>21360</v>
      </c>
      <c r="J34" s="46"/>
      <c r="K34" s="8">
        <v>37560</v>
      </c>
      <c r="L34" s="8"/>
      <c r="M34" s="47"/>
      <c r="N34" s="8"/>
      <c r="O34" s="8"/>
    </row>
    <row r="35" spans="3:18" x14ac:dyDescent="0.25">
      <c r="C35" s="21">
        <v>19</v>
      </c>
      <c r="D35" s="38">
        <v>114</v>
      </c>
      <c r="E35">
        <v>12620</v>
      </c>
      <c r="F35" s="21"/>
      <c r="G35">
        <v>634</v>
      </c>
      <c r="H35">
        <v>18960</v>
      </c>
      <c r="J35" s="46"/>
      <c r="K35" s="8">
        <v>31180</v>
      </c>
      <c r="L35" s="8"/>
      <c r="M35" s="47"/>
      <c r="N35" s="8"/>
      <c r="O35" s="8"/>
      <c r="R35" s="12"/>
    </row>
    <row r="36" spans="3:18" x14ac:dyDescent="0.25">
      <c r="C36" s="21">
        <v>20</v>
      </c>
      <c r="D36" s="38">
        <v>115</v>
      </c>
      <c r="E36">
        <v>17140</v>
      </c>
      <c r="F36" s="21"/>
      <c r="G36">
        <v>635</v>
      </c>
      <c r="H36">
        <v>20240</v>
      </c>
      <c r="J36" s="46"/>
      <c r="K36" s="8">
        <v>37220</v>
      </c>
      <c r="L36" s="8"/>
      <c r="M36" s="47"/>
      <c r="N36" s="8"/>
      <c r="O36" s="8"/>
      <c r="R36" s="12"/>
    </row>
    <row r="37" spans="3:18" x14ac:dyDescent="0.25">
      <c r="C37" s="21"/>
      <c r="D37" s="38"/>
      <c r="F37" s="21"/>
      <c r="J37" s="46"/>
      <c r="K37" s="8"/>
      <c r="L37" s="8"/>
      <c r="M37" s="47"/>
      <c r="N37" s="8"/>
      <c r="O37" s="8"/>
      <c r="Q37" s="12"/>
    </row>
    <row r="38" spans="3:18" x14ac:dyDescent="0.25">
      <c r="C38" s="21"/>
      <c r="D38" s="38"/>
      <c r="F38" s="21"/>
      <c r="J38" s="46"/>
      <c r="L38" s="8"/>
      <c r="M38" s="8"/>
      <c r="N38" s="8"/>
      <c r="O38" s="8"/>
    </row>
    <row r="39" spans="3:18" x14ac:dyDescent="0.25">
      <c r="C39" s="21"/>
      <c r="D39" s="38"/>
      <c r="F39" s="21"/>
      <c r="J39" s="46"/>
      <c r="L39" s="8"/>
      <c r="M39" s="8"/>
      <c r="N39" s="8"/>
      <c r="O39" s="8"/>
    </row>
    <row r="40" spans="3:18" x14ac:dyDescent="0.25">
      <c r="C40" s="21"/>
      <c r="D40" s="38"/>
      <c r="F40" s="21"/>
      <c r="J40" s="46"/>
      <c r="L40" s="8"/>
      <c r="M40" s="8"/>
      <c r="N40" s="8"/>
      <c r="O40" s="8"/>
    </row>
    <row r="41" spans="3:18" x14ac:dyDescent="0.25">
      <c r="C41" s="21"/>
      <c r="D41" s="38"/>
      <c r="F41" s="21"/>
      <c r="J41" s="46"/>
      <c r="L41" s="8"/>
      <c r="M41" s="8"/>
      <c r="N41" s="8"/>
      <c r="O41" s="8"/>
    </row>
    <row r="42" spans="3:18" x14ac:dyDescent="0.25">
      <c r="C42" s="21"/>
      <c r="D42" s="38"/>
      <c r="F42" s="21"/>
      <c r="J42" s="46"/>
      <c r="L42" s="8"/>
      <c r="M42" s="8"/>
      <c r="N42" s="8"/>
      <c r="O42" s="8"/>
    </row>
    <row r="43" spans="3:18" x14ac:dyDescent="0.25">
      <c r="C43" s="21"/>
      <c r="D43" s="38"/>
      <c r="F43" s="21"/>
      <c r="J43" s="46"/>
      <c r="L43" s="8"/>
      <c r="M43" s="8"/>
      <c r="N43" s="8"/>
      <c r="O43" s="8"/>
    </row>
    <row r="44" spans="3:18" x14ac:dyDescent="0.25">
      <c r="C44" s="21"/>
      <c r="D44" s="38"/>
      <c r="F44" s="21"/>
      <c r="J44" s="46"/>
      <c r="L44" s="8"/>
      <c r="M44" s="8"/>
      <c r="N44" s="8"/>
      <c r="O44" s="8"/>
    </row>
    <row r="45" spans="3:18" x14ac:dyDescent="0.25">
      <c r="C45" s="21"/>
      <c r="D45" s="38"/>
      <c r="F45" s="62"/>
      <c r="J45" s="46"/>
      <c r="K45" s="8"/>
      <c r="L45" s="8"/>
      <c r="M45" s="47"/>
      <c r="N45" s="8"/>
      <c r="O45" s="8"/>
    </row>
    <row r="46" spans="3:18" x14ac:dyDescent="0.25">
      <c r="C46" s="21"/>
      <c r="D46" s="38"/>
      <c r="F46" s="62"/>
      <c r="J46" s="46"/>
      <c r="K46" s="8"/>
      <c r="L46" s="8"/>
      <c r="M46" s="47"/>
      <c r="N46" s="8"/>
      <c r="O46" s="8"/>
    </row>
    <row r="47" spans="3:18" x14ac:dyDescent="0.25">
      <c r="C47" s="21"/>
      <c r="D47" s="38"/>
      <c r="F47" s="62"/>
      <c r="G47" s="48"/>
      <c r="J47" s="46"/>
      <c r="K47" s="8"/>
      <c r="L47" s="8"/>
      <c r="N47" s="8"/>
      <c r="O47" s="8"/>
      <c r="Q47" s="47"/>
    </row>
    <row r="48" spans="3:18" x14ac:dyDescent="0.25">
      <c r="C48" s="21"/>
      <c r="D48" s="38"/>
      <c r="F48" s="63"/>
      <c r="G48" s="38"/>
      <c r="J48" s="46"/>
      <c r="K48" s="8"/>
      <c r="L48" s="8"/>
      <c r="N48" s="8"/>
      <c r="O48" s="8"/>
      <c r="Q48" s="47"/>
    </row>
    <row r="49" spans="3:17" x14ac:dyDescent="0.25">
      <c r="C49" s="21"/>
      <c r="D49" s="38"/>
      <c r="F49" s="21"/>
      <c r="G49" s="38"/>
      <c r="J49" s="46"/>
      <c r="K49" s="8"/>
      <c r="L49" s="8"/>
      <c r="N49" s="8"/>
      <c r="O49" s="8"/>
      <c r="Q49" s="47"/>
    </row>
    <row r="50" spans="3:17" x14ac:dyDescent="0.25">
      <c r="C50" s="21"/>
      <c r="D50" s="38"/>
      <c r="F50" s="21"/>
      <c r="G50" s="38"/>
      <c r="J50" s="46"/>
      <c r="K50" s="8"/>
      <c r="L50" s="8"/>
      <c r="N50" s="8"/>
      <c r="O50" s="8"/>
      <c r="Q50" s="47"/>
    </row>
    <row r="51" spans="3:17" x14ac:dyDescent="0.25">
      <c r="C51" s="21"/>
      <c r="D51" s="38"/>
      <c r="F51" s="21"/>
      <c r="G51" s="38"/>
      <c r="J51" s="46"/>
      <c r="K51" s="8"/>
      <c r="L51" s="8"/>
      <c r="N51" s="8"/>
      <c r="O51" s="8"/>
      <c r="Q51" s="47"/>
    </row>
    <row r="52" spans="3:17" x14ac:dyDescent="0.25">
      <c r="C52" s="21"/>
      <c r="D52" s="49"/>
      <c r="F52" s="21"/>
      <c r="G52" s="49"/>
      <c r="J52" s="38"/>
      <c r="K52" s="8"/>
      <c r="L52" s="8"/>
      <c r="N52" s="8"/>
      <c r="O52" s="8"/>
      <c r="Q52" s="47"/>
    </row>
    <row r="53" spans="3:17" x14ac:dyDescent="0.25">
      <c r="C53" s="21"/>
      <c r="F53" s="21"/>
      <c r="J53" s="38"/>
      <c r="K53" s="8"/>
      <c r="L53" s="8"/>
      <c r="N53" s="8"/>
      <c r="O53" s="8"/>
      <c r="Q53" s="47"/>
    </row>
    <row r="54" spans="3:17" x14ac:dyDescent="0.25">
      <c r="C54" s="21"/>
      <c r="F54" s="21"/>
      <c r="J54" s="38"/>
      <c r="K54" s="8"/>
      <c r="L54" s="8"/>
      <c r="N54" s="8"/>
      <c r="O54" s="8"/>
      <c r="Q54" s="47"/>
    </row>
    <row r="55" spans="3:17" x14ac:dyDescent="0.25">
      <c r="C55" s="21"/>
      <c r="F55" s="21"/>
      <c r="J55" s="38"/>
      <c r="K55" s="8"/>
      <c r="L55" s="8"/>
      <c r="N55" s="8"/>
      <c r="O55" s="8"/>
      <c r="Q55" s="47"/>
    </row>
    <row r="56" spans="3:17" x14ac:dyDescent="0.25">
      <c r="J56" s="38"/>
      <c r="K56" s="8"/>
      <c r="L56" s="8"/>
      <c r="N56" s="8"/>
      <c r="O56" s="8"/>
      <c r="Q56" s="47"/>
    </row>
    <row r="57" spans="3:17" x14ac:dyDescent="0.25">
      <c r="J57" s="38"/>
      <c r="K57" s="8"/>
      <c r="L57" s="8"/>
      <c r="N57" s="8"/>
      <c r="O57" s="8"/>
      <c r="Q57" s="47"/>
    </row>
    <row r="58" spans="3:17" x14ac:dyDescent="0.25">
      <c r="J58" s="38"/>
      <c r="K58" s="8"/>
      <c r="L58" s="8"/>
      <c r="N58" s="8"/>
      <c r="O58" s="8"/>
      <c r="Q58" s="47"/>
    </row>
    <row r="59" spans="3:17" x14ac:dyDescent="0.25">
      <c r="J59" s="38"/>
      <c r="K59" s="8"/>
      <c r="L59" s="8"/>
      <c r="M59" s="8"/>
      <c r="N59" s="8"/>
      <c r="O59" s="8"/>
    </row>
    <row r="60" spans="3:17" x14ac:dyDescent="0.25">
      <c r="J60" s="38"/>
      <c r="K60" s="8"/>
      <c r="L60" s="8"/>
      <c r="M60" s="8"/>
      <c r="N60" s="8"/>
      <c r="O60" s="8"/>
    </row>
    <row r="61" spans="3:17" x14ac:dyDescent="0.25">
      <c r="C61" s="21"/>
      <c r="F61" s="21"/>
      <c r="J61" s="38"/>
      <c r="K61" s="8"/>
      <c r="L61" s="8"/>
      <c r="M61" s="8"/>
      <c r="N61" s="8"/>
      <c r="O61" s="8"/>
    </row>
    <row r="62" spans="3:17" x14ac:dyDescent="0.25">
      <c r="C62" s="21"/>
      <c r="F62" s="21"/>
      <c r="J62" s="38"/>
      <c r="K62" s="8"/>
      <c r="L62" s="8"/>
      <c r="M62" s="8"/>
      <c r="N62" s="8"/>
      <c r="O62" s="8"/>
    </row>
    <row r="63" spans="3:17" x14ac:dyDescent="0.25">
      <c r="C63" s="21"/>
      <c r="F63" s="21"/>
      <c r="J63" s="38"/>
      <c r="K63" s="8"/>
      <c r="L63" s="8"/>
      <c r="M63" s="8"/>
      <c r="N63" s="8"/>
      <c r="O63" s="8"/>
    </row>
    <row r="64" spans="3:17" x14ac:dyDescent="0.25">
      <c r="C64" s="21"/>
      <c r="F64" s="21"/>
      <c r="J64" s="38"/>
      <c r="K64" s="8"/>
      <c r="L64" s="8"/>
      <c r="M64" s="8"/>
      <c r="N64" s="8"/>
      <c r="O64" s="8"/>
    </row>
    <row r="65" spans="2:15" x14ac:dyDescent="0.25">
      <c r="C65" s="21"/>
      <c r="F65" s="21"/>
      <c r="J65" s="38"/>
      <c r="K65" s="8"/>
      <c r="L65" s="8"/>
      <c r="M65" s="8"/>
      <c r="N65" s="8"/>
      <c r="O65" s="8"/>
    </row>
    <row r="66" spans="2:15" x14ac:dyDescent="0.25">
      <c r="C66" s="21"/>
      <c r="F66" s="21"/>
      <c r="J66" s="38"/>
      <c r="K66" s="8"/>
      <c r="L66" s="8"/>
      <c r="M66" s="8"/>
      <c r="N66" s="8"/>
      <c r="O66" s="8"/>
    </row>
    <row r="67" spans="2:15" x14ac:dyDescent="0.25">
      <c r="C67" s="21"/>
      <c r="F67" s="21"/>
      <c r="J67" s="38"/>
      <c r="K67" s="8"/>
      <c r="L67" s="8"/>
      <c r="M67" s="8"/>
      <c r="N67" s="8"/>
      <c r="O67" s="8"/>
    </row>
    <row r="68" spans="2:15" x14ac:dyDescent="0.25">
      <c r="C68" s="21"/>
      <c r="F68" s="21"/>
      <c r="J68" s="38"/>
      <c r="K68" s="8"/>
      <c r="L68" s="8"/>
      <c r="M68" s="8"/>
      <c r="N68" s="8"/>
      <c r="O68" s="8"/>
    </row>
    <row r="69" spans="2:15" x14ac:dyDescent="0.25">
      <c r="C69" s="21"/>
      <c r="F69" s="21"/>
      <c r="J69" s="38"/>
      <c r="K69" s="8"/>
      <c r="L69" s="8"/>
      <c r="M69" s="8"/>
      <c r="N69" s="8"/>
      <c r="O69" s="8"/>
    </row>
    <row r="70" spans="2:15" x14ac:dyDescent="0.25">
      <c r="C70" s="21"/>
      <c r="F70" s="21"/>
      <c r="J70" s="38"/>
      <c r="K70" s="8"/>
      <c r="L70" s="8"/>
      <c r="M70" s="8"/>
      <c r="N70" s="8"/>
      <c r="O70" s="8"/>
    </row>
    <row r="71" spans="2:15" x14ac:dyDescent="0.25">
      <c r="C71" s="21"/>
      <c r="F71" s="21"/>
      <c r="J71" s="38"/>
      <c r="K71" s="8"/>
      <c r="L71" s="8"/>
      <c r="M71" s="8"/>
      <c r="N71" s="8"/>
      <c r="O71" s="8"/>
    </row>
    <row r="72" spans="2:15" x14ac:dyDescent="0.25">
      <c r="C72" s="21"/>
      <c r="F72" s="21"/>
      <c r="J72" s="38"/>
      <c r="K72" s="8"/>
      <c r="L72" s="8"/>
      <c r="M72" s="8"/>
      <c r="N72" s="8"/>
      <c r="O72" s="8"/>
    </row>
    <row r="73" spans="2:15" x14ac:dyDescent="0.25">
      <c r="B73" s="64"/>
      <c r="C73" s="21"/>
      <c r="F73" s="21"/>
      <c r="J73" s="38"/>
      <c r="K73" s="8"/>
      <c r="L73" s="8"/>
      <c r="M73" s="8"/>
      <c r="N73" s="8"/>
      <c r="O73" s="8"/>
    </row>
    <row r="74" spans="2:15" x14ac:dyDescent="0.25">
      <c r="C74" s="21"/>
      <c r="F74" s="21"/>
      <c r="J74" s="38"/>
      <c r="K74" s="8"/>
      <c r="L74" s="8"/>
      <c r="M74" s="8"/>
      <c r="N74" s="8"/>
      <c r="O74" s="8"/>
    </row>
    <row r="75" spans="2:15" x14ac:dyDescent="0.25">
      <c r="C75" s="21"/>
      <c r="F75" s="21"/>
      <c r="J75" s="38"/>
      <c r="K75" s="8"/>
      <c r="L75" s="8"/>
      <c r="M75" s="8"/>
      <c r="N75" s="8"/>
      <c r="O75" s="8"/>
    </row>
    <row r="76" spans="2:15" x14ac:dyDescent="0.25">
      <c r="C76" s="21"/>
      <c r="F76" s="21"/>
      <c r="J76" s="38"/>
      <c r="K76" s="8"/>
      <c r="L76" s="8"/>
      <c r="M76" s="8"/>
      <c r="N76" s="8"/>
      <c r="O76" s="8"/>
    </row>
    <row r="77" spans="2:15" x14ac:dyDescent="0.25">
      <c r="C77" s="21"/>
      <c r="F77" s="21"/>
      <c r="J77" s="38"/>
      <c r="K77" s="8"/>
      <c r="L77" s="8"/>
      <c r="M77" s="8"/>
      <c r="N77" s="8"/>
      <c r="O77" s="8"/>
    </row>
    <row r="78" spans="2:15" x14ac:dyDescent="0.25">
      <c r="C78" s="21"/>
      <c r="F78" s="21"/>
      <c r="J78" s="38"/>
      <c r="K78" s="8"/>
      <c r="L78" s="8"/>
      <c r="M78" s="8"/>
      <c r="N78" s="8"/>
      <c r="O78" s="8"/>
    </row>
    <row r="79" spans="2:15" x14ac:dyDescent="0.25">
      <c r="C79" s="21"/>
      <c r="F79" s="21"/>
      <c r="J79" s="38"/>
      <c r="K79" s="8"/>
      <c r="L79" s="8"/>
      <c r="M79" s="8"/>
      <c r="N79" s="8"/>
      <c r="O79" s="8"/>
    </row>
    <row r="80" spans="2:15" x14ac:dyDescent="0.25">
      <c r="C80" s="21"/>
      <c r="F80" s="21"/>
      <c r="J80" s="38"/>
      <c r="K80" s="8"/>
      <c r="L80" s="8"/>
      <c r="M80" s="8"/>
      <c r="N80" s="8"/>
      <c r="O80" s="8"/>
    </row>
    <row r="81" spans="2:15" x14ac:dyDescent="0.25">
      <c r="B81" s="64"/>
      <c r="C81" s="21"/>
      <c r="F81" s="21"/>
      <c r="J81" s="38"/>
      <c r="K81" s="8"/>
      <c r="L81" s="8"/>
      <c r="M81" s="8"/>
      <c r="N81" s="8"/>
      <c r="O81" s="8"/>
    </row>
    <row r="82" spans="2:15" x14ac:dyDescent="0.25">
      <c r="C82" s="21"/>
      <c r="F82" s="21"/>
      <c r="J82" s="38"/>
      <c r="K82" s="8"/>
      <c r="L82" s="8"/>
      <c r="M82" s="8"/>
      <c r="N82" s="8"/>
      <c r="O82" s="8"/>
    </row>
    <row r="83" spans="2:15" x14ac:dyDescent="0.25">
      <c r="C83" s="21"/>
      <c r="F83" s="21"/>
      <c r="J83" s="38"/>
      <c r="K83" s="8"/>
      <c r="L83" s="8"/>
      <c r="M83" s="8"/>
      <c r="N83" s="8"/>
      <c r="O83" s="8"/>
    </row>
    <row r="84" spans="2:15" x14ac:dyDescent="0.25">
      <c r="C84" s="21"/>
      <c r="F84" s="21"/>
      <c r="J84" s="38"/>
      <c r="K84" s="8"/>
      <c r="L84" s="8"/>
      <c r="M84" s="8"/>
      <c r="N84" s="8"/>
      <c r="O84" s="8"/>
    </row>
    <row r="85" spans="2:15" x14ac:dyDescent="0.25">
      <c r="C85" s="21"/>
      <c r="D85" s="38"/>
      <c r="F85" s="21"/>
      <c r="J85" s="38"/>
      <c r="K85" s="8"/>
      <c r="L85" s="8"/>
      <c r="M85" s="8"/>
      <c r="N85" s="8"/>
      <c r="O85" s="8"/>
    </row>
    <row r="86" spans="2:15" x14ac:dyDescent="0.25">
      <c r="C86" s="21"/>
      <c r="D86" s="38"/>
      <c r="F86" s="21"/>
      <c r="G86" s="38"/>
      <c r="J86" s="38"/>
      <c r="K86" s="8"/>
      <c r="L86" s="8"/>
      <c r="M86" s="8"/>
      <c r="N86" s="8"/>
      <c r="O86" s="8"/>
    </row>
    <row r="87" spans="2:15" x14ac:dyDescent="0.25">
      <c r="B87" s="64"/>
      <c r="C87" s="21"/>
      <c r="D87" s="38"/>
      <c r="F87" s="21"/>
      <c r="G87" s="38"/>
      <c r="J87" s="38"/>
      <c r="K87" s="8"/>
      <c r="L87" s="8"/>
      <c r="M87" s="8"/>
      <c r="N87" s="8"/>
      <c r="O87" s="8"/>
    </row>
    <row r="88" spans="2:15" x14ac:dyDescent="0.25">
      <c r="C88" s="21"/>
      <c r="D88" s="38"/>
      <c r="F88" s="21"/>
      <c r="G88" s="38"/>
      <c r="J88" s="38"/>
      <c r="K88" s="8"/>
      <c r="L88" s="8"/>
      <c r="M88" s="8"/>
      <c r="N88" s="8"/>
      <c r="O88" s="8"/>
    </row>
    <row r="89" spans="2:15" x14ac:dyDescent="0.25">
      <c r="C89" s="21"/>
      <c r="D89" s="38"/>
      <c r="F89" s="21"/>
      <c r="G89" s="38"/>
      <c r="J89" s="38"/>
      <c r="K89" s="8"/>
      <c r="L89" s="8"/>
      <c r="M89" s="8"/>
      <c r="N89" s="8"/>
      <c r="O89" s="8"/>
    </row>
    <row r="90" spans="2:15" x14ac:dyDescent="0.25">
      <c r="C90" s="21"/>
      <c r="D90" s="38"/>
      <c r="F90" s="21"/>
      <c r="G90" s="38"/>
      <c r="J90" s="38"/>
      <c r="K90" s="8"/>
      <c r="L90" s="8"/>
      <c r="M90" s="8"/>
      <c r="N90" s="8"/>
      <c r="O90" s="8"/>
    </row>
    <row r="91" spans="2:15" x14ac:dyDescent="0.25">
      <c r="C91" s="21"/>
      <c r="D91" s="38"/>
      <c r="F91" s="21"/>
      <c r="G91" s="38"/>
      <c r="J91" s="38"/>
      <c r="K91" s="8"/>
      <c r="L91" s="8"/>
      <c r="M91" s="8"/>
      <c r="N91" s="8"/>
      <c r="O91" s="8"/>
    </row>
    <row r="92" spans="2:15" x14ac:dyDescent="0.25">
      <c r="C92" s="21"/>
      <c r="D92" s="38"/>
      <c r="F92" s="21"/>
      <c r="G92" s="38"/>
      <c r="J92" s="38"/>
      <c r="K92" s="8"/>
      <c r="L92" s="8"/>
      <c r="M92" s="8"/>
      <c r="N92" s="8"/>
      <c r="O92" s="8"/>
    </row>
    <row r="93" spans="2:15" x14ac:dyDescent="0.25">
      <c r="C93" s="21"/>
      <c r="D93" s="38"/>
      <c r="F93" s="21"/>
      <c r="G93" s="38"/>
      <c r="J93" s="38"/>
      <c r="K93" s="8"/>
      <c r="L93" s="8"/>
      <c r="M93" s="8"/>
      <c r="N93" s="8"/>
      <c r="O93" s="8"/>
    </row>
    <row r="94" spans="2:15" x14ac:dyDescent="0.25">
      <c r="C94" s="21"/>
      <c r="D94" s="38"/>
      <c r="F94" s="21"/>
      <c r="G94" s="38"/>
      <c r="J94" s="38"/>
      <c r="K94" s="8"/>
      <c r="L94" s="8"/>
      <c r="M94" s="8"/>
      <c r="N94" s="8"/>
      <c r="O94" s="8"/>
    </row>
    <row r="95" spans="2:15" x14ac:dyDescent="0.25">
      <c r="D95" s="38"/>
      <c r="F95" s="21"/>
      <c r="G95" s="38"/>
      <c r="J95" s="38"/>
      <c r="K95" s="8"/>
      <c r="L95" s="8"/>
      <c r="M95" s="8"/>
      <c r="N95" s="8"/>
      <c r="O95" s="8"/>
    </row>
    <row r="96" spans="2:15" x14ac:dyDescent="0.25">
      <c r="D96" s="38"/>
      <c r="F96" s="21"/>
      <c r="G96" s="38"/>
      <c r="J96" s="38"/>
      <c r="K96" s="8"/>
      <c r="L96" s="8"/>
      <c r="M96" s="8"/>
      <c r="N96" s="8"/>
      <c r="O96" s="8"/>
    </row>
    <row r="97" spans="4:15" x14ac:dyDescent="0.25">
      <c r="D97" s="38"/>
      <c r="F97" s="21"/>
      <c r="G97" s="38"/>
      <c r="J97" s="38"/>
      <c r="K97" s="8"/>
      <c r="L97" s="8"/>
      <c r="M97" s="8"/>
      <c r="N97" s="8"/>
      <c r="O97" s="8"/>
    </row>
    <row r="98" spans="4:15" x14ac:dyDescent="0.25">
      <c r="D98" s="38"/>
      <c r="F98" s="21"/>
      <c r="G98" s="38"/>
      <c r="J98" s="38"/>
      <c r="K98" s="8"/>
      <c r="L98" s="8"/>
      <c r="M98" s="8"/>
      <c r="N98" s="8"/>
      <c r="O98" s="8"/>
    </row>
    <row r="99" spans="4:15" x14ac:dyDescent="0.25">
      <c r="D99" s="38"/>
      <c r="F99" s="21"/>
      <c r="G99" s="38"/>
      <c r="J99" s="38"/>
      <c r="K99" s="8"/>
      <c r="L99" s="8"/>
      <c r="M99" s="8"/>
      <c r="N99" s="8"/>
      <c r="O99" s="8"/>
    </row>
    <row r="100" spans="4:15" x14ac:dyDescent="0.25">
      <c r="D100" s="38"/>
      <c r="F100" s="21"/>
      <c r="G100" s="38"/>
      <c r="J100" s="38"/>
    </row>
    <row r="101" spans="4:15" x14ac:dyDescent="0.25">
      <c r="D101" s="44"/>
      <c r="E101" s="50" t="s">
        <v>35</v>
      </c>
      <c r="F101" s="45"/>
      <c r="G101" s="44"/>
      <c r="H101" s="50" t="s">
        <v>35</v>
      </c>
      <c r="I101" s="50"/>
      <c r="J101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31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40B8-20C9-42AE-B113-80BC0D861A7C}">
  <dimension ref="A1:X134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10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[4]Summary!E2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96069</v>
      </c>
      <c r="K2">
        <f>J2-J3</f>
        <v>-949.43340783908207</v>
      </c>
      <c r="L2" s="1">
        <f>K2/J2</f>
        <v>-9.8828280489968879E-3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67</v>
      </c>
      <c r="E3" s="4"/>
      <c r="F3" t="s">
        <v>68</v>
      </c>
      <c r="H3" s="2" t="s">
        <v>5</v>
      </c>
      <c r="I3" s="2"/>
      <c r="J3">
        <f>K11-L10+M11-N10+O11-P10+Q11-R10+S11-T10+U11-V10+W11-X10</f>
        <v>97018.433407839082</v>
      </c>
      <c r="K3" s="5" t="s">
        <v>6</v>
      </c>
      <c r="L3" s="5" t="s">
        <v>7</v>
      </c>
      <c r="M3" s="5" t="s">
        <v>8</v>
      </c>
      <c r="N3" s="6">
        <f>N4*I4/O1</f>
        <v>42.695417873083173</v>
      </c>
      <c r="O3" s="6">
        <f>K7+M7+O7+Q7+S7+U7+W7</f>
        <v>42.695417873083173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tr">
        <f>[4]Summary!C2</f>
        <v>CPS</v>
      </c>
      <c r="E4" s="4"/>
      <c r="F4" s="8">
        <f>[4]Summary!C3</f>
        <v>2022</v>
      </c>
      <c r="I4" s="8">
        <f>[4]Summary!D2</f>
        <v>60</v>
      </c>
      <c r="J4" s="8">
        <f>J3/I4</f>
        <v>1616.9738901306514</v>
      </c>
      <c r="K4" s="9">
        <v>0.98</v>
      </c>
      <c r="L4" s="9">
        <f>IF(J5=0,L1,(L8+N8+P8+R8+T8+V8+X8)/J5/K4)</f>
        <v>0.13</v>
      </c>
      <c r="M4" s="9">
        <f>IF(J5=0,0,(L9+N9+P9+R9+T9+V9+X9)/J5/K4)</f>
        <v>0.01</v>
      </c>
      <c r="N4" s="8">
        <f>IF(L4&gt;L1,J4*(1-L4)/(1-L1)*(1-M4)*K4,J4*K4*(1-M4))</f>
        <v>1568.7880682047578</v>
      </c>
      <c r="S4" t="s">
        <v>69</v>
      </c>
      <c r="U4" s="6"/>
      <c r="V4" s="8">
        <f>U4*2204.622/60</f>
        <v>0</v>
      </c>
      <c r="W4" s="11" t="e">
        <f>V4/T4</f>
        <v>#DIV/0!</v>
      </c>
    </row>
    <row r="5" spans="1:24" x14ac:dyDescent="0.25">
      <c r="B5" t="s">
        <v>10</v>
      </c>
      <c r="D5" s="7">
        <v>44819</v>
      </c>
      <c r="E5" s="4"/>
      <c r="F5" s="10">
        <v>44819</v>
      </c>
      <c r="J5" s="6">
        <f>J3/O1</f>
        <v>44.006821143149018</v>
      </c>
      <c r="N5" s="8">
        <v>23.4</v>
      </c>
      <c r="O5" s="11">
        <f>N4/N5</f>
        <v>67.042225136955466</v>
      </c>
      <c r="P5" t="s">
        <v>11</v>
      </c>
      <c r="S5" t="s">
        <v>54</v>
      </c>
      <c r="T5" s="58">
        <f>SUM(T2:T4)</f>
        <v>0</v>
      </c>
      <c r="U5" s="66">
        <f t="shared" ref="U5:V5" si="0">SUM(U2:U4)</f>
        <v>0</v>
      </c>
      <c r="V5" s="59">
        <f t="shared" si="0"/>
        <v>0</v>
      </c>
      <c r="W5" s="60" t="e">
        <f>V5/T5</f>
        <v>#DIV/0!</v>
      </c>
    </row>
    <row r="6" spans="1:24" x14ac:dyDescent="0.25">
      <c r="D6" s="12"/>
      <c r="J6" s="6"/>
      <c r="K6" s="13"/>
      <c r="L6" s="14"/>
      <c r="M6" s="13"/>
      <c r="N6" s="8"/>
      <c r="O6" s="11"/>
    </row>
    <row r="7" spans="1:24" ht="14.25" customHeight="1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0</v>
      </c>
      <c r="M7" s="6">
        <f>IF(M8&gt;$L1,(N11-N10/$O1)*$K4*(1-M8)/(1-$L1)*(1-M9),(N11-N10/$O1)*$K4*(1-M9))</f>
        <v>42.695417873083173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0.25</v>
      </c>
      <c r="L8" s="6">
        <f>(L11-L10/$O1)*$K4*K8</f>
        <v>0</v>
      </c>
      <c r="M8" s="1">
        <v>0.13</v>
      </c>
      <c r="N8" s="6">
        <f>(N11-N10/$O1)*$K4*M8</f>
        <v>5.6064690136371853</v>
      </c>
      <c r="O8" s="1">
        <v>0.14000000000000001</v>
      </c>
      <c r="P8" s="6">
        <f>(P11-P10/$O1)*$K4*O8</f>
        <v>0</v>
      </c>
      <c r="Q8" s="1">
        <v>0.128</v>
      </c>
      <c r="R8" s="6">
        <f>(R11-R10/$O1)*$K4*Q8</f>
        <v>0</v>
      </c>
      <c r="S8" s="1">
        <v>0.13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0.03</v>
      </c>
      <c r="L9" s="6">
        <f>(L11-L10/$O1)*$K4*K9</f>
        <v>0</v>
      </c>
      <c r="M9" s="1">
        <v>0.01</v>
      </c>
      <c r="N9" s="6">
        <f>(N11-N10/$O1)*$K4*M9</f>
        <v>0.43126684720286035</v>
      </c>
      <c r="O9" s="1">
        <v>0.02</v>
      </c>
      <c r="P9" s="6">
        <f>(P11-P10/$O1)*$K4*O9</f>
        <v>0</v>
      </c>
      <c r="Q9" s="1">
        <v>2.9000000000000001E-2</v>
      </c>
      <c r="R9" s="6">
        <f>(R11-R10/$O1)*$K4*Q9</f>
        <v>0</v>
      </c>
      <c r="S9" s="1">
        <v>1.4999999999999999E-2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58290.436834988097</v>
      </c>
      <c r="E10" s="23"/>
      <c r="F10" s="24"/>
      <c r="G10" s="22">
        <f>J3/J2*G11</f>
        <v>38727.996572850978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57720</v>
      </c>
      <c r="E11" s="27"/>
      <c r="F11" s="28"/>
      <c r="G11" s="26">
        <f>H14+I14</f>
        <v>38349</v>
      </c>
      <c r="H11" s="27"/>
      <c r="I11" s="27"/>
      <c r="J11" s="29"/>
      <c r="K11" s="30">
        <f>K14+L14</f>
        <v>0</v>
      </c>
      <c r="L11" s="31">
        <f>K11/2204.62262184877</f>
        <v>0</v>
      </c>
      <c r="M11" s="30">
        <f>M14+N14</f>
        <v>97018.433407839082</v>
      </c>
      <c r="N11" s="31">
        <f>M11/2204.62262184877</f>
        <v>44.006821143149018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70</v>
      </c>
      <c r="L12" s="37"/>
      <c r="M12" s="36" t="s">
        <v>64</v>
      </c>
      <c r="N12" s="37"/>
      <c r="O12" s="36" t="s">
        <v>66</v>
      </c>
      <c r="P12" s="37"/>
      <c r="Q12" s="36" t="s">
        <v>71</v>
      </c>
      <c r="R12" s="37"/>
      <c r="S12" s="36" t="s">
        <v>72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SUM(E15:E134)</f>
        <v>57720</v>
      </c>
      <c r="F14" s="41">
        <f>SUM(F15:F134)</f>
        <v>0</v>
      </c>
      <c r="G14" s="38"/>
      <c r="H14" s="40">
        <f>SUM(H15:H134)</f>
        <v>38349</v>
      </c>
      <c r="I14" s="40">
        <f>SUM(I15:I134)</f>
        <v>0</v>
      </c>
      <c r="J14" s="29"/>
      <c r="K14" s="42">
        <f t="shared" ref="K14:X14" si="1">SUM(K15:K134)</f>
        <v>0</v>
      </c>
      <c r="L14" s="43">
        <f t="shared" si="1"/>
        <v>0</v>
      </c>
      <c r="M14" s="42">
        <f t="shared" si="1"/>
        <v>97018.433407839082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23</v>
      </c>
      <c r="D16" s="38">
        <v>118</v>
      </c>
      <c r="E16">
        <v>22660</v>
      </c>
      <c r="F16" s="21"/>
      <c r="G16">
        <v>636</v>
      </c>
      <c r="H16">
        <v>27780</v>
      </c>
      <c r="J16" s="46"/>
      <c r="L16" s="8"/>
      <c r="M16" s="8">
        <v>51900</v>
      </c>
    </row>
    <row r="17" spans="2:13" x14ac:dyDescent="0.25">
      <c r="C17" s="21"/>
      <c r="D17" s="38"/>
      <c r="F17" s="21"/>
      <c r="H17">
        <v>-5351</v>
      </c>
      <c r="J17" s="46"/>
      <c r="L17" s="8"/>
      <c r="M17" s="8">
        <v>-5506</v>
      </c>
    </row>
    <row r="18" spans="2:13" x14ac:dyDescent="0.25">
      <c r="C18" s="21">
        <v>24</v>
      </c>
      <c r="D18" s="38">
        <v>119</v>
      </c>
      <c r="E18">
        <v>27960</v>
      </c>
      <c r="F18" s="21"/>
      <c r="G18">
        <v>637</v>
      </c>
      <c r="H18">
        <v>25700</v>
      </c>
      <c r="J18" s="46"/>
      <c r="L18" s="8"/>
      <c r="M18" s="8">
        <v>53420</v>
      </c>
    </row>
    <row r="19" spans="2:13" x14ac:dyDescent="0.25">
      <c r="C19" s="21">
        <v>25</v>
      </c>
      <c r="D19" s="38">
        <v>120</v>
      </c>
      <c r="E19">
        <v>7100</v>
      </c>
      <c r="F19" s="21"/>
      <c r="G19">
        <v>639</v>
      </c>
      <c r="H19">
        <v>25880</v>
      </c>
      <c r="J19" s="46"/>
      <c r="L19" s="8"/>
      <c r="M19" s="8">
        <v>32240</v>
      </c>
    </row>
    <row r="20" spans="2:13" x14ac:dyDescent="0.25">
      <c r="B20" s="64"/>
      <c r="C20" s="21"/>
      <c r="D20" s="38"/>
      <c r="F20" s="21"/>
      <c r="G20">
        <v>-639</v>
      </c>
      <c r="H20">
        <v>-25880</v>
      </c>
      <c r="J20" s="46"/>
      <c r="L20" s="8"/>
      <c r="M20" s="8">
        <f>H20/(E19+H19)*M19</f>
        <v>-25299.308671922376</v>
      </c>
    </row>
    <row r="21" spans="2:13" x14ac:dyDescent="0.25">
      <c r="B21" s="64"/>
      <c r="C21" s="21"/>
      <c r="D21" s="38"/>
      <c r="F21" s="21"/>
      <c r="G21" t="s">
        <v>73</v>
      </c>
      <c r="H21">
        <f>ROUND(-25700*9626/(9626+15670),0)</f>
        <v>-9780</v>
      </c>
      <c r="J21" s="46"/>
      <c r="L21" s="8"/>
      <c r="M21" s="8">
        <f>H21/(H18+E18)*M18</f>
        <v>-9736.2579202385386</v>
      </c>
    </row>
    <row r="22" spans="2:13" x14ac:dyDescent="0.25">
      <c r="C22" s="21"/>
      <c r="F22" s="21"/>
      <c r="G22" s="38"/>
      <c r="J22" s="38"/>
    </row>
    <row r="23" spans="2:13" x14ac:dyDescent="0.25">
      <c r="C23" s="21"/>
      <c r="F23" s="21"/>
      <c r="G23" s="38"/>
      <c r="J23" s="38"/>
    </row>
    <row r="24" spans="2:13" x14ac:dyDescent="0.25">
      <c r="C24" s="21"/>
      <c r="F24" s="21"/>
      <c r="G24" s="38"/>
      <c r="J24" s="38"/>
    </row>
    <row r="25" spans="2:13" x14ac:dyDescent="0.25">
      <c r="C25" s="21"/>
      <c r="F25" s="21"/>
      <c r="G25" s="38"/>
      <c r="J25" s="38"/>
    </row>
    <row r="26" spans="2:13" x14ac:dyDescent="0.25">
      <c r="C26" s="21"/>
      <c r="F26" s="21"/>
      <c r="J26" s="38"/>
    </row>
    <row r="27" spans="2:13" x14ac:dyDescent="0.25">
      <c r="C27" s="21"/>
      <c r="F27" s="21"/>
      <c r="J27" s="38"/>
    </row>
    <row r="28" spans="2:13" x14ac:dyDescent="0.25">
      <c r="B28" s="64"/>
      <c r="C28" s="21"/>
      <c r="F28" s="21"/>
      <c r="J28" s="38"/>
      <c r="K28" s="21"/>
    </row>
    <row r="29" spans="2:13" x14ac:dyDescent="0.25">
      <c r="C29" s="21"/>
      <c r="F29" s="21"/>
      <c r="J29" s="38"/>
      <c r="K29" s="21"/>
    </row>
    <row r="30" spans="2:13" x14ac:dyDescent="0.25">
      <c r="C30" s="21"/>
      <c r="J30" s="38"/>
    </row>
    <row r="31" spans="2:13" x14ac:dyDescent="0.25">
      <c r="C31" s="21"/>
      <c r="D31" s="48"/>
      <c r="F31" s="21"/>
      <c r="J31" s="38"/>
    </row>
    <row r="32" spans="2:13" x14ac:dyDescent="0.25">
      <c r="C32" s="21"/>
      <c r="F32" s="21"/>
      <c r="J32" s="38"/>
    </row>
    <row r="33" spans="3:10" x14ac:dyDescent="0.25">
      <c r="C33" s="21"/>
      <c r="F33" s="21"/>
      <c r="J33" s="38"/>
    </row>
    <row r="34" spans="3:10" x14ac:dyDescent="0.25">
      <c r="C34" s="21"/>
      <c r="F34" s="21"/>
      <c r="J34" s="38"/>
    </row>
    <row r="35" spans="3:10" x14ac:dyDescent="0.25">
      <c r="C35" s="21"/>
      <c r="F35" s="21"/>
      <c r="J35" s="38"/>
    </row>
    <row r="36" spans="3:10" x14ac:dyDescent="0.25">
      <c r="C36" s="21"/>
      <c r="F36" s="21"/>
      <c r="J36" s="38"/>
    </row>
    <row r="37" spans="3:10" x14ac:dyDescent="0.25">
      <c r="C37" s="21"/>
      <c r="F37" s="21"/>
      <c r="J37" s="38"/>
    </row>
    <row r="38" spans="3:10" x14ac:dyDescent="0.25">
      <c r="C38" s="21"/>
      <c r="F38" s="21"/>
      <c r="J38" s="38"/>
    </row>
    <row r="39" spans="3:10" x14ac:dyDescent="0.25">
      <c r="C39" s="21"/>
      <c r="F39" s="21"/>
      <c r="J39" s="38"/>
    </row>
    <row r="40" spans="3:10" x14ac:dyDescent="0.25">
      <c r="C40" s="21"/>
      <c r="F40" s="21"/>
      <c r="J40" s="38"/>
    </row>
    <row r="41" spans="3:10" x14ac:dyDescent="0.25">
      <c r="C41" s="21"/>
      <c r="F41" s="21"/>
      <c r="J41" s="38"/>
    </row>
    <row r="42" spans="3:10" x14ac:dyDescent="0.25">
      <c r="C42" s="21"/>
      <c r="F42" s="21"/>
      <c r="J42" s="38"/>
    </row>
    <row r="43" spans="3:10" x14ac:dyDescent="0.25">
      <c r="C43" s="21"/>
      <c r="F43" s="21"/>
      <c r="J43" s="38"/>
    </row>
    <row r="44" spans="3:10" x14ac:dyDescent="0.25">
      <c r="C44" s="21"/>
      <c r="F44" s="21"/>
      <c r="J44" s="38"/>
    </row>
    <row r="45" spans="3:10" x14ac:dyDescent="0.25">
      <c r="C45" s="21"/>
      <c r="F45" s="21"/>
      <c r="J45" s="38"/>
    </row>
    <row r="46" spans="3:10" x14ac:dyDescent="0.25">
      <c r="C46" s="21"/>
      <c r="F46" s="21"/>
      <c r="J46" s="38"/>
    </row>
    <row r="47" spans="3:10" x14ac:dyDescent="0.25">
      <c r="C47" s="21"/>
      <c r="F47" s="21"/>
      <c r="J47" s="38"/>
    </row>
    <row r="48" spans="3:10" x14ac:dyDescent="0.25">
      <c r="C48" s="21"/>
      <c r="F48" s="21"/>
      <c r="J48" s="38"/>
    </row>
    <row r="49" spans="1:15" x14ac:dyDescent="0.25">
      <c r="C49" s="21"/>
      <c r="F49" s="21"/>
      <c r="J49" s="38"/>
    </row>
    <row r="50" spans="1:15" x14ac:dyDescent="0.25">
      <c r="C50" s="21"/>
      <c r="F50" s="21"/>
      <c r="J50" s="38"/>
    </row>
    <row r="51" spans="1:15" x14ac:dyDescent="0.25">
      <c r="C51" s="21"/>
      <c r="F51" s="21"/>
      <c r="J51" s="38"/>
    </row>
    <row r="52" spans="1:15" x14ac:dyDescent="0.25">
      <c r="C52" s="21"/>
      <c r="F52" s="21"/>
      <c r="J52" s="38"/>
    </row>
    <row r="53" spans="1:15" x14ac:dyDescent="0.25">
      <c r="C53" s="21"/>
      <c r="F53" s="21"/>
      <c r="J53" s="38"/>
    </row>
    <row r="54" spans="1:15" x14ac:dyDescent="0.25">
      <c r="C54" s="21"/>
      <c r="F54" s="21"/>
      <c r="J54" s="38"/>
    </row>
    <row r="55" spans="1:15" x14ac:dyDescent="0.25">
      <c r="C55" s="21"/>
      <c r="F55" s="21"/>
      <c r="J55" s="38"/>
    </row>
    <row r="56" spans="1:15" x14ac:dyDescent="0.25">
      <c r="C56" s="21"/>
      <c r="F56" s="21"/>
      <c r="J56" s="38"/>
      <c r="L56" s="12"/>
      <c r="M56" s="12"/>
    </row>
    <row r="57" spans="1:15" x14ac:dyDescent="0.25">
      <c r="C57" s="21"/>
      <c r="F57" s="21"/>
      <c r="J57" s="38"/>
    </row>
    <row r="58" spans="1:15" x14ac:dyDescent="0.25">
      <c r="C58" s="21"/>
      <c r="F58" s="21"/>
      <c r="J58" s="38"/>
    </row>
    <row r="59" spans="1:15" s="12" customFormat="1" x14ac:dyDescent="0.25">
      <c r="A59"/>
      <c r="C59" s="51"/>
      <c r="D59"/>
      <c r="E59"/>
      <c r="F59" s="21"/>
      <c r="G59"/>
      <c r="H59"/>
      <c r="I59"/>
      <c r="J59" s="38"/>
      <c r="K59"/>
    </row>
    <row r="60" spans="1:15" s="12" customFormat="1" x14ac:dyDescent="0.25">
      <c r="A60"/>
      <c r="C60" s="51"/>
      <c r="D60"/>
      <c r="E60"/>
      <c r="F60" s="21"/>
      <c r="G60"/>
      <c r="H60"/>
      <c r="I60"/>
      <c r="J60" s="38"/>
      <c r="K60"/>
    </row>
    <row r="61" spans="1:15" s="12" customFormat="1" x14ac:dyDescent="0.25">
      <c r="A61"/>
      <c r="C61" s="51"/>
      <c r="D61"/>
      <c r="E61"/>
      <c r="F61" s="21"/>
      <c r="G61"/>
      <c r="H61"/>
      <c r="I61"/>
      <c r="J61" s="38"/>
      <c r="K61"/>
    </row>
    <row r="62" spans="1:15" s="12" customFormat="1" x14ac:dyDescent="0.25">
      <c r="A62"/>
      <c r="C62" s="51"/>
      <c r="D62"/>
      <c r="E62"/>
      <c r="F62" s="21"/>
      <c r="G62"/>
      <c r="H62"/>
      <c r="J62" s="67"/>
      <c r="K62"/>
    </row>
    <row r="63" spans="1:15" s="12" customFormat="1" x14ac:dyDescent="0.25">
      <c r="A63"/>
      <c r="C63" s="51"/>
      <c r="D63" s="38"/>
      <c r="E63" s="8"/>
      <c r="F63" s="21"/>
      <c r="G63"/>
      <c r="H63" s="8"/>
      <c r="J63" s="67"/>
      <c r="K63"/>
      <c r="M63" s="52"/>
    </row>
    <row r="64" spans="1:15" x14ac:dyDescent="0.25">
      <c r="C64" s="21"/>
      <c r="D64" s="38"/>
      <c r="F64" s="21"/>
      <c r="J64" s="38"/>
      <c r="O64" s="12"/>
    </row>
    <row r="65" spans="3:13" x14ac:dyDescent="0.25">
      <c r="C65" s="21"/>
      <c r="D65" s="38"/>
      <c r="E65" s="8"/>
      <c r="F65" s="21"/>
      <c r="H65" s="8"/>
      <c r="J65" s="38"/>
      <c r="M65" s="52"/>
    </row>
    <row r="66" spans="3:13" x14ac:dyDescent="0.25">
      <c r="C66" s="21"/>
      <c r="D66" s="38"/>
      <c r="F66" s="21"/>
      <c r="J66" s="38"/>
    </row>
    <row r="67" spans="3:13" x14ac:dyDescent="0.25">
      <c r="C67" s="21"/>
      <c r="D67" s="38"/>
      <c r="F67" s="21"/>
      <c r="J67" s="38"/>
    </row>
    <row r="68" spans="3:13" x14ac:dyDescent="0.25">
      <c r="C68" s="21"/>
      <c r="D68" s="38"/>
      <c r="F68" s="21"/>
      <c r="J68" s="38"/>
    </row>
    <row r="69" spans="3:13" x14ac:dyDescent="0.25">
      <c r="C69" s="21"/>
      <c r="D69" s="38"/>
      <c r="F69" s="21"/>
      <c r="J69" s="38"/>
    </row>
    <row r="70" spans="3:13" x14ac:dyDescent="0.25">
      <c r="C70" s="21"/>
      <c r="D70" s="38"/>
      <c r="F70" s="21"/>
      <c r="J70" s="38"/>
    </row>
    <row r="71" spans="3:13" x14ac:dyDescent="0.25">
      <c r="C71" s="21"/>
      <c r="D71" s="38"/>
      <c r="F71" s="21"/>
      <c r="J71" s="38"/>
    </row>
    <row r="72" spans="3:13" x14ac:dyDescent="0.25">
      <c r="C72" s="21"/>
      <c r="D72" s="38"/>
      <c r="F72" s="21"/>
      <c r="J72" s="38"/>
    </row>
    <row r="73" spans="3:13" x14ac:dyDescent="0.25">
      <c r="C73" s="21"/>
      <c r="D73" s="38"/>
      <c r="F73" s="21"/>
      <c r="J73" s="38"/>
    </row>
    <row r="74" spans="3:13" x14ac:dyDescent="0.25">
      <c r="C74" s="21"/>
      <c r="D74" s="38"/>
      <c r="F74" s="21"/>
      <c r="J74" s="38"/>
    </row>
    <row r="75" spans="3:13" x14ac:dyDescent="0.25">
      <c r="C75" s="21"/>
      <c r="D75" s="38"/>
      <c r="F75" s="21"/>
      <c r="J75" s="38"/>
    </row>
    <row r="76" spans="3:13" x14ac:dyDescent="0.25">
      <c r="C76" s="21"/>
      <c r="D76" s="38"/>
      <c r="F76" s="21"/>
      <c r="J76" s="38"/>
    </row>
    <row r="77" spans="3:13" x14ac:dyDescent="0.25">
      <c r="C77" s="21"/>
      <c r="D77" s="38"/>
      <c r="F77" s="21"/>
      <c r="J77" s="38"/>
    </row>
    <row r="78" spans="3:13" x14ac:dyDescent="0.25">
      <c r="C78" s="21"/>
      <c r="D78" s="38"/>
      <c r="F78" s="21"/>
      <c r="J78" s="38"/>
    </row>
    <row r="79" spans="3:13" x14ac:dyDescent="0.25">
      <c r="C79" s="21"/>
      <c r="D79" s="38"/>
      <c r="F79" s="21"/>
      <c r="J79" s="38"/>
    </row>
    <row r="80" spans="3:13" x14ac:dyDescent="0.25">
      <c r="C80" s="21"/>
      <c r="D80" s="38"/>
      <c r="F80" s="21"/>
      <c r="G80" s="48"/>
      <c r="J80" s="38"/>
    </row>
    <row r="81" spans="3:10" x14ac:dyDescent="0.25">
      <c r="C81" s="21"/>
      <c r="G81" s="38"/>
      <c r="J81" s="38"/>
    </row>
    <row r="82" spans="3:10" x14ac:dyDescent="0.25">
      <c r="C82" s="21"/>
      <c r="D82" s="38"/>
      <c r="F82" s="21"/>
      <c r="G82" s="38"/>
      <c r="J82" s="38"/>
    </row>
    <row r="83" spans="3:10" x14ac:dyDescent="0.25">
      <c r="C83" s="21"/>
      <c r="D83" s="38"/>
      <c r="F83" s="21"/>
      <c r="G83" s="38"/>
      <c r="J83" s="38"/>
    </row>
    <row r="84" spans="3:10" x14ac:dyDescent="0.25">
      <c r="C84" s="21"/>
      <c r="D84" s="38"/>
      <c r="F84" s="21"/>
      <c r="G84" s="38"/>
      <c r="J84" s="38"/>
    </row>
    <row r="85" spans="3:10" x14ac:dyDescent="0.25">
      <c r="C85" s="21"/>
      <c r="D85" s="49"/>
      <c r="F85" s="21"/>
      <c r="G85" s="49"/>
      <c r="J85" s="38"/>
    </row>
    <row r="86" spans="3:10" x14ac:dyDescent="0.25">
      <c r="C86" s="21"/>
      <c r="D86" s="38"/>
      <c r="F86" s="21"/>
      <c r="G86" s="38"/>
      <c r="J86" s="38"/>
    </row>
    <row r="87" spans="3:10" x14ac:dyDescent="0.25">
      <c r="C87" s="21"/>
      <c r="D87" s="38"/>
      <c r="F87" s="21"/>
      <c r="G87" s="38"/>
      <c r="J87" s="38"/>
    </row>
    <row r="88" spans="3:10" x14ac:dyDescent="0.25">
      <c r="C88" s="21"/>
      <c r="D88" s="38"/>
      <c r="F88" s="21"/>
      <c r="G88" s="38"/>
      <c r="J88" s="38"/>
    </row>
    <row r="89" spans="3:10" x14ac:dyDescent="0.25">
      <c r="C89" s="21"/>
      <c r="D89" s="49"/>
      <c r="F89" s="21"/>
      <c r="G89" s="38"/>
      <c r="J89" s="38"/>
    </row>
    <row r="90" spans="3:10" x14ac:dyDescent="0.25">
      <c r="C90" s="21"/>
      <c r="D90" s="49"/>
      <c r="F90" s="21"/>
      <c r="G90" s="38"/>
      <c r="J90" s="38"/>
    </row>
    <row r="91" spans="3:10" x14ac:dyDescent="0.25">
      <c r="C91" s="21"/>
      <c r="D91" s="38"/>
      <c r="F91" s="21"/>
      <c r="G91" s="38"/>
      <c r="J91" s="38"/>
    </row>
    <row r="92" spans="3:10" x14ac:dyDescent="0.25">
      <c r="C92" s="21"/>
      <c r="D92" s="38"/>
      <c r="F92" s="21"/>
      <c r="G92" s="38"/>
      <c r="J92" s="38"/>
    </row>
    <row r="93" spans="3:10" x14ac:dyDescent="0.25">
      <c r="C93" s="21"/>
      <c r="D93" s="49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C102" s="21"/>
      <c r="D102" s="38"/>
      <c r="F102" s="21"/>
      <c r="G102" s="38"/>
      <c r="J102" s="38"/>
    </row>
    <row r="103" spans="3:10" x14ac:dyDescent="0.25">
      <c r="C103" s="21"/>
      <c r="D103" s="38"/>
      <c r="F103" s="21"/>
      <c r="G103" s="38"/>
      <c r="J103" s="38"/>
    </row>
    <row r="104" spans="3:10" x14ac:dyDescent="0.25">
      <c r="C104" s="21"/>
      <c r="D104" s="38"/>
      <c r="F104" s="21"/>
      <c r="G104" s="38"/>
      <c r="J104" s="38"/>
    </row>
    <row r="105" spans="3:10" x14ac:dyDescent="0.25">
      <c r="C105" s="21"/>
      <c r="D105" s="38"/>
      <c r="F105" s="21"/>
      <c r="G105" s="38"/>
      <c r="J105" s="38"/>
    </row>
    <row r="106" spans="3:10" x14ac:dyDescent="0.25">
      <c r="C106" s="21"/>
      <c r="D106" s="38"/>
      <c r="F106" s="21"/>
      <c r="G106" s="38"/>
      <c r="J106" s="38"/>
    </row>
    <row r="107" spans="3:10" x14ac:dyDescent="0.25">
      <c r="C107" s="21"/>
      <c r="D107" s="38"/>
      <c r="F107" s="21"/>
      <c r="G107" s="38"/>
      <c r="J107" s="38"/>
    </row>
    <row r="108" spans="3:10" x14ac:dyDescent="0.25">
      <c r="C108" s="21"/>
      <c r="D108" s="38"/>
      <c r="F108" s="21"/>
      <c r="G108" s="38"/>
      <c r="J108" s="38"/>
    </row>
    <row r="109" spans="3:10" x14ac:dyDescent="0.25">
      <c r="C109" s="21"/>
      <c r="D109" s="38"/>
      <c r="F109" s="21"/>
      <c r="G109" s="49"/>
      <c r="J109" s="38"/>
    </row>
    <row r="110" spans="3:10" x14ac:dyDescent="0.25">
      <c r="C110" s="21"/>
      <c r="D110" s="38"/>
      <c r="F110" s="21"/>
      <c r="G110" s="38"/>
      <c r="J110" s="38"/>
    </row>
    <row r="111" spans="3:10" x14ac:dyDescent="0.25">
      <c r="C111" s="21"/>
      <c r="D111" s="38"/>
      <c r="F111" s="21"/>
      <c r="G111" s="38"/>
      <c r="J111" s="38"/>
    </row>
    <row r="112" spans="3:10" x14ac:dyDescent="0.25">
      <c r="C112" s="21"/>
      <c r="D112" s="38"/>
      <c r="F112" s="21"/>
      <c r="G112" s="38"/>
      <c r="J112" s="38"/>
    </row>
    <row r="113" spans="3:10" x14ac:dyDescent="0.25">
      <c r="C113" s="21"/>
      <c r="D113" s="38"/>
      <c r="F113" s="21"/>
      <c r="G113" s="38"/>
      <c r="J113" s="38"/>
    </row>
    <row r="114" spans="3:10" x14ac:dyDescent="0.25">
      <c r="C114" s="21"/>
      <c r="D114" s="38"/>
      <c r="F114" s="21"/>
      <c r="G114" s="38"/>
      <c r="J114" s="38"/>
    </row>
    <row r="115" spans="3:10" x14ac:dyDescent="0.25">
      <c r="C115" s="21"/>
      <c r="D115" s="38"/>
      <c r="F115" s="21"/>
      <c r="G115" s="38"/>
      <c r="J115" s="38"/>
    </row>
    <row r="116" spans="3:10" x14ac:dyDescent="0.25">
      <c r="C116" s="21"/>
      <c r="D116" s="38"/>
      <c r="F116" s="21"/>
      <c r="G116" s="38"/>
      <c r="J116" s="38"/>
    </row>
    <row r="117" spans="3:10" x14ac:dyDescent="0.25">
      <c r="C117" s="21"/>
      <c r="D117" s="38"/>
      <c r="F117" s="21"/>
      <c r="G117" s="38"/>
      <c r="J117" s="38"/>
    </row>
    <row r="118" spans="3:10" x14ac:dyDescent="0.25">
      <c r="C118" s="21"/>
      <c r="D118" s="38"/>
      <c r="F118" s="21"/>
      <c r="G118" s="38"/>
      <c r="J118" s="38"/>
    </row>
    <row r="119" spans="3:10" x14ac:dyDescent="0.25">
      <c r="C119" s="21"/>
      <c r="D119" s="38"/>
      <c r="F119" s="21"/>
      <c r="G119" s="38"/>
      <c r="J119" s="38"/>
    </row>
    <row r="120" spans="3:10" x14ac:dyDescent="0.25">
      <c r="C120" s="21"/>
      <c r="D120" s="38"/>
      <c r="F120" s="21"/>
      <c r="G120" s="38"/>
      <c r="J120" s="38"/>
    </row>
    <row r="121" spans="3:10" x14ac:dyDescent="0.25">
      <c r="C121" s="21"/>
      <c r="D121" s="38"/>
      <c r="F121" s="21"/>
      <c r="G121" s="38"/>
      <c r="J121" s="38"/>
    </row>
    <row r="122" spans="3:10" x14ac:dyDescent="0.25">
      <c r="C122" s="21"/>
      <c r="D122" s="38"/>
      <c r="F122" s="21"/>
      <c r="G122" s="38"/>
      <c r="J122" s="38"/>
    </row>
    <row r="123" spans="3:10" x14ac:dyDescent="0.25">
      <c r="C123" s="21"/>
      <c r="D123" s="38"/>
      <c r="F123" s="21"/>
      <c r="G123" s="38"/>
      <c r="J123" s="38"/>
    </row>
    <row r="124" spans="3:10" x14ac:dyDescent="0.25">
      <c r="C124" s="21"/>
      <c r="D124" s="38"/>
      <c r="F124" s="21"/>
      <c r="G124" s="38"/>
      <c r="J124" s="38"/>
    </row>
    <row r="125" spans="3:10" x14ac:dyDescent="0.25">
      <c r="C125" s="21"/>
      <c r="D125" s="38"/>
      <c r="F125" s="21"/>
      <c r="G125" s="38"/>
      <c r="J125" s="38"/>
    </row>
    <row r="126" spans="3:10" x14ac:dyDescent="0.25">
      <c r="C126" s="21"/>
      <c r="D126" s="38"/>
      <c r="F126" s="21"/>
      <c r="G126" s="38"/>
      <c r="J126" s="38"/>
    </row>
    <row r="127" spans="3:10" x14ac:dyDescent="0.25">
      <c r="C127" s="21"/>
      <c r="D127" s="38"/>
      <c r="F127" s="21"/>
      <c r="G127" s="38"/>
      <c r="J127" s="38"/>
    </row>
    <row r="128" spans="3:10" x14ac:dyDescent="0.25">
      <c r="D128" s="38"/>
      <c r="F128" s="21"/>
      <c r="G128" s="38"/>
      <c r="J128" s="38"/>
    </row>
    <row r="129" spans="4:10" x14ac:dyDescent="0.25">
      <c r="D129" s="38"/>
      <c r="F129" s="21"/>
      <c r="G129" s="38"/>
      <c r="J129" s="38"/>
    </row>
    <row r="130" spans="4:10" x14ac:dyDescent="0.25">
      <c r="D130" s="38"/>
      <c r="F130" s="21"/>
      <c r="G130" s="38"/>
      <c r="J130" s="38"/>
    </row>
    <row r="131" spans="4:10" x14ac:dyDescent="0.25">
      <c r="D131" s="38"/>
      <c r="F131" s="21"/>
      <c r="G131" s="38"/>
      <c r="J131" s="38"/>
    </row>
    <row r="132" spans="4:10" x14ac:dyDescent="0.25">
      <c r="D132" s="38"/>
      <c r="F132" s="21"/>
      <c r="G132" s="38"/>
      <c r="J132" s="38"/>
    </row>
    <row r="133" spans="4:10" x14ac:dyDescent="0.25">
      <c r="D133" s="38"/>
      <c r="F133" s="21"/>
      <c r="G133" s="38"/>
      <c r="J133" s="38"/>
    </row>
    <row r="134" spans="4:10" x14ac:dyDescent="0.25">
      <c r="D134" s="44"/>
      <c r="E134" s="50" t="s">
        <v>35</v>
      </c>
      <c r="F134" s="45"/>
      <c r="G134" s="44"/>
      <c r="H134" s="50" t="s">
        <v>35</v>
      </c>
      <c r="I134" s="50"/>
      <c r="J134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13DD-083C-416A-A14A-C6354F6DB0A8}">
  <dimension ref="A1:AC111"/>
  <sheetViews>
    <sheetView workbookViewId="0">
      <pane ySplit="15" topLeftCell="A16" activePane="bottomLeft" state="frozen"/>
      <selection activeCell="U24" sqref="U24"/>
      <selection pane="bottomLeft" activeCell="U24" sqref="U24"/>
    </sheetView>
  </sheetViews>
  <sheetFormatPr defaultRowHeight="15" x14ac:dyDescent="0.25"/>
  <cols>
    <col min="1" max="1" width="4" customWidth="1"/>
    <col min="3" max="3" width="4" customWidth="1"/>
    <col min="4" max="4" width="7.5703125" customWidth="1"/>
    <col min="6" max="6" width="9.7109375" bestFit="1" customWidth="1"/>
    <col min="7" max="7" width="7.42578125" style="8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[8]Summary!E2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9" x14ac:dyDescent="0.25">
      <c r="G2"/>
      <c r="H2" s="2" t="s">
        <v>1</v>
      </c>
      <c r="I2" s="2" t="s">
        <v>1</v>
      </c>
      <c r="J2">
        <f>+D11+G11</f>
        <v>98711</v>
      </c>
      <c r="K2">
        <f>J2-J3</f>
        <v>-1014.8862014274346</v>
      </c>
      <c r="L2" s="1">
        <f>K2/J2</f>
        <v>-1.0281389120031553E-2</v>
      </c>
      <c r="S2" t="s">
        <v>50</v>
      </c>
      <c r="V2" s="8">
        <f>U2*2204.622/60</f>
        <v>0</v>
      </c>
      <c r="W2" s="11" t="e">
        <f>V2/T2</f>
        <v>#DIV/0!</v>
      </c>
    </row>
    <row r="3" spans="1:29" x14ac:dyDescent="0.25">
      <c r="B3" t="s">
        <v>2</v>
      </c>
      <c r="D3" s="3" t="s">
        <v>94</v>
      </c>
      <c r="E3" s="4"/>
      <c r="F3" t="s">
        <v>97</v>
      </c>
      <c r="G3"/>
      <c r="H3" s="2" t="s">
        <v>5</v>
      </c>
      <c r="I3" s="2"/>
      <c r="J3">
        <f>K11-L10+M11-N10+O11-P10+Q11-R10+S11-T10+U11-V10+W11-X10</f>
        <v>99725.886201427435</v>
      </c>
      <c r="K3" s="5" t="s">
        <v>6</v>
      </c>
      <c r="L3" s="5" t="s">
        <v>7</v>
      </c>
      <c r="M3" s="5" t="s">
        <v>8</v>
      </c>
      <c r="N3" s="6">
        <f>N4*I4/O1</f>
        <v>43.886901020496694</v>
      </c>
      <c r="O3" s="6">
        <f>K7+M7+O7+Q7+S7+U7+W7</f>
        <v>43.886901020496694</v>
      </c>
      <c r="S3" t="s">
        <v>53</v>
      </c>
      <c r="U3" s="6"/>
      <c r="V3" s="8">
        <f>U3*2204.622/60</f>
        <v>0</v>
      </c>
      <c r="W3" s="11" t="e">
        <f>V3/T3</f>
        <v>#DIV/0!</v>
      </c>
      <c r="Y3">
        <v>134</v>
      </c>
      <c r="Z3">
        <f>U3/Y3*1000</f>
        <v>0</v>
      </c>
      <c r="AA3">
        <v>1320</v>
      </c>
      <c r="AB3">
        <f>AA3*Y3</f>
        <v>176880</v>
      </c>
    </row>
    <row r="4" spans="1:29" x14ac:dyDescent="0.25">
      <c r="B4" t="s">
        <v>9</v>
      </c>
      <c r="D4" s="7" t="str">
        <f>[8]Summary!C2</f>
        <v>CWRW</v>
      </c>
      <c r="E4" s="4"/>
      <c r="F4" s="8">
        <f>[8]Summary!C3</f>
        <v>2022</v>
      </c>
      <c r="G4"/>
      <c r="I4" s="8">
        <f>[8]Summary!D2</f>
        <v>60</v>
      </c>
      <c r="J4" s="8">
        <f>J3/I4</f>
        <v>1662.0981033571238</v>
      </c>
      <c r="K4" s="9">
        <v>0.98</v>
      </c>
      <c r="L4" s="9">
        <f>IF(J5=0,L1,(L8+N8+P8+R8+T8+V8+X8)/J5/K4)</f>
        <v>0.12999999999999998</v>
      </c>
      <c r="M4" s="9">
        <f>IF(J5=0,0,(L9+N9+P9+R9+T9+V9+X9)/J5/K4)</f>
        <v>0.01</v>
      </c>
      <c r="N4" s="8">
        <f>IF(L4&gt;L1,J4*(1-L4)/(1-L1)*(1-M4)*K4,J4*K4*(1-M4))</f>
        <v>1612.5675798770815</v>
      </c>
      <c r="S4" t="s">
        <v>54</v>
      </c>
      <c r="T4" s="58">
        <f>T2+T3</f>
        <v>0</v>
      </c>
      <c r="U4" s="58">
        <f t="shared" ref="U4:V4" si="0">U2+U3</f>
        <v>0</v>
      </c>
      <c r="V4" s="59">
        <f t="shared" si="0"/>
        <v>0</v>
      </c>
      <c r="W4" s="60" t="e">
        <f>V4/T4</f>
        <v>#DIV/0!</v>
      </c>
    </row>
    <row r="5" spans="1:29" x14ac:dyDescent="0.25">
      <c r="B5" t="s">
        <v>10</v>
      </c>
      <c r="D5" s="7">
        <v>44819</v>
      </c>
      <c r="E5" s="4"/>
      <c r="F5" s="10">
        <v>44819</v>
      </c>
      <c r="G5"/>
      <c r="J5" s="6">
        <f>J3/O1</f>
        <v>45.234901072455884</v>
      </c>
      <c r="N5" s="8">
        <v>18.3</v>
      </c>
      <c r="O5" s="11">
        <f>N4/N5</f>
        <v>88.118446987818658</v>
      </c>
      <c r="P5" t="s">
        <v>11</v>
      </c>
      <c r="V5" s="6"/>
    </row>
    <row r="6" spans="1:29" x14ac:dyDescent="0.25">
      <c r="D6" s="12"/>
      <c r="G6"/>
      <c r="J6" s="6"/>
      <c r="K6" s="13"/>
      <c r="L6" s="14"/>
      <c r="M6" s="13"/>
      <c r="N6" s="8"/>
      <c r="O6" s="11"/>
    </row>
    <row r="7" spans="1:29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0</v>
      </c>
      <c r="M7" s="6">
        <f>IF(M8&gt;$L1,(N11-N10/$O1)*$K4*(1-M8)/(1-$L1)*(1-M9),(N11-N10/$O1)*$K4*(1-M9))</f>
        <v>43.886901020496694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0.24</v>
      </c>
      <c r="L8" s="6">
        <f>(L11-L10/$O1)*$K4*K8</f>
        <v>0</v>
      </c>
      <c r="M8" s="1">
        <v>0.13</v>
      </c>
      <c r="N8" s="6">
        <f>(N11-N10/$O1)*$K4*M8</f>
        <v>5.7629263966308795</v>
      </c>
      <c r="O8" s="1">
        <v>0.2</v>
      </c>
      <c r="P8" s="6">
        <f>(P11-P10/$O1)*$K4*O8</f>
        <v>0</v>
      </c>
      <c r="Q8" s="1">
        <v>0.26</v>
      </c>
      <c r="R8" s="6">
        <f>(R11-R10/$O1)*$K4*Q8</f>
        <v>0</v>
      </c>
      <c r="S8" s="1">
        <v>0.13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0.02</v>
      </c>
      <c r="L9" s="6">
        <f>(L11-L10/$O1)*$K4*K9</f>
        <v>0</v>
      </c>
      <c r="M9" s="1">
        <v>0.01</v>
      </c>
      <c r="N9" s="6">
        <f>(N11-N10/$O1)*$K4*M9</f>
        <v>0.44330203051006761</v>
      </c>
      <c r="O9" s="1">
        <v>0.02</v>
      </c>
      <c r="P9" s="6">
        <f>(P11-P10/$O1)*$K4*O9</f>
        <v>0</v>
      </c>
      <c r="Q9" s="1">
        <v>1.7000000000000001E-2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14</v>
      </c>
      <c r="C10" s="21"/>
      <c r="D10" s="22">
        <f>J3/J2*D11</f>
        <v>46230.476366132643</v>
      </c>
      <c r="E10" s="23"/>
      <c r="F10" s="24"/>
      <c r="G10" s="22">
        <f>J3/J2*G11</f>
        <v>53495.409835294791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9" x14ac:dyDescent="0.25">
      <c r="B11" t="s">
        <v>16</v>
      </c>
      <c r="C11" s="21"/>
      <c r="D11" s="26">
        <f>E14</f>
        <v>45760</v>
      </c>
      <c r="E11" s="27"/>
      <c r="F11" s="28"/>
      <c r="G11" s="26">
        <f>H14</f>
        <v>52951</v>
      </c>
      <c r="H11" s="27"/>
      <c r="I11" s="27"/>
      <c r="J11" s="29"/>
      <c r="K11" s="30">
        <f>K14+L14</f>
        <v>0</v>
      </c>
      <c r="L11" s="31">
        <f>K11/2204.62262184877</f>
        <v>0</v>
      </c>
      <c r="M11" s="30">
        <f>M14+N14</f>
        <v>99725.886201427435</v>
      </c>
      <c r="N11" s="31">
        <f>M11/2204.62262184877</f>
        <v>45.234901072455884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9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20</v>
      </c>
      <c r="L12" s="37"/>
      <c r="M12" s="36" t="s">
        <v>64</v>
      </c>
      <c r="N12" s="37"/>
      <c r="O12" s="36" t="s">
        <v>65</v>
      </c>
      <c r="P12" s="37"/>
      <c r="Q12" s="36" t="s">
        <v>20</v>
      </c>
      <c r="R12" s="37"/>
      <c r="S12" s="36" t="s">
        <v>66</v>
      </c>
      <c r="T12" s="37"/>
      <c r="U12" s="36" t="s">
        <v>25</v>
      </c>
      <c r="V12" s="37"/>
      <c r="W12" s="36" t="s">
        <v>26</v>
      </c>
      <c r="X12" s="37"/>
    </row>
    <row r="13" spans="1:29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9" x14ac:dyDescent="0.25">
      <c r="C14" s="21"/>
      <c r="D14" s="38"/>
      <c r="E14" s="40">
        <f>SUM(E15:E144)</f>
        <v>45760</v>
      </c>
      <c r="F14" s="41">
        <f>SUM(F15:F144)</f>
        <v>0</v>
      </c>
      <c r="G14" s="38"/>
      <c r="H14" s="40">
        <f>SUM(H15:H144)</f>
        <v>52951</v>
      </c>
      <c r="I14" s="40">
        <f>SUM(I15:I144)</f>
        <v>0</v>
      </c>
      <c r="J14" s="29"/>
      <c r="K14" s="42">
        <f t="shared" ref="K14:X14" si="1">SUM(K15:K144)</f>
        <v>0</v>
      </c>
      <c r="L14" s="43">
        <f t="shared" si="1"/>
        <v>0</v>
      </c>
      <c r="M14" s="42">
        <f t="shared" si="1"/>
        <v>99725.886201427435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9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9" x14ac:dyDescent="0.25">
      <c r="C16" s="21" t="s">
        <v>103</v>
      </c>
      <c r="D16" s="38"/>
      <c r="F16" s="21"/>
      <c r="G16"/>
      <c r="J16" s="46"/>
      <c r="K16" s="8"/>
      <c r="L16" s="8"/>
      <c r="M16" s="47"/>
      <c r="O16" s="12"/>
      <c r="AA16" s="6"/>
      <c r="AC16" s="8"/>
    </row>
    <row r="17" spans="3:27" x14ac:dyDescent="0.25">
      <c r="C17" s="21">
        <v>21</v>
      </c>
      <c r="D17" s="38">
        <v>116</v>
      </c>
      <c r="E17">
        <v>19880</v>
      </c>
      <c r="F17" s="21"/>
      <c r="G17">
        <v>568</v>
      </c>
      <c r="H17">
        <v>22980</v>
      </c>
      <c r="J17" s="46"/>
      <c r="L17" s="8"/>
      <c r="M17" s="8">
        <v>42980</v>
      </c>
    </row>
    <row r="18" spans="3:27" x14ac:dyDescent="0.25">
      <c r="C18" s="21">
        <v>22</v>
      </c>
      <c r="D18" s="38">
        <v>117</v>
      </c>
      <c r="E18">
        <v>25880</v>
      </c>
      <c r="F18" s="21"/>
      <c r="G18">
        <v>569</v>
      </c>
      <c r="H18">
        <v>24620</v>
      </c>
      <c r="J18" s="46"/>
      <c r="L18" s="8"/>
      <c r="M18" s="8">
        <v>51240</v>
      </c>
    </row>
    <row r="19" spans="3:27" x14ac:dyDescent="0.25">
      <c r="C19" s="21"/>
      <c r="D19" s="38"/>
      <c r="F19" s="21"/>
      <c r="G19">
        <v>636</v>
      </c>
      <c r="H19">
        <f>ROUND(27780*5132/(21512+5132),0)</f>
        <v>5351</v>
      </c>
      <c r="J19" s="46"/>
      <c r="L19" s="8"/>
      <c r="M19" s="8"/>
    </row>
    <row r="20" spans="3:27" x14ac:dyDescent="0.25">
      <c r="C20" s="21"/>
      <c r="D20" s="38"/>
      <c r="F20" s="21"/>
      <c r="G20">
        <v>636</v>
      </c>
      <c r="H20">
        <v>27780</v>
      </c>
      <c r="J20" s="46"/>
      <c r="L20" s="8"/>
      <c r="M20" s="8">
        <f>51900*5351/(22660+27780)</f>
        <v>5505.8862014274382</v>
      </c>
    </row>
    <row r="21" spans="3:27" x14ac:dyDescent="0.25">
      <c r="C21" s="21"/>
      <c r="D21" s="38"/>
      <c r="F21" s="21"/>
      <c r="G21">
        <v>-636</v>
      </c>
      <c r="H21">
        <v>-27780</v>
      </c>
      <c r="J21" s="46"/>
      <c r="L21" s="8"/>
      <c r="M21" s="8"/>
    </row>
    <row r="22" spans="3:27" x14ac:dyDescent="0.25">
      <c r="C22" s="21"/>
      <c r="D22" s="38"/>
      <c r="F22" s="21"/>
      <c r="G22"/>
      <c r="J22" s="46"/>
      <c r="L22" s="8"/>
      <c r="M22" s="8"/>
    </row>
    <row r="23" spans="3:27" x14ac:dyDescent="0.25">
      <c r="C23" s="21"/>
      <c r="D23" s="38"/>
      <c r="F23" s="21"/>
      <c r="G23"/>
      <c r="J23" s="46"/>
      <c r="L23" s="8"/>
      <c r="M23" s="8"/>
    </row>
    <row r="24" spans="3:27" x14ac:dyDescent="0.25">
      <c r="C24" s="21"/>
      <c r="D24" s="38"/>
      <c r="F24" s="21"/>
      <c r="G24"/>
      <c r="J24" s="46"/>
      <c r="L24" s="8"/>
      <c r="M24" s="8"/>
    </row>
    <row r="25" spans="3:27" x14ac:dyDescent="0.25">
      <c r="C25" s="21"/>
      <c r="F25" s="21"/>
      <c r="G25" s="47"/>
      <c r="I25" s="21"/>
      <c r="J25" s="6"/>
    </row>
    <row r="26" spans="3:27" x14ac:dyDescent="0.25">
      <c r="C26" s="21"/>
      <c r="F26" s="21"/>
      <c r="G26" s="47"/>
      <c r="I26" s="21"/>
      <c r="J26" s="6"/>
    </row>
    <row r="27" spans="3:27" x14ac:dyDescent="0.25">
      <c r="C27" s="21"/>
      <c r="F27" s="21"/>
      <c r="G27" s="47"/>
      <c r="I27" s="21"/>
      <c r="J27" s="53"/>
      <c r="P27" s="12"/>
      <c r="Z27" s="8"/>
    </row>
    <row r="28" spans="3:27" x14ac:dyDescent="0.25">
      <c r="C28" s="21"/>
      <c r="F28" s="21"/>
      <c r="G28" s="47"/>
      <c r="I28" s="21"/>
      <c r="J28" s="6"/>
      <c r="Z28" s="8"/>
    </row>
    <row r="29" spans="3:27" x14ac:dyDescent="0.25">
      <c r="C29" s="21"/>
      <c r="F29" s="21"/>
      <c r="G29" s="47"/>
      <c r="I29" s="21"/>
      <c r="J29" s="6"/>
      <c r="S29" s="12"/>
      <c r="AA29" s="6"/>
    </row>
    <row r="30" spans="3:27" x14ac:dyDescent="0.25">
      <c r="C30" s="21"/>
      <c r="F30" s="21"/>
      <c r="G30" s="47"/>
      <c r="I30" s="21"/>
      <c r="J30" s="6"/>
      <c r="S30" s="12"/>
    </row>
    <row r="31" spans="3:27" x14ac:dyDescent="0.25">
      <c r="C31" s="21"/>
      <c r="F31" s="21"/>
      <c r="G31" s="47"/>
      <c r="I31" s="21"/>
      <c r="J31" s="6"/>
      <c r="S31" s="12"/>
    </row>
    <row r="32" spans="3:27" x14ac:dyDescent="0.25">
      <c r="C32" s="21"/>
      <c r="F32" s="21"/>
      <c r="G32" s="47"/>
      <c r="I32" s="21"/>
      <c r="J32" s="53"/>
    </row>
    <row r="33" spans="3:29" x14ac:dyDescent="0.25">
      <c r="C33" s="21"/>
      <c r="F33" s="21"/>
      <c r="G33" s="47"/>
      <c r="I33" s="21"/>
      <c r="J33" s="6"/>
    </row>
    <row r="34" spans="3:29" x14ac:dyDescent="0.25">
      <c r="C34" s="21"/>
      <c r="F34" s="21"/>
      <c r="G34" s="47"/>
      <c r="I34" s="21"/>
      <c r="J34" s="53"/>
    </row>
    <row r="35" spans="3:29" x14ac:dyDescent="0.25">
      <c r="C35" s="21"/>
      <c r="F35" s="21"/>
      <c r="G35" s="47"/>
      <c r="I35" s="21"/>
      <c r="J35" s="53"/>
      <c r="O35" s="12"/>
      <c r="P35" s="12"/>
      <c r="AA35" s="6"/>
      <c r="AC35" s="8"/>
    </row>
    <row r="36" spans="3:29" x14ac:dyDescent="0.25">
      <c r="C36" s="21"/>
      <c r="F36" s="21"/>
      <c r="G36" s="47"/>
      <c r="I36" s="21"/>
      <c r="J36" s="53"/>
      <c r="Z36" s="8"/>
      <c r="AB36" s="8"/>
    </row>
    <row r="37" spans="3:29" x14ac:dyDescent="0.25">
      <c r="C37" s="21"/>
      <c r="F37" s="21"/>
      <c r="G37" s="47"/>
      <c r="I37" s="21"/>
      <c r="J37" s="6"/>
      <c r="P37" s="12"/>
      <c r="AA37" s="6"/>
    </row>
    <row r="38" spans="3:29" x14ac:dyDescent="0.25">
      <c r="C38" s="21"/>
      <c r="F38" s="21"/>
      <c r="G38" s="47"/>
      <c r="I38" s="21"/>
      <c r="J38" s="53"/>
      <c r="Z38" s="8"/>
      <c r="AB38" s="8"/>
    </row>
    <row r="39" spans="3:29" x14ac:dyDescent="0.25">
      <c r="C39" s="21"/>
      <c r="F39" s="21"/>
      <c r="G39" s="47"/>
      <c r="I39" s="21"/>
      <c r="J39" s="53"/>
      <c r="M39" s="12"/>
      <c r="N39" s="12"/>
      <c r="AA39" s="6"/>
    </row>
    <row r="40" spans="3:29" x14ac:dyDescent="0.25">
      <c r="C40" s="21"/>
      <c r="F40" s="21"/>
      <c r="G40" s="47"/>
      <c r="I40" s="21"/>
      <c r="J40" s="6"/>
      <c r="N40" s="12"/>
      <c r="Z40" s="8"/>
      <c r="AB40" s="8"/>
    </row>
    <row r="41" spans="3:29" x14ac:dyDescent="0.25">
      <c r="C41" s="21"/>
      <c r="F41" s="21"/>
      <c r="G41" s="47"/>
      <c r="I41" s="21"/>
      <c r="J41" s="53"/>
      <c r="N41" s="12"/>
      <c r="AA41" s="6"/>
    </row>
    <row r="42" spans="3:29" x14ac:dyDescent="0.25">
      <c r="C42" s="21"/>
      <c r="F42" s="21"/>
      <c r="G42" s="47"/>
      <c r="I42" s="21"/>
      <c r="J42" s="6"/>
    </row>
    <row r="43" spans="3:29" x14ac:dyDescent="0.25">
      <c r="C43" s="21"/>
      <c r="F43" s="21"/>
      <c r="G43" s="47"/>
      <c r="I43" s="21"/>
      <c r="J43" s="53"/>
      <c r="M43" s="12"/>
      <c r="P43" s="12"/>
      <c r="Z43" s="8"/>
      <c r="AB43" s="8"/>
    </row>
    <row r="44" spans="3:29" x14ac:dyDescent="0.25">
      <c r="C44" s="21"/>
      <c r="F44" s="21"/>
      <c r="G44" s="47"/>
      <c r="I44" s="21"/>
      <c r="J44" s="53"/>
      <c r="M44" s="12"/>
      <c r="P44" s="12"/>
      <c r="AA44" s="6"/>
    </row>
    <row r="45" spans="3:29" x14ac:dyDescent="0.25">
      <c r="C45" s="21"/>
      <c r="F45" s="21"/>
      <c r="G45" s="47"/>
      <c r="I45" s="21"/>
      <c r="J45" s="53"/>
      <c r="Z45" s="8"/>
      <c r="AB45" s="8"/>
    </row>
    <row r="46" spans="3:29" x14ac:dyDescent="0.25">
      <c r="C46" s="21"/>
      <c r="D46" s="38"/>
      <c r="F46" s="21"/>
      <c r="G46" s="47"/>
      <c r="I46" s="21"/>
      <c r="J46" s="53"/>
    </row>
    <row r="47" spans="3:29" x14ac:dyDescent="0.25">
      <c r="C47" s="21"/>
      <c r="D47" s="38"/>
      <c r="F47" s="21"/>
      <c r="G47" s="47"/>
      <c r="I47" s="21"/>
      <c r="J47" s="53"/>
    </row>
    <row r="48" spans="3:29" x14ac:dyDescent="0.25">
      <c r="C48" s="21"/>
      <c r="D48" s="38"/>
      <c r="F48" s="21"/>
      <c r="G48" s="47"/>
      <c r="I48" s="21"/>
      <c r="J48" s="53"/>
    </row>
    <row r="49" spans="2:10" x14ac:dyDescent="0.25">
      <c r="C49" s="21"/>
      <c r="D49" s="38"/>
      <c r="F49" s="21"/>
      <c r="G49" s="47"/>
      <c r="I49" s="21"/>
      <c r="J49" s="53"/>
    </row>
    <row r="50" spans="2:10" x14ac:dyDescent="0.25">
      <c r="C50" s="21"/>
      <c r="D50" s="38"/>
      <c r="F50" s="21"/>
      <c r="G50" s="47"/>
      <c r="I50" s="21"/>
      <c r="J50" s="53"/>
    </row>
    <row r="51" spans="2:10" x14ac:dyDescent="0.25">
      <c r="C51" s="21"/>
      <c r="D51" s="38"/>
      <c r="F51" s="21"/>
      <c r="G51" s="47"/>
      <c r="I51" s="21"/>
      <c r="J51" s="53"/>
    </row>
    <row r="52" spans="2:10" x14ac:dyDescent="0.25">
      <c r="C52" s="21"/>
      <c r="D52" s="38"/>
      <c r="F52" s="21"/>
      <c r="G52" s="47"/>
      <c r="I52" s="21"/>
      <c r="J52" s="53"/>
    </row>
    <row r="53" spans="2:10" x14ac:dyDescent="0.25">
      <c r="C53" s="21"/>
      <c r="F53" s="21"/>
      <c r="G53" s="47"/>
      <c r="I53" s="21"/>
      <c r="J53" s="53"/>
    </row>
    <row r="54" spans="2:10" x14ac:dyDescent="0.25">
      <c r="C54" s="21"/>
      <c r="D54" s="38"/>
      <c r="F54" s="21"/>
      <c r="G54" s="47"/>
      <c r="I54" s="21"/>
      <c r="J54" s="53"/>
    </row>
    <row r="55" spans="2:10" x14ac:dyDescent="0.25">
      <c r="C55" s="21"/>
      <c r="D55" s="54"/>
      <c r="E55" s="65"/>
      <c r="F55" s="56"/>
      <c r="G55" s="47"/>
      <c r="I55" s="21"/>
      <c r="J55" s="53"/>
    </row>
    <row r="56" spans="2:10" x14ac:dyDescent="0.25">
      <c r="C56" s="21"/>
      <c r="D56" s="38"/>
      <c r="E56" s="12"/>
      <c r="F56" s="21"/>
      <c r="G56" s="47"/>
      <c r="I56" s="21"/>
      <c r="J56" s="53"/>
    </row>
    <row r="57" spans="2:10" x14ac:dyDescent="0.25">
      <c r="C57" s="21"/>
      <c r="D57" s="49"/>
      <c r="E57" s="12"/>
      <c r="F57" s="21"/>
      <c r="G57" s="47"/>
      <c r="I57" s="21"/>
      <c r="J57" s="53"/>
    </row>
    <row r="58" spans="2:10" x14ac:dyDescent="0.25">
      <c r="C58" s="21"/>
      <c r="D58" s="38"/>
      <c r="E58" s="12"/>
      <c r="F58" s="21"/>
      <c r="G58" s="47"/>
      <c r="H58" s="12"/>
      <c r="I58" s="21"/>
      <c r="J58" s="53"/>
    </row>
    <row r="59" spans="2:10" x14ac:dyDescent="0.25">
      <c r="B59" s="64"/>
      <c r="C59" s="21"/>
      <c r="D59" s="38"/>
      <c r="E59" s="12"/>
      <c r="F59" s="21"/>
      <c r="G59" s="47"/>
      <c r="H59" s="12"/>
      <c r="I59" s="21"/>
      <c r="J59" s="53"/>
    </row>
    <row r="60" spans="2:10" x14ac:dyDescent="0.25">
      <c r="C60" s="21"/>
      <c r="D60" s="38"/>
      <c r="E60" s="12"/>
      <c r="F60" s="21"/>
      <c r="G60" s="47"/>
      <c r="H60" s="12"/>
      <c r="I60" s="21"/>
      <c r="J60" s="53"/>
    </row>
    <row r="61" spans="2:10" x14ac:dyDescent="0.25">
      <c r="C61" s="21"/>
      <c r="D61" s="38"/>
      <c r="E61" s="12"/>
      <c r="F61" s="21"/>
      <c r="G61" s="47"/>
      <c r="H61" s="12"/>
      <c r="I61" s="21"/>
      <c r="J61" s="53"/>
    </row>
    <row r="62" spans="2:10" x14ac:dyDescent="0.25">
      <c r="C62" s="21"/>
      <c r="D62" s="38"/>
      <c r="E62" s="12"/>
      <c r="F62" s="21"/>
      <c r="G62" s="47"/>
      <c r="H62" s="12"/>
      <c r="I62" s="21"/>
      <c r="J62" s="53"/>
    </row>
    <row r="63" spans="2:10" x14ac:dyDescent="0.25">
      <c r="C63" s="21"/>
      <c r="D63" s="38"/>
      <c r="E63" s="12"/>
      <c r="F63" s="21"/>
      <c r="G63" s="47"/>
      <c r="H63" s="12"/>
      <c r="I63" s="21"/>
      <c r="J63" s="53"/>
    </row>
    <row r="64" spans="2:10" x14ac:dyDescent="0.25">
      <c r="C64" s="21"/>
      <c r="D64" s="38"/>
      <c r="F64" s="21"/>
      <c r="G64" s="47"/>
      <c r="H64" s="12"/>
      <c r="I64" s="21"/>
      <c r="J64" s="53"/>
    </row>
    <row r="65" spans="3:19" x14ac:dyDescent="0.25">
      <c r="C65" s="21"/>
      <c r="D65" s="38"/>
      <c r="F65" s="21"/>
      <c r="G65" s="47"/>
      <c r="I65" s="21"/>
      <c r="J65" s="53"/>
    </row>
    <row r="66" spans="3:19" x14ac:dyDescent="0.25">
      <c r="C66" s="21"/>
      <c r="D66" s="49"/>
      <c r="F66" s="21"/>
      <c r="G66" s="47"/>
      <c r="I66" s="21"/>
      <c r="J66" s="53"/>
      <c r="S66" s="63"/>
    </row>
    <row r="67" spans="3:19" x14ac:dyDescent="0.25">
      <c r="C67" s="21"/>
      <c r="D67" s="49"/>
      <c r="F67" s="21"/>
      <c r="G67" s="47"/>
      <c r="I67" s="21"/>
      <c r="J67" s="53"/>
    </row>
    <row r="68" spans="3:19" x14ac:dyDescent="0.25">
      <c r="C68" s="21"/>
      <c r="D68" s="38"/>
      <c r="F68" s="21"/>
      <c r="G68" s="47"/>
      <c r="I68" s="21"/>
      <c r="J68" s="53"/>
    </row>
    <row r="69" spans="3:19" x14ac:dyDescent="0.25">
      <c r="C69" s="21"/>
      <c r="D69" s="38"/>
      <c r="F69" s="21"/>
      <c r="G69" s="47"/>
      <c r="I69" s="21"/>
      <c r="J69" s="53"/>
    </row>
    <row r="70" spans="3:19" x14ac:dyDescent="0.25">
      <c r="C70" s="21"/>
      <c r="D70" s="49"/>
      <c r="F70" s="21"/>
      <c r="G70" s="47"/>
      <c r="I70" s="21"/>
      <c r="J70" s="53"/>
    </row>
    <row r="71" spans="3:19" x14ac:dyDescent="0.25">
      <c r="C71" s="21"/>
      <c r="D71" s="38"/>
      <c r="F71" s="21"/>
      <c r="G71" s="47"/>
      <c r="I71" s="21"/>
      <c r="J71" s="53"/>
    </row>
    <row r="72" spans="3:19" x14ac:dyDescent="0.25">
      <c r="C72" s="21"/>
      <c r="D72" s="38"/>
      <c r="F72" s="21"/>
      <c r="G72" s="47"/>
      <c r="I72" s="21"/>
      <c r="J72" s="53"/>
    </row>
    <row r="73" spans="3:19" x14ac:dyDescent="0.25">
      <c r="C73" s="21"/>
      <c r="D73" s="38"/>
      <c r="F73" s="21"/>
      <c r="G73" s="47"/>
      <c r="I73" s="21"/>
      <c r="J73" s="53"/>
    </row>
    <row r="74" spans="3:19" x14ac:dyDescent="0.25">
      <c r="C74" s="21"/>
      <c r="D74" s="38"/>
      <c r="F74" s="21"/>
      <c r="G74" s="47"/>
      <c r="I74" s="21"/>
      <c r="J74" s="53"/>
    </row>
    <row r="75" spans="3:19" x14ac:dyDescent="0.25">
      <c r="C75" s="21"/>
      <c r="D75" s="38"/>
      <c r="F75" s="21"/>
      <c r="G75" s="47"/>
      <c r="I75" s="21"/>
      <c r="J75" s="53"/>
    </row>
    <row r="76" spans="3:19" x14ac:dyDescent="0.25">
      <c r="C76" s="21"/>
      <c r="D76" s="38"/>
      <c r="F76" s="21"/>
      <c r="G76" s="47"/>
      <c r="I76" s="21"/>
      <c r="J76" s="53"/>
    </row>
    <row r="77" spans="3:19" x14ac:dyDescent="0.25">
      <c r="C77" s="21"/>
      <c r="D77" s="38"/>
      <c r="F77" s="21"/>
      <c r="G77" s="47"/>
      <c r="I77" s="21"/>
      <c r="J77" s="53"/>
    </row>
    <row r="78" spans="3:19" x14ac:dyDescent="0.25">
      <c r="C78" s="21"/>
      <c r="D78" s="38"/>
      <c r="F78" s="21"/>
      <c r="G78" s="47"/>
      <c r="J78" s="46"/>
    </row>
    <row r="79" spans="3:19" x14ac:dyDescent="0.25">
      <c r="C79" s="21"/>
      <c r="D79" s="38"/>
      <c r="F79" s="21"/>
      <c r="G79" s="47"/>
      <c r="J79" s="46"/>
    </row>
    <row r="80" spans="3:19" x14ac:dyDescent="0.25">
      <c r="C80" s="21"/>
      <c r="D80" s="38"/>
      <c r="F80" s="21"/>
      <c r="G80" s="47"/>
      <c r="J80" s="46"/>
    </row>
    <row r="81" spans="3:29" x14ac:dyDescent="0.25">
      <c r="C81" s="21"/>
      <c r="D81" s="38"/>
      <c r="F81" s="21"/>
      <c r="G81" s="47"/>
      <c r="J81" s="46"/>
    </row>
    <row r="82" spans="3:29" x14ac:dyDescent="0.25">
      <c r="C82" s="21"/>
      <c r="D82" s="38"/>
      <c r="F82" s="21"/>
      <c r="G82" s="47"/>
      <c r="J82" s="46"/>
    </row>
    <row r="83" spans="3:29" x14ac:dyDescent="0.25">
      <c r="C83" s="21"/>
      <c r="D83" s="38"/>
      <c r="F83" s="21"/>
      <c r="G83" s="47"/>
      <c r="J83" s="46"/>
    </row>
    <row r="84" spans="3:29" x14ac:dyDescent="0.25">
      <c r="C84" s="21"/>
      <c r="D84" s="38"/>
      <c r="F84" s="21"/>
      <c r="G84" s="47"/>
      <c r="J84" s="46"/>
    </row>
    <row r="85" spans="3:29" x14ac:dyDescent="0.25">
      <c r="C85" s="21"/>
      <c r="D85" s="38"/>
      <c r="F85" s="21"/>
      <c r="G85" s="47"/>
      <c r="J85" s="46"/>
    </row>
    <row r="86" spans="3:29" x14ac:dyDescent="0.25">
      <c r="C86" s="21"/>
      <c r="D86" s="38"/>
      <c r="F86" s="21"/>
      <c r="G86" s="47"/>
      <c r="J86" s="46"/>
    </row>
    <row r="87" spans="3:29" x14ac:dyDescent="0.25">
      <c r="C87" s="21"/>
      <c r="D87" s="38"/>
      <c r="F87" s="21"/>
      <c r="G87" s="47"/>
      <c r="J87" s="46"/>
    </row>
    <row r="88" spans="3:29" x14ac:dyDescent="0.25">
      <c r="C88" s="21"/>
      <c r="D88" s="38"/>
      <c r="F88" s="21"/>
      <c r="G88" s="47"/>
      <c r="J88" s="46"/>
    </row>
    <row r="89" spans="3:29" x14ac:dyDescent="0.25">
      <c r="C89" s="21"/>
      <c r="D89" s="38"/>
      <c r="F89" s="21"/>
      <c r="G89" s="47"/>
      <c r="J89" s="46"/>
    </row>
    <row r="90" spans="3:29" x14ac:dyDescent="0.25">
      <c r="C90" s="21"/>
      <c r="D90" s="38"/>
      <c r="F90" s="21"/>
      <c r="G90" s="47"/>
      <c r="J90" s="46"/>
    </row>
    <row r="91" spans="3:29" x14ac:dyDescent="0.25">
      <c r="C91" s="21"/>
      <c r="D91" s="38"/>
      <c r="F91" s="21"/>
      <c r="G91" s="47"/>
      <c r="J91" s="46"/>
    </row>
    <row r="92" spans="3:29" x14ac:dyDescent="0.25">
      <c r="C92" s="21"/>
      <c r="D92" s="38"/>
      <c r="F92" s="21"/>
      <c r="G92" s="47"/>
      <c r="J92" s="46"/>
    </row>
    <row r="93" spans="3:29" x14ac:dyDescent="0.25">
      <c r="C93" s="21"/>
      <c r="D93" s="38"/>
      <c r="F93" s="21"/>
      <c r="G93" s="47"/>
      <c r="J93" s="46"/>
    </row>
    <row r="94" spans="3:29" x14ac:dyDescent="0.25">
      <c r="C94" s="21"/>
      <c r="D94" s="38"/>
      <c r="F94" s="21"/>
      <c r="G94" s="47"/>
      <c r="J94" s="46"/>
    </row>
    <row r="95" spans="3:29" x14ac:dyDescent="0.25">
      <c r="C95" s="21"/>
      <c r="D95" s="38"/>
      <c r="F95" s="21"/>
      <c r="G95" s="47"/>
      <c r="J95" s="46"/>
      <c r="AA95" s="6"/>
      <c r="AC95" s="8"/>
    </row>
    <row r="96" spans="3:29" x14ac:dyDescent="0.25">
      <c r="C96" s="21"/>
      <c r="D96" s="38"/>
      <c r="F96" s="21"/>
      <c r="G96" s="47"/>
      <c r="J96" s="38"/>
    </row>
    <row r="97" spans="3:10" x14ac:dyDescent="0.25">
      <c r="C97" s="21"/>
      <c r="D97" s="38"/>
      <c r="F97" s="21"/>
      <c r="G97" s="47"/>
      <c r="J97" s="38"/>
    </row>
    <row r="98" spans="3:10" x14ac:dyDescent="0.25">
      <c r="C98" s="21"/>
      <c r="D98" s="38"/>
      <c r="F98" s="21"/>
      <c r="G98" s="47"/>
      <c r="J98" s="38"/>
    </row>
    <row r="99" spans="3:10" x14ac:dyDescent="0.25">
      <c r="C99" s="21"/>
      <c r="D99" s="38"/>
      <c r="F99" s="21"/>
      <c r="G99" s="47"/>
      <c r="J99" s="38"/>
    </row>
    <row r="100" spans="3:10" x14ac:dyDescent="0.25">
      <c r="C100" s="21"/>
      <c r="D100" s="38"/>
      <c r="F100" s="21"/>
      <c r="G100" s="47"/>
      <c r="J100" s="38"/>
    </row>
    <row r="101" spans="3:10" x14ac:dyDescent="0.25">
      <c r="C101" s="21"/>
      <c r="D101" s="38"/>
      <c r="F101" s="21"/>
      <c r="G101" s="47"/>
      <c r="J101" s="38"/>
    </row>
    <row r="102" spans="3:10" x14ac:dyDescent="0.25">
      <c r="C102" s="21"/>
      <c r="D102" s="38"/>
      <c r="F102" s="21"/>
      <c r="G102" s="47"/>
      <c r="J102" s="38"/>
    </row>
    <row r="103" spans="3:10" x14ac:dyDescent="0.25">
      <c r="C103" s="21"/>
      <c r="D103" s="38"/>
      <c r="F103" s="21"/>
      <c r="G103" s="47"/>
      <c r="J103" s="38"/>
    </row>
    <row r="104" spans="3:10" x14ac:dyDescent="0.25">
      <c r="C104" s="21"/>
      <c r="D104" s="38"/>
      <c r="F104" s="21"/>
      <c r="G104" s="47"/>
      <c r="J104" s="38"/>
    </row>
    <row r="105" spans="3:10" x14ac:dyDescent="0.25">
      <c r="D105" s="38"/>
      <c r="F105" s="21"/>
      <c r="G105" s="47"/>
      <c r="J105" s="38"/>
    </row>
    <row r="106" spans="3:10" x14ac:dyDescent="0.25">
      <c r="D106" s="38"/>
      <c r="F106" s="21"/>
      <c r="G106" s="47"/>
      <c r="J106" s="38"/>
    </row>
    <row r="107" spans="3:10" x14ac:dyDescent="0.25">
      <c r="D107" s="38"/>
      <c r="F107" s="21"/>
      <c r="G107" s="47"/>
      <c r="J107" s="38"/>
    </row>
    <row r="108" spans="3:10" x14ac:dyDescent="0.25">
      <c r="D108" s="38"/>
      <c r="F108" s="21"/>
      <c r="G108" s="47"/>
      <c r="J108" s="38"/>
    </row>
    <row r="109" spans="3:10" x14ac:dyDescent="0.25">
      <c r="D109" s="38"/>
      <c r="F109" s="21"/>
      <c r="G109" s="47"/>
      <c r="J109" s="38"/>
    </row>
    <row r="110" spans="3:10" x14ac:dyDescent="0.25">
      <c r="D110" s="38"/>
      <c r="F110" s="21"/>
      <c r="G110" s="47"/>
      <c r="J110" s="38"/>
    </row>
    <row r="111" spans="3:10" x14ac:dyDescent="0.25">
      <c r="D111" s="44"/>
      <c r="E111" s="50" t="s">
        <v>35</v>
      </c>
      <c r="F111" s="45"/>
      <c r="G111" s="57"/>
      <c r="H111" s="50" t="s">
        <v>35</v>
      </c>
      <c r="I111" s="50"/>
      <c r="J111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D0CF-0D51-47E7-86D9-DE0EA2BCFEEE}">
  <dimension ref="A1:X133"/>
  <sheetViews>
    <sheetView workbookViewId="0">
      <pane ySplit="15" topLeftCell="A16" activePane="bottomLeft" state="frozen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10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[7]Summary!E2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39880</v>
      </c>
      <c r="K2">
        <f>J2-J3</f>
        <v>-800</v>
      </c>
      <c r="L2" s="1">
        <f>K2/J2</f>
        <v>-2.0060180541624874E-2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74</v>
      </c>
      <c r="E3" s="4"/>
      <c r="F3" t="s">
        <v>75</v>
      </c>
      <c r="H3" s="2" t="s">
        <v>5</v>
      </c>
      <c r="I3" s="2"/>
      <c r="J3">
        <f>K11-L10+M11-N10+O11-P10+Q11-R10+S11-T10+U11-V10+W11-X10</f>
        <v>40680</v>
      </c>
      <c r="K3" s="5" t="s">
        <v>6</v>
      </c>
      <c r="L3" s="5" t="s">
        <v>7</v>
      </c>
      <c r="M3" s="5" t="s">
        <v>8</v>
      </c>
      <c r="N3" s="6">
        <f>N4*I4/O1</f>
        <v>17.588189105322183</v>
      </c>
      <c r="O3" s="6">
        <f>K7+M7+O7+Q7+S7+U7+W7</f>
        <v>17.588189105322183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tr">
        <f>[7]Summary!C2</f>
        <v>CWRS</v>
      </c>
      <c r="E4" s="4"/>
      <c r="F4" s="8">
        <f>[7]Summary!C3</f>
        <v>2022</v>
      </c>
      <c r="I4" s="8">
        <f>[7]Summary!D2</f>
        <v>60</v>
      </c>
      <c r="J4" s="8">
        <f>J3/I4</f>
        <v>678</v>
      </c>
      <c r="K4" s="9">
        <v>0.98</v>
      </c>
      <c r="L4" s="9">
        <f>IF(J5=0,L1,(L8+N8+P8+R8+T8+V8+X8)/J5/K4)</f>
        <v>0.16</v>
      </c>
      <c r="M4" s="9">
        <f>IF(J5=0,0,(L9+N9+P9+R9+T9+V9+X9)/J5/K4)</f>
        <v>0.01</v>
      </c>
      <c r="N4" s="8">
        <f>IF(L4&gt;L1,J4*(1-L4)/(1-L1)*(1-M4)*K4,J4*K4*(1-M4))</f>
        <v>646.25532631578938</v>
      </c>
      <c r="S4" t="s">
        <v>69</v>
      </c>
      <c r="U4" s="6"/>
      <c r="V4" s="8">
        <f>U4*2204.622/60</f>
        <v>0</v>
      </c>
      <c r="W4" s="11" t="e">
        <f>V4/T4</f>
        <v>#DIV/0!</v>
      </c>
    </row>
    <row r="5" spans="1:24" x14ac:dyDescent="0.25">
      <c r="B5" t="s">
        <v>10</v>
      </c>
      <c r="D5" s="7">
        <v>44820</v>
      </c>
      <c r="E5" s="4"/>
      <c r="F5" s="10">
        <v>44820</v>
      </c>
      <c r="J5" s="6">
        <f>J3/O1</f>
        <v>18.452137611600048</v>
      </c>
      <c r="N5" s="8">
        <v>18</v>
      </c>
      <c r="O5" s="11">
        <f>N4/N5</f>
        <v>35.903073684210518</v>
      </c>
      <c r="P5" t="s">
        <v>11</v>
      </c>
      <c r="S5" t="s">
        <v>54</v>
      </c>
      <c r="T5" s="58">
        <f>SUM(T2:T4)</f>
        <v>0</v>
      </c>
      <c r="U5" s="66">
        <f t="shared" ref="U5:V5" si="0">SUM(U2:U4)</f>
        <v>0</v>
      </c>
      <c r="V5" s="59">
        <f t="shared" si="0"/>
        <v>0</v>
      </c>
      <c r="W5" s="60" t="e">
        <f>V5/T5</f>
        <v>#DIV/0!</v>
      </c>
    </row>
    <row r="6" spans="1:24" x14ac:dyDescent="0.25">
      <c r="D6" s="12"/>
      <c r="J6" s="6"/>
      <c r="K6" s="13"/>
      <c r="L6" s="14"/>
      <c r="M6" s="13"/>
      <c r="N6" s="8"/>
      <c r="O6" s="11"/>
    </row>
    <row r="7" spans="1:24" ht="14.25" customHeight="1" x14ac:dyDescent="0.25">
      <c r="F7" t="e">
        <f>F8*E8</f>
        <v>#DIV/0!</v>
      </c>
      <c r="I7">
        <f>I8*H8</f>
        <v>0</v>
      </c>
      <c r="K7" s="6">
        <f>IF(K8&gt;$L1,(L11-L10/$O1)*$K4*(1-K8)/(1-$L1)*(1-K9),(L11-L10/$O1)*$K4*(1-K9))</f>
        <v>17.588189105322183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 t="e">
        <f>D9/D10</f>
        <v>#DIV/0!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0.16</v>
      </c>
      <c r="L8" s="6">
        <f>(L11-L10/$O1)*$K4*K8</f>
        <v>2.8932951774988873</v>
      </c>
      <c r="M8" s="1">
        <v>0.23</v>
      </c>
      <c r="N8" s="6">
        <f>(N11-N10/$O1)*$K4*M8</f>
        <v>0</v>
      </c>
      <c r="O8" s="1">
        <v>0.14000000000000001</v>
      </c>
      <c r="P8" s="6">
        <f>(P11-P10/$O1)*$K4*O8</f>
        <v>0</v>
      </c>
      <c r="Q8" s="1">
        <v>0.128</v>
      </c>
      <c r="R8" s="6">
        <f>(R11-R10/$O1)*$K4*Q8</f>
        <v>0</v>
      </c>
      <c r="S8" s="1">
        <v>0.13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0.18083094859368046</v>
      </c>
      <c r="M9" s="1">
        <v>0.02</v>
      </c>
      <c r="N9" s="6">
        <f>(N11-N10/$O1)*$K4*M9</f>
        <v>0</v>
      </c>
      <c r="O9" s="1">
        <v>0.02</v>
      </c>
      <c r="P9" s="6">
        <f>(P11-P10/$O1)*$K4*O9</f>
        <v>0</v>
      </c>
      <c r="Q9" s="1">
        <v>2.9000000000000001E-2</v>
      </c>
      <c r="R9" s="6">
        <f>(R11-R10/$O1)*$K4*Q9</f>
        <v>0</v>
      </c>
      <c r="S9" s="1">
        <v>1.4999999999999999E-2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0</v>
      </c>
      <c r="E10" s="23"/>
      <c r="F10" s="24"/>
      <c r="G10" s="22">
        <f>J3/J2*G11</f>
        <v>40680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0</v>
      </c>
      <c r="E11" s="27"/>
      <c r="F11" s="28"/>
      <c r="G11" s="26">
        <f>H14+I14</f>
        <v>39880</v>
      </c>
      <c r="H11" s="27"/>
      <c r="I11" s="27"/>
      <c r="J11" s="29"/>
      <c r="K11" s="30">
        <f>K14+L14</f>
        <v>40680</v>
      </c>
      <c r="L11" s="31">
        <f>K11/2204.62262184877</f>
        <v>18.452137611600048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34</v>
      </c>
      <c r="L12" s="37"/>
      <c r="M12" s="36" t="s">
        <v>98</v>
      </c>
      <c r="N12" s="37"/>
      <c r="O12" s="36" t="s">
        <v>66</v>
      </c>
      <c r="P12" s="37"/>
      <c r="Q12" s="36" t="s">
        <v>71</v>
      </c>
      <c r="R12" s="37"/>
      <c r="S12" s="36" t="s">
        <v>72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0</v>
      </c>
      <c r="F14" s="41">
        <f>SUM(F15:F133)</f>
        <v>0</v>
      </c>
      <c r="G14" s="38"/>
      <c r="H14" s="40">
        <f>SUM(H15:H133)</f>
        <v>39880</v>
      </c>
      <c r="I14" s="40">
        <f>SUM(I15:I133)</f>
        <v>0</v>
      </c>
      <c r="J14" s="29"/>
      <c r="K14" s="42">
        <f t="shared" ref="K14:X14" si="1">SUM(K15:K133)</f>
        <v>40680</v>
      </c>
      <c r="L14" s="43">
        <f t="shared" si="1"/>
        <v>0</v>
      </c>
      <c r="M14" s="42">
        <f t="shared" si="1"/>
        <v>0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F16" s="21"/>
      <c r="G16" s="38">
        <v>640</v>
      </c>
      <c r="H16">
        <v>22560</v>
      </c>
      <c r="J16" s="38"/>
    </row>
    <row r="17" spans="2:11" x14ac:dyDescent="0.25">
      <c r="C17" s="21"/>
      <c r="D17" s="38"/>
      <c r="F17" s="21"/>
      <c r="G17" s="38">
        <v>641</v>
      </c>
      <c r="H17">
        <v>17320</v>
      </c>
      <c r="J17" s="38"/>
      <c r="K17">
        <v>40680</v>
      </c>
    </row>
    <row r="18" spans="2:11" x14ac:dyDescent="0.25">
      <c r="C18" s="21"/>
      <c r="D18" s="38"/>
      <c r="F18" s="21"/>
      <c r="G18" s="38"/>
      <c r="J18" s="38"/>
    </row>
    <row r="19" spans="2:11" x14ac:dyDescent="0.25">
      <c r="B19" s="64"/>
      <c r="C19" s="21"/>
      <c r="D19" s="38"/>
      <c r="F19" s="21"/>
      <c r="J19" s="38"/>
    </row>
    <row r="20" spans="2:11" x14ac:dyDescent="0.25">
      <c r="B20" s="64"/>
      <c r="C20" s="21"/>
      <c r="F20" s="21"/>
      <c r="G20" s="38"/>
      <c r="J20" s="38"/>
    </row>
    <row r="21" spans="2:11" x14ac:dyDescent="0.25">
      <c r="C21" s="21"/>
      <c r="F21" s="21"/>
      <c r="G21" s="38"/>
      <c r="J21" s="38"/>
    </row>
    <row r="22" spans="2:11" x14ac:dyDescent="0.25">
      <c r="C22" s="21"/>
      <c r="F22" s="21"/>
      <c r="G22" s="38"/>
      <c r="J22" s="38"/>
    </row>
    <row r="23" spans="2:11" x14ac:dyDescent="0.25">
      <c r="C23" s="21"/>
      <c r="F23" s="21"/>
      <c r="G23" s="38"/>
      <c r="J23" s="38"/>
    </row>
    <row r="24" spans="2:11" x14ac:dyDescent="0.25">
      <c r="C24" s="21"/>
      <c r="F24" s="21"/>
      <c r="G24" s="38"/>
      <c r="J24" s="38"/>
    </row>
    <row r="25" spans="2:11" x14ac:dyDescent="0.25">
      <c r="C25" s="21"/>
      <c r="F25" s="21"/>
      <c r="J25" s="38"/>
    </row>
    <row r="26" spans="2:11" x14ac:dyDescent="0.25">
      <c r="C26" s="21"/>
      <c r="F26" s="21"/>
      <c r="J26" s="38"/>
    </row>
    <row r="27" spans="2:11" x14ac:dyDescent="0.25">
      <c r="B27" s="64"/>
      <c r="C27" s="21"/>
      <c r="F27" s="21"/>
      <c r="J27" s="38"/>
      <c r="K27" s="21"/>
    </row>
    <row r="28" spans="2:11" x14ac:dyDescent="0.25">
      <c r="C28" s="21"/>
      <c r="F28" s="21"/>
      <c r="J28" s="38"/>
      <c r="K28" s="21"/>
    </row>
    <row r="29" spans="2:11" x14ac:dyDescent="0.25">
      <c r="C29" s="21"/>
      <c r="J29" s="38"/>
    </row>
    <row r="30" spans="2:11" x14ac:dyDescent="0.25">
      <c r="C30" s="21"/>
      <c r="D30" s="48"/>
      <c r="F30" s="21"/>
      <c r="J30" s="38"/>
    </row>
    <row r="31" spans="2:11" x14ac:dyDescent="0.25">
      <c r="C31" s="21"/>
      <c r="F31" s="21"/>
      <c r="J31" s="38"/>
    </row>
    <row r="32" spans="2:11" x14ac:dyDescent="0.25">
      <c r="C32" s="21"/>
      <c r="F32" s="21"/>
      <c r="J32" s="38"/>
    </row>
    <row r="33" spans="3:10" x14ac:dyDescent="0.25">
      <c r="C33" s="21"/>
      <c r="F33" s="21"/>
      <c r="J33" s="38"/>
    </row>
    <row r="34" spans="3:10" x14ac:dyDescent="0.25">
      <c r="C34" s="21"/>
      <c r="F34" s="21"/>
      <c r="J34" s="38"/>
    </row>
    <row r="35" spans="3:10" x14ac:dyDescent="0.25">
      <c r="C35" s="21"/>
      <c r="F35" s="21"/>
      <c r="J35" s="38"/>
    </row>
    <row r="36" spans="3:10" x14ac:dyDescent="0.25">
      <c r="C36" s="21"/>
      <c r="F36" s="21"/>
      <c r="J36" s="38"/>
    </row>
    <row r="37" spans="3:10" x14ac:dyDescent="0.25">
      <c r="C37" s="21"/>
      <c r="F37" s="21"/>
      <c r="J37" s="38"/>
    </row>
    <row r="38" spans="3:10" x14ac:dyDescent="0.25">
      <c r="C38" s="21"/>
      <c r="F38" s="21"/>
      <c r="J38" s="38"/>
    </row>
    <row r="39" spans="3:10" x14ac:dyDescent="0.25">
      <c r="C39" s="21"/>
      <c r="F39" s="21"/>
      <c r="J39" s="38"/>
    </row>
    <row r="40" spans="3:10" x14ac:dyDescent="0.25">
      <c r="C40" s="21"/>
      <c r="F40" s="21"/>
      <c r="J40" s="38"/>
    </row>
    <row r="41" spans="3:10" x14ac:dyDescent="0.25">
      <c r="C41" s="21"/>
      <c r="F41" s="21"/>
      <c r="J41" s="38"/>
    </row>
    <row r="42" spans="3:10" x14ac:dyDescent="0.25">
      <c r="C42" s="21"/>
      <c r="F42" s="21"/>
      <c r="J42" s="38"/>
    </row>
    <row r="43" spans="3:10" x14ac:dyDescent="0.25">
      <c r="C43" s="21"/>
      <c r="F43" s="21"/>
      <c r="J43" s="38"/>
    </row>
    <row r="44" spans="3:10" x14ac:dyDescent="0.25">
      <c r="C44" s="21"/>
      <c r="F44" s="21"/>
      <c r="J44" s="38"/>
    </row>
    <row r="45" spans="3:10" x14ac:dyDescent="0.25">
      <c r="C45" s="21"/>
      <c r="F45" s="21"/>
      <c r="J45" s="38"/>
    </row>
    <row r="46" spans="3:10" x14ac:dyDescent="0.25">
      <c r="C46" s="21"/>
      <c r="F46" s="21"/>
      <c r="J46" s="38"/>
    </row>
    <row r="47" spans="3:10" x14ac:dyDescent="0.25">
      <c r="C47" s="21"/>
      <c r="F47" s="21"/>
      <c r="J47" s="38"/>
    </row>
    <row r="48" spans="3:10" x14ac:dyDescent="0.25">
      <c r="C48" s="21"/>
      <c r="F48" s="21"/>
      <c r="J48" s="38"/>
    </row>
    <row r="49" spans="1:15" x14ac:dyDescent="0.25">
      <c r="C49" s="21"/>
      <c r="F49" s="21"/>
      <c r="J49" s="38"/>
    </row>
    <row r="50" spans="1:15" x14ac:dyDescent="0.25">
      <c r="C50" s="21"/>
      <c r="F50" s="21"/>
      <c r="J50" s="38"/>
    </row>
    <row r="51" spans="1:15" x14ac:dyDescent="0.25">
      <c r="C51" s="21"/>
      <c r="F51" s="21"/>
      <c r="J51" s="38"/>
    </row>
    <row r="52" spans="1:15" x14ac:dyDescent="0.25">
      <c r="C52" s="21"/>
      <c r="F52" s="21"/>
      <c r="J52" s="38"/>
    </row>
    <row r="53" spans="1:15" x14ac:dyDescent="0.25">
      <c r="C53" s="21"/>
      <c r="F53" s="21"/>
      <c r="J53" s="38"/>
    </row>
    <row r="54" spans="1:15" x14ac:dyDescent="0.25">
      <c r="C54" s="21"/>
      <c r="F54" s="21"/>
      <c r="J54" s="38"/>
    </row>
    <row r="55" spans="1:15" x14ac:dyDescent="0.25">
      <c r="C55" s="21"/>
      <c r="F55" s="21"/>
      <c r="J55" s="38"/>
      <c r="L55" s="12"/>
      <c r="M55" s="12"/>
    </row>
    <row r="56" spans="1:15" x14ac:dyDescent="0.25">
      <c r="C56" s="21"/>
      <c r="F56" s="21"/>
      <c r="J56" s="38"/>
    </row>
    <row r="57" spans="1:15" x14ac:dyDescent="0.25">
      <c r="C57" s="21"/>
      <c r="F57" s="21"/>
      <c r="J57" s="38"/>
    </row>
    <row r="58" spans="1:15" s="12" customFormat="1" x14ac:dyDescent="0.25">
      <c r="A58"/>
      <c r="C58" s="51"/>
      <c r="D58"/>
      <c r="E58"/>
      <c r="F58" s="21"/>
      <c r="G58"/>
      <c r="H58"/>
      <c r="I58"/>
      <c r="J58" s="38"/>
      <c r="K58"/>
    </row>
    <row r="59" spans="1:15" s="12" customFormat="1" x14ac:dyDescent="0.25">
      <c r="A59"/>
      <c r="C59" s="51"/>
      <c r="D59"/>
      <c r="E59"/>
      <c r="F59" s="21"/>
      <c r="G59"/>
      <c r="H59"/>
      <c r="I59"/>
      <c r="J59" s="38"/>
      <c r="K59"/>
    </row>
    <row r="60" spans="1:15" s="12" customFormat="1" x14ac:dyDescent="0.25">
      <c r="A60"/>
      <c r="C60" s="51"/>
      <c r="D60"/>
      <c r="E60"/>
      <c r="F60" s="21"/>
      <c r="G60"/>
      <c r="H60"/>
      <c r="I60"/>
      <c r="J60" s="38"/>
      <c r="K60"/>
    </row>
    <row r="61" spans="1:15" s="12" customFormat="1" x14ac:dyDescent="0.25">
      <c r="A61"/>
      <c r="C61" s="51"/>
      <c r="D61"/>
      <c r="E61"/>
      <c r="F61" s="21"/>
      <c r="G61"/>
      <c r="H61"/>
      <c r="J61" s="67"/>
      <c r="K61"/>
    </row>
    <row r="62" spans="1:15" s="12" customFormat="1" x14ac:dyDescent="0.25">
      <c r="A62"/>
      <c r="C62" s="51"/>
      <c r="D62" s="38"/>
      <c r="E62" s="8"/>
      <c r="F62" s="21"/>
      <c r="G62"/>
      <c r="H62" s="8"/>
      <c r="J62" s="67"/>
      <c r="K62"/>
      <c r="M62" s="52"/>
    </row>
    <row r="63" spans="1:15" x14ac:dyDescent="0.25">
      <c r="C63" s="21"/>
      <c r="D63" s="38"/>
      <c r="F63" s="21"/>
      <c r="J63" s="38"/>
      <c r="O63" s="12"/>
    </row>
    <row r="64" spans="1:15" x14ac:dyDescent="0.25">
      <c r="C64" s="21"/>
      <c r="D64" s="38"/>
      <c r="E64" s="8"/>
      <c r="F64" s="21"/>
      <c r="H64" s="8"/>
      <c r="J64" s="38"/>
      <c r="M64" s="52"/>
    </row>
    <row r="65" spans="3:10" x14ac:dyDescent="0.25">
      <c r="C65" s="21"/>
      <c r="D65" s="38"/>
      <c r="F65" s="21"/>
      <c r="J65" s="38"/>
    </row>
    <row r="66" spans="3:10" x14ac:dyDescent="0.25">
      <c r="C66" s="21"/>
      <c r="D66" s="38"/>
      <c r="F66" s="21"/>
      <c r="J66" s="38"/>
    </row>
    <row r="67" spans="3:10" x14ac:dyDescent="0.25">
      <c r="C67" s="21"/>
      <c r="D67" s="38"/>
      <c r="F67" s="21"/>
      <c r="J67" s="38"/>
    </row>
    <row r="68" spans="3:10" x14ac:dyDescent="0.25">
      <c r="C68" s="21"/>
      <c r="D68" s="38"/>
      <c r="F68" s="21"/>
      <c r="J68" s="38"/>
    </row>
    <row r="69" spans="3:10" x14ac:dyDescent="0.25">
      <c r="C69" s="21"/>
      <c r="D69" s="38"/>
      <c r="F69" s="21"/>
      <c r="J69" s="38"/>
    </row>
    <row r="70" spans="3:10" x14ac:dyDescent="0.25">
      <c r="C70" s="21"/>
      <c r="D70" s="38"/>
      <c r="F70" s="21"/>
      <c r="J70" s="38"/>
    </row>
    <row r="71" spans="3:10" x14ac:dyDescent="0.25">
      <c r="C71" s="21"/>
      <c r="D71" s="38"/>
      <c r="F71" s="21"/>
      <c r="J71" s="38"/>
    </row>
    <row r="72" spans="3:10" x14ac:dyDescent="0.25">
      <c r="C72" s="21"/>
      <c r="D72" s="38"/>
      <c r="F72" s="21"/>
      <c r="J72" s="38"/>
    </row>
    <row r="73" spans="3:10" x14ac:dyDescent="0.25">
      <c r="C73" s="21"/>
      <c r="D73" s="38"/>
      <c r="F73" s="21"/>
      <c r="J73" s="38"/>
    </row>
    <row r="74" spans="3:10" x14ac:dyDescent="0.25">
      <c r="C74" s="21"/>
      <c r="D74" s="38"/>
      <c r="F74" s="21"/>
      <c r="J74" s="38"/>
    </row>
    <row r="75" spans="3:10" x14ac:dyDescent="0.25">
      <c r="C75" s="21"/>
      <c r="D75" s="38"/>
      <c r="F75" s="21"/>
      <c r="J75" s="38"/>
    </row>
    <row r="76" spans="3:10" x14ac:dyDescent="0.25">
      <c r="C76" s="21"/>
      <c r="D76" s="38"/>
      <c r="F76" s="21"/>
      <c r="J76" s="38"/>
    </row>
    <row r="77" spans="3:10" x14ac:dyDescent="0.25">
      <c r="C77" s="21"/>
      <c r="D77" s="38"/>
      <c r="F77" s="21"/>
      <c r="J77" s="38"/>
    </row>
    <row r="78" spans="3:10" x14ac:dyDescent="0.25">
      <c r="C78" s="21"/>
      <c r="D78" s="38"/>
      <c r="F78" s="21"/>
      <c r="J78" s="38"/>
    </row>
    <row r="79" spans="3:10" x14ac:dyDescent="0.25">
      <c r="C79" s="21"/>
      <c r="D79" s="38"/>
      <c r="F79" s="21"/>
      <c r="G79" s="48"/>
      <c r="J79" s="38"/>
    </row>
    <row r="80" spans="3:10" x14ac:dyDescent="0.25">
      <c r="C80" s="21"/>
      <c r="G80" s="38"/>
      <c r="J80" s="38"/>
    </row>
    <row r="81" spans="3:10" x14ac:dyDescent="0.25">
      <c r="C81" s="21"/>
      <c r="D81" s="38"/>
      <c r="F81" s="21"/>
      <c r="G81" s="38"/>
      <c r="J81" s="38"/>
    </row>
    <row r="82" spans="3:10" x14ac:dyDescent="0.25">
      <c r="C82" s="21"/>
      <c r="D82" s="38"/>
      <c r="F82" s="21"/>
      <c r="G82" s="38"/>
      <c r="J82" s="38"/>
    </row>
    <row r="83" spans="3:10" x14ac:dyDescent="0.25">
      <c r="C83" s="21"/>
      <c r="D83" s="38"/>
      <c r="F83" s="21"/>
      <c r="G83" s="38"/>
      <c r="J83" s="38"/>
    </row>
    <row r="84" spans="3:10" x14ac:dyDescent="0.25">
      <c r="C84" s="21"/>
      <c r="D84" s="49"/>
      <c r="F84" s="21"/>
      <c r="G84" s="49"/>
      <c r="J84" s="38"/>
    </row>
    <row r="85" spans="3:10" x14ac:dyDescent="0.25">
      <c r="C85" s="21"/>
      <c r="D85" s="38"/>
      <c r="F85" s="21"/>
      <c r="G85" s="38"/>
      <c r="J85" s="38"/>
    </row>
    <row r="86" spans="3:10" x14ac:dyDescent="0.25">
      <c r="C86" s="21"/>
      <c r="D86" s="38"/>
      <c r="F86" s="21"/>
      <c r="G86" s="38"/>
      <c r="J86" s="38"/>
    </row>
    <row r="87" spans="3:10" x14ac:dyDescent="0.25">
      <c r="C87" s="21"/>
      <c r="D87" s="38"/>
      <c r="F87" s="21"/>
      <c r="G87" s="38"/>
      <c r="J87" s="38"/>
    </row>
    <row r="88" spans="3:10" x14ac:dyDescent="0.25">
      <c r="C88" s="21"/>
      <c r="D88" s="49"/>
      <c r="F88" s="21"/>
      <c r="G88" s="38"/>
      <c r="J88" s="38"/>
    </row>
    <row r="89" spans="3:10" x14ac:dyDescent="0.25">
      <c r="C89" s="21"/>
      <c r="D89" s="49"/>
      <c r="F89" s="21"/>
      <c r="G89" s="38"/>
      <c r="J89" s="38"/>
    </row>
    <row r="90" spans="3:10" x14ac:dyDescent="0.25">
      <c r="C90" s="21"/>
      <c r="D90" s="38"/>
      <c r="F90" s="21"/>
      <c r="G90" s="38"/>
      <c r="J90" s="38"/>
    </row>
    <row r="91" spans="3:10" x14ac:dyDescent="0.25">
      <c r="C91" s="21"/>
      <c r="D91" s="38"/>
      <c r="F91" s="21"/>
      <c r="G91" s="38"/>
      <c r="J91" s="38"/>
    </row>
    <row r="92" spans="3:10" x14ac:dyDescent="0.25">
      <c r="C92" s="21"/>
      <c r="D92" s="49"/>
      <c r="F92" s="21"/>
      <c r="G92" s="38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C102" s="21"/>
      <c r="D102" s="38"/>
      <c r="F102" s="21"/>
      <c r="G102" s="38"/>
      <c r="J102" s="38"/>
    </row>
    <row r="103" spans="3:10" x14ac:dyDescent="0.25">
      <c r="C103" s="21"/>
      <c r="D103" s="38"/>
      <c r="F103" s="21"/>
      <c r="G103" s="38"/>
      <c r="J103" s="38"/>
    </row>
    <row r="104" spans="3:10" x14ac:dyDescent="0.25">
      <c r="C104" s="21"/>
      <c r="D104" s="38"/>
      <c r="F104" s="21"/>
      <c r="G104" s="38"/>
      <c r="J104" s="38"/>
    </row>
    <row r="105" spans="3:10" x14ac:dyDescent="0.25">
      <c r="C105" s="21"/>
      <c r="D105" s="38"/>
      <c r="F105" s="21"/>
      <c r="G105" s="38"/>
      <c r="J105" s="38"/>
    </row>
    <row r="106" spans="3:10" x14ac:dyDescent="0.25">
      <c r="C106" s="21"/>
      <c r="D106" s="38"/>
      <c r="F106" s="21"/>
      <c r="G106" s="38"/>
      <c r="J106" s="38"/>
    </row>
    <row r="107" spans="3:10" x14ac:dyDescent="0.25">
      <c r="C107" s="21"/>
      <c r="D107" s="38"/>
      <c r="F107" s="21"/>
      <c r="G107" s="38"/>
      <c r="J107" s="38"/>
    </row>
    <row r="108" spans="3:10" x14ac:dyDescent="0.25">
      <c r="C108" s="21"/>
      <c r="D108" s="38"/>
      <c r="F108" s="21"/>
      <c r="G108" s="49"/>
      <c r="J108" s="38"/>
    </row>
    <row r="109" spans="3:10" x14ac:dyDescent="0.25">
      <c r="C109" s="21"/>
      <c r="D109" s="38"/>
      <c r="F109" s="21"/>
      <c r="G109" s="38"/>
      <c r="J109" s="38"/>
    </row>
    <row r="110" spans="3:10" x14ac:dyDescent="0.25">
      <c r="C110" s="21"/>
      <c r="D110" s="38"/>
      <c r="F110" s="21"/>
      <c r="G110" s="38"/>
      <c r="J110" s="38"/>
    </row>
    <row r="111" spans="3:10" x14ac:dyDescent="0.25">
      <c r="C111" s="21"/>
      <c r="D111" s="38"/>
      <c r="F111" s="21"/>
      <c r="G111" s="38"/>
      <c r="J111" s="38"/>
    </row>
    <row r="112" spans="3:10" x14ac:dyDescent="0.25">
      <c r="C112" s="21"/>
      <c r="D112" s="38"/>
      <c r="F112" s="21"/>
      <c r="G112" s="38"/>
      <c r="J112" s="38"/>
    </row>
    <row r="113" spans="3:10" x14ac:dyDescent="0.25">
      <c r="C113" s="21"/>
      <c r="D113" s="38"/>
      <c r="F113" s="21"/>
      <c r="G113" s="38"/>
      <c r="J113" s="38"/>
    </row>
    <row r="114" spans="3:10" x14ac:dyDescent="0.25">
      <c r="C114" s="21"/>
      <c r="D114" s="38"/>
      <c r="F114" s="21"/>
      <c r="G114" s="38"/>
      <c r="J114" s="38"/>
    </row>
    <row r="115" spans="3:10" x14ac:dyDescent="0.25">
      <c r="C115" s="21"/>
      <c r="D115" s="38"/>
      <c r="F115" s="21"/>
      <c r="G115" s="38"/>
      <c r="J115" s="38"/>
    </row>
    <row r="116" spans="3:10" x14ac:dyDescent="0.25">
      <c r="C116" s="21"/>
      <c r="D116" s="38"/>
      <c r="F116" s="21"/>
      <c r="G116" s="38"/>
      <c r="J116" s="38"/>
    </row>
    <row r="117" spans="3:10" x14ac:dyDescent="0.25">
      <c r="C117" s="21"/>
      <c r="D117" s="38"/>
      <c r="F117" s="21"/>
      <c r="G117" s="38"/>
      <c r="J117" s="38"/>
    </row>
    <row r="118" spans="3:10" x14ac:dyDescent="0.25">
      <c r="C118" s="21"/>
      <c r="D118" s="38"/>
      <c r="F118" s="21"/>
      <c r="G118" s="38"/>
      <c r="J118" s="38"/>
    </row>
    <row r="119" spans="3:10" x14ac:dyDescent="0.25">
      <c r="C119" s="21"/>
      <c r="D119" s="38"/>
      <c r="F119" s="21"/>
      <c r="G119" s="38"/>
      <c r="J119" s="38"/>
    </row>
    <row r="120" spans="3:10" x14ac:dyDescent="0.25">
      <c r="C120" s="21"/>
      <c r="D120" s="38"/>
      <c r="F120" s="21"/>
      <c r="G120" s="38"/>
      <c r="J120" s="38"/>
    </row>
    <row r="121" spans="3:10" x14ac:dyDescent="0.25">
      <c r="C121" s="21"/>
      <c r="D121" s="38"/>
      <c r="F121" s="21"/>
      <c r="G121" s="38"/>
      <c r="J121" s="38"/>
    </row>
    <row r="122" spans="3:10" x14ac:dyDescent="0.25">
      <c r="C122" s="21"/>
      <c r="D122" s="38"/>
      <c r="F122" s="21"/>
      <c r="G122" s="38"/>
      <c r="J122" s="38"/>
    </row>
    <row r="123" spans="3:10" x14ac:dyDescent="0.25">
      <c r="C123" s="21"/>
      <c r="D123" s="38"/>
      <c r="F123" s="21"/>
      <c r="G123" s="38"/>
      <c r="J123" s="38"/>
    </row>
    <row r="124" spans="3:10" x14ac:dyDescent="0.25">
      <c r="C124" s="21"/>
      <c r="D124" s="38"/>
      <c r="F124" s="21"/>
      <c r="G124" s="38"/>
      <c r="J124" s="38"/>
    </row>
    <row r="125" spans="3:10" x14ac:dyDescent="0.25">
      <c r="C125" s="21"/>
      <c r="D125" s="38"/>
      <c r="F125" s="21"/>
      <c r="G125" s="38"/>
      <c r="J125" s="38"/>
    </row>
    <row r="126" spans="3:10" x14ac:dyDescent="0.25">
      <c r="C126" s="21"/>
      <c r="D126" s="38"/>
      <c r="F126" s="21"/>
      <c r="G126" s="38"/>
      <c r="J126" s="38"/>
    </row>
    <row r="127" spans="3:10" x14ac:dyDescent="0.25">
      <c r="D127" s="38"/>
      <c r="F127" s="21"/>
      <c r="G127" s="38"/>
      <c r="J127" s="38"/>
    </row>
    <row r="128" spans="3:10" x14ac:dyDescent="0.25">
      <c r="D128" s="38"/>
      <c r="F128" s="21"/>
      <c r="G128" s="38"/>
      <c r="J128" s="38"/>
    </row>
    <row r="129" spans="4:10" x14ac:dyDescent="0.25">
      <c r="D129" s="38"/>
      <c r="F129" s="21"/>
      <c r="G129" s="38"/>
      <c r="J129" s="38"/>
    </row>
    <row r="130" spans="4:10" x14ac:dyDescent="0.25">
      <c r="D130" s="38"/>
      <c r="F130" s="21"/>
      <c r="G130" s="38"/>
      <c r="J130" s="38"/>
    </row>
    <row r="131" spans="4:10" x14ac:dyDescent="0.25">
      <c r="D131" s="38"/>
      <c r="F131" s="21"/>
      <c r="G131" s="38"/>
      <c r="J131" s="38"/>
    </row>
    <row r="132" spans="4:10" x14ac:dyDescent="0.25">
      <c r="D132" s="38"/>
      <c r="F132" s="21"/>
      <c r="G132" s="38"/>
      <c r="J132" s="38"/>
    </row>
    <row r="133" spans="4:10" x14ac:dyDescent="0.25">
      <c r="D133" s="44"/>
      <c r="E133" s="50" t="s">
        <v>35</v>
      </c>
      <c r="F133" s="45"/>
      <c r="G133" s="44"/>
      <c r="H133" s="50" t="s">
        <v>35</v>
      </c>
      <c r="I133" s="50"/>
      <c r="J133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FFFC-2066-47DA-AC25-39E4363641A5}">
  <dimension ref="A1:AC110"/>
  <sheetViews>
    <sheetView workbookViewId="0">
      <pane ySplit="15" topLeftCell="A16" activePane="bottomLeft" state="frozen"/>
      <selection activeCell="N34" sqref="N34"/>
      <selection pane="bottomLeft" activeCell="N34" sqref="N34"/>
    </sheetView>
  </sheetViews>
  <sheetFormatPr defaultRowHeight="15" x14ac:dyDescent="0.25"/>
  <cols>
    <col min="1" max="1" width="4" customWidth="1"/>
    <col min="3" max="3" width="4" customWidth="1"/>
    <col min="4" max="4" width="7.5703125" customWidth="1"/>
    <col min="6" max="6" width="9.7109375" bestFit="1" customWidth="1"/>
    <col min="7" max="7" width="7.42578125" style="8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[7]Summary!E2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9" x14ac:dyDescent="0.25">
      <c r="G2"/>
      <c r="H2" s="2" t="s">
        <v>1</v>
      </c>
      <c r="I2" s="2" t="s">
        <v>1</v>
      </c>
      <c r="J2">
        <f>+D11+G11</f>
        <v>686560</v>
      </c>
      <c r="K2">
        <f>J2-J3</f>
        <v>1940</v>
      </c>
      <c r="L2" s="1">
        <f>K2/J2</f>
        <v>2.8256816592868795E-3</v>
      </c>
      <c r="S2" t="s">
        <v>50</v>
      </c>
      <c r="V2" s="8">
        <f>U2*2204.622/60</f>
        <v>0</v>
      </c>
      <c r="W2" s="11" t="e">
        <f>V2/T2</f>
        <v>#DIV/0!</v>
      </c>
    </row>
    <row r="3" spans="1:29" x14ac:dyDescent="0.25">
      <c r="B3" t="s">
        <v>2</v>
      </c>
      <c r="D3" s="3" t="s">
        <v>96</v>
      </c>
      <c r="E3" s="4"/>
      <c r="F3" t="s">
        <v>97</v>
      </c>
      <c r="G3"/>
      <c r="H3" s="2" t="s">
        <v>5</v>
      </c>
      <c r="I3" s="2"/>
      <c r="J3">
        <f>K11-L10+M11-N10+O11-P10+Q11-R10+S11-T10+U11-V10+W11-X10</f>
        <v>684620</v>
      </c>
      <c r="K3" s="5" t="s">
        <v>6</v>
      </c>
      <c r="L3" s="5" t="s">
        <v>7</v>
      </c>
      <c r="M3" s="5" t="s">
        <v>8</v>
      </c>
      <c r="N3" s="6">
        <f>N4*I4/O1</f>
        <v>301.28436378058871</v>
      </c>
      <c r="O3" s="6">
        <f>K7+M7+O7+Q7+S7+U7+W7</f>
        <v>301.28436378058865</v>
      </c>
      <c r="S3" t="s">
        <v>53</v>
      </c>
      <c r="U3" s="6"/>
      <c r="V3" s="8">
        <f>U3*2204.622/60</f>
        <v>0</v>
      </c>
      <c r="W3" s="11" t="e">
        <f>V3/T3</f>
        <v>#DIV/0!</v>
      </c>
      <c r="Y3">
        <v>134</v>
      </c>
      <c r="Z3">
        <f>U3/Y3*1000</f>
        <v>0</v>
      </c>
      <c r="AA3">
        <v>1320</v>
      </c>
      <c r="AB3">
        <f>AA3*Y3</f>
        <v>176880</v>
      </c>
    </row>
    <row r="4" spans="1:29" x14ac:dyDescent="0.25">
      <c r="B4" t="s">
        <v>9</v>
      </c>
      <c r="D4" s="7" t="str">
        <f>[7]Summary!C2</f>
        <v>CWRS</v>
      </c>
      <c r="E4" s="4"/>
      <c r="F4" s="8">
        <f>[7]Summary!C3</f>
        <v>2022</v>
      </c>
      <c r="G4"/>
      <c r="I4" s="8">
        <f>[7]Summary!D2</f>
        <v>60</v>
      </c>
      <c r="J4" s="8">
        <f>J3/I4</f>
        <v>11410.333333333334</v>
      </c>
      <c r="K4" s="9">
        <v>0.98</v>
      </c>
      <c r="L4" s="9">
        <f>IF(J5=0,L1,(L8+N8+P8+R8+T8+V8+X8)/J5/K4)</f>
        <v>0.13500000000000001</v>
      </c>
      <c r="M4" s="9">
        <f>IF(J5=0,0,(L9+N9+P9+R9+T9+V9+X9)/J5/K4)</f>
        <v>0.01</v>
      </c>
      <c r="N4" s="8">
        <f>IF(L4&gt;L1,J4*(1-L4)/(1-L1)*(1-M4)*K4,J4*K4*(1-M4))</f>
        <v>11070.305400000001</v>
      </c>
      <c r="S4" t="s">
        <v>54</v>
      </c>
      <c r="T4" s="58">
        <f>T2+T3</f>
        <v>0</v>
      </c>
      <c r="U4" s="58">
        <f t="shared" ref="U4:V4" si="0">U2+U3</f>
        <v>0</v>
      </c>
      <c r="V4" s="59">
        <f t="shared" si="0"/>
        <v>0</v>
      </c>
      <c r="W4" s="60" t="e">
        <f>V4/T4</f>
        <v>#DIV/0!</v>
      </c>
    </row>
    <row r="5" spans="1:29" x14ac:dyDescent="0.25">
      <c r="B5" t="s">
        <v>10</v>
      </c>
      <c r="D5" s="7">
        <v>44819</v>
      </c>
      <c r="E5" s="4"/>
      <c r="F5" s="10">
        <v>44819</v>
      </c>
      <c r="G5"/>
      <c r="J5" s="6">
        <f>J3/O1</f>
        <v>310.53840834940081</v>
      </c>
      <c r="N5" s="8">
        <v>177</v>
      </c>
      <c r="O5" s="11">
        <f>N4/N5</f>
        <v>62.544098305084752</v>
      </c>
      <c r="P5" t="s">
        <v>11</v>
      </c>
      <c r="V5" s="6"/>
    </row>
    <row r="6" spans="1:29" x14ac:dyDescent="0.25">
      <c r="D6" s="12"/>
      <c r="G6"/>
      <c r="J6" s="6"/>
      <c r="K6" s="13"/>
      <c r="L6" s="14"/>
      <c r="M6" s="13"/>
      <c r="N6" s="8"/>
      <c r="O6" s="11"/>
    </row>
    <row r="7" spans="1:29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301.28436378058865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0.13500000000000001</v>
      </c>
      <c r="L8" s="6">
        <f>(L11-L10/$O1)*$K4*K8</f>
        <v>41.084231424625727</v>
      </c>
      <c r="M8" s="1">
        <v>0.2</v>
      </c>
      <c r="N8" s="6">
        <f>(N11-N10/$O1)*$K4*M8</f>
        <v>0</v>
      </c>
      <c r="O8" s="1">
        <v>0.2</v>
      </c>
      <c r="P8" s="6">
        <f>(P11-P10/$O1)*$K4*O8</f>
        <v>0</v>
      </c>
      <c r="Q8" s="1">
        <v>0.26</v>
      </c>
      <c r="R8" s="6">
        <f>(R11-R10/$O1)*$K4*Q8</f>
        <v>0</v>
      </c>
      <c r="S8" s="1">
        <v>0.13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3.0432764018241278</v>
      </c>
      <c r="M9" s="1">
        <v>0.02</v>
      </c>
      <c r="N9" s="6">
        <f>(N11-N10/$O1)*$K4*M9</f>
        <v>0</v>
      </c>
      <c r="O9" s="1">
        <v>0.02</v>
      </c>
      <c r="P9" s="6">
        <f>(P11-P10/$O1)*$K4*O9</f>
        <v>0</v>
      </c>
      <c r="Q9" s="1">
        <v>1.7000000000000001E-2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14</v>
      </c>
      <c r="C10" s="21"/>
      <c r="D10" s="22">
        <f>J3/J2*D11</f>
        <v>328987.75110696809</v>
      </c>
      <c r="E10" s="23"/>
      <c r="F10" s="24"/>
      <c r="G10" s="22">
        <f>J3/J2*G11</f>
        <v>355632.24889303191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9" x14ac:dyDescent="0.25">
      <c r="B11" t="s">
        <v>16</v>
      </c>
      <c r="C11" s="21"/>
      <c r="D11" s="26">
        <f>E14</f>
        <v>329920</v>
      </c>
      <c r="E11" s="27"/>
      <c r="F11" s="28"/>
      <c r="G11" s="26">
        <f>H14</f>
        <v>356640</v>
      </c>
      <c r="H11" s="27"/>
      <c r="I11" s="27"/>
      <c r="J11" s="29"/>
      <c r="K11" s="30">
        <f>K14+L14</f>
        <v>684620</v>
      </c>
      <c r="L11" s="31">
        <f>K11/2204.62262184877</f>
        <v>310.53840834940081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9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20</v>
      </c>
      <c r="L12" s="37"/>
      <c r="M12" s="36" t="s">
        <v>65</v>
      </c>
      <c r="N12" s="37"/>
      <c r="O12" s="36" t="s">
        <v>65</v>
      </c>
      <c r="P12" s="37"/>
      <c r="Q12" s="36" t="s">
        <v>20</v>
      </c>
      <c r="R12" s="37"/>
      <c r="S12" s="36" t="s">
        <v>66</v>
      </c>
      <c r="T12" s="37"/>
      <c r="U12" s="36" t="s">
        <v>25</v>
      </c>
      <c r="V12" s="37"/>
      <c r="W12" s="36" t="s">
        <v>26</v>
      </c>
      <c r="X12" s="37"/>
    </row>
    <row r="13" spans="1:29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9" x14ac:dyDescent="0.25">
      <c r="C14" s="21"/>
      <c r="D14" s="38"/>
      <c r="E14" s="40">
        <f>SUM(E15:E143)</f>
        <v>329920</v>
      </c>
      <c r="F14" s="41">
        <f>SUM(F15:F143)</f>
        <v>0</v>
      </c>
      <c r="G14" s="38"/>
      <c r="H14" s="40">
        <f>SUM(H15:H143)</f>
        <v>356640</v>
      </c>
      <c r="I14" s="40">
        <f>SUM(I15:I143)</f>
        <v>0</v>
      </c>
      <c r="J14" s="29"/>
      <c r="K14" s="42">
        <f t="shared" ref="K14:X14" si="1">SUM(K15:K143)</f>
        <v>684620</v>
      </c>
      <c r="L14" s="43">
        <f t="shared" si="1"/>
        <v>0</v>
      </c>
      <c r="M14" s="42">
        <f t="shared" si="1"/>
        <v>0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9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9" x14ac:dyDescent="0.25">
      <c r="C16" s="21">
        <v>1</v>
      </c>
      <c r="D16">
        <v>96</v>
      </c>
      <c r="E16">
        <v>24540</v>
      </c>
      <c r="F16" s="21"/>
      <c r="G16" s="47">
        <v>616</v>
      </c>
      <c r="H16">
        <v>24880</v>
      </c>
      <c r="I16" s="21"/>
      <c r="J16" s="53"/>
      <c r="K16">
        <v>49220</v>
      </c>
      <c r="O16" s="12"/>
      <c r="AA16" s="6"/>
      <c r="AC16" s="8"/>
    </row>
    <row r="17" spans="3:27" x14ac:dyDescent="0.25">
      <c r="C17" s="21">
        <v>2</v>
      </c>
      <c r="D17">
        <v>97</v>
      </c>
      <c r="E17">
        <v>25120</v>
      </c>
      <c r="F17" s="21"/>
      <c r="G17" s="47">
        <v>617</v>
      </c>
      <c r="H17">
        <v>24480</v>
      </c>
      <c r="I17" s="21"/>
      <c r="J17" s="6"/>
      <c r="K17">
        <v>49740</v>
      </c>
    </row>
    <row r="18" spans="3:27" x14ac:dyDescent="0.25">
      <c r="C18" s="21">
        <v>3</v>
      </c>
      <c r="D18">
        <v>98</v>
      </c>
      <c r="E18">
        <v>21420</v>
      </c>
      <c r="F18" s="21"/>
      <c r="G18" s="47">
        <v>618</v>
      </c>
      <c r="H18">
        <v>24900</v>
      </c>
      <c r="I18" s="21"/>
      <c r="J18" s="6"/>
      <c r="K18">
        <v>46680</v>
      </c>
    </row>
    <row r="19" spans="3:27" x14ac:dyDescent="0.25">
      <c r="C19" s="21">
        <v>4</v>
      </c>
      <c r="D19">
        <v>99</v>
      </c>
      <c r="E19">
        <v>26600</v>
      </c>
      <c r="F19" s="21"/>
      <c r="G19" s="47">
        <v>619</v>
      </c>
      <c r="H19">
        <v>23020</v>
      </c>
      <c r="I19" s="21"/>
      <c r="J19" s="6"/>
      <c r="K19">
        <v>49200</v>
      </c>
    </row>
    <row r="20" spans="3:27" x14ac:dyDescent="0.25">
      <c r="C20" s="21">
        <v>5</v>
      </c>
      <c r="D20">
        <v>100</v>
      </c>
      <c r="E20">
        <v>17880</v>
      </c>
      <c r="F20" s="21"/>
      <c r="G20" s="47">
        <v>620</v>
      </c>
      <c r="H20">
        <v>22500</v>
      </c>
      <c r="I20" s="21"/>
      <c r="J20" s="6"/>
      <c r="K20">
        <v>39500</v>
      </c>
    </row>
    <row r="21" spans="3:27" x14ac:dyDescent="0.25">
      <c r="C21" s="21">
        <v>6</v>
      </c>
      <c r="D21">
        <v>101</v>
      </c>
      <c r="E21">
        <v>23220</v>
      </c>
      <c r="F21" s="21"/>
      <c r="G21" s="47">
        <v>621</v>
      </c>
      <c r="H21">
        <v>25460</v>
      </c>
      <c r="I21" s="21"/>
      <c r="J21" s="6"/>
      <c r="K21">
        <v>48940</v>
      </c>
    </row>
    <row r="22" spans="3:27" x14ac:dyDescent="0.25">
      <c r="C22" s="21">
        <v>7</v>
      </c>
      <c r="D22">
        <v>102</v>
      </c>
      <c r="E22">
        <v>24120</v>
      </c>
      <c r="F22" s="21"/>
      <c r="G22" s="47">
        <v>622</v>
      </c>
      <c r="H22">
        <v>24360</v>
      </c>
      <c r="I22" s="21"/>
      <c r="J22" s="6"/>
      <c r="K22">
        <v>47740</v>
      </c>
    </row>
    <row r="23" spans="3:27" x14ac:dyDescent="0.25">
      <c r="C23" s="21">
        <v>8</v>
      </c>
      <c r="D23">
        <v>103</v>
      </c>
      <c r="E23">
        <v>22180</v>
      </c>
      <c r="F23" s="21"/>
      <c r="G23" s="47">
        <v>623</v>
      </c>
      <c r="H23">
        <v>25840</v>
      </c>
      <c r="I23" s="21"/>
      <c r="J23" s="6"/>
      <c r="K23">
        <v>47860</v>
      </c>
    </row>
    <row r="24" spans="3:27" x14ac:dyDescent="0.25">
      <c r="C24" s="21">
        <v>9</v>
      </c>
      <c r="D24">
        <v>104</v>
      </c>
      <c r="E24">
        <v>25700</v>
      </c>
      <c r="F24" s="21"/>
      <c r="G24" s="47">
        <v>624</v>
      </c>
      <c r="H24">
        <v>22340</v>
      </c>
      <c r="I24" s="21"/>
      <c r="J24" s="6"/>
      <c r="K24">
        <v>48120</v>
      </c>
    </row>
    <row r="25" spans="3:27" x14ac:dyDescent="0.25">
      <c r="C25" s="21">
        <v>10</v>
      </c>
      <c r="D25">
        <v>105</v>
      </c>
      <c r="E25">
        <v>25540</v>
      </c>
      <c r="F25" s="21"/>
      <c r="G25" s="47">
        <v>625</v>
      </c>
      <c r="H25">
        <v>26200</v>
      </c>
      <c r="I25" s="21"/>
      <c r="J25" s="6"/>
      <c r="K25">
        <v>51040</v>
      </c>
    </row>
    <row r="26" spans="3:27" x14ac:dyDescent="0.25">
      <c r="C26" s="21">
        <v>11</v>
      </c>
      <c r="D26">
        <v>106</v>
      </c>
      <c r="E26">
        <v>18060</v>
      </c>
      <c r="F26" s="21"/>
      <c r="G26" s="47">
        <v>626</v>
      </c>
      <c r="H26">
        <v>26460</v>
      </c>
      <c r="I26" s="21"/>
      <c r="J26" s="53"/>
      <c r="K26">
        <v>44340</v>
      </c>
      <c r="P26" s="12"/>
      <c r="Z26" s="8"/>
    </row>
    <row r="27" spans="3:27" x14ac:dyDescent="0.25">
      <c r="C27" s="21">
        <v>12</v>
      </c>
      <c r="D27">
        <v>107</v>
      </c>
      <c r="E27">
        <v>21540</v>
      </c>
      <c r="F27" s="21"/>
      <c r="G27" s="47">
        <v>627</v>
      </c>
      <c r="H27">
        <v>25140</v>
      </c>
      <c r="I27" s="21"/>
      <c r="J27" s="6"/>
      <c r="K27">
        <v>46360</v>
      </c>
      <c r="Z27" s="8"/>
    </row>
    <row r="28" spans="3:27" x14ac:dyDescent="0.25">
      <c r="C28" s="21">
        <v>13</v>
      </c>
      <c r="D28">
        <v>108</v>
      </c>
      <c r="E28">
        <v>21000</v>
      </c>
      <c r="F28" s="21"/>
      <c r="G28" s="47">
        <v>628</v>
      </c>
      <c r="H28">
        <v>23360</v>
      </c>
      <c r="I28" s="21"/>
      <c r="J28" s="6"/>
      <c r="K28">
        <v>45760</v>
      </c>
      <c r="S28" s="12"/>
      <c r="AA28" s="6"/>
    </row>
    <row r="29" spans="3:27" x14ac:dyDescent="0.25">
      <c r="C29" s="21">
        <v>14</v>
      </c>
      <c r="D29">
        <v>109</v>
      </c>
      <c r="E29">
        <v>21140</v>
      </c>
      <c r="F29" s="21"/>
      <c r="G29" s="47">
        <v>629</v>
      </c>
      <c r="H29">
        <v>23660</v>
      </c>
      <c r="I29" s="21"/>
      <c r="J29" s="6"/>
      <c r="K29">
        <v>44480</v>
      </c>
      <c r="S29" s="12"/>
    </row>
    <row r="30" spans="3:27" x14ac:dyDescent="0.25">
      <c r="C30" s="21">
        <v>15</v>
      </c>
      <c r="D30">
        <v>110</v>
      </c>
      <c r="E30">
        <v>11860</v>
      </c>
      <c r="F30" s="21"/>
      <c r="G30" s="47">
        <v>630</v>
      </c>
      <c r="H30">
        <v>14040</v>
      </c>
      <c r="I30" s="21"/>
      <c r="J30" s="6"/>
      <c r="K30">
        <v>25640</v>
      </c>
      <c r="S30" s="12"/>
    </row>
    <row r="31" spans="3:27" x14ac:dyDescent="0.25">
      <c r="C31" s="21"/>
      <c r="F31" s="21"/>
      <c r="G31" s="47"/>
      <c r="I31" s="21"/>
      <c r="J31" s="53"/>
    </row>
    <row r="32" spans="3:27" x14ac:dyDescent="0.25">
      <c r="C32" s="21"/>
      <c r="F32" s="21"/>
      <c r="G32" s="47"/>
      <c r="I32" s="21"/>
      <c r="J32" s="6"/>
    </row>
    <row r="33" spans="3:29" x14ac:dyDescent="0.25">
      <c r="C33" s="21"/>
      <c r="F33" s="21"/>
      <c r="G33" s="47"/>
      <c r="I33" s="21"/>
      <c r="J33" s="53"/>
    </row>
    <row r="34" spans="3:29" x14ac:dyDescent="0.25">
      <c r="C34" s="21"/>
      <c r="F34" s="21"/>
      <c r="G34" s="47"/>
      <c r="I34" s="21"/>
      <c r="J34" s="53"/>
      <c r="O34" s="12"/>
      <c r="P34" s="12"/>
      <c r="AA34" s="6"/>
      <c r="AC34" s="8"/>
    </row>
    <row r="35" spans="3:29" x14ac:dyDescent="0.25">
      <c r="C35" s="21"/>
      <c r="F35" s="21"/>
      <c r="G35" s="47"/>
      <c r="I35" s="21"/>
      <c r="J35" s="53"/>
      <c r="Z35" s="8"/>
      <c r="AB35" s="8"/>
    </row>
    <row r="36" spans="3:29" x14ac:dyDescent="0.25">
      <c r="C36" s="21"/>
      <c r="F36" s="21"/>
      <c r="G36" s="47"/>
      <c r="I36" s="21"/>
      <c r="J36" s="6"/>
      <c r="P36" s="12"/>
      <c r="AA36" s="6"/>
    </row>
    <row r="37" spans="3:29" x14ac:dyDescent="0.25">
      <c r="C37" s="21"/>
      <c r="F37" s="21"/>
      <c r="G37" s="47"/>
      <c r="I37" s="21"/>
      <c r="J37" s="53"/>
      <c r="Z37" s="8"/>
      <c r="AB37" s="8"/>
    </row>
    <row r="38" spans="3:29" x14ac:dyDescent="0.25">
      <c r="C38" s="21"/>
      <c r="F38" s="21"/>
      <c r="G38" s="47"/>
      <c r="I38" s="21"/>
      <c r="J38" s="53"/>
      <c r="M38" s="12"/>
      <c r="N38" s="12"/>
      <c r="AA38" s="6"/>
    </row>
    <row r="39" spans="3:29" x14ac:dyDescent="0.25">
      <c r="C39" s="21"/>
      <c r="F39" s="21"/>
      <c r="G39" s="47"/>
      <c r="I39" s="21"/>
      <c r="J39" s="6"/>
      <c r="N39" s="12"/>
      <c r="Z39" s="8"/>
      <c r="AB39" s="8"/>
    </row>
    <row r="40" spans="3:29" x14ac:dyDescent="0.25">
      <c r="C40" s="21"/>
      <c r="F40" s="21"/>
      <c r="G40" s="47"/>
      <c r="I40" s="21"/>
      <c r="J40" s="53"/>
      <c r="N40" s="12"/>
      <c r="AA40" s="6"/>
    </row>
    <row r="41" spans="3:29" x14ac:dyDescent="0.25">
      <c r="C41" s="21"/>
      <c r="F41" s="21"/>
      <c r="G41" s="47"/>
      <c r="I41" s="21"/>
      <c r="J41" s="6"/>
    </row>
    <row r="42" spans="3:29" x14ac:dyDescent="0.25">
      <c r="C42" s="21"/>
      <c r="F42" s="21"/>
      <c r="G42" s="47"/>
      <c r="I42" s="21"/>
      <c r="J42" s="53"/>
      <c r="M42" s="12"/>
      <c r="P42" s="12"/>
      <c r="Z42" s="8"/>
      <c r="AB42" s="8"/>
    </row>
    <row r="43" spans="3:29" x14ac:dyDescent="0.25">
      <c r="C43" s="21"/>
      <c r="F43" s="21"/>
      <c r="G43" s="47"/>
      <c r="I43" s="21"/>
      <c r="J43" s="53"/>
      <c r="M43" s="12"/>
      <c r="P43" s="12"/>
      <c r="AA43" s="6"/>
    </row>
    <row r="44" spans="3:29" x14ac:dyDescent="0.25">
      <c r="C44" s="21"/>
      <c r="F44" s="21"/>
      <c r="G44" s="47"/>
      <c r="I44" s="21"/>
      <c r="J44" s="53"/>
      <c r="Z44" s="8"/>
      <c r="AB44" s="8"/>
    </row>
    <row r="45" spans="3:29" x14ac:dyDescent="0.25">
      <c r="C45" s="21"/>
      <c r="D45" s="38"/>
      <c r="F45" s="21"/>
      <c r="G45" s="47"/>
      <c r="I45" s="21"/>
      <c r="J45" s="53"/>
    </row>
    <row r="46" spans="3:29" x14ac:dyDescent="0.25">
      <c r="C46" s="21"/>
      <c r="D46" s="38"/>
      <c r="F46" s="21"/>
      <c r="G46" s="47"/>
      <c r="I46" s="21"/>
      <c r="J46" s="53"/>
    </row>
    <row r="47" spans="3:29" x14ac:dyDescent="0.25">
      <c r="C47" s="21"/>
      <c r="D47" s="38"/>
      <c r="F47" s="21"/>
      <c r="G47" s="47"/>
      <c r="I47" s="21"/>
      <c r="J47" s="53"/>
    </row>
    <row r="48" spans="3:29" x14ac:dyDescent="0.25">
      <c r="C48" s="21"/>
      <c r="D48" s="38"/>
      <c r="F48" s="21"/>
      <c r="G48" s="47"/>
      <c r="I48" s="21"/>
      <c r="J48" s="53"/>
    </row>
    <row r="49" spans="2:10" x14ac:dyDescent="0.25">
      <c r="C49" s="21"/>
      <c r="D49" s="38"/>
      <c r="F49" s="21"/>
      <c r="G49" s="47"/>
      <c r="I49" s="21"/>
      <c r="J49" s="53"/>
    </row>
    <row r="50" spans="2:10" x14ac:dyDescent="0.25">
      <c r="C50" s="21"/>
      <c r="D50" s="38"/>
      <c r="F50" s="21"/>
      <c r="G50" s="47"/>
      <c r="I50" s="21"/>
      <c r="J50" s="53"/>
    </row>
    <row r="51" spans="2:10" x14ac:dyDescent="0.25">
      <c r="C51" s="21"/>
      <c r="D51" s="38"/>
      <c r="F51" s="21"/>
      <c r="G51" s="47"/>
      <c r="I51" s="21"/>
      <c r="J51" s="53"/>
    </row>
    <row r="52" spans="2:10" x14ac:dyDescent="0.25">
      <c r="C52" s="21"/>
      <c r="F52" s="21"/>
      <c r="G52" s="47"/>
      <c r="I52" s="21"/>
      <c r="J52" s="53"/>
    </row>
    <row r="53" spans="2:10" x14ac:dyDescent="0.25">
      <c r="C53" s="21"/>
      <c r="D53" s="38"/>
      <c r="F53" s="21"/>
      <c r="G53" s="47"/>
      <c r="I53" s="21"/>
      <c r="J53" s="53"/>
    </row>
    <row r="54" spans="2:10" x14ac:dyDescent="0.25">
      <c r="C54" s="21"/>
      <c r="D54" s="54"/>
      <c r="E54" s="65"/>
      <c r="F54" s="56"/>
      <c r="G54" s="47"/>
      <c r="I54" s="21"/>
      <c r="J54" s="53"/>
    </row>
    <row r="55" spans="2:10" x14ac:dyDescent="0.25">
      <c r="C55" s="21"/>
      <c r="D55" s="38"/>
      <c r="E55" s="12"/>
      <c r="F55" s="21"/>
      <c r="G55" s="47"/>
      <c r="I55" s="21"/>
      <c r="J55" s="53"/>
    </row>
    <row r="56" spans="2:10" x14ac:dyDescent="0.25">
      <c r="C56" s="21"/>
      <c r="D56" s="49"/>
      <c r="E56" s="12"/>
      <c r="F56" s="21"/>
      <c r="G56" s="47"/>
      <c r="I56" s="21"/>
      <c r="J56" s="53"/>
    </row>
    <row r="57" spans="2:10" x14ac:dyDescent="0.25">
      <c r="C57" s="21"/>
      <c r="D57" s="38"/>
      <c r="E57" s="12"/>
      <c r="F57" s="21"/>
      <c r="G57" s="47"/>
      <c r="H57" s="12"/>
      <c r="I57" s="21"/>
      <c r="J57" s="53"/>
    </row>
    <row r="58" spans="2:10" x14ac:dyDescent="0.25">
      <c r="B58" s="64"/>
      <c r="C58" s="21"/>
      <c r="D58" s="38"/>
      <c r="E58" s="12"/>
      <c r="F58" s="21"/>
      <c r="G58" s="47"/>
      <c r="H58" s="12"/>
      <c r="I58" s="21"/>
      <c r="J58" s="53"/>
    </row>
    <row r="59" spans="2:10" x14ac:dyDescent="0.25">
      <c r="C59" s="21"/>
      <c r="D59" s="38"/>
      <c r="E59" s="12"/>
      <c r="F59" s="21"/>
      <c r="G59" s="47"/>
      <c r="H59" s="12"/>
      <c r="I59" s="21"/>
      <c r="J59" s="53"/>
    </row>
    <row r="60" spans="2:10" x14ac:dyDescent="0.25">
      <c r="C60" s="21"/>
      <c r="D60" s="38"/>
      <c r="E60" s="12"/>
      <c r="F60" s="21"/>
      <c r="G60" s="47"/>
      <c r="H60" s="12"/>
      <c r="I60" s="21"/>
      <c r="J60" s="53"/>
    </row>
    <row r="61" spans="2:10" x14ac:dyDescent="0.25">
      <c r="C61" s="21"/>
      <c r="D61" s="38"/>
      <c r="E61" s="12"/>
      <c r="F61" s="21"/>
      <c r="G61" s="47"/>
      <c r="H61" s="12"/>
      <c r="I61" s="21"/>
      <c r="J61" s="53"/>
    </row>
    <row r="62" spans="2:10" x14ac:dyDescent="0.25">
      <c r="C62" s="21"/>
      <c r="D62" s="38"/>
      <c r="E62" s="12"/>
      <c r="F62" s="21"/>
      <c r="G62" s="47"/>
      <c r="H62" s="12"/>
      <c r="I62" s="21"/>
      <c r="J62" s="53"/>
    </row>
    <row r="63" spans="2:10" x14ac:dyDescent="0.25">
      <c r="C63" s="21"/>
      <c r="D63" s="38"/>
      <c r="F63" s="21"/>
      <c r="G63" s="47"/>
      <c r="H63" s="12"/>
      <c r="I63" s="21"/>
      <c r="J63" s="53"/>
    </row>
    <row r="64" spans="2:10" x14ac:dyDescent="0.25">
      <c r="C64" s="21"/>
      <c r="D64" s="38"/>
      <c r="F64" s="21"/>
      <c r="G64" s="47"/>
      <c r="I64" s="21"/>
      <c r="J64" s="53"/>
    </row>
    <row r="65" spans="3:19" x14ac:dyDescent="0.25">
      <c r="C65" s="21"/>
      <c r="D65" s="49"/>
      <c r="F65" s="21"/>
      <c r="G65" s="47"/>
      <c r="I65" s="21"/>
      <c r="J65" s="53"/>
      <c r="S65" s="63"/>
    </row>
    <row r="66" spans="3:19" x14ac:dyDescent="0.25">
      <c r="C66" s="21"/>
      <c r="D66" s="49"/>
      <c r="F66" s="21"/>
      <c r="G66" s="47"/>
      <c r="I66" s="21"/>
      <c r="J66" s="53"/>
    </row>
    <row r="67" spans="3:19" x14ac:dyDescent="0.25">
      <c r="C67" s="21"/>
      <c r="D67" s="38"/>
      <c r="F67" s="21"/>
      <c r="G67" s="47"/>
      <c r="I67" s="21"/>
      <c r="J67" s="53"/>
    </row>
    <row r="68" spans="3:19" x14ac:dyDescent="0.25">
      <c r="C68" s="21"/>
      <c r="D68" s="38"/>
      <c r="F68" s="21"/>
      <c r="G68" s="47"/>
      <c r="I68" s="21"/>
      <c r="J68" s="53"/>
    </row>
    <row r="69" spans="3:19" x14ac:dyDescent="0.25">
      <c r="C69" s="21"/>
      <c r="D69" s="49"/>
      <c r="F69" s="21"/>
      <c r="G69" s="47"/>
      <c r="I69" s="21"/>
      <c r="J69" s="53"/>
    </row>
    <row r="70" spans="3:19" x14ac:dyDescent="0.25">
      <c r="C70" s="21"/>
      <c r="D70" s="38"/>
      <c r="F70" s="21"/>
      <c r="G70" s="47"/>
      <c r="I70" s="21"/>
      <c r="J70" s="53"/>
    </row>
    <row r="71" spans="3:19" x14ac:dyDescent="0.25">
      <c r="C71" s="21"/>
      <c r="D71" s="38"/>
      <c r="F71" s="21"/>
      <c r="G71" s="47"/>
      <c r="I71" s="21"/>
      <c r="J71" s="53"/>
    </row>
    <row r="72" spans="3:19" x14ac:dyDescent="0.25">
      <c r="C72" s="21"/>
      <c r="D72" s="38"/>
      <c r="F72" s="21"/>
      <c r="G72" s="47"/>
      <c r="I72" s="21"/>
      <c r="J72" s="53"/>
    </row>
    <row r="73" spans="3:19" x14ac:dyDescent="0.25">
      <c r="C73" s="21"/>
      <c r="D73" s="38"/>
      <c r="F73" s="21"/>
      <c r="G73" s="47"/>
      <c r="I73" s="21"/>
      <c r="J73" s="53"/>
    </row>
    <row r="74" spans="3:19" x14ac:dyDescent="0.25">
      <c r="C74" s="21"/>
      <c r="D74" s="38"/>
      <c r="F74" s="21"/>
      <c r="G74" s="47"/>
      <c r="I74" s="21"/>
      <c r="J74" s="53"/>
    </row>
    <row r="75" spans="3:19" x14ac:dyDescent="0.25">
      <c r="C75" s="21"/>
      <c r="D75" s="38"/>
      <c r="F75" s="21"/>
      <c r="G75" s="47"/>
      <c r="I75" s="21"/>
      <c r="J75" s="53"/>
    </row>
    <row r="76" spans="3:19" x14ac:dyDescent="0.25">
      <c r="C76" s="21"/>
      <c r="D76" s="38"/>
      <c r="F76" s="21"/>
      <c r="G76" s="47"/>
      <c r="I76" s="21"/>
      <c r="J76" s="53"/>
    </row>
    <row r="77" spans="3:19" x14ac:dyDescent="0.25">
      <c r="C77" s="21"/>
      <c r="D77" s="38"/>
      <c r="F77" s="21"/>
      <c r="G77" s="47"/>
      <c r="J77" s="46"/>
    </row>
    <row r="78" spans="3:19" x14ac:dyDescent="0.25">
      <c r="C78" s="21"/>
      <c r="D78" s="38"/>
      <c r="F78" s="21"/>
      <c r="G78" s="47"/>
      <c r="J78" s="46"/>
    </row>
    <row r="79" spans="3:19" x14ac:dyDescent="0.25">
      <c r="C79" s="21"/>
      <c r="D79" s="38"/>
      <c r="F79" s="21"/>
      <c r="G79" s="47"/>
      <c r="J79" s="46"/>
    </row>
    <row r="80" spans="3:19" x14ac:dyDescent="0.25">
      <c r="C80" s="21"/>
      <c r="D80" s="38"/>
      <c r="F80" s="21"/>
      <c r="G80" s="47"/>
      <c r="J80" s="46"/>
    </row>
    <row r="81" spans="3:29" x14ac:dyDescent="0.25">
      <c r="C81" s="21"/>
      <c r="D81" s="38"/>
      <c r="F81" s="21"/>
      <c r="G81" s="47"/>
      <c r="J81" s="46"/>
    </row>
    <row r="82" spans="3:29" x14ac:dyDescent="0.25">
      <c r="C82" s="21"/>
      <c r="D82" s="38"/>
      <c r="F82" s="21"/>
      <c r="G82" s="47"/>
      <c r="J82" s="46"/>
    </row>
    <row r="83" spans="3:29" x14ac:dyDescent="0.25">
      <c r="C83" s="21"/>
      <c r="D83" s="38"/>
      <c r="F83" s="21"/>
      <c r="G83" s="47"/>
      <c r="J83" s="46"/>
    </row>
    <row r="84" spans="3:29" x14ac:dyDescent="0.25">
      <c r="C84" s="21"/>
      <c r="D84" s="38"/>
      <c r="F84" s="21"/>
      <c r="G84" s="47"/>
      <c r="J84" s="46"/>
    </row>
    <row r="85" spans="3:29" x14ac:dyDescent="0.25">
      <c r="C85" s="21"/>
      <c r="D85" s="38"/>
      <c r="F85" s="21"/>
      <c r="G85" s="47"/>
      <c r="J85" s="46"/>
    </row>
    <row r="86" spans="3:29" x14ac:dyDescent="0.25">
      <c r="C86" s="21"/>
      <c r="D86" s="38"/>
      <c r="F86" s="21"/>
      <c r="G86" s="47"/>
      <c r="J86" s="46"/>
    </row>
    <row r="87" spans="3:29" x14ac:dyDescent="0.25">
      <c r="C87" s="21"/>
      <c r="D87" s="38"/>
      <c r="F87" s="21"/>
      <c r="G87" s="47"/>
      <c r="J87" s="46"/>
    </row>
    <row r="88" spans="3:29" x14ac:dyDescent="0.25">
      <c r="C88" s="21"/>
      <c r="D88" s="38"/>
      <c r="F88" s="21"/>
      <c r="G88" s="47"/>
      <c r="J88" s="46"/>
    </row>
    <row r="89" spans="3:29" x14ac:dyDescent="0.25">
      <c r="C89" s="21"/>
      <c r="D89" s="38"/>
      <c r="F89" s="21"/>
      <c r="G89" s="47"/>
      <c r="J89" s="46"/>
    </row>
    <row r="90" spans="3:29" x14ac:dyDescent="0.25">
      <c r="C90" s="21"/>
      <c r="D90" s="38"/>
      <c r="F90" s="21"/>
      <c r="G90" s="47"/>
      <c r="J90" s="46"/>
    </row>
    <row r="91" spans="3:29" x14ac:dyDescent="0.25">
      <c r="C91" s="21"/>
      <c r="D91" s="38"/>
      <c r="F91" s="21"/>
      <c r="G91" s="47"/>
      <c r="J91" s="46"/>
    </row>
    <row r="92" spans="3:29" x14ac:dyDescent="0.25">
      <c r="C92" s="21"/>
      <c r="D92" s="38"/>
      <c r="F92" s="21"/>
      <c r="G92" s="47"/>
      <c r="J92" s="46"/>
    </row>
    <row r="93" spans="3:29" x14ac:dyDescent="0.25">
      <c r="C93" s="21"/>
      <c r="D93" s="38"/>
      <c r="F93" s="21"/>
      <c r="G93" s="47"/>
      <c r="J93" s="46"/>
    </row>
    <row r="94" spans="3:29" x14ac:dyDescent="0.25">
      <c r="C94" s="21"/>
      <c r="D94" s="38"/>
      <c r="F94" s="21"/>
      <c r="G94" s="47"/>
      <c r="J94" s="46"/>
      <c r="AA94" s="6"/>
      <c r="AC94" s="8"/>
    </row>
    <row r="95" spans="3:29" x14ac:dyDescent="0.25">
      <c r="C95" s="21"/>
      <c r="D95" s="38"/>
      <c r="F95" s="21"/>
      <c r="G95" s="47"/>
      <c r="J95" s="38"/>
    </row>
    <row r="96" spans="3:29" x14ac:dyDescent="0.25">
      <c r="C96" s="21"/>
      <c r="D96" s="38"/>
      <c r="F96" s="21"/>
      <c r="G96" s="47"/>
      <c r="J96" s="38"/>
    </row>
    <row r="97" spans="3:10" x14ac:dyDescent="0.25">
      <c r="C97" s="21"/>
      <c r="D97" s="38"/>
      <c r="F97" s="21"/>
      <c r="G97" s="47"/>
      <c r="J97" s="38"/>
    </row>
    <row r="98" spans="3:10" x14ac:dyDescent="0.25">
      <c r="C98" s="21"/>
      <c r="D98" s="38"/>
      <c r="F98" s="21"/>
      <c r="G98" s="47"/>
      <c r="J98" s="38"/>
    </row>
    <row r="99" spans="3:10" x14ac:dyDescent="0.25">
      <c r="C99" s="21"/>
      <c r="D99" s="38"/>
      <c r="F99" s="21"/>
      <c r="G99" s="47"/>
      <c r="J99" s="38"/>
    </row>
    <row r="100" spans="3:10" x14ac:dyDescent="0.25">
      <c r="C100" s="21"/>
      <c r="D100" s="38"/>
      <c r="F100" s="21"/>
      <c r="G100" s="47"/>
      <c r="J100" s="38"/>
    </row>
    <row r="101" spans="3:10" x14ac:dyDescent="0.25">
      <c r="C101" s="21"/>
      <c r="D101" s="38"/>
      <c r="F101" s="21"/>
      <c r="G101" s="47"/>
      <c r="J101" s="38"/>
    </row>
    <row r="102" spans="3:10" x14ac:dyDescent="0.25">
      <c r="C102" s="21"/>
      <c r="D102" s="38"/>
      <c r="F102" s="21"/>
      <c r="G102" s="47"/>
      <c r="J102" s="38"/>
    </row>
    <row r="103" spans="3:10" x14ac:dyDescent="0.25">
      <c r="C103" s="21"/>
      <c r="D103" s="38"/>
      <c r="F103" s="21"/>
      <c r="G103" s="47"/>
      <c r="J103" s="38"/>
    </row>
    <row r="104" spans="3:10" x14ac:dyDescent="0.25">
      <c r="D104" s="38"/>
      <c r="F104" s="21"/>
      <c r="G104" s="47"/>
      <c r="J104" s="38"/>
    </row>
    <row r="105" spans="3:10" x14ac:dyDescent="0.25">
      <c r="D105" s="38"/>
      <c r="F105" s="21"/>
      <c r="G105" s="47"/>
      <c r="J105" s="38"/>
    </row>
    <row r="106" spans="3:10" x14ac:dyDescent="0.25">
      <c r="D106" s="38"/>
      <c r="F106" s="21"/>
      <c r="G106" s="47"/>
      <c r="J106" s="38"/>
    </row>
    <row r="107" spans="3:10" x14ac:dyDescent="0.25">
      <c r="D107" s="38"/>
      <c r="F107" s="21"/>
      <c r="G107" s="47"/>
      <c r="J107" s="38"/>
    </row>
    <row r="108" spans="3:10" x14ac:dyDescent="0.25">
      <c r="D108" s="38"/>
      <c r="F108" s="21"/>
      <c r="G108" s="47"/>
      <c r="J108" s="38"/>
    </row>
    <row r="109" spans="3:10" x14ac:dyDescent="0.25">
      <c r="D109" s="38"/>
      <c r="F109" s="21"/>
      <c r="G109" s="47"/>
      <c r="J109" s="38"/>
    </row>
    <row r="110" spans="3:10" x14ac:dyDescent="0.25">
      <c r="D110" s="44"/>
      <c r="E110" s="50" t="s">
        <v>35</v>
      </c>
      <c r="F110" s="45"/>
      <c r="G110" s="57"/>
      <c r="H110" s="50" t="s">
        <v>35</v>
      </c>
      <c r="I110" s="50"/>
      <c r="J110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F99D-56B0-4F6F-ABC6-5A2A07BCD3A0}">
  <dimension ref="A1:AC110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7.5703125" customWidth="1"/>
    <col min="6" max="6" width="9.7109375" bestFit="1" customWidth="1"/>
    <col min="7" max="7" width="7.42578125" style="8" customWidth="1"/>
    <col min="10" max="10" width="9.5703125" bestFit="1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[4]Summary!E2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9" x14ac:dyDescent="0.25">
      <c r="G2"/>
      <c r="H2" s="2" t="s">
        <v>1</v>
      </c>
      <c r="I2" s="2" t="s">
        <v>1</v>
      </c>
      <c r="J2">
        <f>+D11+G11</f>
        <v>35660</v>
      </c>
      <c r="K2">
        <f>J2-J3</f>
        <v>624.43340783908207</v>
      </c>
      <c r="L2" s="1">
        <f>K2/J2</f>
        <v>1.7510751762172802E-2</v>
      </c>
      <c r="S2" t="s">
        <v>50</v>
      </c>
      <c r="V2" s="8">
        <f>U2*2204.622/60</f>
        <v>0</v>
      </c>
      <c r="W2" s="11" t="e">
        <f>V2/T2</f>
        <v>#DIV/0!</v>
      </c>
    </row>
    <row r="3" spans="1:29" x14ac:dyDescent="0.25">
      <c r="B3" t="s">
        <v>2</v>
      </c>
      <c r="D3" s="3" t="s">
        <v>62</v>
      </c>
      <c r="E3" s="4"/>
      <c r="F3" t="s">
        <v>63</v>
      </c>
      <c r="G3"/>
      <c r="H3" s="2" t="s">
        <v>5</v>
      </c>
      <c r="I3" s="2"/>
      <c r="J3">
        <f>K11-L10+M11-N10+O11-P10+Q11-R10+S11-T10+U11-V10+W11-X10</f>
        <v>35035.566592160918</v>
      </c>
      <c r="K3" s="5" t="s">
        <v>6</v>
      </c>
      <c r="L3" s="5" t="s">
        <v>7</v>
      </c>
      <c r="M3" s="5" t="s">
        <v>8</v>
      </c>
      <c r="N3" s="6">
        <f>N4*I4/O1</f>
        <v>15.418288087423168</v>
      </c>
      <c r="O3" s="6">
        <f>K7+M7+O7+Q7+S7+U7+W7</f>
        <v>15.418288087423168</v>
      </c>
      <c r="S3" t="s">
        <v>53</v>
      </c>
      <c r="U3" s="6"/>
      <c r="V3" s="8">
        <f>U3*2204.622/60</f>
        <v>0</v>
      </c>
      <c r="W3" s="11" t="e">
        <f>V3/T3</f>
        <v>#DIV/0!</v>
      </c>
      <c r="Y3">
        <v>134</v>
      </c>
      <c r="Z3">
        <f>U3/Y3*1000</f>
        <v>0</v>
      </c>
      <c r="AA3">
        <v>1320</v>
      </c>
      <c r="AB3">
        <f>AA3*Y3</f>
        <v>176880</v>
      </c>
    </row>
    <row r="4" spans="1:29" x14ac:dyDescent="0.25">
      <c r="B4" t="s">
        <v>9</v>
      </c>
      <c r="D4" s="7" t="str">
        <f>[4]Summary!C2</f>
        <v>CPS</v>
      </c>
      <c r="E4" s="4"/>
      <c r="F4" s="8">
        <f>[4]Summary!C3</f>
        <v>2022</v>
      </c>
      <c r="G4"/>
      <c r="I4" s="8">
        <f>[4]Summary!D2</f>
        <v>60</v>
      </c>
      <c r="J4" s="8">
        <f>J3/I4</f>
        <v>583.92610986934858</v>
      </c>
      <c r="K4" s="9">
        <v>0.98</v>
      </c>
      <c r="L4" s="9">
        <f>IF(J5=0,L1,(L8+N8+P8+R8+T8+V8+X8)/J5/K4)</f>
        <v>0.12999999999999998</v>
      </c>
      <c r="M4" s="9">
        <f>IF(J5=0,0,(L9+N9+P9+R9+T9+V9+X9)/J5/K4)</f>
        <v>0.01</v>
      </c>
      <c r="N4" s="8">
        <f>IF(L4&gt;L1,J4*(1-L4)/(1-L1)*(1-M4)*K4,J4*K4*(1-M4))</f>
        <v>566.52511179524197</v>
      </c>
      <c r="S4" t="s">
        <v>54</v>
      </c>
      <c r="T4" s="58">
        <f>T2+T3</f>
        <v>0</v>
      </c>
      <c r="U4" s="58">
        <f t="shared" ref="U4:V4" si="0">U2+U3</f>
        <v>0</v>
      </c>
      <c r="V4" s="59">
        <f t="shared" si="0"/>
        <v>0</v>
      </c>
      <c r="W4" s="60" t="e">
        <f>V4/T4</f>
        <v>#DIV/0!</v>
      </c>
    </row>
    <row r="5" spans="1:29" x14ac:dyDescent="0.25">
      <c r="B5" t="s">
        <v>10</v>
      </c>
      <c r="D5" s="7">
        <v>44819</v>
      </c>
      <c r="E5" s="4"/>
      <c r="F5" s="10">
        <v>44819</v>
      </c>
      <c r="G5"/>
      <c r="J5" s="6">
        <f>J3/O1</f>
        <v>15.891865684831137</v>
      </c>
      <c r="N5" s="8">
        <v>8.3000000000000007</v>
      </c>
      <c r="O5" s="11">
        <f>N4/N5</f>
        <v>68.256037565691798</v>
      </c>
      <c r="P5" t="s">
        <v>11</v>
      </c>
      <c r="V5" s="6"/>
    </row>
    <row r="6" spans="1:29" x14ac:dyDescent="0.25">
      <c r="D6" s="12"/>
      <c r="G6"/>
      <c r="J6" s="6"/>
      <c r="K6" s="13"/>
      <c r="L6" s="14"/>
      <c r="M6" s="13"/>
      <c r="N6" s="8"/>
      <c r="O6" s="11"/>
    </row>
    <row r="7" spans="1:29" x14ac:dyDescent="0.25">
      <c r="F7" t="e">
        <f>F8*E8</f>
        <v>#DIV/0!</v>
      </c>
      <c r="G7"/>
      <c r="I7">
        <f>I8*H8</f>
        <v>0</v>
      </c>
      <c r="K7" s="6">
        <f>IF(K8&gt;$L1,(L11-L10/$O1)*$K4*(1-K8)/(1-$L1)*(1-K9),(L11-L10/$O1)*$K4*(1-K9))</f>
        <v>15.418288087423168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5"/>
      <c r="C8" s="15"/>
      <c r="D8" s="15"/>
      <c r="E8" s="16" t="e">
        <f>D9/D10</f>
        <v>#DIV/0!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0.13</v>
      </c>
      <c r="L8" s="6">
        <f>(L11-L10/$O1)*$K4*K8</f>
        <v>2.0246236882474866</v>
      </c>
      <c r="M8" s="1">
        <v>0.2</v>
      </c>
      <c r="N8" s="6">
        <f>(N11-N10/$O1)*$K4*M8</f>
        <v>0</v>
      </c>
      <c r="O8" s="1">
        <v>0.2</v>
      </c>
      <c r="P8" s="6">
        <f>(P11-P10/$O1)*$K4*O8</f>
        <v>0</v>
      </c>
      <c r="Q8" s="1">
        <v>0.26</v>
      </c>
      <c r="R8" s="6">
        <f>(R11-R10/$O1)*$K4*Q8</f>
        <v>0</v>
      </c>
      <c r="S8" s="1">
        <v>0.13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0.15574028371134513</v>
      </c>
      <c r="M9" s="1">
        <v>0.02</v>
      </c>
      <c r="N9" s="6">
        <f>(N11-N10/$O1)*$K4*M9</f>
        <v>0</v>
      </c>
      <c r="O9" s="1">
        <v>0.02</v>
      </c>
      <c r="P9" s="6">
        <f>(P11-P10/$O1)*$K4*O9</f>
        <v>0</v>
      </c>
      <c r="Q9" s="1">
        <v>1.7000000000000001E-2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14</v>
      </c>
      <c r="C10" s="21"/>
      <c r="D10" s="22">
        <f>J3/J2*D11</f>
        <v>0</v>
      </c>
      <c r="E10" s="23"/>
      <c r="F10" s="24"/>
      <c r="G10" s="22">
        <f>J3/J2*G11</f>
        <v>35035.566592160918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9" x14ac:dyDescent="0.25">
      <c r="B11" t="s">
        <v>16</v>
      </c>
      <c r="C11" s="21"/>
      <c r="D11" s="26">
        <f>E14</f>
        <v>0</v>
      </c>
      <c r="E11" s="27"/>
      <c r="F11" s="28"/>
      <c r="G11" s="26">
        <f>H14</f>
        <v>35660</v>
      </c>
      <c r="H11" s="27"/>
      <c r="I11" s="27"/>
      <c r="J11" s="29"/>
      <c r="K11" s="30">
        <f>K14+L14</f>
        <v>35035.566592160918</v>
      </c>
      <c r="L11" s="31">
        <f>K11/2204.62262184877</f>
        <v>15.891865684831137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9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64</v>
      </c>
      <c r="L12" s="37"/>
      <c r="M12" s="36" t="s">
        <v>65</v>
      </c>
      <c r="N12" s="37"/>
      <c r="O12" s="36" t="s">
        <v>65</v>
      </c>
      <c r="P12" s="37"/>
      <c r="Q12" s="36" t="s">
        <v>20</v>
      </c>
      <c r="R12" s="37"/>
      <c r="S12" s="36" t="s">
        <v>66</v>
      </c>
      <c r="T12" s="37"/>
      <c r="U12" s="36" t="s">
        <v>25</v>
      </c>
      <c r="V12" s="37"/>
      <c r="W12" s="36" t="s">
        <v>26</v>
      </c>
      <c r="X12" s="37"/>
    </row>
    <row r="13" spans="1:29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9" x14ac:dyDescent="0.25">
      <c r="C14" s="21"/>
      <c r="D14" s="38"/>
      <c r="E14" s="40">
        <f>SUM(E15:E143)</f>
        <v>0</v>
      </c>
      <c r="F14" s="41">
        <f>SUM(F15:F143)</f>
        <v>0</v>
      </c>
      <c r="G14" s="38"/>
      <c r="H14" s="40">
        <f>SUM(H15:H143)</f>
        <v>35660</v>
      </c>
      <c r="I14" s="40">
        <f>SUM(I15:I143)</f>
        <v>0</v>
      </c>
      <c r="J14" s="29"/>
      <c r="K14" s="42">
        <f t="shared" ref="K14:X14" si="1">SUM(K15:K143)</f>
        <v>35035.566592160918</v>
      </c>
      <c r="L14" s="43">
        <f t="shared" si="1"/>
        <v>0</v>
      </c>
      <c r="M14" s="42">
        <f t="shared" si="1"/>
        <v>0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9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9" x14ac:dyDescent="0.25">
      <c r="C16" s="21"/>
      <c r="F16" s="21"/>
      <c r="G16" s="47"/>
      <c r="I16" s="21"/>
      <c r="J16" s="52"/>
      <c r="O16" s="12"/>
      <c r="AA16" s="6"/>
      <c r="AC16" s="8"/>
    </row>
    <row r="17" spans="3:27" x14ac:dyDescent="0.25">
      <c r="C17" s="21"/>
      <c r="F17" s="21"/>
      <c r="G17" s="47">
        <v>637</v>
      </c>
      <c r="H17">
        <v>9780</v>
      </c>
      <c r="I17" s="21"/>
      <c r="J17" s="8">
        <v>9626</v>
      </c>
      <c r="K17" s="8">
        <f>-'19a1'!M21</f>
        <v>9736.2579202385386</v>
      </c>
    </row>
    <row r="18" spans="3:27" x14ac:dyDescent="0.25">
      <c r="C18" s="21"/>
      <c r="F18" s="21"/>
      <c r="G18" s="47">
        <v>638</v>
      </c>
      <c r="I18" s="21"/>
      <c r="J18" s="8">
        <v>22502</v>
      </c>
    </row>
    <row r="19" spans="3:27" x14ac:dyDescent="0.25">
      <c r="C19" s="21"/>
      <c r="F19" s="21"/>
      <c r="G19" s="47">
        <v>639</v>
      </c>
      <c r="H19">
        <f>'19a1'!H19</f>
        <v>25880</v>
      </c>
      <c r="I19" s="21"/>
      <c r="J19" s="8">
        <v>1456</v>
      </c>
      <c r="K19" s="8">
        <f>-'19a1'!M20</f>
        <v>25299.308671922376</v>
      </c>
    </row>
    <row r="20" spans="3:27" x14ac:dyDescent="0.25">
      <c r="C20" s="21"/>
      <c r="F20" s="21"/>
      <c r="G20" s="47"/>
      <c r="I20" s="21"/>
      <c r="J20" s="8"/>
    </row>
    <row r="21" spans="3:27" x14ac:dyDescent="0.25">
      <c r="C21" s="21"/>
      <c r="F21" s="21"/>
      <c r="G21" s="47"/>
      <c r="I21" s="21"/>
      <c r="J21" s="8"/>
    </row>
    <row r="22" spans="3:27" x14ac:dyDescent="0.25">
      <c r="C22" s="21"/>
      <c r="F22" s="21"/>
      <c r="G22" s="47"/>
      <c r="I22" s="21"/>
      <c r="J22" s="8"/>
    </row>
    <row r="23" spans="3:27" x14ac:dyDescent="0.25">
      <c r="C23" s="21"/>
      <c r="F23" s="21"/>
      <c r="G23" s="47"/>
      <c r="I23" s="21"/>
      <c r="J23" s="6"/>
    </row>
    <row r="24" spans="3:27" x14ac:dyDescent="0.25">
      <c r="C24" s="21"/>
      <c r="F24" s="21"/>
      <c r="G24" s="47"/>
      <c r="I24" s="21"/>
      <c r="J24" s="6"/>
    </row>
    <row r="25" spans="3:27" x14ac:dyDescent="0.25">
      <c r="C25" s="21"/>
      <c r="F25" s="21"/>
      <c r="G25" s="47"/>
      <c r="I25" s="21"/>
      <c r="J25" s="6"/>
    </row>
    <row r="26" spans="3:27" x14ac:dyDescent="0.25">
      <c r="C26" s="21"/>
      <c r="F26" s="21"/>
      <c r="G26" s="47"/>
      <c r="I26" s="21"/>
      <c r="J26" s="53"/>
      <c r="P26" s="12"/>
      <c r="Z26" s="8"/>
    </row>
    <row r="27" spans="3:27" x14ac:dyDescent="0.25">
      <c r="C27" s="21"/>
      <c r="F27" s="21"/>
      <c r="G27" s="47"/>
      <c r="I27" s="21"/>
      <c r="J27" s="6"/>
      <c r="Z27" s="8"/>
    </row>
    <row r="28" spans="3:27" x14ac:dyDescent="0.25">
      <c r="C28" s="21"/>
      <c r="F28" s="21"/>
      <c r="G28" s="47"/>
      <c r="I28" s="21"/>
      <c r="J28" s="6"/>
      <c r="S28" s="12"/>
      <c r="AA28" s="6"/>
    </row>
    <row r="29" spans="3:27" x14ac:dyDescent="0.25">
      <c r="C29" s="21"/>
      <c r="F29" s="21"/>
      <c r="G29" s="47"/>
      <c r="I29" s="21"/>
      <c r="J29" s="6"/>
      <c r="S29" s="12"/>
    </row>
    <row r="30" spans="3:27" x14ac:dyDescent="0.25">
      <c r="C30" s="21"/>
      <c r="F30" s="21"/>
      <c r="G30" s="47"/>
      <c r="I30" s="21"/>
      <c r="J30" s="6"/>
      <c r="S30" s="12"/>
    </row>
    <row r="31" spans="3:27" x14ac:dyDescent="0.25">
      <c r="C31" s="21"/>
      <c r="F31" s="21"/>
      <c r="G31" s="47"/>
      <c r="I31" s="21"/>
      <c r="J31" s="53"/>
    </row>
    <row r="32" spans="3:27" x14ac:dyDescent="0.25">
      <c r="C32" s="21"/>
      <c r="F32" s="21"/>
      <c r="G32" s="47"/>
      <c r="I32" s="21"/>
      <c r="J32" s="6"/>
    </row>
    <row r="33" spans="3:29" x14ac:dyDescent="0.25">
      <c r="C33" s="21"/>
      <c r="F33" s="21"/>
      <c r="G33" s="47"/>
      <c r="I33" s="21"/>
      <c r="J33" s="53"/>
    </row>
    <row r="34" spans="3:29" x14ac:dyDescent="0.25">
      <c r="C34" s="21"/>
      <c r="F34" s="21"/>
      <c r="G34" s="47"/>
      <c r="I34" s="21"/>
      <c r="J34" s="53"/>
      <c r="O34" s="12"/>
      <c r="P34" s="12"/>
      <c r="AA34" s="6"/>
      <c r="AC34" s="8"/>
    </row>
    <row r="35" spans="3:29" x14ac:dyDescent="0.25">
      <c r="C35" s="21"/>
      <c r="F35" s="21"/>
      <c r="G35" s="47"/>
      <c r="I35" s="21"/>
      <c r="J35" s="53"/>
      <c r="Z35" s="8"/>
      <c r="AB35" s="8"/>
    </row>
    <row r="36" spans="3:29" x14ac:dyDescent="0.25">
      <c r="C36" s="21"/>
      <c r="F36" s="21"/>
      <c r="G36" s="47"/>
      <c r="I36" s="21"/>
      <c r="J36" s="6"/>
      <c r="P36" s="12"/>
      <c r="AA36" s="6"/>
    </row>
    <row r="37" spans="3:29" x14ac:dyDescent="0.25">
      <c r="C37" s="21"/>
      <c r="F37" s="21"/>
      <c r="G37" s="47"/>
      <c r="I37" s="21"/>
      <c r="J37" s="53"/>
      <c r="Z37" s="8"/>
      <c r="AB37" s="8"/>
    </row>
    <row r="38" spans="3:29" x14ac:dyDescent="0.25">
      <c r="C38" s="21"/>
      <c r="F38" s="21"/>
      <c r="G38" s="47"/>
      <c r="I38" s="21"/>
      <c r="J38" s="53"/>
      <c r="M38" s="12"/>
      <c r="N38" s="12"/>
      <c r="AA38" s="6"/>
    </row>
    <row r="39" spans="3:29" x14ac:dyDescent="0.25">
      <c r="C39" s="21"/>
      <c r="F39" s="21"/>
      <c r="G39" s="47"/>
      <c r="I39" s="21"/>
      <c r="J39" s="6"/>
      <c r="N39" s="12"/>
      <c r="Z39" s="8"/>
      <c r="AB39" s="8"/>
    </row>
    <row r="40" spans="3:29" x14ac:dyDescent="0.25">
      <c r="C40" s="21"/>
      <c r="F40" s="21"/>
      <c r="G40" s="47"/>
      <c r="I40" s="21"/>
      <c r="J40" s="53"/>
      <c r="N40" s="12"/>
      <c r="AA40" s="6"/>
    </row>
    <row r="41" spans="3:29" x14ac:dyDescent="0.25">
      <c r="C41" s="21"/>
      <c r="F41" s="21"/>
      <c r="G41" s="47"/>
      <c r="I41" s="21"/>
      <c r="J41" s="6"/>
    </row>
    <row r="42" spans="3:29" x14ac:dyDescent="0.25">
      <c r="C42" s="21"/>
      <c r="F42" s="21"/>
      <c r="G42" s="47"/>
      <c r="I42" s="21"/>
      <c r="J42" s="53"/>
      <c r="M42" s="12"/>
      <c r="P42" s="12"/>
      <c r="Z42" s="8"/>
      <c r="AB42" s="8"/>
    </row>
    <row r="43" spans="3:29" x14ac:dyDescent="0.25">
      <c r="C43" s="21"/>
      <c r="F43" s="21"/>
      <c r="G43" s="47"/>
      <c r="I43" s="21"/>
      <c r="J43" s="53"/>
      <c r="M43" s="12"/>
      <c r="P43" s="12"/>
      <c r="AA43" s="6"/>
    </row>
    <row r="44" spans="3:29" x14ac:dyDescent="0.25">
      <c r="C44" s="21"/>
      <c r="F44" s="21"/>
      <c r="G44" s="47"/>
      <c r="I44" s="21"/>
      <c r="J44" s="53"/>
      <c r="Z44" s="8"/>
      <c r="AB44" s="8"/>
    </row>
    <row r="45" spans="3:29" x14ac:dyDescent="0.25">
      <c r="C45" s="21"/>
      <c r="D45" s="38"/>
      <c r="F45" s="21"/>
      <c r="G45" s="47"/>
      <c r="I45" s="21"/>
      <c r="J45" s="53"/>
    </row>
    <row r="46" spans="3:29" x14ac:dyDescent="0.25">
      <c r="C46" s="21"/>
      <c r="D46" s="38"/>
      <c r="F46" s="21"/>
      <c r="G46" s="47"/>
      <c r="I46" s="21"/>
      <c r="J46" s="53"/>
    </row>
    <row r="47" spans="3:29" x14ac:dyDescent="0.25">
      <c r="C47" s="21"/>
      <c r="D47" s="38"/>
      <c r="F47" s="21"/>
      <c r="G47" s="47"/>
      <c r="I47" s="21"/>
      <c r="J47" s="53"/>
    </row>
    <row r="48" spans="3:29" x14ac:dyDescent="0.25">
      <c r="C48" s="21"/>
      <c r="D48" s="38"/>
      <c r="F48" s="21"/>
      <c r="G48" s="47"/>
      <c r="I48" s="21"/>
      <c r="J48" s="53"/>
    </row>
    <row r="49" spans="2:10" x14ac:dyDescent="0.25">
      <c r="C49" s="21"/>
      <c r="D49" s="38"/>
      <c r="F49" s="21"/>
      <c r="G49" s="47"/>
      <c r="I49" s="21"/>
      <c r="J49" s="53"/>
    </row>
    <row r="50" spans="2:10" x14ac:dyDescent="0.25">
      <c r="C50" s="21"/>
      <c r="D50" s="38"/>
      <c r="F50" s="21"/>
      <c r="G50" s="47"/>
      <c r="I50" s="21"/>
      <c r="J50" s="53"/>
    </row>
    <row r="51" spans="2:10" x14ac:dyDescent="0.25">
      <c r="C51" s="21"/>
      <c r="D51" s="38"/>
      <c r="F51" s="21"/>
      <c r="G51" s="47"/>
      <c r="I51" s="21"/>
      <c r="J51" s="53"/>
    </row>
    <row r="52" spans="2:10" x14ac:dyDescent="0.25">
      <c r="C52" s="21"/>
      <c r="F52" s="21"/>
      <c r="G52" s="47"/>
      <c r="I52" s="21"/>
      <c r="J52" s="53"/>
    </row>
    <row r="53" spans="2:10" x14ac:dyDescent="0.25">
      <c r="C53" s="21"/>
      <c r="D53" s="38"/>
      <c r="F53" s="21"/>
      <c r="G53" s="47"/>
      <c r="I53" s="21"/>
      <c r="J53" s="53"/>
    </row>
    <row r="54" spans="2:10" x14ac:dyDescent="0.25">
      <c r="C54" s="21"/>
      <c r="D54" s="54"/>
      <c r="E54" s="65"/>
      <c r="F54" s="56"/>
      <c r="G54" s="47"/>
      <c r="I54" s="21"/>
      <c r="J54" s="53"/>
    </row>
    <row r="55" spans="2:10" x14ac:dyDescent="0.25">
      <c r="C55" s="21"/>
      <c r="D55" s="38"/>
      <c r="E55" s="12"/>
      <c r="F55" s="21"/>
      <c r="G55" s="47"/>
      <c r="I55" s="21"/>
      <c r="J55" s="53"/>
    </row>
    <row r="56" spans="2:10" x14ac:dyDescent="0.25">
      <c r="C56" s="21"/>
      <c r="D56" s="49"/>
      <c r="E56" s="12"/>
      <c r="F56" s="21"/>
      <c r="G56" s="47"/>
      <c r="I56" s="21"/>
      <c r="J56" s="53"/>
    </row>
    <row r="57" spans="2:10" x14ac:dyDescent="0.25">
      <c r="C57" s="21"/>
      <c r="D57" s="38"/>
      <c r="E57" s="12"/>
      <c r="F57" s="21"/>
      <c r="G57" s="47"/>
      <c r="H57" s="12"/>
      <c r="I57" s="21"/>
      <c r="J57" s="53"/>
    </row>
    <row r="58" spans="2:10" x14ac:dyDescent="0.25">
      <c r="B58" s="64"/>
      <c r="C58" s="21"/>
      <c r="D58" s="38"/>
      <c r="E58" s="12"/>
      <c r="F58" s="21"/>
      <c r="G58" s="47"/>
      <c r="H58" s="12"/>
      <c r="I58" s="21"/>
      <c r="J58" s="53"/>
    </row>
    <row r="59" spans="2:10" x14ac:dyDescent="0.25">
      <c r="C59" s="21"/>
      <c r="D59" s="38"/>
      <c r="E59" s="12"/>
      <c r="F59" s="21"/>
      <c r="G59" s="47"/>
      <c r="H59" s="12"/>
      <c r="I59" s="21"/>
      <c r="J59" s="53"/>
    </row>
    <row r="60" spans="2:10" x14ac:dyDescent="0.25">
      <c r="C60" s="21"/>
      <c r="D60" s="38"/>
      <c r="E60" s="12"/>
      <c r="F60" s="21"/>
      <c r="G60" s="47"/>
      <c r="H60" s="12"/>
      <c r="I60" s="21"/>
      <c r="J60" s="53"/>
    </row>
    <row r="61" spans="2:10" x14ac:dyDescent="0.25">
      <c r="C61" s="21"/>
      <c r="D61" s="38"/>
      <c r="E61" s="12"/>
      <c r="F61" s="21"/>
      <c r="G61" s="47"/>
      <c r="H61" s="12"/>
      <c r="I61" s="21"/>
      <c r="J61" s="53"/>
    </row>
    <row r="62" spans="2:10" x14ac:dyDescent="0.25">
      <c r="C62" s="21"/>
      <c r="D62" s="38"/>
      <c r="E62" s="12"/>
      <c r="F62" s="21"/>
      <c r="G62" s="47"/>
      <c r="H62" s="12"/>
      <c r="I62" s="21"/>
      <c r="J62" s="53"/>
    </row>
    <row r="63" spans="2:10" x14ac:dyDescent="0.25">
      <c r="C63" s="21"/>
      <c r="D63" s="38"/>
      <c r="F63" s="21"/>
      <c r="G63" s="47"/>
      <c r="H63" s="12"/>
      <c r="I63" s="21"/>
      <c r="J63" s="53"/>
    </row>
    <row r="64" spans="2:10" x14ac:dyDescent="0.25">
      <c r="C64" s="21"/>
      <c r="D64" s="38"/>
      <c r="F64" s="21"/>
      <c r="G64" s="47"/>
      <c r="I64" s="21"/>
      <c r="J64" s="53"/>
    </row>
    <row r="65" spans="3:19" x14ac:dyDescent="0.25">
      <c r="C65" s="21"/>
      <c r="D65" s="49"/>
      <c r="F65" s="21"/>
      <c r="G65" s="47"/>
      <c r="I65" s="21"/>
      <c r="J65" s="53"/>
      <c r="S65" s="63"/>
    </row>
    <row r="66" spans="3:19" x14ac:dyDescent="0.25">
      <c r="C66" s="21"/>
      <c r="D66" s="49"/>
      <c r="F66" s="21"/>
      <c r="G66" s="47"/>
      <c r="I66" s="21"/>
      <c r="J66" s="53"/>
    </row>
    <row r="67" spans="3:19" x14ac:dyDescent="0.25">
      <c r="C67" s="21"/>
      <c r="D67" s="38"/>
      <c r="F67" s="21"/>
      <c r="G67" s="47"/>
      <c r="I67" s="21"/>
      <c r="J67" s="53"/>
    </row>
    <row r="68" spans="3:19" x14ac:dyDescent="0.25">
      <c r="C68" s="21"/>
      <c r="D68" s="38"/>
      <c r="F68" s="21"/>
      <c r="G68" s="47"/>
      <c r="I68" s="21"/>
      <c r="J68" s="53"/>
    </row>
    <row r="69" spans="3:19" x14ac:dyDescent="0.25">
      <c r="C69" s="21"/>
      <c r="D69" s="49"/>
      <c r="F69" s="21"/>
      <c r="G69" s="47"/>
      <c r="I69" s="21"/>
      <c r="J69" s="53"/>
    </row>
    <row r="70" spans="3:19" x14ac:dyDescent="0.25">
      <c r="C70" s="21"/>
      <c r="D70" s="38"/>
      <c r="F70" s="21"/>
      <c r="G70" s="47"/>
      <c r="I70" s="21"/>
      <c r="J70" s="53"/>
    </row>
    <row r="71" spans="3:19" x14ac:dyDescent="0.25">
      <c r="C71" s="21"/>
      <c r="D71" s="38"/>
      <c r="F71" s="21"/>
      <c r="G71" s="47"/>
      <c r="I71" s="21"/>
      <c r="J71" s="53"/>
    </row>
    <row r="72" spans="3:19" x14ac:dyDescent="0.25">
      <c r="C72" s="21"/>
      <c r="D72" s="38"/>
      <c r="F72" s="21"/>
      <c r="G72" s="47"/>
      <c r="I72" s="21"/>
      <c r="J72" s="53"/>
    </row>
    <row r="73" spans="3:19" x14ac:dyDescent="0.25">
      <c r="C73" s="21"/>
      <c r="D73" s="38"/>
      <c r="F73" s="21"/>
      <c r="G73" s="47"/>
      <c r="I73" s="21"/>
      <c r="J73" s="53"/>
    </row>
    <row r="74" spans="3:19" x14ac:dyDescent="0.25">
      <c r="C74" s="21"/>
      <c r="D74" s="38"/>
      <c r="F74" s="21"/>
      <c r="G74" s="47"/>
      <c r="I74" s="21"/>
      <c r="J74" s="53"/>
    </row>
    <row r="75" spans="3:19" x14ac:dyDescent="0.25">
      <c r="C75" s="21"/>
      <c r="D75" s="38"/>
      <c r="F75" s="21"/>
      <c r="G75" s="47"/>
      <c r="I75" s="21"/>
      <c r="J75" s="53"/>
    </row>
    <row r="76" spans="3:19" x14ac:dyDescent="0.25">
      <c r="C76" s="21"/>
      <c r="D76" s="38"/>
      <c r="F76" s="21"/>
      <c r="G76" s="47"/>
      <c r="I76" s="21"/>
      <c r="J76" s="53"/>
    </row>
    <row r="77" spans="3:19" x14ac:dyDescent="0.25">
      <c r="C77" s="21"/>
      <c r="D77" s="38"/>
      <c r="F77" s="21"/>
      <c r="G77" s="47"/>
      <c r="J77" s="46"/>
    </row>
    <row r="78" spans="3:19" x14ac:dyDescent="0.25">
      <c r="C78" s="21"/>
      <c r="D78" s="38"/>
      <c r="F78" s="21"/>
      <c r="G78" s="47"/>
      <c r="J78" s="46"/>
    </row>
    <row r="79" spans="3:19" x14ac:dyDescent="0.25">
      <c r="C79" s="21"/>
      <c r="D79" s="38"/>
      <c r="F79" s="21"/>
      <c r="G79" s="47"/>
      <c r="J79" s="46"/>
    </row>
    <row r="80" spans="3:19" x14ac:dyDescent="0.25">
      <c r="C80" s="21"/>
      <c r="D80" s="38"/>
      <c r="F80" s="21"/>
      <c r="G80" s="47"/>
      <c r="J80" s="46"/>
    </row>
    <row r="81" spans="3:29" x14ac:dyDescent="0.25">
      <c r="C81" s="21"/>
      <c r="D81" s="38"/>
      <c r="F81" s="21"/>
      <c r="G81" s="47"/>
      <c r="J81" s="46"/>
    </row>
    <row r="82" spans="3:29" x14ac:dyDescent="0.25">
      <c r="C82" s="21"/>
      <c r="D82" s="38"/>
      <c r="F82" s="21"/>
      <c r="G82" s="47"/>
      <c r="J82" s="46"/>
    </row>
    <row r="83" spans="3:29" x14ac:dyDescent="0.25">
      <c r="C83" s="21"/>
      <c r="D83" s="38"/>
      <c r="F83" s="21"/>
      <c r="G83" s="47"/>
      <c r="J83" s="46"/>
    </row>
    <row r="84" spans="3:29" x14ac:dyDescent="0.25">
      <c r="C84" s="21"/>
      <c r="D84" s="38"/>
      <c r="F84" s="21"/>
      <c r="G84" s="47"/>
      <c r="J84" s="46"/>
    </row>
    <row r="85" spans="3:29" x14ac:dyDescent="0.25">
      <c r="C85" s="21"/>
      <c r="D85" s="38"/>
      <c r="F85" s="21"/>
      <c r="G85" s="47"/>
      <c r="J85" s="46"/>
    </row>
    <row r="86" spans="3:29" x14ac:dyDescent="0.25">
      <c r="C86" s="21"/>
      <c r="D86" s="38"/>
      <c r="F86" s="21"/>
      <c r="G86" s="47"/>
      <c r="J86" s="46"/>
    </row>
    <row r="87" spans="3:29" x14ac:dyDescent="0.25">
      <c r="C87" s="21"/>
      <c r="D87" s="38"/>
      <c r="F87" s="21"/>
      <c r="G87" s="47"/>
      <c r="J87" s="46"/>
    </row>
    <row r="88" spans="3:29" x14ac:dyDescent="0.25">
      <c r="C88" s="21"/>
      <c r="D88" s="38"/>
      <c r="F88" s="21"/>
      <c r="G88" s="47"/>
      <c r="J88" s="46"/>
    </row>
    <row r="89" spans="3:29" x14ac:dyDescent="0.25">
      <c r="C89" s="21"/>
      <c r="D89" s="38"/>
      <c r="F89" s="21"/>
      <c r="G89" s="47"/>
      <c r="J89" s="46"/>
    </row>
    <row r="90" spans="3:29" x14ac:dyDescent="0.25">
      <c r="C90" s="21"/>
      <c r="D90" s="38"/>
      <c r="F90" s="21"/>
      <c r="G90" s="47"/>
      <c r="J90" s="46"/>
    </row>
    <row r="91" spans="3:29" x14ac:dyDescent="0.25">
      <c r="C91" s="21"/>
      <c r="D91" s="38"/>
      <c r="F91" s="21"/>
      <c r="G91" s="47"/>
      <c r="J91" s="46"/>
    </row>
    <row r="92" spans="3:29" x14ac:dyDescent="0.25">
      <c r="C92" s="21"/>
      <c r="D92" s="38"/>
      <c r="F92" s="21"/>
      <c r="G92" s="47"/>
      <c r="J92" s="46"/>
    </row>
    <row r="93" spans="3:29" x14ac:dyDescent="0.25">
      <c r="C93" s="21"/>
      <c r="D93" s="38"/>
      <c r="F93" s="21"/>
      <c r="G93" s="47"/>
      <c r="J93" s="46"/>
    </row>
    <row r="94" spans="3:29" x14ac:dyDescent="0.25">
      <c r="C94" s="21"/>
      <c r="D94" s="38"/>
      <c r="F94" s="21"/>
      <c r="G94" s="47"/>
      <c r="J94" s="46"/>
      <c r="AA94" s="6"/>
      <c r="AC94" s="8"/>
    </row>
    <row r="95" spans="3:29" x14ac:dyDescent="0.25">
      <c r="C95" s="21"/>
      <c r="D95" s="38"/>
      <c r="F95" s="21"/>
      <c r="G95" s="47"/>
      <c r="J95" s="38"/>
    </row>
    <row r="96" spans="3:29" x14ac:dyDescent="0.25">
      <c r="C96" s="21"/>
      <c r="D96" s="38"/>
      <c r="F96" s="21"/>
      <c r="G96" s="47"/>
      <c r="J96" s="38"/>
    </row>
    <row r="97" spans="3:10" x14ac:dyDescent="0.25">
      <c r="C97" s="21"/>
      <c r="D97" s="38"/>
      <c r="F97" s="21"/>
      <c r="G97" s="47"/>
      <c r="J97" s="38"/>
    </row>
    <row r="98" spans="3:10" x14ac:dyDescent="0.25">
      <c r="C98" s="21"/>
      <c r="D98" s="38"/>
      <c r="F98" s="21"/>
      <c r="G98" s="47"/>
      <c r="J98" s="38"/>
    </row>
    <row r="99" spans="3:10" x14ac:dyDescent="0.25">
      <c r="C99" s="21"/>
      <c r="D99" s="38"/>
      <c r="F99" s="21"/>
      <c r="G99" s="47"/>
      <c r="J99" s="38"/>
    </row>
    <row r="100" spans="3:10" x14ac:dyDescent="0.25">
      <c r="C100" s="21"/>
      <c r="D100" s="38"/>
      <c r="F100" s="21"/>
      <c r="G100" s="47"/>
      <c r="J100" s="38"/>
    </row>
    <row r="101" spans="3:10" x14ac:dyDescent="0.25">
      <c r="C101" s="21"/>
      <c r="D101" s="38"/>
      <c r="F101" s="21"/>
      <c r="G101" s="47"/>
      <c r="J101" s="38"/>
    </row>
    <row r="102" spans="3:10" x14ac:dyDescent="0.25">
      <c r="C102" s="21"/>
      <c r="D102" s="38"/>
      <c r="F102" s="21"/>
      <c r="G102" s="47"/>
      <c r="J102" s="38"/>
    </row>
    <row r="103" spans="3:10" x14ac:dyDescent="0.25">
      <c r="C103" s="21"/>
      <c r="D103" s="38"/>
      <c r="F103" s="21"/>
      <c r="G103" s="47"/>
      <c r="J103" s="38"/>
    </row>
    <row r="104" spans="3:10" x14ac:dyDescent="0.25">
      <c r="D104" s="38"/>
      <c r="F104" s="21"/>
      <c r="G104" s="47"/>
      <c r="J104" s="38"/>
    </row>
    <row r="105" spans="3:10" x14ac:dyDescent="0.25">
      <c r="D105" s="38"/>
      <c r="F105" s="21"/>
      <c r="G105" s="47"/>
      <c r="J105" s="38"/>
    </row>
    <row r="106" spans="3:10" x14ac:dyDescent="0.25">
      <c r="D106" s="38"/>
      <c r="F106" s="21"/>
      <c r="G106" s="47"/>
      <c r="J106" s="38"/>
    </row>
    <row r="107" spans="3:10" x14ac:dyDescent="0.25">
      <c r="D107" s="38"/>
      <c r="F107" s="21"/>
      <c r="G107" s="47"/>
      <c r="J107" s="38"/>
    </row>
    <row r="108" spans="3:10" x14ac:dyDescent="0.25">
      <c r="D108" s="38"/>
      <c r="F108" s="21"/>
      <c r="G108" s="47"/>
      <c r="J108" s="38"/>
    </row>
    <row r="109" spans="3:10" x14ac:dyDescent="0.25">
      <c r="D109" s="38"/>
      <c r="F109" s="21"/>
      <c r="G109" s="47"/>
      <c r="J109" s="38"/>
    </row>
    <row r="110" spans="3:10" x14ac:dyDescent="0.25">
      <c r="D110" s="44"/>
      <c r="E110" s="50" t="s">
        <v>35</v>
      </c>
      <c r="F110" s="45"/>
      <c r="G110" s="57"/>
      <c r="H110" s="50" t="s">
        <v>35</v>
      </c>
      <c r="I110" s="50"/>
      <c r="J110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50ED-CE15-42AE-B0D9-E7C46A30FD13}">
  <dimension ref="A1:X52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2" max="2" width="9.7109375" bestFit="1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[10]Summary!E2</f>
        <v>0.16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512140</v>
      </c>
      <c r="K2">
        <f>J2-J3</f>
        <v>-5460</v>
      </c>
      <c r="L2" s="1">
        <f>K2/J2</f>
        <v>-1.0661147342523528E-2</v>
      </c>
    </row>
    <row r="3" spans="1:24" x14ac:dyDescent="0.25">
      <c r="B3" t="s">
        <v>2</v>
      </c>
      <c r="D3" s="3" t="s">
        <v>106</v>
      </c>
      <c r="E3" s="4"/>
      <c r="F3" t="s">
        <v>107</v>
      </c>
      <c r="H3" s="2" t="s">
        <v>5</v>
      </c>
      <c r="I3" s="2"/>
      <c r="J3">
        <f>K11-L10+M11-N10+O11-P10+Q11-R10+S11-T10+U11-V10+W11-X10</f>
        <v>517600</v>
      </c>
      <c r="K3" s="5" t="s">
        <v>6</v>
      </c>
      <c r="L3" s="5" t="s">
        <v>7</v>
      </c>
      <c r="M3" s="5" t="s">
        <v>8</v>
      </c>
      <c r="N3" s="6">
        <f>N4*I4/O1</f>
        <v>226.54476543072519</v>
      </c>
      <c r="O3" s="6">
        <f>K7+M7+O7+Q7+S7+U7+W7</f>
        <v>226.54476543072522</v>
      </c>
    </row>
    <row r="4" spans="1:24" x14ac:dyDescent="0.25">
      <c r="B4" t="s">
        <v>9</v>
      </c>
      <c r="D4" s="7" t="str">
        <f>[10]Summary!C2</f>
        <v>Peas</v>
      </c>
      <c r="E4" s="4"/>
      <c r="F4" s="8">
        <v>2022</v>
      </c>
      <c r="I4" s="8">
        <f>[10]Summary!D2</f>
        <v>60</v>
      </c>
      <c r="J4" s="8">
        <f>J3/I4</f>
        <v>8626.6666666666661</v>
      </c>
      <c r="K4" s="9">
        <v>0.97409999999999997</v>
      </c>
      <c r="L4" s="9">
        <f>IF(J5=0,L1,(L8+N8+P8+R8+T8+V8+X8)/J5/K4)</f>
        <v>0.13441789026275119</v>
      </c>
      <c r="M4" s="9">
        <f>IF(J5=0,0,(L9+N9+P9+R9+T9+V9+X9)/J5/K4)</f>
        <v>9.417890262751161E-3</v>
      </c>
      <c r="N4" s="8">
        <f>IF(L4&gt;L1,J4*(1-L4)/(1-L1)*(1-M4)*K4,J4*K4*(1-M4))</f>
        <v>8324.0952454999988</v>
      </c>
      <c r="V4" s="6"/>
    </row>
    <row r="5" spans="1:24" x14ac:dyDescent="0.25">
      <c r="B5" t="s">
        <v>10</v>
      </c>
      <c r="D5" s="7">
        <v>44804</v>
      </c>
      <c r="E5" s="4"/>
      <c r="F5" s="10">
        <v>44809</v>
      </c>
      <c r="J5" s="6">
        <f>J3/O1</f>
        <v>234.77941071200061</v>
      </c>
      <c r="N5" s="8">
        <v>271</v>
      </c>
      <c r="O5" s="11">
        <f>N4/N5</f>
        <v>30.716218618081175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131.92954664780345</v>
      </c>
      <c r="M7" s="6">
        <f>IF(M8&gt;$L1,(N11-N10/$O1)*$K4*(1-M8)/(1-$L1)*(1-M9),(N11-N10/$O1)*$K4*(1-M9))</f>
        <v>94.615218782921772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0.13400000000000001</v>
      </c>
      <c r="L8" s="6">
        <f>(L11-L10/$O1)*$K4*K8</f>
        <v>17.839111252074332</v>
      </c>
      <c r="M8" s="1">
        <v>0.13500000000000001</v>
      </c>
      <c r="N8" s="6">
        <f>(N11-N10/$O1)*$K4*M8</f>
        <v>12.902075288580242</v>
      </c>
      <c r="O8" s="1">
        <v>0.16</v>
      </c>
      <c r="P8" s="6">
        <f>(P11-P10/$O1)*$K4*O8</f>
        <v>0</v>
      </c>
      <c r="Q8" s="1">
        <v>0.16</v>
      </c>
      <c r="R8" s="6">
        <f>(R11-R10/$O1)*$K4*Q8</f>
        <v>0</v>
      </c>
      <c r="S8" s="1">
        <v>0.16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8.9999999999999993E-3</v>
      </c>
      <c r="L9" s="6">
        <f>(L11-L10/$O1)*$K4*K9</f>
        <v>1.198149263199022</v>
      </c>
      <c r="M9" s="1">
        <v>0.01</v>
      </c>
      <c r="N9" s="6">
        <f>(N11-N10/$O1)*$K4*M9</f>
        <v>0.95570928063557348</v>
      </c>
      <c r="O9" s="1">
        <v>0.01</v>
      </c>
      <c r="P9" s="6">
        <f>(P11-P10/$O1)*$K4*O9</f>
        <v>0</v>
      </c>
      <c r="Q9" s="1">
        <v>0.01</v>
      </c>
      <c r="R9" s="6">
        <f>(R11-R10/$O1)*$K4*Q9</f>
        <v>0</v>
      </c>
      <c r="S9" s="1">
        <v>0.01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93567.009020970829</v>
      </c>
      <c r="E10" s="23"/>
      <c r="F10" s="24"/>
      <c r="G10" s="22">
        <f>J3/J2*G11</f>
        <v>424032.99097902916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92580</v>
      </c>
      <c r="E11" s="27"/>
      <c r="F11" s="28"/>
      <c r="G11" s="26">
        <f>H14+I14</f>
        <v>419560</v>
      </c>
      <c r="H11" s="27"/>
      <c r="I11" s="27"/>
      <c r="J11" s="29"/>
      <c r="K11" s="30">
        <f>K14+L14</f>
        <v>301300</v>
      </c>
      <c r="L11" s="31">
        <f>K11/2204.62262184877</f>
        <v>136.66738108100037</v>
      </c>
      <c r="M11" s="30">
        <f>M14+N14</f>
        <v>216300</v>
      </c>
      <c r="N11" s="31">
        <f>M11/2204.62262184877</f>
        <v>98.112029631000254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45</v>
      </c>
      <c r="L12" s="37"/>
      <c r="M12" s="36" t="s">
        <v>108</v>
      </c>
      <c r="N12" s="37"/>
      <c r="O12" s="36" t="s">
        <v>77</v>
      </c>
      <c r="P12" s="37"/>
      <c r="Q12" s="36" t="s">
        <v>109</v>
      </c>
      <c r="R12" s="37"/>
      <c r="S12" s="36" t="s">
        <v>110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SUM(E15:E77)</f>
        <v>92580</v>
      </c>
      <c r="F14" s="41">
        <f>SUM(F15:F77)</f>
        <v>0</v>
      </c>
      <c r="G14" s="38"/>
      <c r="H14" s="40">
        <f>SUM(H15:H77)</f>
        <v>419560</v>
      </c>
      <c r="I14" s="40">
        <f>SUM(I15:I77)</f>
        <v>0</v>
      </c>
      <c r="J14" s="29"/>
      <c r="K14" s="42">
        <f t="shared" ref="K14:X14" si="0">SUM(K15:K77)</f>
        <v>98840</v>
      </c>
      <c r="L14" s="43">
        <f t="shared" si="0"/>
        <v>202460</v>
      </c>
      <c r="M14" s="42">
        <f t="shared" si="0"/>
        <v>216300</v>
      </c>
      <c r="N14" s="43">
        <f t="shared" si="0"/>
        <v>0</v>
      </c>
      <c r="O14" s="42">
        <f t="shared" si="0"/>
        <v>0</v>
      </c>
      <c r="P14" s="43">
        <f t="shared" si="0"/>
        <v>0</v>
      </c>
      <c r="Q14" s="42">
        <f t="shared" si="0"/>
        <v>0</v>
      </c>
      <c r="R14" s="43">
        <f t="shared" si="0"/>
        <v>0</v>
      </c>
      <c r="S14" s="42">
        <f t="shared" si="0"/>
        <v>0</v>
      </c>
      <c r="T14" s="43">
        <f t="shared" si="0"/>
        <v>0</v>
      </c>
      <c r="U14" s="42">
        <f t="shared" si="0"/>
        <v>0</v>
      </c>
      <c r="V14" s="43">
        <f t="shared" si="0"/>
        <v>0</v>
      </c>
      <c r="W14" s="42">
        <f t="shared" si="0"/>
        <v>0</v>
      </c>
      <c r="X14" s="43">
        <f t="shared" si="0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/>
      <c r="N15" s="45"/>
      <c r="O15" s="44" t="s">
        <v>111</v>
      </c>
      <c r="P15" s="45" t="s">
        <v>112</v>
      </c>
      <c r="Q15" s="44" t="s">
        <v>113</v>
      </c>
      <c r="R15" s="45" t="s">
        <v>114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F16" s="21"/>
      <c r="G16">
        <v>530</v>
      </c>
      <c r="H16">
        <v>23360</v>
      </c>
      <c r="J16" s="38"/>
    </row>
    <row r="17" spans="2:13" x14ac:dyDescent="0.25">
      <c r="C17" s="21"/>
      <c r="F17" s="21"/>
      <c r="G17">
        <v>531</v>
      </c>
      <c r="H17">
        <v>5220</v>
      </c>
      <c r="J17" s="38"/>
    </row>
    <row r="18" spans="2:13" x14ac:dyDescent="0.25">
      <c r="B18" s="70"/>
      <c r="C18" s="21"/>
      <c r="F18" s="21"/>
      <c r="G18">
        <v>532</v>
      </c>
      <c r="H18">
        <v>24620</v>
      </c>
      <c r="J18" s="38"/>
      <c r="K18">
        <v>53660</v>
      </c>
    </row>
    <row r="19" spans="2:13" x14ac:dyDescent="0.25">
      <c r="C19" s="21">
        <v>2</v>
      </c>
      <c r="F19" s="21"/>
      <c r="G19">
        <v>533</v>
      </c>
      <c r="H19">
        <v>26460</v>
      </c>
      <c r="J19" s="38"/>
    </row>
    <row r="20" spans="2:13" x14ac:dyDescent="0.25">
      <c r="C20" s="21"/>
      <c r="F20" s="21"/>
      <c r="G20">
        <v>534</v>
      </c>
      <c r="H20">
        <v>24320</v>
      </c>
      <c r="J20" s="38" t="s">
        <v>33</v>
      </c>
      <c r="K20">
        <v>45180</v>
      </c>
    </row>
    <row r="21" spans="2:13" x14ac:dyDescent="0.25">
      <c r="C21" s="21">
        <v>3</v>
      </c>
      <c r="F21" s="21"/>
      <c r="G21">
        <v>535</v>
      </c>
      <c r="H21">
        <v>26400</v>
      </c>
      <c r="J21" s="38"/>
    </row>
    <row r="22" spans="2:13" x14ac:dyDescent="0.25">
      <c r="C22" s="21"/>
      <c r="F22" s="21"/>
      <c r="G22">
        <v>536</v>
      </c>
      <c r="H22">
        <v>21120</v>
      </c>
      <c r="J22" s="38" t="s">
        <v>33</v>
      </c>
      <c r="L22">
        <v>24560</v>
      </c>
    </row>
    <row r="23" spans="2:13" x14ac:dyDescent="0.25">
      <c r="C23" s="21">
        <v>4</v>
      </c>
      <c r="F23" s="21"/>
      <c r="G23">
        <v>537</v>
      </c>
      <c r="H23">
        <v>23980</v>
      </c>
      <c r="J23" s="38"/>
      <c r="L23">
        <v>24900</v>
      </c>
    </row>
    <row r="24" spans="2:13" x14ac:dyDescent="0.25">
      <c r="C24" s="21">
        <v>5</v>
      </c>
      <c r="F24" s="21"/>
      <c r="G24">
        <v>538</v>
      </c>
      <c r="H24">
        <v>25700</v>
      </c>
      <c r="J24" s="38"/>
    </row>
    <row r="25" spans="2:13" x14ac:dyDescent="0.25">
      <c r="C25" s="21"/>
      <c r="F25" s="21"/>
      <c r="G25">
        <v>539</v>
      </c>
      <c r="H25">
        <v>4200</v>
      </c>
      <c r="J25" s="38" t="s">
        <v>33</v>
      </c>
      <c r="L25">
        <v>50860</v>
      </c>
    </row>
    <row r="26" spans="2:13" x14ac:dyDescent="0.25">
      <c r="C26" s="21">
        <v>6</v>
      </c>
      <c r="F26" s="21"/>
      <c r="G26">
        <v>540</v>
      </c>
      <c r="H26">
        <v>26060</v>
      </c>
      <c r="J26" s="38"/>
    </row>
    <row r="27" spans="2:13" x14ac:dyDescent="0.25">
      <c r="C27" s="21"/>
      <c r="F27" s="21"/>
      <c r="G27">
        <v>541</v>
      </c>
      <c r="H27">
        <v>18900</v>
      </c>
      <c r="J27" s="38"/>
      <c r="L27">
        <v>51680</v>
      </c>
    </row>
    <row r="28" spans="2:13" x14ac:dyDescent="0.25">
      <c r="C28" s="21">
        <v>7</v>
      </c>
      <c r="F28" s="21"/>
      <c r="G28">
        <v>542</v>
      </c>
      <c r="H28">
        <v>24160</v>
      </c>
      <c r="J28" s="38"/>
    </row>
    <row r="29" spans="2:13" x14ac:dyDescent="0.25">
      <c r="C29" s="21"/>
      <c r="F29" s="21"/>
      <c r="G29">
        <v>543</v>
      </c>
      <c r="H29">
        <v>24140</v>
      </c>
      <c r="J29" s="38"/>
      <c r="L29">
        <v>50460</v>
      </c>
    </row>
    <row r="30" spans="2:13" x14ac:dyDescent="0.25">
      <c r="C30" s="21">
        <v>8</v>
      </c>
      <c r="D30">
        <v>24</v>
      </c>
      <c r="E30">
        <v>14400</v>
      </c>
      <c r="F30" s="21"/>
      <c r="G30">
        <v>544</v>
      </c>
      <c r="H30">
        <v>23380</v>
      </c>
      <c r="J30" s="38"/>
    </row>
    <row r="31" spans="2:13" x14ac:dyDescent="0.25">
      <c r="C31" s="21"/>
      <c r="F31" s="21"/>
      <c r="G31">
        <v>545</v>
      </c>
      <c r="H31">
        <v>12180</v>
      </c>
      <c r="J31" s="38"/>
      <c r="M31">
        <v>51700</v>
      </c>
    </row>
    <row r="32" spans="2:13" x14ac:dyDescent="0.25">
      <c r="C32" s="21">
        <v>9</v>
      </c>
      <c r="D32">
        <v>25</v>
      </c>
      <c r="E32">
        <v>15420</v>
      </c>
      <c r="F32" s="21"/>
      <c r="G32">
        <v>546</v>
      </c>
      <c r="H32">
        <v>16080</v>
      </c>
      <c r="J32" s="38"/>
      <c r="M32">
        <v>31300</v>
      </c>
    </row>
    <row r="33" spans="2:13" x14ac:dyDescent="0.25">
      <c r="C33" s="21">
        <v>10</v>
      </c>
      <c r="D33">
        <v>26</v>
      </c>
      <c r="E33">
        <v>14100</v>
      </c>
      <c r="F33" s="21"/>
      <c r="G33">
        <v>547</v>
      </c>
      <c r="H33">
        <v>15340</v>
      </c>
      <c r="J33" s="38"/>
      <c r="M33">
        <v>29660</v>
      </c>
    </row>
    <row r="34" spans="2:13" x14ac:dyDescent="0.25">
      <c r="C34" s="21">
        <v>11</v>
      </c>
      <c r="D34">
        <v>27</v>
      </c>
      <c r="E34">
        <v>14280</v>
      </c>
      <c r="F34" s="21"/>
      <c r="G34">
        <v>548</v>
      </c>
      <c r="H34">
        <v>20060</v>
      </c>
      <c r="J34" s="38"/>
      <c r="M34">
        <v>35340</v>
      </c>
    </row>
    <row r="35" spans="2:13" x14ac:dyDescent="0.25">
      <c r="C35" s="21">
        <v>12</v>
      </c>
      <c r="D35">
        <v>28</v>
      </c>
      <c r="E35">
        <v>18680</v>
      </c>
      <c r="F35" s="21"/>
      <c r="G35">
        <v>549</v>
      </c>
      <c r="H35">
        <v>21500</v>
      </c>
      <c r="J35" s="38"/>
      <c r="M35">
        <v>40320</v>
      </c>
    </row>
    <row r="36" spans="2:13" x14ac:dyDescent="0.25">
      <c r="C36" s="21">
        <v>13</v>
      </c>
      <c r="D36" s="38">
        <v>29</v>
      </c>
      <c r="E36">
        <v>15700</v>
      </c>
      <c r="F36" s="21"/>
      <c r="G36">
        <v>550</v>
      </c>
      <c r="H36">
        <v>12380</v>
      </c>
      <c r="J36" s="38"/>
      <c r="M36">
        <v>27980</v>
      </c>
    </row>
    <row r="37" spans="2:13" x14ac:dyDescent="0.25">
      <c r="C37" s="21"/>
      <c r="D37" s="38"/>
      <c r="F37" s="21"/>
      <c r="G37" s="38"/>
      <c r="J37" s="38"/>
    </row>
    <row r="38" spans="2:13" x14ac:dyDescent="0.25">
      <c r="C38" s="21"/>
      <c r="D38" s="38"/>
      <c r="F38" s="21"/>
      <c r="G38" s="38"/>
      <c r="J38" s="38"/>
    </row>
    <row r="39" spans="2:13" x14ac:dyDescent="0.25">
      <c r="B39">
        <v>21</v>
      </c>
      <c r="C39" s="21"/>
      <c r="D39" s="38"/>
      <c r="F39" s="21"/>
      <c r="G39" s="38"/>
      <c r="J39" s="38"/>
    </row>
    <row r="40" spans="2:13" x14ac:dyDescent="0.25">
      <c r="B40">
        <v>22</v>
      </c>
      <c r="C40" s="21"/>
      <c r="D40" s="38"/>
      <c r="F40" s="21"/>
      <c r="G40" s="38"/>
      <c r="J40" s="38"/>
    </row>
    <row r="41" spans="2:13" x14ac:dyDescent="0.25">
      <c r="B41">
        <v>23</v>
      </c>
      <c r="C41" s="21"/>
      <c r="D41" s="38"/>
      <c r="F41" s="21"/>
      <c r="G41" s="38"/>
      <c r="J41" s="38"/>
    </row>
    <row r="42" spans="2:13" x14ac:dyDescent="0.25">
      <c r="B42">
        <v>24</v>
      </c>
      <c r="C42" s="21"/>
      <c r="D42" s="38"/>
      <c r="F42" s="21"/>
      <c r="G42" s="38"/>
      <c r="J42" s="38"/>
    </row>
    <row r="43" spans="2:13" x14ac:dyDescent="0.25">
      <c r="B43">
        <v>25</v>
      </c>
      <c r="C43" s="21"/>
      <c r="D43" s="38"/>
      <c r="F43" s="21"/>
      <c r="G43" s="38"/>
      <c r="J43" s="38"/>
    </row>
    <row r="44" spans="2:13" x14ac:dyDescent="0.25">
      <c r="B44">
        <v>26</v>
      </c>
      <c r="C44" s="21"/>
      <c r="D44" s="38"/>
      <c r="F44" s="21"/>
      <c r="G44" s="38"/>
      <c r="J44" s="38"/>
    </row>
    <row r="45" spans="2:13" x14ac:dyDescent="0.25">
      <c r="B45">
        <v>27</v>
      </c>
      <c r="C45" s="21"/>
      <c r="D45" s="38"/>
      <c r="F45" s="21"/>
      <c r="G45" s="38"/>
      <c r="J45" s="38"/>
    </row>
    <row r="46" spans="2:13" x14ac:dyDescent="0.25">
      <c r="D46" s="38"/>
      <c r="F46" s="21"/>
      <c r="G46" s="38"/>
      <c r="J46" s="38"/>
    </row>
    <row r="47" spans="2:13" x14ac:dyDescent="0.25">
      <c r="D47" s="38"/>
      <c r="F47" s="21"/>
      <c r="G47" s="38"/>
      <c r="J47" s="38"/>
    </row>
    <row r="48" spans="2:13" x14ac:dyDescent="0.25">
      <c r="D48" s="38"/>
      <c r="F48" s="21"/>
      <c r="G48" s="38"/>
      <c r="J48" s="38"/>
    </row>
    <row r="49" spans="4:10" x14ac:dyDescent="0.25">
      <c r="D49" s="38"/>
      <c r="F49" s="21"/>
      <c r="G49" s="38"/>
      <c r="J49" s="38"/>
    </row>
    <row r="50" spans="4:10" x14ac:dyDescent="0.25">
      <c r="D50" s="38"/>
      <c r="F50" s="21"/>
      <c r="G50" s="38"/>
      <c r="J50" s="38"/>
    </row>
    <row r="51" spans="4:10" x14ac:dyDescent="0.25">
      <c r="D51" s="38"/>
      <c r="F51" s="21"/>
      <c r="G51" s="38"/>
      <c r="J51" s="38"/>
    </row>
    <row r="52" spans="4:10" x14ac:dyDescent="0.25">
      <c r="D52" s="44"/>
      <c r="E52" s="50" t="s">
        <v>35</v>
      </c>
      <c r="F52" s="45"/>
      <c r="G52" s="44"/>
      <c r="H52" s="50" t="s">
        <v>35</v>
      </c>
      <c r="I52" s="50"/>
      <c r="J52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A1AD-33D9-41F1-935A-276DA0E08857}">
  <dimension ref="A1:X133"/>
  <sheetViews>
    <sheetView tabSelected="1"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[11]Summary!E2</f>
        <v>0.13500000000000001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73600</v>
      </c>
      <c r="K2">
        <f>J2-J3</f>
        <v>-1640</v>
      </c>
      <c r="L2" s="1">
        <f>K2/J2</f>
        <v>-2.2282608695652174E-2</v>
      </c>
    </row>
    <row r="3" spans="1:24" x14ac:dyDescent="0.25">
      <c r="B3" t="s">
        <v>2</v>
      </c>
      <c r="D3" s="3" t="s">
        <v>131</v>
      </c>
      <c r="E3" s="4"/>
      <c r="F3" t="s">
        <v>130</v>
      </c>
      <c r="H3" s="2" t="s">
        <v>5</v>
      </c>
      <c r="I3" s="2"/>
      <c r="J3">
        <f>K11-L10+M11-N10+O11-P10+Q11-R10+S11-T10+U11-V10+W11-X10</f>
        <v>75240</v>
      </c>
      <c r="K3" s="5" t="s">
        <v>6</v>
      </c>
      <c r="L3" s="5" t="s">
        <v>7</v>
      </c>
      <c r="M3" s="5" t="s">
        <v>8</v>
      </c>
      <c r="N3" s="6">
        <f>N4*I4/O1</f>
        <v>32.018964328466112</v>
      </c>
      <c r="O3" s="6">
        <f>K7+M7+O7+Q7+S7+U7+W7</f>
        <v>32.018964328466112</v>
      </c>
    </row>
    <row r="4" spans="1:24" x14ac:dyDescent="0.25">
      <c r="B4" t="s">
        <v>9</v>
      </c>
      <c r="D4" s="7" t="str">
        <f>[11]Summary!C2</f>
        <v>Barley</v>
      </c>
      <c r="E4" s="4"/>
      <c r="F4" s="8">
        <f>[11]Summary!C3</f>
        <v>2022</v>
      </c>
      <c r="I4" s="8">
        <f>[11]Summary!D2</f>
        <v>48</v>
      </c>
      <c r="J4" s="8">
        <f>J3/I4</f>
        <v>1567.5</v>
      </c>
      <c r="K4" s="9">
        <v>0.98</v>
      </c>
      <c r="L4" s="9">
        <f>IF(J5=0,L1,(L8+N8+P8+R8+T8+V8+X8)/J5/K4)</f>
        <v>0.15499999999999997</v>
      </c>
      <c r="M4" s="9">
        <f>IF(J5=0,0,(L9+N9+P9+R9+T9+V9+X9)/J5/K4)</f>
        <v>0.02</v>
      </c>
      <c r="N4" s="8">
        <f>IF(L4&gt;L1,J4*(1-L4)/(1-L1)*(1-M4)*K4,J4*K4*(1-M4))</f>
        <v>1470.6194393063583</v>
      </c>
      <c r="V4" s="6"/>
    </row>
    <row r="5" spans="1:24" x14ac:dyDescent="0.25">
      <c r="B5" t="s">
        <v>10</v>
      </c>
      <c r="D5" s="7">
        <v>44838</v>
      </c>
      <c r="E5" s="4"/>
      <c r="F5" s="10">
        <v>44838</v>
      </c>
      <c r="J5" s="6">
        <f>J3/O1</f>
        <v>34.128289918800093</v>
      </c>
      <c r="N5" s="8">
        <v>29</v>
      </c>
      <c r="O5" s="11">
        <f>N4/N5</f>
        <v>50.711015148495115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32.018964328466112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0.155</v>
      </c>
      <c r="L8" s="6">
        <f>(L11-L10/$O1)*$K4*K8</f>
        <v>5.1840872386657333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0.02</v>
      </c>
      <c r="L9" s="6">
        <f>(L11-L10/$O1)*$K4*K9</f>
        <v>0.66891448240848184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33837.554347826088</v>
      </c>
      <c r="E10" s="23"/>
      <c r="F10" s="24"/>
      <c r="G10" s="22">
        <f>J3/J2*G11</f>
        <v>41402.445652173912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33100</v>
      </c>
      <c r="E11" s="27"/>
      <c r="F11" s="28"/>
      <c r="G11" s="26">
        <f>H14+I14</f>
        <v>40500</v>
      </c>
      <c r="H11" s="27"/>
      <c r="I11" s="27"/>
      <c r="J11" s="29"/>
      <c r="K11" s="30">
        <f>K14+L14</f>
        <v>75240</v>
      </c>
      <c r="L11" s="31">
        <f>K11/2204.62262184877</f>
        <v>34.128289918800093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83</v>
      </c>
      <c r="L12" s="37"/>
      <c r="M12" s="36" t="s">
        <v>41</v>
      </c>
      <c r="N12" s="37"/>
      <c r="O12" s="36" t="s">
        <v>22</v>
      </c>
      <c r="P12" s="37"/>
      <c r="Q12" s="36" t="s">
        <v>23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33100</v>
      </c>
      <c r="F14" s="41">
        <f>SUM(F15:F133)</f>
        <v>0</v>
      </c>
      <c r="G14" s="38"/>
      <c r="H14" s="40">
        <f>SUM(H15:H133)</f>
        <v>40500</v>
      </c>
      <c r="I14" s="40">
        <f>SUM(I15:I133)</f>
        <v>0</v>
      </c>
      <c r="J14" s="29"/>
      <c r="K14" s="42">
        <f>SUM(K15:K133)</f>
        <v>75240</v>
      </c>
      <c r="L14" s="43">
        <f>SUM(L15:L133)</f>
        <v>0</v>
      </c>
      <c r="M14" s="42">
        <f>SUM(M15:M133)</f>
        <v>0</v>
      </c>
      <c r="N14" s="43">
        <f>SUM(N15:N133)</f>
        <v>0</v>
      </c>
      <c r="O14" s="42">
        <f>SUM(O15:O133)</f>
        <v>0</v>
      </c>
      <c r="P14" s="43">
        <f>SUM(P15:P133)</f>
        <v>0</v>
      </c>
      <c r="Q14" s="42">
        <f>SUM(Q15:Q133)</f>
        <v>0</v>
      </c>
      <c r="R14" s="43">
        <f>SUM(R15:R133)</f>
        <v>0</v>
      </c>
      <c r="S14" s="42">
        <f>SUM(S15:S133)</f>
        <v>0</v>
      </c>
      <c r="T14" s="43">
        <f>SUM(T15:T133)</f>
        <v>0</v>
      </c>
      <c r="U14" s="42">
        <f>SUM(U15:U133)</f>
        <v>0</v>
      </c>
      <c r="V14" s="43">
        <f>SUM(V15:V133)</f>
        <v>0</v>
      </c>
      <c r="W14" s="42">
        <f>SUM(W15:W133)</f>
        <v>0</v>
      </c>
      <c r="X14" s="43">
        <f>SUM(X15:X133)</f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D16" s="38">
        <v>143</v>
      </c>
      <c r="E16">
        <v>16880</v>
      </c>
      <c r="F16" s="21"/>
      <c r="G16" s="38">
        <v>674</v>
      </c>
      <c r="H16">
        <v>21420</v>
      </c>
      <c r="J16" s="38"/>
      <c r="K16">
        <v>39460</v>
      </c>
    </row>
    <row r="17" spans="3:19" x14ac:dyDescent="0.25">
      <c r="C17" s="21"/>
      <c r="D17" s="38">
        <v>144</v>
      </c>
      <c r="E17">
        <v>16220</v>
      </c>
      <c r="F17" s="21"/>
      <c r="G17" s="38">
        <v>676</v>
      </c>
      <c r="H17">
        <v>19080</v>
      </c>
      <c r="J17" s="38"/>
      <c r="K17">
        <v>35780</v>
      </c>
    </row>
    <row r="18" spans="3:19" x14ac:dyDescent="0.25">
      <c r="C18" s="21"/>
      <c r="D18" s="38"/>
      <c r="F18" s="21"/>
      <c r="G18" s="38"/>
      <c r="J18" s="38"/>
    </row>
    <row r="19" spans="3:19" x14ac:dyDescent="0.25">
      <c r="C19" s="21"/>
      <c r="F19" s="21"/>
      <c r="J19" s="38"/>
    </row>
    <row r="20" spans="3:19" x14ac:dyDescent="0.25">
      <c r="C20" s="21"/>
      <c r="F20" s="21"/>
      <c r="J20" s="38"/>
    </row>
    <row r="21" spans="3:19" x14ac:dyDescent="0.25">
      <c r="C21" s="21"/>
      <c r="F21" s="21"/>
      <c r="J21" s="38"/>
    </row>
    <row r="22" spans="3:19" x14ac:dyDescent="0.25">
      <c r="C22" s="21"/>
      <c r="F22" s="21"/>
      <c r="J22" s="38"/>
    </row>
    <row r="23" spans="3:19" x14ac:dyDescent="0.25">
      <c r="C23" s="21"/>
      <c r="F23" s="21"/>
      <c r="J23" s="38"/>
    </row>
    <row r="24" spans="3:19" x14ac:dyDescent="0.25">
      <c r="C24" s="21"/>
      <c r="F24" s="21"/>
      <c r="J24" s="38"/>
    </row>
    <row r="25" spans="3:19" x14ac:dyDescent="0.25">
      <c r="C25" s="21"/>
      <c r="F25" s="21"/>
      <c r="J25" s="38"/>
    </row>
    <row r="26" spans="3:19" x14ac:dyDescent="0.25">
      <c r="C26" s="21"/>
      <c r="F26" s="21"/>
      <c r="J26" s="38"/>
    </row>
    <row r="27" spans="3:19" x14ac:dyDescent="0.25">
      <c r="C27" s="21"/>
      <c r="F27" s="21"/>
      <c r="I27" s="21"/>
      <c r="J27" s="38"/>
    </row>
    <row r="28" spans="3:19" x14ac:dyDescent="0.25">
      <c r="C28" s="21"/>
      <c r="F28" s="21"/>
      <c r="I28" s="21"/>
      <c r="J28" s="38"/>
    </row>
    <row r="29" spans="3:19" x14ac:dyDescent="0.25">
      <c r="C29" s="21"/>
      <c r="J29" s="38"/>
    </row>
    <row r="30" spans="3:19" x14ac:dyDescent="0.25">
      <c r="C30" s="21"/>
      <c r="D30" s="48"/>
      <c r="F30" s="21"/>
      <c r="H30" s="63"/>
      <c r="J30" s="38"/>
    </row>
    <row r="31" spans="3:19" x14ac:dyDescent="0.25">
      <c r="C31" s="21"/>
      <c r="F31" s="21"/>
      <c r="H31" s="63"/>
      <c r="J31" s="38"/>
    </row>
    <row r="32" spans="3:19" x14ac:dyDescent="0.25">
      <c r="C32" s="21"/>
      <c r="F32" s="21"/>
      <c r="H32" s="63"/>
      <c r="J32" s="38"/>
      <c r="S32" t="s">
        <v>79</v>
      </c>
    </row>
    <row r="33" spans="3:13" x14ac:dyDescent="0.25">
      <c r="C33" s="21"/>
      <c r="F33" s="21"/>
      <c r="H33" s="63"/>
      <c r="J33" s="38"/>
    </row>
    <row r="34" spans="3:13" x14ac:dyDescent="0.25">
      <c r="C34" s="21"/>
      <c r="F34" s="21"/>
      <c r="H34" s="63"/>
      <c r="J34" s="38"/>
    </row>
    <row r="35" spans="3:13" x14ac:dyDescent="0.25">
      <c r="C35" s="21"/>
      <c r="F35" s="21"/>
      <c r="H35" s="63"/>
      <c r="J35" s="38"/>
    </row>
    <row r="36" spans="3:13" x14ac:dyDescent="0.25">
      <c r="C36" s="21"/>
      <c r="F36" s="21"/>
      <c r="H36" s="63"/>
      <c r="J36" s="38"/>
    </row>
    <row r="37" spans="3:13" x14ac:dyDescent="0.25">
      <c r="C37" s="21"/>
      <c r="F37" s="21"/>
      <c r="H37" s="63"/>
      <c r="J37" s="38"/>
    </row>
    <row r="38" spans="3:13" x14ac:dyDescent="0.25">
      <c r="C38" s="21"/>
      <c r="F38" s="21"/>
      <c r="H38" s="63"/>
      <c r="J38" s="38"/>
    </row>
    <row r="39" spans="3:13" x14ac:dyDescent="0.25">
      <c r="C39" s="21"/>
      <c r="F39" s="21"/>
      <c r="H39" s="63"/>
      <c r="J39" s="38"/>
    </row>
    <row r="40" spans="3:13" x14ac:dyDescent="0.25">
      <c r="C40" s="21"/>
      <c r="F40" s="21"/>
      <c r="H40" s="63"/>
      <c r="J40" s="38"/>
    </row>
    <row r="41" spans="3:13" x14ac:dyDescent="0.25">
      <c r="C41" s="21"/>
      <c r="F41" s="21"/>
      <c r="H41" s="63"/>
      <c r="J41" s="38"/>
      <c r="M41" s="63"/>
    </row>
    <row r="42" spans="3:13" x14ac:dyDescent="0.25">
      <c r="C42" s="21"/>
      <c r="F42" s="21"/>
      <c r="J42" s="38"/>
    </row>
    <row r="43" spans="3:13" x14ac:dyDescent="0.25">
      <c r="C43" s="21"/>
      <c r="F43" s="21"/>
      <c r="J43" s="38"/>
    </row>
    <row r="44" spans="3:13" x14ac:dyDescent="0.25">
      <c r="C44" s="21"/>
      <c r="F44" s="21"/>
      <c r="J44" s="38"/>
    </row>
    <row r="45" spans="3:13" x14ac:dyDescent="0.25">
      <c r="C45" s="21"/>
      <c r="F45" s="21"/>
      <c r="J45" s="38"/>
    </row>
    <row r="46" spans="3:13" x14ac:dyDescent="0.25">
      <c r="C46" s="21"/>
      <c r="F46" s="21"/>
      <c r="J46" s="38"/>
    </row>
    <row r="47" spans="3:13" x14ac:dyDescent="0.25">
      <c r="C47" s="21"/>
      <c r="F47" s="21"/>
      <c r="J47" s="38"/>
    </row>
    <row r="48" spans="3:13" x14ac:dyDescent="0.25">
      <c r="C48" s="21"/>
      <c r="F48" s="21"/>
      <c r="J48" s="38"/>
    </row>
    <row r="49" spans="1:15" x14ac:dyDescent="0.25">
      <c r="C49" s="21"/>
      <c r="F49" s="21"/>
      <c r="J49" s="38"/>
    </row>
    <row r="50" spans="1:15" x14ac:dyDescent="0.25">
      <c r="C50" s="21"/>
      <c r="F50" s="21"/>
      <c r="J50" s="38"/>
    </row>
    <row r="51" spans="1:15" x14ac:dyDescent="0.25">
      <c r="C51" s="21"/>
      <c r="F51" s="21"/>
      <c r="J51" s="38"/>
    </row>
    <row r="52" spans="1:15" x14ac:dyDescent="0.25">
      <c r="C52" s="21"/>
      <c r="F52" s="21"/>
      <c r="J52" s="38"/>
    </row>
    <row r="53" spans="1:15" x14ac:dyDescent="0.25">
      <c r="C53" s="21"/>
      <c r="F53" s="21"/>
      <c r="J53" s="38"/>
    </row>
    <row r="54" spans="1:15" x14ac:dyDescent="0.25">
      <c r="C54" s="21"/>
      <c r="F54" s="21"/>
      <c r="J54" s="38"/>
    </row>
    <row r="55" spans="1:15" x14ac:dyDescent="0.25">
      <c r="C55" s="21"/>
      <c r="F55" s="21"/>
      <c r="J55" s="38"/>
      <c r="L55" s="12"/>
      <c r="M55" s="12"/>
    </row>
    <row r="56" spans="1:15" x14ac:dyDescent="0.25">
      <c r="C56" s="21"/>
      <c r="F56" s="21"/>
      <c r="J56" s="38"/>
    </row>
    <row r="57" spans="1:15" x14ac:dyDescent="0.25">
      <c r="C57" s="21"/>
      <c r="F57" s="21"/>
      <c r="J57" s="38"/>
    </row>
    <row r="58" spans="1:15" s="12" customFormat="1" x14ac:dyDescent="0.25">
      <c r="A58"/>
      <c r="C58" s="51"/>
      <c r="D58"/>
      <c r="E58"/>
      <c r="F58" s="21"/>
      <c r="G58"/>
      <c r="H58"/>
      <c r="I58"/>
      <c r="J58" s="38"/>
      <c r="K58"/>
    </row>
    <row r="59" spans="1:15" s="12" customFormat="1" x14ac:dyDescent="0.25">
      <c r="A59"/>
      <c r="C59" s="51"/>
      <c r="D59"/>
      <c r="E59"/>
      <c r="F59" s="21"/>
      <c r="G59"/>
      <c r="H59"/>
      <c r="I59"/>
      <c r="J59" s="38"/>
      <c r="K59"/>
    </row>
    <row r="60" spans="1:15" s="12" customFormat="1" x14ac:dyDescent="0.25">
      <c r="A60"/>
      <c r="C60" s="51"/>
      <c r="D60"/>
      <c r="E60"/>
      <c r="F60" s="21"/>
      <c r="G60"/>
      <c r="H60"/>
      <c r="I60"/>
      <c r="J60" s="38"/>
      <c r="K60"/>
    </row>
    <row r="61" spans="1:15" s="12" customFormat="1" x14ac:dyDescent="0.25">
      <c r="A61"/>
      <c r="C61" s="51"/>
      <c r="D61"/>
      <c r="E61"/>
      <c r="F61" s="21"/>
      <c r="G61"/>
      <c r="H61"/>
      <c r="J61" s="67"/>
      <c r="K61"/>
    </row>
    <row r="62" spans="1:15" s="12" customFormat="1" x14ac:dyDescent="0.25">
      <c r="A62"/>
      <c r="C62" s="51"/>
      <c r="D62" s="38"/>
      <c r="E62" s="8"/>
      <c r="F62" s="21"/>
      <c r="G62"/>
      <c r="H62" s="8"/>
      <c r="J62" s="67"/>
      <c r="K62"/>
      <c r="M62" s="52"/>
    </row>
    <row r="63" spans="1:15" x14ac:dyDescent="0.25">
      <c r="C63" s="21"/>
      <c r="D63" s="38"/>
      <c r="F63" s="21"/>
      <c r="J63" s="38"/>
      <c r="O63" s="12"/>
    </row>
    <row r="64" spans="1:15" x14ac:dyDescent="0.25">
      <c r="C64" s="21"/>
      <c r="D64" s="38"/>
      <c r="E64" s="8"/>
      <c r="F64" s="21"/>
      <c r="H64" s="8"/>
      <c r="J64" s="38"/>
      <c r="M64" s="52"/>
    </row>
    <row r="65" spans="3:10" x14ac:dyDescent="0.25">
      <c r="C65" s="21"/>
      <c r="D65" s="38"/>
      <c r="F65" s="21"/>
      <c r="J65" s="38"/>
    </row>
    <row r="66" spans="3:10" x14ac:dyDescent="0.25">
      <c r="C66" s="21"/>
      <c r="D66" s="38"/>
      <c r="F66" s="21"/>
      <c r="J66" s="38"/>
    </row>
    <row r="67" spans="3:10" x14ac:dyDescent="0.25">
      <c r="C67" s="21"/>
      <c r="D67" s="38"/>
      <c r="F67" s="21"/>
      <c r="J67" s="38"/>
    </row>
    <row r="68" spans="3:10" x14ac:dyDescent="0.25">
      <c r="C68" s="21"/>
      <c r="D68" s="38"/>
      <c r="F68" s="21"/>
      <c r="J68" s="38"/>
    </row>
    <row r="69" spans="3:10" x14ac:dyDescent="0.25">
      <c r="C69" s="21"/>
      <c r="D69" s="38"/>
      <c r="F69" s="21"/>
      <c r="J69" s="38"/>
    </row>
    <row r="70" spans="3:10" x14ac:dyDescent="0.25">
      <c r="C70" s="21"/>
      <c r="D70" s="38"/>
      <c r="F70" s="21"/>
      <c r="J70" s="38"/>
    </row>
    <row r="71" spans="3:10" x14ac:dyDescent="0.25">
      <c r="C71" s="21"/>
      <c r="D71" s="38"/>
      <c r="F71" s="21"/>
      <c r="J71" s="38"/>
    </row>
    <row r="72" spans="3:10" x14ac:dyDescent="0.25">
      <c r="C72" s="21"/>
      <c r="D72" s="38"/>
      <c r="F72" s="21"/>
      <c r="J72" s="38"/>
    </row>
    <row r="73" spans="3:10" x14ac:dyDescent="0.25">
      <c r="C73" s="21"/>
      <c r="D73" s="38"/>
      <c r="F73" s="21"/>
      <c r="J73" s="38"/>
    </row>
    <row r="74" spans="3:10" x14ac:dyDescent="0.25">
      <c r="C74" s="21"/>
      <c r="D74" s="38"/>
      <c r="F74" s="21"/>
      <c r="J74" s="38"/>
    </row>
    <row r="75" spans="3:10" x14ac:dyDescent="0.25">
      <c r="C75" s="21"/>
      <c r="D75" s="38"/>
      <c r="F75" s="21"/>
      <c r="J75" s="38"/>
    </row>
    <row r="76" spans="3:10" x14ac:dyDescent="0.25">
      <c r="C76" s="21"/>
      <c r="D76" s="38"/>
      <c r="F76" s="21"/>
      <c r="J76" s="38"/>
    </row>
    <row r="77" spans="3:10" x14ac:dyDescent="0.25">
      <c r="C77" s="21"/>
      <c r="D77" s="38"/>
      <c r="F77" s="21"/>
      <c r="J77" s="38"/>
    </row>
    <row r="78" spans="3:10" x14ac:dyDescent="0.25">
      <c r="C78" s="21"/>
      <c r="D78" s="38"/>
      <c r="F78" s="21"/>
      <c r="J78" s="38"/>
    </row>
    <row r="79" spans="3:10" x14ac:dyDescent="0.25">
      <c r="C79" s="21"/>
      <c r="D79" s="38"/>
      <c r="F79" s="21"/>
      <c r="G79" s="48"/>
      <c r="J79" s="38"/>
    </row>
    <row r="80" spans="3:10" x14ac:dyDescent="0.25">
      <c r="C80" s="21"/>
      <c r="G80" s="38"/>
      <c r="J80" s="38"/>
    </row>
    <row r="81" spans="3:10" x14ac:dyDescent="0.25">
      <c r="C81" s="21"/>
      <c r="D81" s="38"/>
      <c r="F81" s="21"/>
      <c r="G81" s="38"/>
      <c r="J81" s="38"/>
    </row>
    <row r="82" spans="3:10" x14ac:dyDescent="0.25">
      <c r="C82" s="21"/>
      <c r="D82" s="38"/>
      <c r="F82" s="21"/>
      <c r="G82" s="38"/>
      <c r="J82" s="38"/>
    </row>
    <row r="83" spans="3:10" x14ac:dyDescent="0.25">
      <c r="C83" s="21"/>
      <c r="D83" s="38"/>
      <c r="F83" s="21"/>
      <c r="G83" s="38"/>
      <c r="J83" s="38"/>
    </row>
    <row r="84" spans="3:10" x14ac:dyDescent="0.25">
      <c r="C84" s="21"/>
      <c r="D84" s="49"/>
      <c r="F84" s="21"/>
      <c r="G84" s="49"/>
      <c r="J84" s="38"/>
    </row>
    <row r="85" spans="3:10" x14ac:dyDescent="0.25">
      <c r="C85" s="21"/>
      <c r="D85" s="38"/>
      <c r="F85" s="21"/>
      <c r="G85" s="38"/>
      <c r="J85" s="38"/>
    </row>
    <row r="86" spans="3:10" x14ac:dyDescent="0.25">
      <c r="C86" s="21"/>
      <c r="D86" s="38"/>
      <c r="F86" s="21"/>
      <c r="G86" s="38"/>
      <c r="J86" s="38"/>
    </row>
    <row r="87" spans="3:10" x14ac:dyDescent="0.25">
      <c r="C87" s="21"/>
      <c r="D87" s="38"/>
      <c r="F87" s="21"/>
      <c r="G87" s="38"/>
      <c r="J87" s="38"/>
    </row>
    <row r="88" spans="3:10" x14ac:dyDescent="0.25">
      <c r="C88" s="21"/>
      <c r="D88" s="49"/>
      <c r="F88" s="21"/>
      <c r="G88" s="38"/>
      <c r="J88" s="38"/>
    </row>
    <row r="89" spans="3:10" x14ac:dyDescent="0.25">
      <c r="C89" s="21"/>
      <c r="D89" s="49"/>
      <c r="F89" s="21"/>
      <c r="G89" s="38"/>
      <c r="J89" s="38"/>
    </row>
    <row r="90" spans="3:10" x14ac:dyDescent="0.25">
      <c r="C90" s="21"/>
      <c r="D90" s="38"/>
      <c r="F90" s="21"/>
      <c r="G90" s="38"/>
      <c r="J90" s="38"/>
    </row>
    <row r="91" spans="3:10" x14ac:dyDescent="0.25">
      <c r="C91" s="21"/>
      <c r="D91" s="38"/>
      <c r="F91" s="21"/>
      <c r="G91" s="38"/>
      <c r="J91" s="38"/>
    </row>
    <row r="92" spans="3:10" x14ac:dyDescent="0.25">
      <c r="C92" s="21"/>
      <c r="D92" s="49"/>
      <c r="F92" s="21"/>
      <c r="G92" s="38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C102" s="21"/>
      <c r="D102" s="38"/>
      <c r="F102" s="21"/>
      <c r="G102" s="38"/>
      <c r="J102" s="38"/>
    </row>
    <row r="103" spans="3:10" x14ac:dyDescent="0.25">
      <c r="C103" s="21"/>
      <c r="D103" s="38"/>
      <c r="F103" s="21"/>
      <c r="G103" s="38"/>
      <c r="J103" s="38"/>
    </row>
    <row r="104" spans="3:10" x14ac:dyDescent="0.25">
      <c r="C104" s="21"/>
      <c r="D104" s="38"/>
      <c r="F104" s="21"/>
      <c r="G104" s="38"/>
      <c r="J104" s="38"/>
    </row>
    <row r="105" spans="3:10" x14ac:dyDescent="0.25">
      <c r="C105" s="21"/>
      <c r="D105" s="38"/>
      <c r="F105" s="21"/>
      <c r="G105" s="38"/>
      <c r="J105" s="38"/>
    </row>
    <row r="106" spans="3:10" x14ac:dyDescent="0.25">
      <c r="C106" s="21"/>
      <c r="D106" s="38"/>
      <c r="F106" s="21"/>
      <c r="G106" s="38"/>
      <c r="J106" s="38"/>
    </row>
    <row r="107" spans="3:10" x14ac:dyDescent="0.25">
      <c r="C107" s="21"/>
      <c r="D107" s="38"/>
      <c r="F107" s="21"/>
      <c r="G107" s="38"/>
      <c r="J107" s="38"/>
    </row>
    <row r="108" spans="3:10" x14ac:dyDescent="0.25">
      <c r="C108" s="21"/>
      <c r="D108" s="38"/>
      <c r="F108" s="21"/>
      <c r="G108" s="38"/>
      <c r="J108" s="38"/>
    </row>
    <row r="109" spans="3:10" x14ac:dyDescent="0.25">
      <c r="C109" s="21"/>
      <c r="D109" s="38"/>
      <c r="F109" s="21"/>
      <c r="G109" s="38"/>
      <c r="J109" s="38"/>
    </row>
    <row r="110" spans="3:10" x14ac:dyDescent="0.25">
      <c r="C110" s="21"/>
      <c r="D110" s="38"/>
      <c r="F110" s="21"/>
      <c r="G110" s="38"/>
      <c r="J110" s="38"/>
    </row>
    <row r="111" spans="3:10" x14ac:dyDescent="0.25">
      <c r="C111" s="21"/>
      <c r="D111" s="38"/>
      <c r="F111" s="21"/>
      <c r="G111" s="38"/>
      <c r="J111" s="38"/>
    </row>
    <row r="112" spans="3:10" x14ac:dyDescent="0.25">
      <c r="C112" s="21"/>
      <c r="D112" s="38"/>
      <c r="F112" s="21"/>
      <c r="G112" s="38"/>
      <c r="J112" s="38"/>
    </row>
    <row r="113" spans="3:10" x14ac:dyDescent="0.25">
      <c r="C113" s="21"/>
      <c r="D113" s="38"/>
      <c r="F113" s="21"/>
      <c r="G113" s="38"/>
      <c r="J113" s="38"/>
    </row>
    <row r="114" spans="3:10" x14ac:dyDescent="0.25">
      <c r="C114" s="21"/>
      <c r="D114" s="38"/>
      <c r="F114" s="21"/>
      <c r="G114" s="38"/>
      <c r="J114" s="38"/>
    </row>
    <row r="115" spans="3:10" x14ac:dyDescent="0.25">
      <c r="C115" s="21"/>
      <c r="D115" s="38"/>
      <c r="F115" s="21"/>
      <c r="G115" s="38"/>
      <c r="J115" s="38"/>
    </row>
    <row r="116" spans="3:10" x14ac:dyDescent="0.25">
      <c r="C116" s="21"/>
      <c r="D116" s="38"/>
      <c r="F116" s="21"/>
      <c r="G116" s="38"/>
      <c r="J116" s="38"/>
    </row>
    <row r="117" spans="3:10" x14ac:dyDescent="0.25">
      <c r="C117" s="21"/>
      <c r="D117" s="38"/>
      <c r="F117" s="21"/>
      <c r="G117" s="38"/>
      <c r="J117" s="38"/>
    </row>
    <row r="118" spans="3:10" x14ac:dyDescent="0.25">
      <c r="C118" s="21"/>
      <c r="D118" s="38"/>
      <c r="F118" s="21"/>
      <c r="G118" s="38"/>
      <c r="J118" s="38"/>
    </row>
    <row r="119" spans="3:10" x14ac:dyDescent="0.25">
      <c r="C119" s="21"/>
      <c r="D119" s="38"/>
      <c r="F119" s="21"/>
      <c r="G119" s="38"/>
      <c r="J119" s="38"/>
    </row>
    <row r="120" spans="3:10" x14ac:dyDescent="0.25">
      <c r="C120" s="21"/>
      <c r="D120" s="38"/>
      <c r="F120" s="21"/>
      <c r="G120" s="38"/>
      <c r="J120" s="38"/>
    </row>
    <row r="121" spans="3:10" x14ac:dyDescent="0.25">
      <c r="C121" s="21"/>
      <c r="D121" s="38"/>
      <c r="F121" s="21"/>
      <c r="G121" s="38"/>
      <c r="J121" s="38"/>
    </row>
    <row r="122" spans="3:10" x14ac:dyDescent="0.25">
      <c r="C122" s="21"/>
      <c r="D122" s="38"/>
      <c r="F122" s="21"/>
      <c r="G122" s="38"/>
      <c r="J122" s="38"/>
    </row>
    <row r="123" spans="3:10" x14ac:dyDescent="0.25">
      <c r="C123" s="21"/>
      <c r="D123" s="38"/>
      <c r="F123" s="21"/>
      <c r="G123" s="38"/>
      <c r="J123" s="38"/>
    </row>
    <row r="124" spans="3:10" x14ac:dyDescent="0.25">
      <c r="C124" s="21"/>
      <c r="D124" s="38"/>
      <c r="F124" s="21"/>
      <c r="G124" s="38"/>
      <c r="J124" s="38"/>
    </row>
    <row r="125" spans="3:10" x14ac:dyDescent="0.25">
      <c r="C125" s="21"/>
      <c r="D125" s="38"/>
      <c r="F125" s="21"/>
      <c r="G125" s="38"/>
      <c r="J125" s="38"/>
    </row>
    <row r="126" spans="3:10" x14ac:dyDescent="0.25">
      <c r="C126" s="21"/>
      <c r="D126" s="38"/>
      <c r="F126" s="21"/>
      <c r="G126" s="38"/>
      <c r="J126" s="38"/>
    </row>
    <row r="127" spans="3:10" x14ac:dyDescent="0.25">
      <c r="D127" s="38"/>
      <c r="F127" s="21"/>
      <c r="G127" s="38"/>
      <c r="J127" s="38"/>
    </row>
    <row r="128" spans="3:10" x14ac:dyDescent="0.25">
      <c r="D128" s="38"/>
      <c r="F128" s="21"/>
      <c r="G128" s="38"/>
      <c r="J128" s="38"/>
    </row>
    <row r="129" spans="4:10" x14ac:dyDescent="0.25">
      <c r="D129" s="38"/>
      <c r="F129" s="21"/>
      <c r="G129" s="38"/>
      <c r="J129" s="38"/>
    </row>
    <row r="130" spans="4:10" x14ac:dyDescent="0.25">
      <c r="D130" s="38"/>
      <c r="F130" s="21"/>
      <c r="G130" s="38"/>
      <c r="J130" s="38"/>
    </row>
    <row r="131" spans="4:10" x14ac:dyDescent="0.25">
      <c r="D131" s="38"/>
      <c r="F131" s="21"/>
      <c r="G131" s="38"/>
      <c r="J131" s="38"/>
    </row>
    <row r="132" spans="4:10" x14ac:dyDescent="0.25">
      <c r="D132" s="38"/>
      <c r="F132" s="21"/>
      <c r="G132" s="38"/>
      <c r="J132" s="38"/>
    </row>
    <row r="133" spans="4:10" x14ac:dyDescent="0.25">
      <c r="D133" s="44"/>
      <c r="E133" s="50" t="s">
        <v>35</v>
      </c>
      <c r="F133" s="45"/>
      <c r="G133" s="44"/>
      <c r="H133" s="50" t="s">
        <v>35</v>
      </c>
      <c r="I133" s="50"/>
      <c r="J133" s="38"/>
    </row>
  </sheetData>
  <mergeCells count="30">
    <mergeCell ref="K12:L12"/>
    <mergeCell ref="M12:N12"/>
    <mergeCell ref="O12:P12"/>
    <mergeCell ref="Q12:R12"/>
    <mergeCell ref="E13:F13"/>
    <mergeCell ref="H13:I13"/>
    <mergeCell ref="K13:L13"/>
    <mergeCell ref="M13:N13"/>
    <mergeCell ref="O13:P13"/>
    <mergeCell ref="Q13:R13"/>
    <mergeCell ref="D10:F10"/>
    <mergeCell ref="G10:I10"/>
    <mergeCell ref="D11:F11"/>
    <mergeCell ref="G11:I11"/>
    <mergeCell ref="A12:B12"/>
    <mergeCell ref="D12:F12"/>
    <mergeCell ref="G12:I12"/>
    <mergeCell ref="D9:F9"/>
    <mergeCell ref="G9:I9"/>
    <mergeCell ref="H2:I2"/>
    <mergeCell ref="D3:E3"/>
    <mergeCell ref="H3:I3"/>
    <mergeCell ref="D4:E4"/>
    <mergeCell ref="D5:E5"/>
    <mergeCell ref="S12:T12"/>
    <mergeCell ref="U12:V12"/>
    <mergeCell ref="W12:X12"/>
    <mergeCell ref="S13:T13"/>
    <mergeCell ref="U13:V13"/>
    <mergeCell ref="W13:X13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F6BE-CE4C-4603-ABD1-2C0DFE3E3457}">
  <dimension ref="A1:X133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[4]Summary!E2</f>
        <v>0.14499999999999999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96040</v>
      </c>
      <c r="K2">
        <f>J2-J3</f>
        <v>-120</v>
      </c>
      <c r="L2" s="1">
        <f>K2/J2</f>
        <v>-1.2494793835901709E-3</v>
      </c>
    </row>
    <row r="3" spans="1:24" x14ac:dyDescent="0.25">
      <c r="B3" t="s">
        <v>2</v>
      </c>
      <c r="D3" s="3" t="s">
        <v>80</v>
      </c>
      <c r="E3" s="4"/>
      <c r="F3" t="s">
        <v>81</v>
      </c>
      <c r="H3" s="2" t="s">
        <v>5</v>
      </c>
      <c r="I3" s="2"/>
      <c r="J3">
        <f>K11-L10+M11-N10+O11-P10+Q11-R10+S11-T10+U11-V10+W11-X10</f>
        <v>96160</v>
      </c>
      <c r="K3" s="5" t="s">
        <v>6</v>
      </c>
      <c r="L3" s="5" t="s">
        <v>7</v>
      </c>
      <c r="M3" s="5" t="s">
        <v>8</v>
      </c>
      <c r="N3" s="6">
        <f>N4*I4/O1</f>
        <v>41.080284550301386</v>
      </c>
      <c r="O3" s="6">
        <f>K7+M7+O7+Q7+S7+U7+W7</f>
        <v>41.080284550301378</v>
      </c>
    </row>
    <row r="4" spans="1:24" x14ac:dyDescent="0.25">
      <c r="B4" t="s">
        <v>9</v>
      </c>
      <c r="D4" s="7" t="str">
        <f>[4]Summary!C2</f>
        <v>CPS</v>
      </c>
      <c r="E4" s="4"/>
      <c r="F4" s="8">
        <f>[4]Summary!C3</f>
        <v>2022</v>
      </c>
      <c r="I4" s="8">
        <f>[4]Summary!D2</f>
        <v>60</v>
      </c>
      <c r="J4" s="8">
        <f>J3/I4</f>
        <v>1602.6666666666667</v>
      </c>
      <c r="K4" s="9">
        <v>0.98</v>
      </c>
      <c r="L4" s="9">
        <f>IF(J5=0,L1,(L8+N8+P8+R8+T8+V8+X8)/J5/K4)</f>
        <v>0.17000000000000004</v>
      </c>
      <c r="M4" s="9">
        <f>IF(J5=0,0,(L9+N9+P9+R9+T9+V9+X9)/J5/K4)</f>
        <v>1.0000000000000002E-2</v>
      </c>
      <c r="N4" s="8">
        <f>IF(L4&gt;L1,J4*(1-L4)/(1-L1)*(1-M4)*K4,J4*K4*(1-M4))</f>
        <v>1509.4420771929827</v>
      </c>
      <c r="V4" s="6"/>
    </row>
    <row r="5" spans="1:24" x14ac:dyDescent="0.25">
      <c r="B5" t="s">
        <v>10</v>
      </c>
      <c r="D5" s="7">
        <v>44825</v>
      </c>
      <c r="E5" s="4"/>
      <c r="F5" s="10">
        <v>44825</v>
      </c>
      <c r="J5" s="6">
        <f>J3/O1</f>
        <v>43.617442299200114</v>
      </c>
      <c r="N5" s="8">
        <v>42</v>
      </c>
      <c r="O5" s="11">
        <f>N4/N5</f>
        <v>35.939097076023394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41.080284550301378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0.17</v>
      </c>
      <c r="L8" s="6">
        <f>(L11-L10/$O1)*$K4*K8</f>
        <v>7.2666658870467398</v>
      </c>
      <c r="M8" s="1">
        <v>0.17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0.42745093453216115</v>
      </c>
      <c r="M9" s="1">
        <v>0.01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42192.65306122449</v>
      </c>
      <c r="E10" s="23"/>
      <c r="F10" s="24"/>
      <c r="G10" s="22">
        <f>J3/J2*G11</f>
        <v>53967.34693877551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42140</v>
      </c>
      <c r="E11" s="27"/>
      <c r="F11" s="28"/>
      <c r="G11" s="26">
        <f>H14+I14</f>
        <v>53900</v>
      </c>
      <c r="H11" s="27"/>
      <c r="I11" s="27"/>
      <c r="J11" s="29"/>
      <c r="K11" s="30">
        <f>K14+L14</f>
        <v>96160</v>
      </c>
      <c r="L11" s="31">
        <f>K11/2204.62262184877</f>
        <v>43.617442299200114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77</v>
      </c>
      <c r="L12" s="37"/>
      <c r="M12" s="36" t="s">
        <v>77</v>
      </c>
      <c r="N12" s="37"/>
      <c r="O12" s="36" t="s">
        <v>22</v>
      </c>
      <c r="P12" s="37"/>
      <c r="Q12" s="36" t="s">
        <v>23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42140</v>
      </c>
      <c r="F14" s="41">
        <f>SUM(F15:F133)</f>
        <v>0</v>
      </c>
      <c r="G14" s="38"/>
      <c r="H14" s="40">
        <f>SUM(H15:H133)</f>
        <v>53900</v>
      </c>
      <c r="I14" s="40">
        <f>SUM(I15:I133)</f>
        <v>0</v>
      </c>
      <c r="J14" s="29"/>
      <c r="K14" s="42">
        <f t="shared" ref="K14:X14" si="0">SUM(K15:K133)</f>
        <v>77420</v>
      </c>
      <c r="L14" s="43">
        <f t="shared" si="0"/>
        <v>18740</v>
      </c>
      <c r="M14" s="42">
        <f t="shared" si="0"/>
        <v>0</v>
      </c>
      <c r="N14" s="43">
        <f t="shared" si="0"/>
        <v>0</v>
      </c>
      <c r="O14" s="42">
        <f t="shared" si="0"/>
        <v>0</v>
      </c>
      <c r="P14" s="43">
        <f t="shared" si="0"/>
        <v>0</v>
      </c>
      <c r="Q14" s="42">
        <f t="shared" si="0"/>
        <v>0</v>
      </c>
      <c r="R14" s="43">
        <f t="shared" si="0"/>
        <v>0</v>
      </c>
      <c r="S14" s="42">
        <f t="shared" si="0"/>
        <v>0</v>
      </c>
      <c r="T14" s="43">
        <f t="shared" si="0"/>
        <v>0</v>
      </c>
      <c r="U14" s="42">
        <f t="shared" si="0"/>
        <v>0</v>
      </c>
      <c r="V14" s="43">
        <f t="shared" si="0"/>
        <v>0</v>
      </c>
      <c r="W14" s="42">
        <f t="shared" si="0"/>
        <v>0</v>
      </c>
      <c r="X14" s="43">
        <f t="shared" si="0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D16" s="38">
        <v>124</v>
      </c>
      <c r="E16">
        <v>21960</v>
      </c>
      <c r="F16" s="21"/>
      <c r="G16" s="38">
        <v>651</v>
      </c>
      <c r="H16">
        <v>21820</v>
      </c>
      <c r="J16" s="38"/>
      <c r="K16">
        <v>44340</v>
      </c>
    </row>
    <row r="17" spans="3:19" x14ac:dyDescent="0.25">
      <c r="C17" s="21">
        <v>2</v>
      </c>
      <c r="D17" s="38">
        <v>125</v>
      </c>
      <c r="E17">
        <v>14020</v>
      </c>
      <c r="F17" s="21"/>
      <c r="G17" s="38">
        <v>652</v>
      </c>
      <c r="H17">
        <v>21400</v>
      </c>
      <c r="J17" s="38"/>
    </row>
    <row r="18" spans="3:19" x14ac:dyDescent="0.25">
      <c r="C18" s="21">
        <v>3</v>
      </c>
      <c r="D18" s="38">
        <v>126</v>
      </c>
      <c r="E18">
        <v>6160</v>
      </c>
      <c r="F18" s="21"/>
      <c r="G18" s="38">
        <v>653</v>
      </c>
      <c r="H18">
        <v>10680</v>
      </c>
      <c r="J18" s="38" t="s">
        <v>33</v>
      </c>
      <c r="K18">
        <v>33080</v>
      </c>
      <c r="L18">
        <v>18740</v>
      </c>
    </row>
    <row r="19" spans="3:19" x14ac:dyDescent="0.25">
      <c r="C19" s="21"/>
      <c r="F19" s="21"/>
      <c r="J19" s="38"/>
    </row>
    <row r="20" spans="3:19" x14ac:dyDescent="0.25">
      <c r="C20" s="21"/>
      <c r="F20" s="21"/>
      <c r="J20" s="38"/>
    </row>
    <row r="21" spans="3:19" x14ac:dyDescent="0.25">
      <c r="C21" s="21"/>
      <c r="F21" s="21"/>
      <c r="J21" s="38"/>
    </row>
    <row r="22" spans="3:19" x14ac:dyDescent="0.25">
      <c r="C22" s="21"/>
      <c r="F22" s="21"/>
      <c r="J22" s="38"/>
    </row>
    <row r="23" spans="3:19" x14ac:dyDescent="0.25">
      <c r="C23" s="21"/>
      <c r="F23" s="21"/>
      <c r="J23" s="38"/>
    </row>
    <row r="24" spans="3:19" x14ac:dyDescent="0.25">
      <c r="C24" s="21"/>
      <c r="F24" s="21"/>
      <c r="J24" s="38"/>
    </row>
    <row r="25" spans="3:19" x14ac:dyDescent="0.25">
      <c r="C25" s="21"/>
      <c r="F25" s="21"/>
      <c r="J25" s="38"/>
    </row>
    <row r="26" spans="3:19" x14ac:dyDescent="0.25">
      <c r="C26" s="21"/>
      <c r="F26" s="21"/>
      <c r="J26" s="38"/>
    </row>
    <row r="27" spans="3:19" x14ac:dyDescent="0.25">
      <c r="C27" s="21"/>
      <c r="F27" s="21"/>
      <c r="I27" s="21"/>
      <c r="J27" s="38"/>
    </row>
    <row r="28" spans="3:19" x14ac:dyDescent="0.25">
      <c r="C28" s="21"/>
      <c r="F28" s="21"/>
      <c r="I28" s="21"/>
      <c r="J28" s="38"/>
    </row>
    <row r="29" spans="3:19" x14ac:dyDescent="0.25">
      <c r="C29" s="21"/>
      <c r="J29" s="38"/>
    </row>
    <row r="30" spans="3:19" x14ac:dyDescent="0.25">
      <c r="C30" s="21"/>
      <c r="D30" s="48"/>
      <c r="F30" s="21"/>
      <c r="H30" s="63"/>
      <c r="J30" s="38"/>
    </row>
    <row r="31" spans="3:19" x14ac:dyDescent="0.25">
      <c r="C31" s="21"/>
      <c r="F31" s="21"/>
      <c r="H31" s="63"/>
      <c r="J31" s="38"/>
    </row>
    <row r="32" spans="3:19" x14ac:dyDescent="0.25">
      <c r="C32" s="21"/>
      <c r="F32" s="21"/>
      <c r="H32" s="63"/>
      <c r="J32" s="38"/>
      <c r="S32" t="s">
        <v>79</v>
      </c>
    </row>
    <row r="33" spans="3:13" x14ac:dyDescent="0.25">
      <c r="C33" s="21"/>
      <c r="F33" s="21"/>
      <c r="H33" s="63"/>
      <c r="J33" s="38"/>
    </row>
    <row r="34" spans="3:13" x14ac:dyDescent="0.25">
      <c r="C34" s="21"/>
      <c r="F34" s="21"/>
      <c r="H34" s="63"/>
      <c r="J34" s="38"/>
    </row>
    <row r="35" spans="3:13" x14ac:dyDescent="0.25">
      <c r="C35" s="21"/>
      <c r="F35" s="21"/>
      <c r="H35" s="63"/>
      <c r="J35" s="38"/>
    </row>
    <row r="36" spans="3:13" x14ac:dyDescent="0.25">
      <c r="C36" s="21"/>
      <c r="F36" s="21"/>
      <c r="H36" s="63"/>
      <c r="J36" s="38"/>
    </row>
    <row r="37" spans="3:13" x14ac:dyDescent="0.25">
      <c r="C37" s="21"/>
      <c r="F37" s="21"/>
      <c r="H37" s="63"/>
      <c r="J37" s="38"/>
    </row>
    <row r="38" spans="3:13" x14ac:dyDescent="0.25">
      <c r="C38" s="21"/>
      <c r="F38" s="21"/>
      <c r="H38" s="63"/>
      <c r="J38" s="38"/>
    </row>
    <row r="39" spans="3:13" x14ac:dyDescent="0.25">
      <c r="C39" s="21"/>
      <c r="F39" s="21"/>
      <c r="H39" s="63"/>
      <c r="J39" s="38"/>
    </row>
    <row r="40" spans="3:13" x14ac:dyDescent="0.25">
      <c r="C40" s="21"/>
      <c r="F40" s="21"/>
      <c r="H40" s="63"/>
      <c r="J40" s="38"/>
    </row>
    <row r="41" spans="3:13" x14ac:dyDescent="0.25">
      <c r="C41" s="21"/>
      <c r="F41" s="21"/>
      <c r="H41" s="63"/>
      <c r="J41" s="38"/>
      <c r="M41" s="63"/>
    </row>
    <row r="42" spans="3:13" x14ac:dyDescent="0.25">
      <c r="C42" s="21"/>
      <c r="F42" s="21"/>
      <c r="J42" s="38"/>
    </row>
    <row r="43" spans="3:13" x14ac:dyDescent="0.25">
      <c r="C43" s="21"/>
      <c r="F43" s="21"/>
      <c r="J43" s="38"/>
    </row>
    <row r="44" spans="3:13" x14ac:dyDescent="0.25">
      <c r="C44" s="21"/>
      <c r="F44" s="21"/>
      <c r="J44" s="38"/>
    </row>
    <row r="45" spans="3:13" x14ac:dyDescent="0.25">
      <c r="C45" s="21"/>
      <c r="F45" s="21"/>
      <c r="J45" s="38"/>
    </row>
    <row r="46" spans="3:13" x14ac:dyDescent="0.25">
      <c r="C46" s="21"/>
      <c r="F46" s="21"/>
      <c r="J46" s="38"/>
    </row>
    <row r="47" spans="3:13" x14ac:dyDescent="0.25">
      <c r="C47" s="21"/>
      <c r="F47" s="21"/>
      <c r="J47" s="38"/>
    </row>
    <row r="48" spans="3:13" x14ac:dyDescent="0.25">
      <c r="C48" s="21"/>
      <c r="F48" s="21"/>
      <c r="J48" s="38"/>
    </row>
    <row r="49" spans="1:15" x14ac:dyDescent="0.25">
      <c r="C49" s="21"/>
      <c r="F49" s="21"/>
      <c r="J49" s="38"/>
    </row>
    <row r="50" spans="1:15" x14ac:dyDescent="0.25">
      <c r="C50" s="21"/>
      <c r="F50" s="21"/>
      <c r="J50" s="38"/>
    </row>
    <row r="51" spans="1:15" x14ac:dyDescent="0.25">
      <c r="C51" s="21"/>
      <c r="F51" s="21"/>
      <c r="J51" s="38"/>
    </row>
    <row r="52" spans="1:15" x14ac:dyDescent="0.25">
      <c r="C52" s="21"/>
      <c r="F52" s="21"/>
      <c r="J52" s="38"/>
    </row>
    <row r="53" spans="1:15" x14ac:dyDescent="0.25">
      <c r="C53" s="21"/>
      <c r="F53" s="21"/>
      <c r="J53" s="38"/>
    </row>
    <row r="54" spans="1:15" x14ac:dyDescent="0.25">
      <c r="C54" s="21"/>
      <c r="F54" s="21"/>
      <c r="J54" s="38"/>
    </row>
    <row r="55" spans="1:15" x14ac:dyDescent="0.25">
      <c r="C55" s="21"/>
      <c r="F55" s="21"/>
      <c r="J55" s="38"/>
      <c r="L55" s="12"/>
      <c r="M55" s="12"/>
    </row>
    <row r="56" spans="1:15" x14ac:dyDescent="0.25">
      <c r="C56" s="21"/>
      <c r="F56" s="21"/>
      <c r="J56" s="38"/>
    </row>
    <row r="57" spans="1:15" x14ac:dyDescent="0.25">
      <c r="C57" s="21"/>
      <c r="F57" s="21"/>
      <c r="J57" s="38"/>
    </row>
    <row r="58" spans="1:15" s="12" customFormat="1" x14ac:dyDescent="0.25">
      <c r="A58"/>
      <c r="C58" s="51"/>
      <c r="D58"/>
      <c r="E58"/>
      <c r="F58" s="21"/>
      <c r="G58"/>
      <c r="H58"/>
      <c r="I58"/>
      <c r="J58" s="38"/>
      <c r="K58"/>
    </row>
    <row r="59" spans="1:15" s="12" customFormat="1" x14ac:dyDescent="0.25">
      <c r="A59"/>
      <c r="C59" s="51"/>
      <c r="D59"/>
      <c r="E59"/>
      <c r="F59" s="21"/>
      <c r="G59"/>
      <c r="H59"/>
      <c r="I59"/>
      <c r="J59" s="38"/>
      <c r="K59"/>
    </row>
    <row r="60" spans="1:15" s="12" customFormat="1" x14ac:dyDescent="0.25">
      <c r="A60"/>
      <c r="C60" s="51"/>
      <c r="D60"/>
      <c r="E60"/>
      <c r="F60" s="21"/>
      <c r="G60"/>
      <c r="H60"/>
      <c r="I60"/>
      <c r="J60" s="38"/>
      <c r="K60"/>
    </row>
    <row r="61" spans="1:15" s="12" customFormat="1" x14ac:dyDescent="0.25">
      <c r="A61"/>
      <c r="C61" s="51"/>
      <c r="D61"/>
      <c r="E61"/>
      <c r="F61" s="21"/>
      <c r="G61"/>
      <c r="H61"/>
      <c r="J61" s="67"/>
      <c r="K61"/>
    </row>
    <row r="62" spans="1:15" s="12" customFormat="1" x14ac:dyDescent="0.25">
      <c r="A62"/>
      <c r="C62" s="51"/>
      <c r="D62" s="38"/>
      <c r="E62" s="8"/>
      <c r="F62" s="21"/>
      <c r="G62"/>
      <c r="H62" s="8"/>
      <c r="J62" s="67"/>
      <c r="K62"/>
      <c r="M62" s="52"/>
    </row>
    <row r="63" spans="1:15" x14ac:dyDescent="0.25">
      <c r="C63" s="21"/>
      <c r="D63" s="38"/>
      <c r="F63" s="21"/>
      <c r="J63" s="38"/>
      <c r="O63" s="12"/>
    </row>
    <row r="64" spans="1:15" x14ac:dyDescent="0.25">
      <c r="C64" s="21"/>
      <c r="D64" s="38"/>
      <c r="E64" s="8"/>
      <c r="F64" s="21"/>
      <c r="H64" s="8"/>
      <c r="J64" s="38"/>
      <c r="M64" s="52"/>
    </row>
    <row r="65" spans="3:10" x14ac:dyDescent="0.25">
      <c r="C65" s="21"/>
      <c r="D65" s="38"/>
      <c r="F65" s="21"/>
      <c r="J65" s="38"/>
    </row>
    <row r="66" spans="3:10" x14ac:dyDescent="0.25">
      <c r="C66" s="21"/>
      <c r="D66" s="38"/>
      <c r="F66" s="21"/>
      <c r="J66" s="38"/>
    </row>
    <row r="67" spans="3:10" x14ac:dyDescent="0.25">
      <c r="C67" s="21"/>
      <c r="D67" s="38"/>
      <c r="F67" s="21"/>
      <c r="J67" s="38"/>
    </row>
    <row r="68" spans="3:10" x14ac:dyDescent="0.25">
      <c r="C68" s="21"/>
      <c r="D68" s="38"/>
      <c r="F68" s="21"/>
      <c r="J68" s="38"/>
    </row>
    <row r="69" spans="3:10" x14ac:dyDescent="0.25">
      <c r="C69" s="21"/>
      <c r="D69" s="38"/>
      <c r="F69" s="21"/>
      <c r="J69" s="38"/>
    </row>
    <row r="70" spans="3:10" x14ac:dyDescent="0.25">
      <c r="C70" s="21"/>
      <c r="D70" s="38"/>
      <c r="F70" s="21"/>
      <c r="J70" s="38"/>
    </row>
    <row r="71" spans="3:10" x14ac:dyDescent="0.25">
      <c r="C71" s="21"/>
      <c r="D71" s="38"/>
      <c r="F71" s="21"/>
      <c r="J71" s="38"/>
    </row>
    <row r="72" spans="3:10" x14ac:dyDescent="0.25">
      <c r="C72" s="21"/>
      <c r="D72" s="38"/>
      <c r="F72" s="21"/>
      <c r="J72" s="38"/>
    </row>
    <row r="73" spans="3:10" x14ac:dyDescent="0.25">
      <c r="C73" s="21"/>
      <c r="D73" s="38"/>
      <c r="F73" s="21"/>
      <c r="J73" s="38"/>
    </row>
    <row r="74" spans="3:10" x14ac:dyDescent="0.25">
      <c r="C74" s="21"/>
      <c r="D74" s="38"/>
      <c r="F74" s="21"/>
      <c r="J74" s="38"/>
    </row>
    <row r="75" spans="3:10" x14ac:dyDescent="0.25">
      <c r="C75" s="21"/>
      <c r="D75" s="38"/>
      <c r="F75" s="21"/>
      <c r="J75" s="38"/>
    </row>
    <row r="76" spans="3:10" x14ac:dyDescent="0.25">
      <c r="C76" s="21"/>
      <c r="D76" s="38"/>
      <c r="F76" s="21"/>
      <c r="J76" s="38"/>
    </row>
    <row r="77" spans="3:10" x14ac:dyDescent="0.25">
      <c r="C77" s="21"/>
      <c r="D77" s="38"/>
      <c r="F77" s="21"/>
      <c r="J77" s="38"/>
    </row>
    <row r="78" spans="3:10" x14ac:dyDescent="0.25">
      <c r="C78" s="21"/>
      <c r="D78" s="38"/>
      <c r="F78" s="21"/>
      <c r="J78" s="38"/>
    </row>
    <row r="79" spans="3:10" x14ac:dyDescent="0.25">
      <c r="C79" s="21"/>
      <c r="D79" s="38"/>
      <c r="F79" s="21"/>
      <c r="G79" s="48"/>
      <c r="J79" s="38"/>
    </row>
    <row r="80" spans="3:10" x14ac:dyDescent="0.25">
      <c r="C80" s="21"/>
      <c r="G80" s="38"/>
      <c r="J80" s="38"/>
    </row>
    <row r="81" spans="3:10" x14ac:dyDescent="0.25">
      <c r="C81" s="21"/>
      <c r="D81" s="38"/>
      <c r="F81" s="21"/>
      <c r="G81" s="38"/>
      <c r="J81" s="38"/>
    </row>
    <row r="82" spans="3:10" x14ac:dyDescent="0.25">
      <c r="C82" s="21"/>
      <c r="D82" s="38"/>
      <c r="F82" s="21"/>
      <c r="G82" s="38"/>
      <c r="J82" s="38"/>
    </row>
    <row r="83" spans="3:10" x14ac:dyDescent="0.25">
      <c r="C83" s="21"/>
      <c r="D83" s="38"/>
      <c r="F83" s="21"/>
      <c r="G83" s="38"/>
      <c r="J83" s="38"/>
    </row>
    <row r="84" spans="3:10" x14ac:dyDescent="0.25">
      <c r="C84" s="21"/>
      <c r="D84" s="49"/>
      <c r="F84" s="21"/>
      <c r="G84" s="49"/>
      <c r="J84" s="38"/>
    </row>
    <row r="85" spans="3:10" x14ac:dyDescent="0.25">
      <c r="C85" s="21"/>
      <c r="D85" s="38"/>
      <c r="F85" s="21"/>
      <c r="G85" s="38"/>
      <c r="J85" s="38"/>
    </row>
    <row r="86" spans="3:10" x14ac:dyDescent="0.25">
      <c r="C86" s="21"/>
      <c r="D86" s="38"/>
      <c r="F86" s="21"/>
      <c r="G86" s="38"/>
      <c r="J86" s="38"/>
    </row>
    <row r="87" spans="3:10" x14ac:dyDescent="0.25">
      <c r="C87" s="21"/>
      <c r="D87" s="38"/>
      <c r="F87" s="21"/>
      <c r="G87" s="38"/>
      <c r="J87" s="38"/>
    </row>
    <row r="88" spans="3:10" x14ac:dyDescent="0.25">
      <c r="C88" s="21"/>
      <c r="D88" s="49"/>
      <c r="F88" s="21"/>
      <c r="G88" s="38"/>
      <c r="J88" s="38"/>
    </row>
    <row r="89" spans="3:10" x14ac:dyDescent="0.25">
      <c r="C89" s="21"/>
      <c r="D89" s="49"/>
      <c r="F89" s="21"/>
      <c r="G89" s="38"/>
      <c r="J89" s="38"/>
    </row>
    <row r="90" spans="3:10" x14ac:dyDescent="0.25">
      <c r="C90" s="21"/>
      <c r="D90" s="38"/>
      <c r="F90" s="21"/>
      <c r="G90" s="38"/>
      <c r="J90" s="38"/>
    </row>
    <row r="91" spans="3:10" x14ac:dyDescent="0.25">
      <c r="C91" s="21"/>
      <c r="D91" s="38"/>
      <c r="F91" s="21"/>
      <c r="G91" s="38"/>
      <c r="J91" s="38"/>
    </row>
    <row r="92" spans="3:10" x14ac:dyDescent="0.25">
      <c r="C92" s="21"/>
      <c r="D92" s="49"/>
      <c r="F92" s="21"/>
      <c r="G92" s="38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C102" s="21"/>
      <c r="D102" s="38"/>
      <c r="F102" s="21"/>
      <c r="G102" s="38"/>
      <c r="J102" s="38"/>
    </row>
    <row r="103" spans="3:10" x14ac:dyDescent="0.25">
      <c r="C103" s="21"/>
      <c r="D103" s="38"/>
      <c r="F103" s="21"/>
      <c r="G103" s="38"/>
      <c r="J103" s="38"/>
    </row>
    <row r="104" spans="3:10" x14ac:dyDescent="0.25">
      <c r="C104" s="21"/>
      <c r="D104" s="38"/>
      <c r="F104" s="21"/>
      <c r="G104" s="38"/>
      <c r="J104" s="38"/>
    </row>
    <row r="105" spans="3:10" x14ac:dyDescent="0.25">
      <c r="C105" s="21"/>
      <c r="D105" s="38"/>
      <c r="F105" s="21"/>
      <c r="G105" s="38"/>
      <c r="J105" s="38"/>
    </row>
    <row r="106" spans="3:10" x14ac:dyDescent="0.25">
      <c r="C106" s="21"/>
      <c r="D106" s="38"/>
      <c r="F106" s="21"/>
      <c r="G106" s="38"/>
      <c r="J106" s="38"/>
    </row>
    <row r="107" spans="3:10" x14ac:dyDescent="0.25">
      <c r="C107" s="21"/>
      <c r="D107" s="38"/>
      <c r="F107" s="21"/>
      <c r="G107" s="38"/>
      <c r="J107" s="38"/>
    </row>
    <row r="108" spans="3:10" x14ac:dyDescent="0.25">
      <c r="C108" s="21"/>
      <c r="D108" s="38"/>
      <c r="F108" s="21"/>
      <c r="G108" s="38"/>
      <c r="J108" s="38"/>
    </row>
    <row r="109" spans="3:10" x14ac:dyDescent="0.25">
      <c r="C109" s="21"/>
      <c r="D109" s="38"/>
      <c r="F109" s="21"/>
      <c r="G109" s="38"/>
      <c r="J109" s="38"/>
    </row>
    <row r="110" spans="3:10" x14ac:dyDescent="0.25">
      <c r="C110" s="21"/>
      <c r="D110" s="38"/>
      <c r="F110" s="21"/>
      <c r="G110" s="38"/>
      <c r="J110" s="38"/>
    </row>
    <row r="111" spans="3:10" x14ac:dyDescent="0.25">
      <c r="C111" s="21"/>
      <c r="D111" s="38"/>
      <c r="F111" s="21"/>
      <c r="G111" s="38"/>
      <c r="J111" s="38"/>
    </row>
    <row r="112" spans="3:10" x14ac:dyDescent="0.25">
      <c r="C112" s="21"/>
      <c r="D112" s="38"/>
      <c r="F112" s="21"/>
      <c r="G112" s="38"/>
      <c r="J112" s="38"/>
    </row>
    <row r="113" spans="3:10" x14ac:dyDescent="0.25">
      <c r="C113" s="21"/>
      <c r="D113" s="38"/>
      <c r="F113" s="21"/>
      <c r="G113" s="38"/>
      <c r="J113" s="38"/>
    </row>
    <row r="114" spans="3:10" x14ac:dyDescent="0.25">
      <c r="C114" s="21"/>
      <c r="D114" s="38"/>
      <c r="F114" s="21"/>
      <c r="G114" s="38"/>
      <c r="J114" s="38"/>
    </row>
    <row r="115" spans="3:10" x14ac:dyDescent="0.25">
      <c r="C115" s="21"/>
      <c r="D115" s="38"/>
      <c r="F115" s="21"/>
      <c r="G115" s="38"/>
      <c r="J115" s="38"/>
    </row>
    <row r="116" spans="3:10" x14ac:dyDescent="0.25">
      <c r="C116" s="21"/>
      <c r="D116" s="38"/>
      <c r="F116" s="21"/>
      <c r="G116" s="38"/>
      <c r="J116" s="38"/>
    </row>
    <row r="117" spans="3:10" x14ac:dyDescent="0.25">
      <c r="C117" s="21"/>
      <c r="D117" s="38"/>
      <c r="F117" s="21"/>
      <c r="G117" s="38"/>
      <c r="J117" s="38"/>
    </row>
    <row r="118" spans="3:10" x14ac:dyDescent="0.25">
      <c r="C118" s="21"/>
      <c r="D118" s="38"/>
      <c r="F118" s="21"/>
      <c r="G118" s="38"/>
      <c r="J118" s="38"/>
    </row>
    <row r="119" spans="3:10" x14ac:dyDescent="0.25">
      <c r="C119" s="21"/>
      <c r="D119" s="38"/>
      <c r="F119" s="21"/>
      <c r="G119" s="38"/>
      <c r="J119" s="38"/>
    </row>
    <row r="120" spans="3:10" x14ac:dyDescent="0.25">
      <c r="C120" s="21"/>
      <c r="D120" s="38"/>
      <c r="F120" s="21"/>
      <c r="G120" s="38"/>
      <c r="J120" s="38"/>
    </row>
    <row r="121" spans="3:10" x14ac:dyDescent="0.25">
      <c r="C121" s="21"/>
      <c r="D121" s="38"/>
      <c r="F121" s="21"/>
      <c r="G121" s="38"/>
      <c r="J121" s="38"/>
    </row>
    <row r="122" spans="3:10" x14ac:dyDescent="0.25">
      <c r="C122" s="21"/>
      <c r="D122" s="38"/>
      <c r="F122" s="21"/>
      <c r="G122" s="38"/>
      <c r="J122" s="38"/>
    </row>
    <row r="123" spans="3:10" x14ac:dyDescent="0.25">
      <c r="C123" s="21"/>
      <c r="D123" s="38"/>
      <c r="F123" s="21"/>
      <c r="G123" s="38"/>
      <c r="J123" s="38"/>
    </row>
    <row r="124" spans="3:10" x14ac:dyDescent="0.25">
      <c r="C124" s="21"/>
      <c r="D124" s="38"/>
      <c r="F124" s="21"/>
      <c r="G124" s="38"/>
      <c r="J124" s="38"/>
    </row>
    <row r="125" spans="3:10" x14ac:dyDescent="0.25">
      <c r="C125" s="21"/>
      <c r="D125" s="38"/>
      <c r="F125" s="21"/>
      <c r="G125" s="38"/>
      <c r="J125" s="38"/>
    </row>
    <row r="126" spans="3:10" x14ac:dyDescent="0.25">
      <c r="C126" s="21"/>
      <c r="D126" s="38"/>
      <c r="F126" s="21"/>
      <c r="G126" s="38"/>
      <c r="J126" s="38"/>
    </row>
    <row r="127" spans="3:10" x14ac:dyDescent="0.25">
      <c r="D127" s="38"/>
      <c r="F127" s="21"/>
      <c r="G127" s="38"/>
      <c r="J127" s="38"/>
    </row>
    <row r="128" spans="3:10" x14ac:dyDescent="0.25">
      <c r="D128" s="38"/>
      <c r="F128" s="21"/>
      <c r="G128" s="38"/>
      <c r="J128" s="38"/>
    </row>
    <row r="129" spans="4:10" x14ac:dyDescent="0.25">
      <c r="D129" s="38"/>
      <c r="F129" s="21"/>
      <c r="G129" s="38"/>
      <c r="J129" s="38"/>
    </row>
    <row r="130" spans="4:10" x14ac:dyDescent="0.25">
      <c r="D130" s="38"/>
      <c r="F130" s="21"/>
      <c r="G130" s="38"/>
      <c r="J130" s="38"/>
    </row>
    <row r="131" spans="4:10" x14ac:dyDescent="0.25">
      <c r="D131" s="38"/>
      <c r="F131" s="21"/>
      <c r="G131" s="38"/>
      <c r="J131" s="38"/>
    </row>
    <row r="132" spans="4:10" x14ac:dyDescent="0.25">
      <c r="D132" s="38"/>
      <c r="F132" s="21"/>
      <c r="G132" s="38"/>
      <c r="J132" s="38"/>
    </row>
    <row r="133" spans="4:10" x14ac:dyDescent="0.25">
      <c r="D133" s="44"/>
      <c r="E133" s="50" t="s">
        <v>35</v>
      </c>
      <c r="F133" s="45"/>
      <c r="G133" s="44"/>
      <c r="H133" s="50" t="s">
        <v>35</v>
      </c>
      <c r="I133" s="50"/>
      <c r="J133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DF4E-BD2A-4660-B11E-3BF777CD3D2F}">
  <dimension ref="A1:AC110"/>
  <sheetViews>
    <sheetView workbookViewId="0">
      <pane ySplit="15" topLeftCell="A16" activePane="bottomLeft" state="frozen"/>
      <selection activeCell="F6" sqref="F6"/>
      <selection pane="bottomLeft" activeCell="K31" sqref="K31"/>
    </sheetView>
  </sheetViews>
  <sheetFormatPr defaultRowHeight="15" x14ac:dyDescent="0.25"/>
  <cols>
    <col min="1" max="1" width="4" customWidth="1"/>
    <col min="3" max="3" width="4" customWidth="1"/>
    <col min="4" max="4" width="7.5703125" customWidth="1"/>
    <col min="6" max="6" width="9.42578125" bestFit="1" customWidth="1"/>
    <col min="7" max="7" width="7.42578125" style="8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[11]Summary!E2</f>
        <v>0.13500000000000001</v>
      </c>
      <c r="O1">
        <v>2204.62262184877</v>
      </c>
      <c r="T1" t="s">
        <v>47</v>
      </c>
      <c r="U1" t="s">
        <v>48</v>
      </c>
      <c r="V1" t="s">
        <v>49</v>
      </c>
    </row>
    <row r="2" spans="1:29" x14ac:dyDescent="0.25">
      <c r="G2"/>
      <c r="H2" s="2" t="s">
        <v>1</v>
      </c>
      <c r="I2" s="2" t="s">
        <v>1</v>
      </c>
      <c r="J2">
        <f>+D11+G11</f>
        <v>134340</v>
      </c>
      <c r="K2">
        <f>J2-J3</f>
        <v>300</v>
      </c>
      <c r="L2" s="1">
        <f>K2/J2</f>
        <v>2.2331397945511387E-3</v>
      </c>
      <c r="S2" t="s">
        <v>50</v>
      </c>
      <c r="V2" s="8">
        <f>U2*2204.622/60</f>
        <v>0</v>
      </c>
      <c r="W2" s="11" t="e">
        <f>V2/T2</f>
        <v>#DIV/0!</v>
      </c>
    </row>
    <row r="3" spans="1:29" x14ac:dyDescent="0.25">
      <c r="B3" t="s">
        <v>2</v>
      </c>
      <c r="D3" s="3" t="s">
        <v>80</v>
      </c>
      <c r="E3" s="4"/>
      <c r="F3" t="s">
        <v>126</v>
      </c>
      <c r="G3"/>
      <c r="H3" s="2" t="s">
        <v>5</v>
      </c>
      <c r="I3" s="2"/>
      <c r="J3">
        <f>K11-L10+M11-N10+O11-P10+Q11-R10+S11-T10+U11-V10+W11-X10</f>
        <v>134040</v>
      </c>
      <c r="K3" s="5" t="s">
        <v>6</v>
      </c>
      <c r="L3" s="5" t="s">
        <v>7</v>
      </c>
      <c r="M3" s="5" t="s">
        <v>8</v>
      </c>
      <c r="N3" s="6">
        <f>N4*I4/O1</f>
        <v>56.704234214042977</v>
      </c>
      <c r="O3" s="6">
        <f>K7+M7+O7+Q7+S7+U7+W7</f>
        <v>56.704234214042984</v>
      </c>
      <c r="S3" t="s">
        <v>53</v>
      </c>
      <c r="U3" s="6"/>
      <c r="V3" s="8">
        <f>U3*2204.622/60</f>
        <v>0</v>
      </c>
      <c r="W3" s="11" t="e">
        <f>V3/T3</f>
        <v>#DIV/0!</v>
      </c>
      <c r="Y3">
        <v>134</v>
      </c>
      <c r="Z3">
        <f>U3/Y3*1000</f>
        <v>0</v>
      </c>
      <c r="AA3">
        <v>1320</v>
      </c>
      <c r="AB3">
        <f>AA3*Y3</f>
        <v>176880</v>
      </c>
    </row>
    <row r="4" spans="1:29" x14ac:dyDescent="0.25">
      <c r="B4" t="s">
        <v>9</v>
      </c>
      <c r="D4" s="7" t="str">
        <f>[11]Summary!C2</f>
        <v>Barley</v>
      </c>
      <c r="E4" s="4"/>
      <c r="F4" s="8">
        <f>[11]Summary!C3</f>
        <v>2022</v>
      </c>
      <c r="G4"/>
      <c r="I4" s="8">
        <f>[11]Summary!D2</f>
        <v>48</v>
      </c>
      <c r="J4" s="8">
        <f>J3/I4</f>
        <v>2792.5</v>
      </c>
      <c r="K4" s="9">
        <v>0.98</v>
      </c>
      <c r="L4" s="9">
        <f>IF(J5=0,L1,(L8+N8+P8+R8+T8+V8+X8)/J5/K4)</f>
        <v>0.16000000000000003</v>
      </c>
      <c r="M4" s="9">
        <f>IF(J5=0,0,(L9+N9+P9+R9+T9+V9+X9)/J5/K4)</f>
        <v>2.0000000000000004E-2</v>
      </c>
      <c r="N4" s="8">
        <f>IF(L4&gt;L1,J4*(1-L4)/(1-L1)*(1-M4)*K4,J4*K4*(1-M4))</f>
        <v>2604.4049479768782</v>
      </c>
      <c r="S4" t="s">
        <v>54</v>
      </c>
      <c r="T4" s="58">
        <f>T2+T3</f>
        <v>0</v>
      </c>
      <c r="U4" s="58">
        <f>U2+U3</f>
        <v>0</v>
      </c>
      <c r="V4" s="59">
        <f>V2+V3</f>
        <v>0</v>
      </c>
      <c r="W4" s="60" t="e">
        <f>V4/T4</f>
        <v>#DIV/0!</v>
      </c>
    </row>
    <row r="5" spans="1:29" x14ac:dyDescent="0.25">
      <c r="B5" t="s">
        <v>10</v>
      </c>
      <c r="D5" s="7">
        <v>44838</v>
      </c>
      <c r="E5" s="4"/>
      <c r="F5" s="10">
        <v>44838</v>
      </c>
      <c r="G5"/>
      <c r="J5" s="6">
        <f>J3/O1</f>
        <v>60.799521274800163</v>
      </c>
      <c r="N5" s="8">
        <v>50</v>
      </c>
      <c r="O5" s="11">
        <f>N4/N5</f>
        <v>52.088098959537568</v>
      </c>
      <c r="P5" t="s">
        <v>11</v>
      </c>
      <c r="V5" s="6"/>
    </row>
    <row r="6" spans="1:29" x14ac:dyDescent="0.25">
      <c r="D6" s="12"/>
      <c r="G6"/>
      <c r="J6" s="6"/>
      <c r="K6" s="13"/>
      <c r="L6" s="14"/>
      <c r="M6" s="13"/>
      <c r="N6" s="8"/>
      <c r="O6" s="11"/>
    </row>
    <row r="7" spans="1:29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56.704234214042984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0.16</v>
      </c>
      <c r="L8" s="6">
        <f>(L11-L10/$O1)*$K4*K8</f>
        <v>9.5333649358886667</v>
      </c>
      <c r="M8" s="1">
        <v>0.2</v>
      </c>
      <c r="N8" s="6">
        <f>(N11-N10/$O1)*$K4*M8</f>
        <v>0</v>
      </c>
      <c r="O8" s="1">
        <v>0.2</v>
      </c>
      <c r="P8" s="6">
        <f>(P11-P10/$O1)*$K4*O8</f>
        <v>0</v>
      </c>
      <c r="Q8" s="1">
        <v>0.26</v>
      </c>
      <c r="R8" s="6">
        <f>(R11-R10/$O1)*$K4*Q8</f>
        <v>0</v>
      </c>
      <c r="S8" s="1">
        <v>0.13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0.02</v>
      </c>
      <c r="L9" s="6">
        <f>(L11-L10/$O1)*$K4*K9</f>
        <v>1.1916706169860833</v>
      </c>
      <c r="M9" s="1">
        <v>0.02</v>
      </c>
      <c r="N9" s="6">
        <f>(N11-N10/$O1)*$K4*M9</f>
        <v>0</v>
      </c>
      <c r="O9" s="1">
        <v>0.02</v>
      </c>
      <c r="P9" s="6">
        <f>(P11-P10/$O1)*$K4*O9</f>
        <v>0</v>
      </c>
      <c r="Q9" s="1">
        <v>1.7000000000000001E-2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14</v>
      </c>
      <c r="C10" s="21"/>
      <c r="D10" s="22">
        <f>J3/J2*D11</f>
        <v>64535.560518088438</v>
      </c>
      <c r="E10" s="23"/>
      <c r="F10" s="24"/>
      <c r="G10" s="22">
        <f>J3/J2*G11</f>
        <v>69504.43948191157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9" x14ac:dyDescent="0.25">
      <c r="B11" t="s">
        <v>16</v>
      </c>
      <c r="C11" s="21"/>
      <c r="D11" s="26">
        <f>E14</f>
        <v>64680</v>
      </c>
      <c r="E11" s="27"/>
      <c r="F11" s="28"/>
      <c r="G11" s="26">
        <f>H14</f>
        <v>69660</v>
      </c>
      <c r="H11" s="27"/>
      <c r="I11" s="27"/>
      <c r="J11" s="29"/>
      <c r="K11" s="30">
        <f>K14+L14</f>
        <v>134040</v>
      </c>
      <c r="L11" s="31">
        <f>K11/2204.62262184877</f>
        <v>60.799521274800163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9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20</v>
      </c>
      <c r="L12" s="37"/>
      <c r="M12" s="36" t="s">
        <v>65</v>
      </c>
      <c r="N12" s="37"/>
      <c r="O12" s="36" t="s">
        <v>65</v>
      </c>
      <c r="P12" s="37"/>
      <c r="Q12" s="36" t="s">
        <v>20</v>
      </c>
      <c r="R12" s="37"/>
      <c r="S12" s="36" t="s">
        <v>66</v>
      </c>
      <c r="T12" s="37"/>
      <c r="U12" s="36" t="s">
        <v>25</v>
      </c>
      <c r="V12" s="37"/>
      <c r="W12" s="36" t="s">
        <v>26</v>
      </c>
      <c r="X12" s="37"/>
    </row>
    <row r="13" spans="1:29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9" x14ac:dyDescent="0.25">
      <c r="C14" s="21"/>
      <c r="D14" s="38"/>
      <c r="E14" s="40">
        <f>SUM(E15:E143)</f>
        <v>64680</v>
      </c>
      <c r="F14" s="41">
        <f>SUM(F15:F143)</f>
        <v>0</v>
      </c>
      <c r="G14" s="38"/>
      <c r="H14" s="40">
        <f>SUM(H15:H143)</f>
        <v>69660</v>
      </c>
      <c r="I14" s="40">
        <f>SUM(I15:I143)</f>
        <v>0</v>
      </c>
      <c r="J14" s="29"/>
      <c r="K14" s="42">
        <f>SUM(K15:K143)</f>
        <v>134040</v>
      </c>
      <c r="L14" s="43">
        <f>SUM(L15:L143)</f>
        <v>0</v>
      </c>
      <c r="M14" s="42">
        <f>SUM(M15:M143)</f>
        <v>0</v>
      </c>
      <c r="N14" s="43">
        <f>SUM(N15:N143)</f>
        <v>0</v>
      </c>
      <c r="O14" s="42">
        <f>SUM(O15:O143)</f>
        <v>0</v>
      </c>
      <c r="P14" s="43">
        <f>SUM(P15:P143)</f>
        <v>0</v>
      </c>
      <c r="Q14" s="42">
        <f>SUM(Q15:Q143)</f>
        <v>0</v>
      </c>
      <c r="R14" s="43">
        <f>SUM(R15:R143)</f>
        <v>0</v>
      </c>
      <c r="S14" s="42">
        <f>SUM(S15:S143)</f>
        <v>0</v>
      </c>
      <c r="T14" s="43">
        <f>SUM(T15:T143)</f>
        <v>0</v>
      </c>
      <c r="U14" s="42">
        <f>SUM(U15:U143)</f>
        <v>0</v>
      </c>
      <c r="V14" s="43">
        <f>SUM(V15:V143)</f>
        <v>0</v>
      </c>
      <c r="W14" s="42">
        <f>SUM(W15:W143)</f>
        <v>0</v>
      </c>
      <c r="X14" s="43">
        <f>SUM(X15:X143)</f>
        <v>0</v>
      </c>
    </row>
    <row r="15" spans="1:29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9" x14ac:dyDescent="0.25">
      <c r="C16" s="21">
        <v>1</v>
      </c>
      <c r="D16">
        <v>135</v>
      </c>
      <c r="E16">
        <v>16600</v>
      </c>
      <c r="F16" s="21"/>
      <c r="G16" s="47">
        <v>668</v>
      </c>
      <c r="H16">
        <v>17900</v>
      </c>
      <c r="I16" s="21"/>
      <c r="J16" s="53"/>
      <c r="K16">
        <v>34920</v>
      </c>
      <c r="O16" s="12"/>
      <c r="AA16" s="6"/>
      <c r="AC16" s="8"/>
    </row>
    <row r="17" spans="3:27" x14ac:dyDescent="0.25">
      <c r="C17" s="21">
        <v>2</v>
      </c>
      <c r="D17">
        <v>136</v>
      </c>
      <c r="E17">
        <v>19160</v>
      </c>
      <c r="F17" s="21"/>
      <c r="G17" s="47">
        <v>669</v>
      </c>
      <c r="H17">
        <v>20140</v>
      </c>
      <c r="I17" s="21"/>
      <c r="J17" s="6"/>
      <c r="K17">
        <v>39580</v>
      </c>
    </row>
    <row r="18" spans="3:27" x14ac:dyDescent="0.25">
      <c r="C18" s="21">
        <v>3</v>
      </c>
      <c r="D18">
        <v>137</v>
      </c>
      <c r="E18">
        <v>21280</v>
      </c>
      <c r="F18" s="21"/>
      <c r="G18" s="47">
        <v>670</v>
      </c>
      <c r="H18">
        <v>18840</v>
      </c>
      <c r="I18" s="21"/>
      <c r="J18" s="6"/>
      <c r="K18">
        <v>39500</v>
      </c>
    </row>
    <row r="19" spans="3:27" x14ac:dyDescent="0.25">
      <c r="C19" s="21">
        <v>4</v>
      </c>
      <c r="D19">
        <v>138</v>
      </c>
      <c r="E19">
        <v>7640</v>
      </c>
      <c r="F19" s="21"/>
      <c r="G19" s="47">
        <v>671</v>
      </c>
      <c r="H19">
        <v>12780</v>
      </c>
      <c r="I19" s="21"/>
      <c r="J19" s="6"/>
      <c r="K19">
        <v>20040</v>
      </c>
    </row>
    <row r="20" spans="3:27" x14ac:dyDescent="0.25">
      <c r="C20" s="21"/>
      <c r="F20" s="21"/>
      <c r="G20" s="47"/>
      <c r="I20" s="21"/>
      <c r="J20" s="6"/>
    </row>
    <row r="21" spans="3:27" x14ac:dyDescent="0.25">
      <c r="C21" s="21"/>
      <c r="F21" s="21"/>
      <c r="G21" s="47"/>
      <c r="I21" s="21"/>
      <c r="J21" s="6"/>
    </row>
    <row r="22" spans="3:27" x14ac:dyDescent="0.25">
      <c r="C22" s="21"/>
      <c r="F22" s="21"/>
      <c r="G22" s="47"/>
      <c r="I22" s="21"/>
      <c r="J22" s="6"/>
    </row>
    <row r="23" spans="3:27" x14ac:dyDescent="0.25">
      <c r="C23" s="21"/>
      <c r="F23" s="21"/>
      <c r="G23" s="47"/>
      <c r="I23" s="21"/>
      <c r="J23" s="6"/>
    </row>
    <row r="24" spans="3:27" x14ac:dyDescent="0.25">
      <c r="C24" s="21"/>
      <c r="F24" s="21"/>
      <c r="G24" s="47"/>
      <c r="I24" s="21"/>
      <c r="J24" s="6"/>
    </row>
    <row r="25" spans="3:27" x14ac:dyDescent="0.25">
      <c r="C25" s="21"/>
      <c r="F25" s="21"/>
      <c r="G25" s="47"/>
      <c r="I25" s="21"/>
      <c r="J25" s="6"/>
    </row>
    <row r="26" spans="3:27" x14ac:dyDescent="0.25">
      <c r="C26" s="21"/>
      <c r="F26" s="21"/>
      <c r="G26" s="47"/>
      <c r="I26" s="21"/>
      <c r="J26" s="53"/>
      <c r="P26" s="12"/>
      <c r="Z26" s="8"/>
    </row>
    <row r="27" spans="3:27" x14ac:dyDescent="0.25">
      <c r="C27" s="21"/>
      <c r="F27" s="21"/>
      <c r="G27" s="47"/>
      <c r="I27" s="21"/>
      <c r="J27" s="6"/>
      <c r="Z27" s="8"/>
    </row>
    <row r="28" spans="3:27" x14ac:dyDescent="0.25">
      <c r="C28" s="21"/>
      <c r="F28" s="21"/>
      <c r="G28" s="47"/>
      <c r="I28" s="21"/>
      <c r="J28" s="6"/>
      <c r="S28" s="12"/>
      <c r="AA28" s="6"/>
    </row>
    <row r="29" spans="3:27" x14ac:dyDescent="0.25">
      <c r="C29" s="21"/>
      <c r="F29" s="21"/>
      <c r="G29" s="47"/>
      <c r="I29" s="21"/>
      <c r="J29" s="6"/>
      <c r="S29" s="12"/>
    </row>
    <row r="30" spans="3:27" x14ac:dyDescent="0.25">
      <c r="C30" s="21"/>
      <c r="F30" s="21"/>
      <c r="G30" s="47"/>
      <c r="I30" s="21"/>
      <c r="J30" s="6"/>
      <c r="S30" s="12"/>
    </row>
    <row r="31" spans="3:27" x14ac:dyDescent="0.25">
      <c r="C31" s="21"/>
      <c r="F31" s="21"/>
      <c r="G31" s="47"/>
      <c r="I31" s="21"/>
      <c r="J31" s="53"/>
    </row>
    <row r="32" spans="3:27" x14ac:dyDescent="0.25">
      <c r="C32" s="21"/>
      <c r="F32" s="21"/>
      <c r="G32" s="47"/>
      <c r="I32" s="21"/>
      <c r="J32" s="6"/>
    </row>
    <row r="33" spans="3:29" x14ac:dyDescent="0.25">
      <c r="C33" s="21"/>
      <c r="F33" s="21"/>
      <c r="G33" s="47"/>
      <c r="I33" s="21"/>
      <c r="J33" s="53"/>
    </row>
    <row r="34" spans="3:29" x14ac:dyDescent="0.25">
      <c r="C34" s="21"/>
      <c r="F34" s="21"/>
      <c r="G34" s="47"/>
      <c r="I34" s="21"/>
      <c r="J34" s="53"/>
      <c r="O34" s="12"/>
      <c r="P34" s="12"/>
      <c r="AA34" s="6"/>
      <c r="AC34" s="8"/>
    </row>
    <row r="35" spans="3:29" x14ac:dyDescent="0.25">
      <c r="C35" s="21"/>
      <c r="F35" s="21"/>
      <c r="G35" s="47"/>
      <c r="I35" s="21"/>
      <c r="J35" s="53"/>
      <c r="Z35" s="8"/>
      <c r="AB35" s="8"/>
    </row>
    <row r="36" spans="3:29" x14ac:dyDescent="0.25">
      <c r="C36" s="21"/>
      <c r="F36" s="21"/>
      <c r="G36" s="47"/>
      <c r="I36" s="21"/>
      <c r="J36" s="6"/>
      <c r="P36" s="12"/>
      <c r="AA36" s="6"/>
    </row>
    <row r="37" spans="3:29" x14ac:dyDescent="0.25">
      <c r="C37" s="21"/>
      <c r="F37" s="21"/>
      <c r="G37" s="47"/>
      <c r="I37" s="21"/>
      <c r="J37" s="53"/>
      <c r="Z37" s="8"/>
      <c r="AB37" s="8"/>
    </row>
    <row r="38" spans="3:29" x14ac:dyDescent="0.25">
      <c r="C38" s="21"/>
      <c r="F38" s="21"/>
      <c r="G38" s="47"/>
      <c r="I38" s="21"/>
      <c r="J38" s="53"/>
      <c r="M38" s="12"/>
      <c r="N38" s="12"/>
      <c r="AA38" s="6"/>
    </row>
    <row r="39" spans="3:29" x14ac:dyDescent="0.25">
      <c r="C39" s="21"/>
      <c r="F39" s="21"/>
      <c r="G39" s="47"/>
      <c r="I39" s="21"/>
      <c r="J39" s="6"/>
      <c r="N39" s="12"/>
      <c r="Z39" s="8"/>
      <c r="AB39" s="8"/>
    </row>
    <row r="40" spans="3:29" x14ac:dyDescent="0.25">
      <c r="C40" s="21"/>
      <c r="F40" s="21"/>
      <c r="G40" s="47"/>
      <c r="I40" s="21"/>
      <c r="J40" s="53"/>
      <c r="N40" s="12"/>
      <c r="AA40" s="6"/>
    </row>
    <row r="41" spans="3:29" x14ac:dyDescent="0.25">
      <c r="C41" s="21"/>
      <c r="F41" s="21"/>
      <c r="G41" s="47"/>
      <c r="I41" s="21"/>
      <c r="J41" s="6"/>
    </row>
    <row r="42" spans="3:29" x14ac:dyDescent="0.25">
      <c r="C42" s="21"/>
      <c r="F42" s="21"/>
      <c r="G42" s="47"/>
      <c r="I42" s="21"/>
      <c r="J42" s="53"/>
      <c r="M42" s="12"/>
      <c r="P42" s="12"/>
      <c r="Z42" s="8"/>
      <c r="AB42" s="8"/>
    </row>
    <row r="43" spans="3:29" x14ac:dyDescent="0.25">
      <c r="C43" s="21"/>
      <c r="F43" s="21"/>
      <c r="G43" s="47"/>
      <c r="I43" s="21"/>
      <c r="J43" s="53"/>
      <c r="M43" s="12"/>
      <c r="P43" s="12"/>
      <c r="AA43" s="6"/>
    </row>
    <row r="44" spans="3:29" x14ac:dyDescent="0.25">
      <c r="C44" s="21"/>
      <c r="F44" s="21"/>
      <c r="G44" s="47"/>
      <c r="I44" s="21"/>
      <c r="J44" s="53"/>
      <c r="Z44" s="8"/>
      <c r="AB44" s="8"/>
    </row>
    <row r="45" spans="3:29" x14ac:dyDescent="0.25">
      <c r="C45" s="21"/>
      <c r="D45" s="38"/>
      <c r="F45" s="21"/>
      <c r="G45" s="47"/>
      <c r="I45" s="21"/>
      <c r="J45" s="53"/>
    </row>
    <row r="46" spans="3:29" x14ac:dyDescent="0.25">
      <c r="C46" s="21"/>
      <c r="D46" s="38"/>
      <c r="F46" s="21"/>
      <c r="G46" s="47"/>
      <c r="I46" s="21"/>
      <c r="J46" s="53"/>
    </row>
    <row r="47" spans="3:29" x14ac:dyDescent="0.25">
      <c r="C47" s="21"/>
      <c r="D47" s="38"/>
      <c r="F47" s="21"/>
      <c r="G47" s="47"/>
      <c r="I47" s="21"/>
      <c r="J47" s="53"/>
    </row>
    <row r="48" spans="3:29" x14ac:dyDescent="0.25">
      <c r="C48" s="21"/>
      <c r="D48" s="38"/>
      <c r="F48" s="21"/>
      <c r="G48" s="47"/>
      <c r="I48" s="21"/>
      <c r="J48" s="53"/>
    </row>
    <row r="49" spans="2:10" x14ac:dyDescent="0.25">
      <c r="C49" s="21"/>
      <c r="D49" s="38"/>
      <c r="F49" s="21"/>
      <c r="G49" s="47"/>
      <c r="I49" s="21"/>
      <c r="J49" s="53"/>
    </row>
    <row r="50" spans="2:10" x14ac:dyDescent="0.25">
      <c r="C50" s="21"/>
      <c r="D50" s="38"/>
      <c r="F50" s="21"/>
      <c r="G50" s="47"/>
      <c r="I50" s="21"/>
      <c r="J50" s="53"/>
    </row>
    <row r="51" spans="2:10" x14ac:dyDescent="0.25">
      <c r="C51" s="21"/>
      <c r="D51" s="38"/>
      <c r="F51" s="21"/>
      <c r="G51" s="47"/>
      <c r="I51" s="21"/>
      <c r="J51" s="53"/>
    </row>
    <row r="52" spans="2:10" x14ac:dyDescent="0.25">
      <c r="C52" s="21"/>
      <c r="F52" s="21"/>
      <c r="G52" s="47"/>
      <c r="I52" s="21"/>
      <c r="J52" s="53"/>
    </row>
    <row r="53" spans="2:10" x14ac:dyDescent="0.25">
      <c r="C53" s="21"/>
      <c r="D53" s="38"/>
      <c r="F53" s="21"/>
      <c r="G53" s="47"/>
      <c r="I53" s="21"/>
      <c r="J53" s="53"/>
    </row>
    <row r="54" spans="2:10" x14ac:dyDescent="0.25">
      <c r="C54" s="21"/>
      <c r="D54" s="54"/>
      <c r="E54" s="65"/>
      <c r="F54" s="56"/>
      <c r="G54" s="47"/>
      <c r="I54" s="21"/>
      <c r="J54" s="53"/>
    </row>
    <row r="55" spans="2:10" x14ac:dyDescent="0.25">
      <c r="C55" s="21"/>
      <c r="D55" s="38"/>
      <c r="E55" s="12"/>
      <c r="F55" s="21"/>
      <c r="G55" s="47"/>
      <c r="I55" s="21"/>
      <c r="J55" s="53"/>
    </row>
    <row r="56" spans="2:10" x14ac:dyDescent="0.25">
      <c r="C56" s="21"/>
      <c r="D56" s="49"/>
      <c r="E56" s="12"/>
      <c r="F56" s="21"/>
      <c r="G56" s="47"/>
      <c r="I56" s="21"/>
      <c r="J56" s="53"/>
    </row>
    <row r="57" spans="2:10" x14ac:dyDescent="0.25">
      <c r="C57" s="21"/>
      <c r="D57" s="38"/>
      <c r="E57" s="12"/>
      <c r="F57" s="21"/>
      <c r="G57" s="47"/>
      <c r="H57" s="12"/>
      <c r="I57" s="21"/>
      <c r="J57" s="53"/>
    </row>
    <row r="58" spans="2:10" x14ac:dyDescent="0.25">
      <c r="B58" s="64"/>
      <c r="C58" s="21"/>
      <c r="D58" s="38"/>
      <c r="E58" s="12"/>
      <c r="F58" s="21"/>
      <c r="G58" s="47"/>
      <c r="H58" s="12"/>
      <c r="I58" s="21"/>
      <c r="J58" s="53"/>
    </row>
    <row r="59" spans="2:10" x14ac:dyDescent="0.25">
      <c r="C59" s="21"/>
      <c r="D59" s="38"/>
      <c r="E59" s="12"/>
      <c r="F59" s="21"/>
      <c r="G59" s="47"/>
      <c r="H59" s="12"/>
      <c r="I59" s="21"/>
      <c r="J59" s="53"/>
    </row>
    <row r="60" spans="2:10" x14ac:dyDescent="0.25">
      <c r="C60" s="21"/>
      <c r="D60" s="38"/>
      <c r="E60" s="12"/>
      <c r="F60" s="21"/>
      <c r="G60" s="47"/>
      <c r="H60" s="12"/>
      <c r="I60" s="21"/>
      <c r="J60" s="53"/>
    </row>
    <row r="61" spans="2:10" x14ac:dyDescent="0.25">
      <c r="C61" s="21"/>
      <c r="D61" s="38"/>
      <c r="E61" s="12"/>
      <c r="F61" s="21"/>
      <c r="G61" s="47"/>
      <c r="H61" s="12"/>
      <c r="I61" s="21"/>
      <c r="J61" s="53"/>
    </row>
    <row r="62" spans="2:10" x14ac:dyDescent="0.25">
      <c r="C62" s="21"/>
      <c r="D62" s="38"/>
      <c r="E62" s="12"/>
      <c r="F62" s="21"/>
      <c r="G62" s="47"/>
      <c r="H62" s="12"/>
      <c r="I62" s="21"/>
      <c r="J62" s="53"/>
    </row>
    <row r="63" spans="2:10" x14ac:dyDescent="0.25">
      <c r="C63" s="21"/>
      <c r="D63" s="38"/>
      <c r="F63" s="21"/>
      <c r="G63" s="47"/>
      <c r="H63" s="12"/>
      <c r="I63" s="21"/>
      <c r="J63" s="53"/>
    </row>
    <row r="64" spans="2:10" x14ac:dyDescent="0.25">
      <c r="C64" s="21"/>
      <c r="D64" s="38"/>
      <c r="F64" s="21"/>
      <c r="G64" s="47"/>
      <c r="I64" s="21"/>
      <c r="J64" s="53"/>
    </row>
    <row r="65" spans="3:19" x14ac:dyDescent="0.25">
      <c r="C65" s="21"/>
      <c r="D65" s="49"/>
      <c r="F65" s="21"/>
      <c r="G65" s="47"/>
      <c r="I65" s="21"/>
      <c r="J65" s="53"/>
      <c r="S65" s="63"/>
    </row>
    <row r="66" spans="3:19" x14ac:dyDescent="0.25">
      <c r="C66" s="21"/>
      <c r="D66" s="49"/>
      <c r="F66" s="21"/>
      <c r="G66" s="47"/>
      <c r="I66" s="21"/>
      <c r="J66" s="53"/>
    </row>
    <row r="67" spans="3:19" x14ac:dyDescent="0.25">
      <c r="C67" s="21"/>
      <c r="D67" s="38"/>
      <c r="F67" s="21"/>
      <c r="G67" s="47"/>
      <c r="I67" s="21"/>
      <c r="J67" s="53"/>
    </row>
    <row r="68" spans="3:19" x14ac:dyDescent="0.25">
      <c r="C68" s="21"/>
      <c r="D68" s="38"/>
      <c r="F68" s="21"/>
      <c r="G68" s="47"/>
      <c r="I68" s="21"/>
      <c r="J68" s="53"/>
    </row>
    <row r="69" spans="3:19" x14ac:dyDescent="0.25">
      <c r="C69" s="21"/>
      <c r="D69" s="49"/>
      <c r="F69" s="21"/>
      <c r="G69" s="47"/>
      <c r="I69" s="21"/>
      <c r="J69" s="53"/>
    </row>
    <row r="70" spans="3:19" x14ac:dyDescent="0.25">
      <c r="C70" s="21"/>
      <c r="D70" s="38"/>
      <c r="F70" s="21"/>
      <c r="G70" s="47"/>
      <c r="I70" s="21"/>
      <c r="J70" s="53"/>
    </row>
    <row r="71" spans="3:19" x14ac:dyDescent="0.25">
      <c r="C71" s="21"/>
      <c r="D71" s="38"/>
      <c r="F71" s="21"/>
      <c r="G71" s="47"/>
      <c r="I71" s="21"/>
      <c r="J71" s="53"/>
    </row>
    <row r="72" spans="3:19" x14ac:dyDescent="0.25">
      <c r="C72" s="21"/>
      <c r="D72" s="38"/>
      <c r="F72" s="21"/>
      <c r="G72" s="47"/>
      <c r="I72" s="21"/>
      <c r="J72" s="53"/>
    </row>
    <row r="73" spans="3:19" x14ac:dyDescent="0.25">
      <c r="C73" s="21"/>
      <c r="D73" s="38"/>
      <c r="F73" s="21"/>
      <c r="G73" s="47"/>
      <c r="I73" s="21"/>
      <c r="J73" s="53"/>
    </row>
    <row r="74" spans="3:19" x14ac:dyDescent="0.25">
      <c r="C74" s="21"/>
      <c r="D74" s="38"/>
      <c r="F74" s="21"/>
      <c r="G74" s="47"/>
      <c r="I74" s="21"/>
      <c r="J74" s="53"/>
    </row>
    <row r="75" spans="3:19" x14ac:dyDescent="0.25">
      <c r="C75" s="21"/>
      <c r="D75" s="38"/>
      <c r="F75" s="21"/>
      <c r="G75" s="47"/>
      <c r="I75" s="21"/>
      <c r="J75" s="53"/>
    </row>
    <row r="76" spans="3:19" x14ac:dyDescent="0.25">
      <c r="C76" s="21"/>
      <c r="D76" s="38"/>
      <c r="F76" s="21"/>
      <c r="G76" s="47"/>
      <c r="I76" s="21"/>
      <c r="J76" s="53"/>
    </row>
    <row r="77" spans="3:19" x14ac:dyDescent="0.25">
      <c r="C77" s="21"/>
      <c r="D77" s="38"/>
      <c r="F77" s="21"/>
      <c r="G77" s="47"/>
      <c r="J77" s="46"/>
    </row>
    <row r="78" spans="3:19" x14ac:dyDescent="0.25">
      <c r="C78" s="21"/>
      <c r="D78" s="38"/>
      <c r="F78" s="21"/>
      <c r="G78" s="47"/>
      <c r="J78" s="46"/>
    </row>
    <row r="79" spans="3:19" x14ac:dyDescent="0.25">
      <c r="C79" s="21"/>
      <c r="D79" s="38"/>
      <c r="F79" s="21"/>
      <c r="G79" s="47"/>
      <c r="J79" s="46"/>
    </row>
    <row r="80" spans="3:19" x14ac:dyDescent="0.25">
      <c r="C80" s="21"/>
      <c r="D80" s="38"/>
      <c r="F80" s="21"/>
      <c r="G80" s="47"/>
      <c r="J80" s="46"/>
    </row>
    <row r="81" spans="3:29" x14ac:dyDescent="0.25">
      <c r="C81" s="21"/>
      <c r="D81" s="38"/>
      <c r="F81" s="21"/>
      <c r="G81" s="47"/>
      <c r="J81" s="46"/>
    </row>
    <row r="82" spans="3:29" x14ac:dyDescent="0.25">
      <c r="C82" s="21"/>
      <c r="D82" s="38"/>
      <c r="F82" s="21"/>
      <c r="G82" s="47"/>
      <c r="J82" s="46"/>
    </row>
    <row r="83" spans="3:29" x14ac:dyDescent="0.25">
      <c r="C83" s="21"/>
      <c r="D83" s="38"/>
      <c r="F83" s="21"/>
      <c r="G83" s="47"/>
      <c r="J83" s="46"/>
    </row>
    <row r="84" spans="3:29" x14ac:dyDescent="0.25">
      <c r="C84" s="21"/>
      <c r="D84" s="38"/>
      <c r="F84" s="21"/>
      <c r="G84" s="47"/>
      <c r="J84" s="46"/>
    </row>
    <row r="85" spans="3:29" x14ac:dyDescent="0.25">
      <c r="C85" s="21"/>
      <c r="D85" s="38"/>
      <c r="F85" s="21"/>
      <c r="G85" s="47"/>
      <c r="J85" s="46"/>
    </row>
    <row r="86" spans="3:29" x14ac:dyDescent="0.25">
      <c r="C86" s="21"/>
      <c r="D86" s="38"/>
      <c r="F86" s="21"/>
      <c r="G86" s="47"/>
      <c r="J86" s="46"/>
    </row>
    <row r="87" spans="3:29" x14ac:dyDescent="0.25">
      <c r="C87" s="21"/>
      <c r="D87" s="38"/>
      <c r="F87" s="21"/>
      <c r="G87" s="47"/>
      <c r="J87" s="46"/>
    </row>
    <row r="88" spans="3:29" x14ac:dyDescent="0.25">
      <c r="C88" s="21"/>
      <c r="D88" s="38"/>
      <c r="F88" s="21"/>
      <c r="G88" s="47"/>
      <c r="J88" s="46"/>
    </row>
    <row r="89" spans="3:29" x14ac:dyDescent="0.25">
      <c r="C89" s="21"/>
      <c r="D89" s="38"/>
      <c r="F89" s="21"/>
      <c r="G89" s="47"/>
      <c r="J89" s="46"/>
    </row>
    <row r="90" spans="3:29" x14ac:dyDescent="0.25">
      <c r="C90" s="21"/>
      <c r="D90" s="38"/>
      <c r="F90" s="21"/>
      <c r="G90" s="47"/>
      <c r="J90" s="46"/>
    </row>
    <row r="91" spans="3:29" x14ac:dyDescent="0.25">
      <c r="C91" s="21"/>
      <c r="D91" s="38"/>
      <c r="F91" s="21"/>
      <c r="G91" s="47"/>
      <c r="J91" s="46"/>
    </row>
    <row r="92" spans="3:29" x14ac:dyDescent="0.25">
      <c r="C92" s="21"/>
      <c r="D92" s="38"/>
      <c r="F92" s="21"/>
      <c r="G92" s="47"/>
      <c r="J92" s="46"/>
    </row>
    <row r="93" spans="3:29" x14ac:dyDescent="0.25">
      <c r="C93" s="21"/>
      <c r="D93" s="38"/>
      <c r="F93" s="21"/>
      <c r="G93" s="47"/>
      <c r="J93" s="46"/>
    </row>
    <row r="94" spans="3:29" x14ac:dyDescent="0.25">
      <c r="C94" s="21"/>
      <c r="D94" s="38"/>
      <c r="F94" s="21"/>
      <c r="G94" s="47"/>
      <c r="J94" s="46"/>
      <c r="AA94" s="6"/>
      <c r="AC94" s="8"/>
    </row>
    <row r="95" spans="3:29" x14ac:dyDescent="0.25">
      <c r="C95" s="21"/>
      <c r="D95" s="38"/>
      <c r="F95" s="21"/>
      <c r="G95" s="47"/>
      <c r="J95" s="38"/>
    </row>
    <row r="96" spans="3:29" x14ac:dyDescent="0.25">
      <c r="C96" s="21"/>
      <c r="D96" s="38"/>
      <c r="F96" s="21"/>
      <c r="G96" s="47"/>
      <c r="J96" s="38"/>
    </row>
    <row r="97" spans="3:10" x14ac:dyDescent="0.25">
      <c r="C97" s="21"/>
      <c r="D97" s="38"/>
      <c r="F97" s="21"/>
      <c r="G97" s="47"/>
      <c r="J97" s="38"/>
    </row>
    <row r="98" spans="3:10" x14ac:dyDescent="0.25">
      <c r="C98" s="21"/>
      <c r="D98" s="38"/>
      <c r="F98" s="21"/>
      <c r="G98" s="47"/>
      <c r="J98" s="38"/>
    </row>
    <row r="99" spans="3:10" x14ac:dyDescent="0.25">
      <c r="C99" s="21"/>
      <c r="D99" s="38"/>
      <c r="F99" s="21"/>
      <c r="G99" s="47"/>
      <c r="J99" s="38"/>
    </row>
    <row r="100" spans="3:10" x14ac:dyDescent="0.25">
      <c r="C100" s="21"/>
      <c r="D100" s="38"/>
      <c r="F100" s="21"/>
      <c r="G100" s="47"/>
      <c r="J100" s="38"/>
    </row>
    <row r="101" spans="3:10" x14ac:dyDescent="0.25">
      <c r="C101" s="21"/>
      <c r="D101" s="38"/>
      <c r="F101" s="21"/>
      <c r="G101" s="47"/>
      <c r="J101" s="38"/>
    </row>
    <row r="102" spans="3:10" x14ac:dyDescent="0.25">
      <c r="C102" s="21"/>
      <c r="D102" s="38"/>
      <c r="F102" s="21"/>
      <c r="G102" s="47"/>
      <c r="J102" s="38"/>
    </row>
    <row r="103" spans="3:10" x14ac:dyDescent="0.25">
      <c r="C103" s="21"/>
      <c r="D103" s="38"/>
      <c r="F103" s="21"/>
      <c r="G103" s="47"/>
      <c r="J103" s="38"/>
    </row>
    <row r="104" spans="3:10" x14ac:dyDescent="0.25">
      <c r="D104" s="38"/>
      <c r="F104" s="21"/>
      <c r="G104" s="47"/>
      <c r="J104" s="38"/>
    </row>
    <row r="105" spans="3:10" x14ac:dyDescent="0.25">
      <c r="D105" s="38"/>
      <c r="F105" s="21"/>
      <c r="G105" s="47"/>
      <c r="J105" s="38"/>
    </row>
    <row r="106" spans="3:10" x14ac:dyDescent="0.25">
      <c r="D106" s="38"/>
      <c r="F106" s="21"/>
      <c r="G106" s="47"/>
      <c r="J106" s="38"/>
    </row>
    <row r="107" spans="3:10" x14ac:dyDescent="0.25">
      <c r="D107" s="38"/>
      <c r="F107" s="21"/>
      <c r="G107" s="47"/>
      <c r="J107" s="38"/>
    </row>
    <row r="108" spans="3:10" x14ac:dyDescent="0.25">
      <c r="D108" s="38"/>
      <c r="F108" s="21"/>
      <c r="G108" s="47"/>
      <c r="J108" s="38"/>
    </row>
    <row r="109" spans="3:10" x14ac:dyDescent="0.25">
      <c r="D109" s="38"/>
      <c r="F109" s="21"/>
      <c r="G109" s="47"/>
      <c r="J109" s="38"/>
    </row>
    <row r="110" spans="3:10" x14ac:dyDescent="0.25">
      <c r="D110" s="44"/>
      <c r="E110" s="50" t="s">
        <v>35</v>
      </c>
      <c r="F110" s="45"/>
      <c r="G110" s="57"/>
      <c r="H110" s="50" t="s">
        <v>35</v>
      </c>
      <c r="I110" s="50"/>
      <c r="J110" s="38"/>
    </row>
  </sheetData>
  <mergeCells count="30">
    <mergeCell ref="K12:L12"/>
    <mergeCell ref="M12:N12"/>
    <mergeCell ref="O12:P12"/>
    <mergeCell ref="Q12:R12"/>
    <mergeCell ref="E13:F13"/>
    <mergeCell ref="H13:I13"/>
    <mergeCell ref="K13:L13"/>
    <mergeCell ref="M13:N13"/>
    <mergeCell ref="O13:P13"/>
    <mergeCell ref="Q13:R13"/>
    <mergeCell ref="D10:F10"/>
    <mergeCell ref="G10:I10"/>
    <mergeCell ref="D11:F11"/>
    <mergeCell ref="G11:I11"/>
    <mergeCell ref="A12:B12"/>
    <mergeCell ref="D12:F12"/>
    <mergeCell ref="G12:I12"/>
    <mergeCell ref="D9:F9"/>
    <mergeCell ref="G9:I9"/>
    <mergeCell ref="H2:I2"/>
    <mergeCell ref="D3:E3"/>
    <mergeCell ref="H3:I3"/>
    <mergeCell ref="D4:E4"/>
    <mergeCell ref="D5:E5"/>
    <mergeCell ref="S12:T12"/>
    <mergeCell ref="U12:V12"/>
    <mergeCell ref="W12:X12"/>
    <mergeCell ref="S13:T13"/>
    <mergeCell ref="U13:V13"/>
    <mergeCell ref="W13:X1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F172-D9DF-4D2E-A4DC-2BA7E59BDBF6}">
  <sheetPr>
    <pageSetUpPr fitToPage="1"/>
  </sheetPr>
  <dimension ref="A1:X101"/>
  <sheetViews>
    <sheetView workbookViewId="0">
      <pane ySplit="15" topLeftCell="A16" activePane="bottomLeft" state="frozen"/>
      <selection pane="bottomLeft" activeCell="O3" sqref="O3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  <col min="13" max="13" width="10.7109375" customWidth="1"/>
  </cols>
  <sheetData>
    <row r="1" spans="1:24" x14ac:dyDescent="0.25">
      <c r="B1" t="s">
        <v>0</v>
      </c>
      <c r="L1" s="1">
        <f>[9]Summary!E2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878080</v>
      </c>
      <c r="K2">
        <f>J2-J3</f>
        <v>-5020</v>
      </c>
      <c r="L2" s="1">
        <f>K2/J2</f>
        <v>-5.7170189504373182E-3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104</v>
      </c>
      <c r="E3" s="4"/>
      <c r="F3" t="s">
        <v>105</v>
      </c>
      <c r="H3" s="2" t="s">
        <v>5</v>
      </c>
      <c r="I3" s="2"/>
      <c r="J3">
        <f>K11-L10+M11-N10+O11-P10+Q11-R10+S11-T10+U11-V10+W11-X10</f>
        <v>883100</v>
      </c>
      <c r="K3" s="5" t="s">
        <v>6</v>
      </c>
      <c r="L3" s="5" t="s">
        <v>7</v>
      </c>
      <c r="M3" s="5" t="s">
        <v>8</v>
      </c>
      <c r="N3" s="6">
        <f>N4*I4/O1</f>
        <v>388.63051277298041</v>
      </c>
      <c r="O3" s="53">
        <f>K7+M7+O7+Q7+S7+U7+W7</f>
        <v>388.63051277298035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tr">
        <f>[9]Summary!C2</f>
        <v>CWRW</v>
      </c>
      <c r="E4" s="4"/>
      <c r="F4" s="8">
        <v>2022</v>
      </c>
      <c r="I4" s="8">
        <f>[9]Summary!D2</f>
        <v>60</v>
      </c>
      <c r="J4" s="8">
        <f>J3/I4</f>
        <v>14718.333333333334</v>
      </c>
      <c r="K4" s="9">
        <v>0.98</v>
      </c>
      <c r="L4" s="9">
        <f>IF(J5=0,L1,(L8+N8+P8+R8+T8+V8+X8)/J5/K4)</f>
        <v>0.14499999999999999</v>
      </c>
      <c r="M4" s="9">
        <f>IF(J5=0,0,(L9+N9+P9+R9+T9+V9+X9)/J5/K4)</f>
        <v>0.01</v>
      </c>
      <c r="N4" s="8">
        <f>IF(L4&gt;L1,J4*(1-L4)/(1-L1)*(1-M4)*K4,J4*K4*(1-M4))</f>
        <v>14279.727000000001</v>
      </c>
      <c r="O4" s="12"/>
      <c r="S4" t="s">
        <v>54</v>
      </c>
      <c r="T4" s="58">
        <f>T2+T3</f>
        <v>0</v>
      </c>
      <c r="U4" s="58">
        <f t="shared" ref="U4:V4" si="0">U2+U3</f>
        <v>0</v>
      </c>
      <c r="V4" s="59">
        <f t="shared" si="0"/>
        <v>0</v>
      </c>
      <c r="W4" s="60" t="e">
        <f>V4/T4</f>
        <v>#DIV/0!</v>
      </c>
    </row>
    <row r="5" spans="1:24" x14ac:dyDescent="0.25">
      <c r="B5" t="s">
        <v>10</v>
      </c>
      <c r="D5" s="7">
        <v>44802</v>
      </c>
      <c r="E5" s="4"/>
      <c r="F5" s="10">
        <v>44803</v>
      </c>
      <c r="J5" s="6">
        <f>J3/O1</f>
        <v>400.56742194700104</v>
      </c>
      <c r="N5" s="8">
        <v>245</v>
      </c>
      <c r="O5" s="61">
        <f>N4/N5</f>
        <v>58.284600000000005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53">
        <f>IF(K8&gt;$L1,(L11-L10/$O1)*$K4*(1-K8)/(1-$L1)*(1-K9),(L11-L10/$O1)*$K4*(1-K9))</f>
        <v>388.63051277298035</v>
      </c>
      <c r="L7" s="12"/>
      <c r="M7" s="53">
        <f>IF(M8&gt;$L1,(N11-N10/$O1)*$K4*(1-M8)/(1-$L1)*(1-M9),(N11-N10/$O1)*$K4*(1-M9))</f>
        <v>0</v>
      </c>
      <c r="N7" s="8">
        <f>M7*2204.622/60</f>
        <v>0</v>
      </c>
      <c r="O7" s="6">
        <f>IF(O8&gt;$L1,(P11-P10/$O1)*$K4*(1-O8)/(1-$L1)*(1-O9),(P11-P10/$O1)*$K4*(1-O9))</f>
        <v>0</v>
      </c>
      <c r="P7" s="8">
        <f>O7*2204.622/60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0.14499999999999999</v>
      </c>
      <c r="L8" s="6">
        <f>(L11-L10/$O1)*$K4*K8</f>
        <v>56.920630658668841</v>
      </c>
      <c r="M8" s="1">
        <v>0.14499999999999999</v>
      </c>
      <c r="N8" s="6">
        <f>(N11-N10/$O1)*$K4*M8</f>
        <v>0</v>
      </c>
      <c r="O8" s="1">
        <v>0.14499999999999999</v>
      </c>
      <c r="P8" s="6">
        <f>(P11-P10/$O1)*$K4*O8</f>
        <v>0</v>
      </c>
      <c r="Q8" s="1">
        <v>0.13500000000000001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3.9255607350806101</v>
      </c>
      <c r="M9" s="1">
        <v>0</v>
      </c>
      <c r="N9" s="6">
        <f>(N11-N10/$O1)*$K4*M9</f>
        <v>0</v>
      </c>
      <c r="O9" s="1">
        <v>0</v>
      </c>
      <c r="P9" s="6">
        <f>(P11-P10/$O1)*$K4*O9</f>
        <v>0</v>
      </c>
      <c r="Q9" s="1">
        <v>0.01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392269.86607142858</v>
      </c>
      <c r="E10" s="23"/>
      <c r="F10" s="24"/>
      <c r="G10" s="22">
        <f>J3/J2*G11</f>
        <v>490830.13392857148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390040</v>
      </c>
      <c r="E11" s="27"/>
      <c r="F11" s="28"/>
      <c r="G11" s="26">
        <f>H14+I14</f>
        <v>488040</v>
      </c>
      <c r="H11" s="27"/>
      <c r="I11" s="27"/>
      <c r="J11" s="29"/>
      <c r="K11" s="30">
        <f>K14+L14</f>
        <v>883100</v>
      </c>
      <c r="L11" s="31">
        <f>K11/2204.62262184877</f>
        <v>400.56742194700104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34</v>
      </c>
      <c r="L12" s="37"/>
      <c r="M12" s="36" t="s">
        <v>89</v>
      </c>
      <c r="N12" s="37"/>
      <c r="O12" s="36" t="s">
        <v>56</v>
      </c>
      <c r="P12" s="37"/>
      <c r="Q12" s="36" t="s">
        <v>57</v>
      </c>
      <c r="R12" s="37"/>
      <c r="S12" s="36" t="s">
        <v>58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SUM(E15:E126)</f>
        <v>390040</v>
      </c>
      <c r="F14" s="41">
        <f>SUM(F15:F126)</f>
        <v>0</v>
      </c>
      <c r="G14" s="38"/>
      <c r="H14" s="40">
        <f>SUM(H15:H126)</f>
        <v>488040</v>
      </c>
      <c r="I14" s="40">
        <f>SUM(I15:I126)</f>
        <v>0</v>
      </c>
      <c r="J14" s="29"/>
      <c r="K14" s="42">
        <f t="shared" ref="K14:X14" si="1">SUM(K15:K126)</f>
        <v>237600</v>
      </c>
      <c r="L14" s="43">
        <f t="shared" si="1"/>
        <v>645500</v>
      </c>
      <c r="M14" s="42">
        <f t="shared" si="1"/>
        <v>0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83</v>
      </c>
      <c r="L15" s="45" t="s">
        <v>41</v>
      </c>
      <c r="M15" s="44" t="s">
        <v>30</v>
      </c>
      <c r="N15" s="45" t="s">
        <v>61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F16" s="21"/>
      <c r="G16">
        <v>502</v>
      </c>
      <c r="H16">
        <v>24340</v>
      </c>
      <c r="J16" s="46"/>
      <c r="M16" s="46"/>
    </row>
    <row r="17" spans="1:20" x14ac:dyDescent="0.25">
      <c r="C17" s="21"/>
      <c r="F17" s="21"/>
      <c r="G17">
        <v>503</v>
      </c>
      <c r="H17">
        <v>15740</v>
      </c>
      <c r="J17" s="46"/>
      <c r="K17" s="8"/>
      <c r="L17" s="8"/>
      <c r="M17" s="47"/>
      <c r="N17" s="8"/>
      <c r="O17" s="8"/>
    </row>
    <row r="18" spans="1:20" x14ac:dyDescent="0.25">
      <c r="C18" s="21">
        <v>2</v>
      </c>
      <c r="F18" s="21"/>
      <c r="G18">
        <v>504</v>
      </c>
      <c r="H18">
        <v>22440</v>
      </c>
      <c r="J18" s="46"/>
      <c r="K18" s="8"/>
      <c r="L18" s="8"/>
      <c r="M18" s="47"/>
      <c r="N18" s="8"/>
      <c r="O18" s="8"/>
    </row>
    <row r="19" spans="1:20" x14ac:dyDescent="0.25">
      <c r="C19" s="21"/>
      <c r="F19" s="21"/>
      <c r="G19">
        <v>505</v>
      </c>
      <c r="H19">
        <v>15560</v>
      </c>
      <c r="J19" s="46"/>
      <c r="K19" s="8"/>
      <c r="L19" s="8"/>
      <c r="M19" s="47"/>
      <c r="N19" s="8"/>
      <c r="O19" s="8"/>
    </row>
    <row r="20" spans="1:20" x14ac:dyDescent="0.25">
      <c r="C20" s="21">
        <v>3</v>
      </c>
      <c r="F20" s="21"/>
      <c r="G20">
        <v>506</v>
      </c>
      <c r="H20">
        <v>22200</v>
      </c>
      <c r="J20" s="46"/>
      <c r="K20" s="8"/>
      <c r="L20" s="8"/>
      <c r="M20" s="47"/>
      <c r="N20" s="8"/>
      <c r="O20" s="8"/>
      <c r="P20" s="12"/>
    </row>
    <row r="21" spans="1:20" x14ac:dyDescent="0.25">
      <c r="C21" s="21"/>
      <c r="F21" s="21"/>
      <c r="G21">
        <v>507</v>
      </c>
      <c r="H21">
        <v>22380</v>
      </c>
      <c r="J21" s="46"/>
      <c r="K21" s="8"/>
      <c r="L21" s="8"/>
      <c r="M21" s="47"/>
      <c r="N21" s="8"/>
      <c r="O21" s="8"/>
      <c r="P21" s="12"/>
    </row>
    <row r="22" spans="1:20" x14ac:dyDescent="0.25">
      <c r="C22" s="21">
        <v>4</v>
      </c>
      <c r="D22">
        <v>4</v>
      </c>
      <c r="E22">
        <v>24540</v>
      </c>
      <c r="F22" s="21"/>
      <c r="G22">
        <v>508</v>
      </c>
      <c r="H22">
        <v>12500</v>
      </c>
      <c r="J22" s="46"/>
      <c r="K22" s="8"/>
      <c r="L22" s="8"/>
      <c r="M22" s="47"/>
      <c r="N22" s="8"/>
      <c r="O22" s="8"/>
      <c r="P22" s="12"/>
    </row>
    <row r="23" spans="1:20" x14ac:dyDescent="0.25">
      <c r="C23" s="21">
        <v>5</v>
      </c>
      <c r="D23">
        <v>5</v>
      </c>
      <c r="E23">
        <v>24340</v>
      </c>
      <c r="F23" s="21"/>
      <c r="G23">
        <v>509</v>
      </c>
      <c r="H23">
        <v>23000</v>
      </c>
      <c r="J23" s="46"/>
      <c r="K23" s="8"/>
      <c r="L23" s="8"/>
      <c r="M23" s="47"/>
      <c r="N23" s="8"/>
      <c r="O23" s="8"/>
    </row>
    <row r="24" spans="1:20" x14ac:dyDescent="0.25">
      <c r="C24" s="21">
        <v>6</v>
      </c>
      <c r="D24">
        <v>6</v>
      </c>
      <c r="E24">
        <v>22340</v>
      </c>
      <c r="F24" s="21"/>
      <c r="G24">
        <v>510</v>
      </c>
      <c r="H24">
        <v>25700</v>
      </c>
      <c r="J24" s="46"/>
      <c r="K24" s="8"/>
      <c r="L24" s="8"/>
      <c r="M24" s="47"/>
      <c r="N24" s="8"/>
      <c r="O24" s="8"/>
    </row>
    <row r="25" spans="1:20" x14ac:dyDescent="0.25">
      <c r="C25" s="21">
        <v>7</v>
      </c>
      <c r="D25">
        <v>7</v>
      </c>
      <c r="E25">
        <v>14640</v>
      </c>
      <c r="F25" s="21"/>
      <c r="G25">
        <v>511</v>
      </c>
      <c r="H25">
        <v>3040</v>
      </c>
      <c r="J25" s="46"/>
      <c r="K25" s="8"/>
      <c r="L25" s="8"/>
      <c r="M25" s="47"/>
      <c r="N25" s="8"/>
      <c r="O25" s="8"/>
    </row>
    <row r="26" spans="1:20" s="12" customFormat="1" x14ac:dyDescent="0.25">
      <c r="A26"/>
      <c r="B26"/>
      <c r="C26" s="51">
        <v>8</v>
      </c>
      <c r="D26">
        <v>8</v>
      </c>
      <c r="E26">
        <v>22980</v>
      </c>
      <c r="F26" s="21"/>
      <c r="G26">
        <v>512</v>
      </c>
      <c r="H26">
        <v>24460</v>
      </c>
      <c r="I26"/>
      <c r="J26" s="46"/>
      <c r="K26" s="52">
        <v>42060</v>
      </c>
      <c r="L26" s="8"/>
      <c r="M26" s="47"/>
      <c r="N26" s="52"/>
      <c r="O26" s="52"/>
      <c r="Q26"/>
      <c r="R26"/>
      <c r="S26"/>
      <c r="T26"/>
    </row>
    <row r="27" spans="1:20" s="12" customFormat="1" x14ac:dyDescent="0.25">
      <c r="A27"/>
      <c r="B27"/>
      <c r="C27" s="51">
        <v>9</v>
      </c>
      <c r="D27">
        <v>9</v>
      </c>
      <c r="E27">
        <v>24280</v>
      </c>
      <c r="F27" s="21"/>
      <c r="G27">
        <v>513</v>
      </c>
      <c r="H27">
        <v>25120</v>
      </c>
      <c r="I27"/>
      <c r="J27" s="46"/>
      <c r="K27" s="52"/>
      <c r="L27" s="8"/>
      <c r="M27" s="47"/>
      <c r="N27" s="52"/>
      <c r="O27" s="8"/>
      <c r="Q27"/>
      <c r="R27"/>
      <c r="S27"/>
      <c r="T27"/>
    </row>
    <row r="28" spans="1:20" s="12" customFormat="1" x14ac:dyDescent="0.25">
      <c r="A28"/>
      <c r="B28"/>
      <c r="C28" s="51">
        <v>10</v>
      </c>
      <c r="D28">
        <v>10</v>
      </c>
      <c r="E28">
        <v>24500</v>
      </c>
      <c r="F28" s="21"/>
      <c r="G28">
        <v>514</v>
      </c>
      <c r="H28">
        <v>23700</v>
      </c>
      <c r="I28"/>
      <c r="J28" s="46"/>
      <c r="K28" s="52">
        <v>39120</v>
      </c>
      <c r="L28" s="8"/>
      <c r="M28" s="47"/>
      <c r="N28" s="52"/>
      <c r="O28" s="8"/>
      <c r="S28"/>
      <c r="T28"/>
    </row>
    <row r="29" spans="1:20" s="12" customFormat="1" x14ac:dyDescent="0.25">
      <c r="A29"/>
      <c r="B29"/>
      <c r="C29" s="51"/>
      <c r="D29"/>
      <c r="E29"/>
      <c r="F29" s="21"/>
      <c r="G29">
        <v>515</v>
      </c>
      <c r="H29">
        <v>4600</v>
      </c>
      <c r="I29"/>
      <c r="J29" s="46"/>
      <c r="K29" s="52"/>
      <c r="L29" s="8"/>
      <c r="M29" s="47"/>
      <c r="N29" s="52"/>
      <c r="O29" s="8"/>
      <c r="S29"/>
      <c r="T29"/>
    </row>
    <row r="30" spans="1:20" s="12" customFormat="1" x14ac:dyDescent="0.25">
      <c r="A30"/>
      <c r="B30"/>
      <c r="C30" s="51">
        <v>11</v>
      </c>
      <c r="D30" s="38">
        <v>11</v>
      </c>
      <c r="E30" s="8">
        <v>25420</v>
      </c>
      <c r="F30" s="21"/>
      <c r="G30">
        <v>516</v>
      </c>
      <c r="H30" s="8">
        <v>24100</v>
      </c>
      <c r="I30"/>
      <c r="J30" s="46"/>
      <c r="K30" s="52">
        <v>43760</v>
      </c>
      <c r="L30" s="8"/>
      <c r="M30" s="47"/>
      <c r="N30" s="52"/>
      <c r="O30" s="8"/>
      <c r="S30"/>
      <c r="T30"/>
    </row>
    <row r="31" spans="1:20" x14ac:dyDescent="0.25">
      <c r="C31" s="21">
        <v>12</v>
      </c>
      <c r="D31" s="38">
        <v>12</v>
      </c>
      <c r="E31">
        <v>22020</v>
      </c>
      <c r="F31" s="21"/>
      <c r="G31">
        <v>517</v>
      </c>
      <c r="H31">
        <v>22640</v>
      </c>
      <c r="J31" s="46"/>
      <c r="K31" s="8">
        <v>38740</v>
      </c>
      <c r="L31" s="8"/>
      <c r="M31" s="47"/>
      <c r="N31" s="8"/>
      <c r="O31" s="8"/>
    </row>
    <row r="32" spans="1:20" x14ac:dyDescent="0.25">
      <c r="C32" s="21">
        <v>13</v>
      </c>
      <c r="D32" s="38">
        <v>13</v>
      </c>
      <c r="E32" s="8">
        <v>23200</v>
      </c>
      <c r="F32" s="21"/>
      <c r="G32">
        <v>518</v>
      </c>
      <c r="H32" s="8">
        <v>23000</v>
      </c>
      <c r="J32" s="46"/>
      <c r="K32" s="8">
        <v>47220</v>
      </c>
      <c r="L32" s="8"/>
      <c r="M32" s="47"/>
      <c r="N32" s="8"/>
      <c r="O32" s="52"/>
    </row>
    <row r="33" spans="3:18" x14ac:dyDescent="0.25">
      <c r="C33" s="21">
        <v>14</v>
      </c>
      <c r="D33" s="38">
        <v>14</v>
      </c>
      <c r="E33">
        <v>22280</v>
      </c>
      <c r="F33" s="21"/>
      <c r="G33">
        <v>519</v>
      </c>
      <c r="H33">
        <v>19780</v>
      </c>
      <c r="J33" s="46" t="s">
        <v>33</v>
      </c>
      <c r="K33" s="8">
        <v>26700</v>
      </c>
      <c r="L33" s="8">
        <v>22340</v>
      </c>
      <c r="M33" s="47"/>
      <c r="N33" s="8"/>
      <c r="O33" s="8"/>
    </row>
    <row r="34" spans="3:18" x14ac:dyDescent="0.25">
      <c r="C34" s="21">
        <v>15</v>
      </c>
      <c r="D34" s="38">
        <v>15</v>
      </c>
      <c r="E34">
        <v>25240</v>
      </c>
      <c r="F34" s="21"/>
      <c r="G34">
        <v>520</v>
      </c>
      <c r="H34">
        <v>22180</v>
      </c>
      <c r="J34" s="46"/>
      <c r="K34" s="8"/>
      <c r="L34" s="8">
        <v>17900</v>
      </c>
      <c r="M34" s="47"/>
      <c r="N34" s="8"/>
      <c r="O34" s="8"/>
    </row>
    <row r="35" spans="3:18" x14ac:dyDescent="0.25">
      <c r="C35" s="21">
        <v>16</v>
      </c>
      <c r="D35" s="38">
        <v>16</v>
      </c>
      <c r="E35">
        <v>23820</v>
      </c>
      <c r="F35" s="21"/>
      <c r="G35">
        <v>521</v>
      </c>
      <c r="H35">
        <v>23460</v>
      </c>
      <c r="J35" s="46"/>
      <c r="K35" s="8"/>
      <c r="L35" s="8">
        <v>47960</v>
      </c>
      <c r="M35" s="47"/>
      <c r="N35" s="8"/>
      <c r="O35" s="8"/>
      <c r="R35" s="12"/>
    </row>
    <row r="36" spans="3:18" x14ac:dyDescent="0.25">
      <c r="C36" s="21">
        <v>17</v>
      </c>
      <c r="D36" s="38">
        <v>17</v>
      </c>
      <c r="E36">
        <v>21100</v>
      </c>
      <c r="F36" s="21"/>
      <c r="G36">
        <v>522</v>
      </c>
      <c r="H36">
        <v>23920</v>
      </c>
      <c r="J36" s="46"/>
      <c r="K36" s="8"/>
      <c r="L36" s="8">
        <v>49400</v>
      </c>
      <c r="M36" s="47"/>
      <c r="N36" s="8"/>
      <c r="O36" s="8"/>
      <c r="R36" s="12"/>
    </row>
    <row r="37" spans="3:18" x14ac:dyDescent="0.25">
      <c r="C37" s="21">
        <v>18</v>
      </c>
      <c r="D37" s="38">
        <v>18</v>
      </c>
      <c r="E37">
        <v>24040</v>
      </c>
      <c r="F37" s="21"/>
      <c r="G37">
        <v>523</v>
      </c>
      <c r="H37">
        <v>23280</v>
      </c>
      <c r="J37" s="46"/>
      <c r="K37" s="8"/>
      <c r="L37" s="8"/>
      <c r="M37" s="47"/>
      <c r="N37" s="8"/>
      <c r="O37" s="8"/>
      <c r="Q37" s="12"/>
    </row>
    <row r="38" spans="3:18" x14ac:dyDescent="0.25">
      <c r="C38" s="21">
        <v>19</v>
      </c>
      <c r="D38" s="38">
        <v>19</v>
      </c>
      <c r="E38">
        <v>19980</v>
      </c>
      <c r="F38" s="21"/>
      <c r="G38">
        <v>524</v>
      </c>
      <c r="H38">
        <v>24200</v>
      </c>
      <c r="J38" s="46"/>
      <c r="K38" s="8"/>
      <c r="L38" s="8">
        <v>54840</v>
      </c>
      <c r="M38" s="47"/>
      <c r="N38" s="8"/>
      <c r="O38" s="8"/>
    </row>
    <row r="39" spans="3:18" x14ac:dyDescent="0.25">
      <c r="C39" s="21"/>
      <c r="D39" s="38">
        <v>20</v>
      </c>
      <c r="E39">
        <v>9040</v>
      </c>
      <c r="F39" s="21"/>
      <c r="J39" s="46"/>
      <c r="K39" s="8"/>
      <c r="L39" s="8">
        <v>49400</v>
      </c>
      <c r="M39" s="47"/>
      <c r="N39" s="8"/>
      <c r="O39" s="8"/>
    </row>
    <row r="40" spans="3:18" x14ac:dyDescent="0.25">
      <c r="C40" s="21">
        <v>20</v>
      </c>
      <c r="D40" s="38">
        <v>21</v>
      </c>
      <c r="E40">
        <v>16280</v>
      </c>
      <c r="F40" s="21"/>
      <c r="G40">
        <v>525</v>
      </c>
      <c r="H40">
        <v>16700</v>
      </c>
      <c r="J40" s="46"/>
      <c r="K40" s="8"/>
      <c r="L40" s="8">
        <v>44880</v>
      </c>
      <c r="M40" s="47"/>
      <c r="N40" s="8"/>
      <c r="O40" s="8"/>
    </row>
    <row r="41" spans="3:18" x14ac:dyDescent="0.25">
      <c r="C41" s="21"/>
      <c r="D41" s="38"/>
      <c r="F41" s="21"/>
      <c r="J41" s="46"/>
      <c r="K41" s="8"/>
      <c r="L41" s="8">
        <v>46360</v>
      </c>
      <c r="M41" s="47"/>
      <c r="N41" s="8"/>
      <c r="O41" s="8"/>
    </row>
    <row r="42" spans="3:18" x14ac:dyDescent="0.25">
      <c r="C42" s="21"/>
      <c r="D42" s="38"/>
      <c r="F42" s="21"/>
      <c r="J42" s="46"/>
      <c r="K42" s="8"/>
      <c r="L42" s="8">
        <v>41460</v>
      </c>
      <c r="M42" s="47"/>
      <c r="N42" s="8"/>
      <c r="O42" s="8"/>
    </row>
    <row r="43" spans="3:18" x14ac:dyDescent="0.25">
      <c r="C43" s="21"/>
      <c r="D43" s="38"/>
      <c r="F43" s="21"/>
      <c r="J43" s="46"/>
      <c r="K43" s="8"/>
      <c r="L43" s="8">
        <v>46800</v>
      </c>
      <c r="M43" s="47"/>
      <c r="N43" s="8"/>
      <c r="O43" s="8"/>
    </row>
    <row r="44" spans="3:18" x14ac:dyDescent="0.25">
      <c r="C44" s="21"/>
      <c r="D44" s="38"/>
      <c r="F44" s="21"/>
      <c r="J44" s="46"/>
      <c r="K44" s="8"/>
      <c r="L44" s="8">
        <v>47920</v>
      </c>
      <c r="M44" s="47"/>
      <c r="N44" s="8"/>
      <c r="O44" s="8"/>
    </row>
    <row r="45" spans="3:18" x14ac:dyDescent="0.25">
      <c r="C45" s="21"/>
      <c r="D45" s="38"/>
      <c r="F45" s="62"/>
      <c r="J45" s="46"/>
      <c r="K45" s="8"/>
      <c r="L45" s="8">
        <v>44540</v>
      </c>
      <c r="M45" s="47"/>
      <c r="N45" s="8"/>
      <c r="O45" s="8"/>
    </row>
    <row r="46" spans="3:18" x14ac:dyDescent="0.25">
      <c r="C46" s="21"/>
      <c r="D46" s="38"/>
      <c r="F46" s="62"/>
      <c r="J46" s="46"/>
      <c r="K46" s="8"/>
      <c r="L46" s="8">
        <v>46380</v>
      </c>
      <c r="M46" s="47"/>
      <c r="N46" s="8"/>
      <c r="O46" s="8"/>
    </row>
    <row r="47" spans="3:18" x14ac:dyDescent="0.25">
      <c r="C47" s="21"/>
      <c r="D47" s="38"/>
      <c r="F47" s="62"/>
      <c r="G47" s="48"/>
      <c r="J47" s="46"/>
      <c r="K47" s="8"/>
      <c r="L47" s="8"/>
      <c r="N47" s="8"/>
      <c r="O47" s="8"/>
      <c r="Q47" s="47"/>
    </row>
    <row r="48" spans="3:18" x14ac:dyDescent="0.25">
      <c r="C48" s="21"/>
      <c r="D48" s="38"/>
      <c r="F48" s="63"/>
      <c r="G48" s="38"/>
      <c r="J48" s="46"/>
      <c r="K48" s="8"/>
      <c r="L48" s="8">
        <v>53100</v>
      </c>
      <c r="N48" s="8"/>
      <c r="O48" s="8"/>
      <c r="Q48" s="47"/>
    </row>
    <row r="49" spans="3:17" x14ac:dyDescent="0.25">
      <c r="C49" s="21"/>
      <c r="D49" s="38"/>
      <c r="F49" s="21"/>
      <c r="G49" s="38"/>
      <c r="J49" s="46"/>
      <c r="K49" s="8"/>
      <c r="L49" s="8">
        <v>32220</v>
      </c>
      <c r="N49" s="8"/>
      <c r="O49" s="8"/>
      <c r="Q49" s="47"/>
    </row>
    <row r="50" spans="3:17" x14ac:dyDescent="0.25">
      <c r="C50" s="21"/>
      <c r="D50" s="38"/>
      <c r="F50" s="21"/>
      <c r="G50" s="38"/>
      <c r="J50" s="46"/>
      <c r="K50" s="8"/>
      <c r="L50" s="8"/>
      <c r="N50" s="8"/>
      <c r="O50" s="8"/>
      <c r="Q50" s="47"/>
    </row>
    <row r="51" spans="3:17" x14ac:dyDescent="0.25">
      <c r="C51" s="21"/>
      <c r="D51" s="38"/>
      <c r="F51" s="21"/>
      <c r="G51" s="38"/>
      <c r="J51" s="46"/>
      <c r="K51" s="8"/>
      <c r="L51" s="8"/>
      <c r="N51" s="8"/>
      <c r="O51" s="8"/>
      <c r="Q51" s="47"/>
    </row>
    <row r="52" spans="3:17" x14ac:dyDescent="0.25">
      <c r="C52" s="21"/>
      <c r="D52" s="49"/>
      <c r="F52" s="21"/>
      <c r="G52" s="49"/>
      <c r="J52" s="38"/>
      <c r="K52" s="8"/>
      <c r="L52" s="8"/>
      <c r="N52" s="8"/>
      <c r="O52" s="8"/>
      <c r="Q52" s="47"/>
    </row>
    <row r="53" spans="3:17" x14ac:dyDescent="0.25">
      <c r="C53" s="21"/>
      <c r="F53" s="21"/>
      <c r="J53" s="38"/>
      <c r="K53" s="8"/>
      <c r="L53" s="8"/>
      <c r="N53" s="8"/>
      <c r="O53" s="8"/>
      <c r="Q53" s="47"/>
    </row>
    <row r="54" spans="3:17" x14ac:dyDescent="0.25">
      <c r="C54" s="21"/>
      <c r="F54" s="21"/>
      <c r="J54" s="38"/>
      <c r="K54" s="8"/>
      <c r="L54" s="8"/>
      <c r="N54" s="8"/>
      <c r="O54" s="8"/>
      <c r="Q54" s="47"/>
    </row>
    <row r="55" spans="3:17" x14ac:dyDescent="0.25">
      <c r="C55" s="21"/>
      <c r="F55" s="21"/>
      <c r="J55" s="38"/>
      <c r="K55" s="8"/>
      <c r="L55" s="8"/>
      <c r="N55" s="8"/>
      <c r="O55" s="8"/>
      <c r="Q55" s="47"/>
    </row>
    <row r="56" spans="3:17" x14ac:dyDescent="0.25">
      <c r="J56" s="38"/>
      <c r="K56" s="8"/>
      <c r="L56" s="8"/>
      <c r="N56" s="8"/>
      <c r="O56" s="8"/>
      <c r="Q56" s="47"/>
    </row>
    <row r="57" spans="3:17" x14ac:dyDescent="0.25">
      <c r="J57" s="38"/>
      <c r="K57" s="8"/>
      <c r="L57" s="8"/>
      <c r="N57" s="8"/>
      <c r="O57" s="8"/>
      <c r="Q57" s="47"/>
    </row>
    <row r="58" spans="3:17" x14ac:dyDescent="0.25">
      <c r="J58" s="38"/>
      <c r="K58" s="8"/>
      <c r="L58" s="8"/>
      <c r="N58" s="8"/>
      <c r="O58" s="8"/>
      <c r="Q58" s="47"/>
    </row>
    <row r="59" spans="3:17" x14ac:dyDescent="0.25">
      <c r="J59" s="38"/>
      <c r="K59" s="8"/>
      <c r="L59" s="8"/>
      <c r="M59" s="8"/>
      <c r="N59" s="8"/>
      <c r="O59" s="8"/>
    </row>
    <row r="60" spans="3:17" x14ac:dyDescent="0.25">
      <c r="J60" s="38"/>
      <c r="K60" s="8"/>
      <c r="L60" s="8"/>
      <c r="M60" s="8"/>
      <c r="N60" s="8"/>
      <c r="O60" s="8"/>
    </row>
    <row r="61" spans="3:17" x14ac:dyDescent="0.25">
      <c r="C61" s="21"/>
      <c r="F61" s="21"/>
      <c r="J61" s="38"/>
      <c r="K61" s="8"/>
      <c r="L61" s="8"/>
      <c r="M61" s="8"/>
      <c r="N61" s="8"/>
      <c r="O61" s="8"/>
    </row>
    <row r="62" spans="3:17" x14ac:dyDescent="0.25">
      <c r="C62" s="21"/>
      <c r="F62" s="21"/>
      <c r="J62" s="38"/>
      <c r="K62" s="8"/>
      <c r="L62" s="8"/>
      <c r="M62" s="8"/>
      <c r="N62" s="8"/>
      <c r="O62" s="8"/>
    </row>
    <row r="63" spans="3:17" x14ac:dyDescent="0.25">
      <c r="C63" s="21"/>
      <c r="F63" s="21"/>
      <c r="J63" s="38"/>
      <c r="K63" s="8"/>
      <c r="L63" s="8"/>
      <c r="M63" s="8"/>
      <c r="N63" s="8"/>
      <c r="O63" s="8"/>
    </row>
    <row r="64" spans="3:17" x14ac:dyDescent="0.25">
      <c r="C64" s="21"/>
      <c r="F64" s="21"/>
      <c r="J64" s="38"/>
      <c r="K64" s="8"/>
      <c r="L64" s="8"/>
      <c r="M64" s="8"/>
      <c r="N64" s="8"/>
      <c r="O64" s="8"/>
    </row>
    <row r="65" spans="2:15" x14ac:dyDescent="0.25">
      <c r="C65" s="21"/>
      <c r="F65" s="21"/>
      <c r="J65" s="38"/>
      <c r="K65" s="8"/>
      <c r="L65" s="8"/>
      <c r="M65" s="8"/>
      <c r="N65" s="8"/>
      <c r="O65" s="8"/>
    </row>
    <row r="66" spans="2:15" x14ac:dyDescent="0.25">
      <c r="C66" s="21"/>
      <c r="F66" s="21"/>
      <c r="J66" s="38"/>
      <c r="K66" s="8"/>
      <c r="L66" s="8"/>
      <c r="M66" s="8"/>
      <c r="N66" s="8"/>
      <c r="O66" s="8"/>
    </row>
    <row r="67" spans="2:15" x14ac:dyDescent="0.25">
      <c r="C67" s="21"/>
      <c r="F67" s="21"/>
      <c r="J67" s="38"/>
      <c r="K67" s="8"/>
      <c r="L67" s="8"/>
      <c r="M67" s="8"/>
      <c r="N67" s="8"/>
      <c r="O67" s="8"/>
    </row>
    <row r="68" spans="2:15" x14ac:dyDescent="0.25">
      <c r="C68" s="21"/>
      <c r="F68" s="21"/>
      <c r="J68" s="38"/>
      <c r="K68" s="8"/>
      <c r="L68" s="8"/>
      <c r="M68" s="8"/>
      <c r="N68" s="8"/>
      <c r="O68" s="8"/>
    </row>
    <row r="69" spans="2:15" x14ac:dyDescent="0.25">
      <c r="C69" s="21"/>
      <c r="F69" s="21"/>
      <c r="J69" s="38"/>
      <c r="K69" s="8"/>
      <c r="L69" s="8"/>
      <c r="M69" s="8"/>
      <c r="N69" s="8"/>
      <c r="O69" s="8"/>
    </row>
    <row r="70" spans="2:15" x14ac:dyDescent="0.25">
      <c r="C70" s="21"/>
      <c r="F70" s="21"/>
      <c r="J70" s="38"/>
      <c r="K70" s="8"/>
      <c r="L70" s="8"/>
      <c r="M70" s="8"/>
      <c r="N70" s="8"/>
      <c r="O70" s="8"/>
    </row>
    <row r="71" spans="2:15" x14ac:dyDescent="0.25">
      <c r="C71" s="21"/>
      <c r="F71" s="21"/>
      <c r="J71" s="38"/>
      <c r="K71" s="8"/>
      <c r="L71" s="8"/>
      <c r="M71" s="8"/>
      <c r="N71" s="8"/>
      <c r="O71" s="8"/>
    </row>
    <row r="72" spans="2:15" x14ac:dyDescent="0.25">
      <c r="C72" s="21"/>
      <c r="F72" s="21"/>
      <c r="J72" s="38"/>
      <c r="K72" s="8"/>
      <c r="L72" s="8"/>
      <c r="M72" s="8"/>
      <c r="N72" s="8"/>
      <c r="O72" s="8"/>
    </row>
    <row r="73" spans="2:15" x14ac:dyDescent="0.25">
      <c r="B73" s="64"/>
      <c r="C73" s="21"/>
      <c r="F73" s="21"/>
      <c r="J73" s="38"/>
      <c r="K73" s="8"/>
      <c r="L73" s="8"/>
      <c r="M73" s="8"/>
      <c r="N73" s="8"/>
      <c r="O73" s="8"/>
    </row>
    <row r="74" spans="2:15" x14ac:dyDescent="0.25">
      <c r="C74" s="21"/>
      <c r="F74" s="21"/>
      <c r="J74" s="38"/>
      <c r="K74" s="8"/>
      <c r="L74" s="8"/>
      <c r="M74" s="8"/>
      <c r="N74" s="8"/>
      <c r="O74" s="8"/>
    </row>
    <row r="75" spans="2:15" x14ac:dyDescent="0.25">
      <c r="C75" s="21"/>
      <c r="F75" s="21"/>
      <c r="J75" s="38"/>
      <c r="K75" s="8"/>
      <c r="L75" s="8"/>
      <c r="M75" s="8"/>
      <c r="N75" s="8"/>
      <c r="O75" s="8"/>
    </row>
    <row r="76" spans="2:15" x14ac:dyDescent="0.25">
      <c r="C76" s="21"/>
      <c r="F76" s="21"/>
      <c r="J76" s="38"/>
      <c r="K76" s="8"/>
      <c r="L76" s="8"/>
      <c r="M76" s="8"/>
      <c r="N76" s="8"/>
      <c r="O76" s="8"/>
    </row>
    <row r="77" spans="2:15" x14ac:dyDescent="0.25">
      <c r="C77" s="21"/>
      <c r="F77" s="21"/>
      <c r="J77" s="38"/>
      <c r="K77" s="8"/>
      <c r="L77" s="8"/>
      <c r="M77" s="8"/>
      <c r="N77" s="8"/>
      <c r="O77" s="8"/>
    </row>
    <row r="78" spans="2:15" x14ac:dyDescent="0.25">
      <c r="C78" s="21"/>
      <c r="F78" s="21"/>
      <c r="J78" s="38"/>
      <c r="K78" s="8"/>
      <c r="L78" s="8"/>
      <c r="M78" s="8"/>
      <c r="N78" s="8"/>
      <c r="O78" s="8"/>
    </row>
    <row r="79" spans="2:15" x14ac:dyDescent="0.25">
      <c r="C79" s="21"/>
      <c r="F79" s="21"/>
      <c r="J79" s="38"/>
      <c r="K79" s="8"/>
      <c r="L79" s="8"/>
      <c r="M79" s="8"/>
      <c r="N79" s="8"/>
      <c r="O79" s="8"/>
    </row>
    <row r="80" spans="2:15" x14ac:dyDescent="0.25">
      <c r="C80" s="21"/>
      <c r="F80" s="21"/>
      <c r="J80" s="38"/>
      <c r="K80" s="8"/>
      <c r="L80" s="8"/>
      <c r="M80" s="8"/>
      <c r="N80" s="8"/>
      <c r="O80" s="8"/>
    </row>
    <row r="81" spans="2:15" x14ac:dyDescent="0.25">
      <c r="B81" s="64"/>
      <c r="C81" s="21"/>
      <c r="F81" s="21"/>
      <c r="J81" s="38"/>
      <c r="K81" s="8"/>
      <c r="L81" s="8"/>
      <c r="M81" s="8"/>
      <c r="N81" s="8"/>
      <c r="O81" s="8"/>
    </row>
    <row r="82" spans="2:15" x14ac:dyDescent="0.25">
      <c r="C82" s="21"/>
      <c r="F82" s="21"/>
      <c r="J82" s="38"/>
      <c r="K82" s="8"/>
      <c r="L82" s="8"/>
      <c r="M82" s="8"/>
      <c r="N82" s="8"/>
      <c r="O82" s="8"/>
    </row>
    <row r="83" spans="2:15" x14ac:dyDescent="0.25">
      <c r="C83" s="21"/>
      <c r="F83" s="21"/>
      <c r="J83" s="38"/>
      <c r="K83" s="8"/>
      <c r="L83" s="8"/>
      <c r="M83" s="8"/>
      <c r="N83" s="8"/>
      <c r="O83" s="8"/>
    </row>
    <row r="84" spans="2:15" x14ac:dyDescent="0.25">
      <c r="C84" s="21"/>
      <c r="F84" s="21"/>
      <c r="J84" s="38"/>
      <c r="K84" s="8"/>
      <c r="L84" s="8"/>
      <c r="M84" s="8"/>
      <c r="N84" s="8"/>
      <c r="O84" s="8"/>
    </row>
    <row r="85" spans="2:15" x14ac:dyDescent="0.25">
      <c r="C85" s="21"/>
      <c r="D85" s="38"/>
      <c r="F85" s="21"/>
      <c r="J85" s="38"/>
      <c r="K85" s="8"/>
      <c r="L85" s="8"/>
      <c r="M85" s="8"/>
      <c r="N85" s="8"/>
      <c r="O85" s="8"/>
    </row>
    <row r="86" spans="2:15" x14ac:dyDescent="0.25">
      <c r="C86" s="21"/>
      <c r="D86" s="38"/>
      <c r="F86" s="21"/>
      <c r="G86" s="38"/>
      <c r="J86" s="38"/>
      <c r="K86" s="8"/>
      <c r="L86" s="8"/>
      <c r="M86" s="8"/>
      <c r="N86" s="8"/>
      <c r="O86" s="8"/>
    </row>
    <row r="87" spans="2:15" x14ac:dyDescent="0.25">
      <c r="B87" s="64"/>
      <c r="C87" s="21"/>
      <c r="D87" s="38"/>
      <c r="F87" s="21"/>
      <c r="G87" s="38"/>
      <c r="J87" s="38"/>
      <c r="K87" s="8"/>
      <c r="L87" s="8"/>
      <c r="M87" s="8"/>
      <c r="N87" s="8"/>
      <c r="O87" s="8"/>
    </row>
    <row r="88" spans="2:15" x14ac:dyDescent="0.25">
      <c r="C88" s="21"/>
      <c r="D88" s="38"/>
      <c r="F88" s="21"/>
      <c r="G88" s="38"/>
      <c r="J88" s="38"/>
      <c r="K88" s="8"/>
      <c r="L88" s="8"/>
      <c r="M88" s="8"/>
      <c r="N88" s="8"/>
      <c r="O88" s="8"/>
    </row>
    <row r="89" spans="2:15" x14ac:dyDescent="0.25">
      <c r="C89" s="21"/>
      <c r="D89" s="38"/>
      <c r="F89" s="21"/>
      <c r="G89" s="38"/>
      <c r="J89" s="38"/>
      <c r="K89" s="8"/>
      <c r="L89" s="8"/>
      <c r="M89" s="8"/>
      <c r="N89" s="8"/>
      <c r="O89" s="8"/>
    </row>
    <row r="90" spans="2:15" x14ac:dyDescent="0.25">
      <c r="C90" s="21"/>
      <c r="D90" s="38"/>
      <c r="F90" s="21"/>
      <c r="G90" s="38"/>
      <c r="J90" s="38"/>
      <c r="K90" s="8"/>
      <c r="L90" s="8"/>
      <c r="M90" s="8"/>
      <c r="N90" s="8"/>
      <c r="O90" s="8"/>
    </row>
    <row r="91" spans="2:15" x14ac:dyDescent="0.25">
      <c r="C91" s="21"/>
      <c r="D91" s="38"/>
      <c r="F91" s="21"/>
      <c r="G91" s="38"/>
      <c r="J91" s="38"/>
      <c r="K91" s="8"/>
      <c r="L91" s="8"/>
      <c r="M91" s="8"/>
      <c r="N91" s="8"/>
      <c r="O91" s="8"/>
    </row>
    <row r="92" spans="2:15" x14ac:dyDescent="0.25">
      <c r="C92" s="21"/>
      <c r="D92" s="38"/>
      <c r="F92" s="21"/>
      <c r="G92" s="38"/>
      <c r="J92" s="38"/>
      <c r="K92" s="8"/>
      <c r="L92" s="8"/>
      <c r="M92" s="8"/>
      <c r="N92" s="8"/>
      <c r="O92" s="8"/>
    </row>
    <row r="93" spans="2:15" x14ac:dyDescent="0.25">
      <c r="C93" s="21"/>
      <c r="D93" s="38"/>
      <c r="F93" s="21"/>
      <c r="G93" s="38"/>
      <c r="J93" s="38"/>
      <c r="K93" s="8"/>
      <c r="L93" s="8"/>
      <c r="M93" s="8"/>
      <c r="N93" s="8"/>
      <c r="O93" s="8"/>
    </row>
    <row r="94" spans="2:15" x14ac:dyDescent="0.25">
      <c r="C94" s="21"/>
      <c r="D94" s="38"/>
      <c r="F94" s="21"/>
      <c r="G94" s="38"/>
      <c r="J94" s="38"/>
      <c r="K94" s="8"/>
      <c r="L94" s="8"/>
      <c r="M94" s="8"/>
      <c r="N94" s="8"/>
      <c r="O94" s="8"/>
    </row>
    <row r="95" spans="2:15" x14ac:dyDescent="0.25">
      <c r="D95" s="38"/>
      <c r="F95" s="21"/>
      <c r="G95" s="38"/>
      <c r="J95" s="38"/>
      <c r="K95" s="8"/>
      <c r="L95" s="8"/>
      <c r="M95" s="8"/>
      <c r="N95" s="8"/>
      <c r="O95" s="8"/>
    </row>
    <row r="96" spans="2:15" x14ac:dyDescent="0.25">
      <c r="D96" s="38"/>
      <c r="F96" s="21"/>
      <c r="G96" s="38"/>
      <c r="J96" s="38"/>
      <c r="K96" s="8"/>
      <c r="L96" s="8"/>
      <c r="M96" s="8"/>
      <c r="N96" s="8"/>
      <c r="O96" s="8"/>
    </row>
    <row r="97" spans="4:15" x14ac:dyDescent="0.25">
      <c r="D97" s="38"/>
      <c r="F97" s="21"/>
      <c r="G97" s="38"/>
      <c r="J97" s="38"/>
      <c r="K97" s="8"/>
      <c r="L97" s="8"/>
      <c r="M97" s="8"/>
      <c r="N97" s="8"/>
      <c r="O97" s="8"/>
    </row>
    <row r="98" spans="4:15" x14ac:dyDescent="0.25">
      <c r="D98" s="38"/>
      <c r="F98" s="21"/>
      <c r="G98" s="38"/>
      <c r="J98" s="38"/>
      <c r="K98" s="8"/>
      <c r="L98" s="8"/>
      <c r="M98" s="8"/>
      <c r="N98" s="8"/>
      <c r="O98" s="8"/>
    </row>
    <row r="99" spans="4:15" x14ac:dyDescent="0.25">
      <c r="D99" s="38"/>
      <c r="F99" s="21"/>
      <c r="G99" s="38"/>
      <c r="J99" s="38"/>
      <c r="K99" s="8"/>
      <c r="L99" s="8"/>
      <c r="M99" s="8"/>
      <c r="N99" s="8"/>
      <c r="O99" s="8"/>
    </row>
    <row r="100" spans="4:15" x14ac:dyDescent="0.25">
      <c r="D100" s="38"/>
      <c r="F100" s="21"/>
      <c r="G100" s="38"/>
      <c r="J100" s="38"/>
    </row>
    <row r="101" spans="4:15" x14ac:dyDescent="0.25">
      <c r="D101" s="44"/>
      <c r="E101" s="50" t="s">
        <v>35</v>
      </c>
      <c r="F101" s="45"/>
      <c r="G101" s="44"/>
      <c r="H101" s="50" t="s">
        <v>35</v>
      </c>
      <c r="I101" s="50"/>
      <c r="J101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31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434-36E7-4E84-AE63-62A509400AA1}">
  <dimension ref="A1:X108"/>
  <sheetViews>
    <sheetView workbookViewId="0">
      <pane ySplit="15" topLeftCell="A16" activePane="bottomLeft" state="frozen"/>
      <selection pane="bottomLeft" activeCell="K7" sqref="K7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241540</v>
      </c>
      <c r="K2">
        <f>J2-J3</f>
        <v>-700</v>
      </c>
      <c r="L2" s="1">
        <f>K2/J2</f>
        <v>-2.8980707129253954E-3</v>
      </c>
    </row>
    <row r="3" spans="1:24" x14ac:dyDescent="0.25">
      <c r="B3" t="s">
        <v>2</v>
      </c>
      <c r="D3" s="3" t="s">
        <v>36</v>
      </c>
      <c r="E3" s="4"/>
      <c r="F3" t="s">
        <v>37</v>
      </c>
      <c r="H3" s="2" t="s">
        <v>5</v>
      </c>
      <c r="I3" s="2"/>
      <c r="J3">
        <f>K11-L10+M11-N10+O11-P10+Q11-R10+S11-T10+U11-V10+W11-X10</f>
        <v>242240</v>
      </c>
      <c r="K3" s="5" t="s">
        <v>6</v>
      </c>
      <c r="L3" s="5" t="s">
        <v>7</v>
      </c>
      <c r="M3" s="5" t="s">
        <v>8</v>
      </c>
      <c r="N3" s="6">
        <f>N4*I4/O1</f>
        <v>105.41935771533717</v>
      </c>
      <c r="O3" s="6">
        <f>K7+M7+O7+Q7+S7+U7+W7</f>
        <v>105.41935771533717</v>
      </c>
    </row>
    <row r="4" spans="1:24" x14ac:dyDescent="0.25">
      <c r="B4" t="s">
        <v>9</v>
      </c>
      <c r="D4" s="7" t="str">
        <f>[2]Summary!C2</f>
        <v>Canola</v>
      </c>
      <c r="E4" s="4"/>
      <c r="F4" s="8">
        <f>[2]Summary!C3</f>
        <v>2022</v>
      </c>
      <c r="I4" s="8">
        <f>[2]Summary!D2</f>
        <v>50</v>
      </c>
      <c r="J4" s="8">
        <f>J3/I4</f>
        <v>4844.8</v>
      </c>
      <c r="K4" s="9">
        <v>0.98</v>
      </c>
      <c r="L4" s="9">
        <f>IF(J5=0,L1,(L8+N8+P8+R8+T8+V8+X8)/J5/K4)</f>
        <v>8.5000000000000006E-2</v>
      </c>
      <c r="M4" s="9">
        <f>IF(J5=0,0,(L9+N9+P9+R9+T9+V9+X9)/J5/K4)</f>
        <v>2.1000000000000001E-2</v>
      </c>
      <c r="N4" s="8">
        <f>IF(L4&gt;L1,J4*(1-L4)/(1-L1)*(1-M4)*K4,J4*K4*(1-M4))</f>
        <v>4648.1980160000003</v>
      </c>
      <c r="V4" s="6"/>
    </row>
    <row r="5" spans="1:24" x14ac:dyDescent="0.25">
      <c r="B5" t="s">
        <v>10</v>
      </c>
      <c r="D5" s="7">
        <v>44831</v>
      </c>
      <c r="E5" s="4"/>
      <c r="F5" s="10">
        <v>44832</v>
      </c>
      <c r="J5" s="6">
        <f>J3/O1</f>
        <v>109.87821570880028</v>
      </c>
      <c r="N5" s="8">
        <v>211</v>
      </c>
      <c r="O5" s="11">
        <f>N4/N5</f>
        <v>22.029374483412322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105.41935771533717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8.5000000000000006E-2</v>
      </c>
      <c r="L8" s="6">
        <f>(L11-L10/$O1)*$K4*K8</f>
        <v>9.1528553685430634</v>
      </c>
      <c r="M8" s="1">
        <v>0.1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2.1000000000000001E-2</v>
      </c>
      <c r="L9" s="6">
        <f>(L11-L10/$O1)*$K4*K9</f>
        <v>2.2612936792871099</v>
      </c>
      <c r="M9" s="1">
        <v>0.03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117018.14689078413</v>
      </c>
      <c r="E10" s="23"/>
      <c r="F10" s="24"/>
      <c r="G10" s="22">
        <f>J3/J2*G11</f>
        <v>125221.85310921587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116680</v>
      </c>
      <c r="E11" s="27"/>
      <c r="F11" s="28"/>
      <c r="G11" s="26">
        <f>H14+I14</f>
        <v>124860</v>
      </c>
      <c r="H11" s="27"/>
      <c r="I11" s="27"/>
      <c r="J11" s="29"/>
      <c r="K11" s="30">
        <f>K14+L14</f>
        <v>242240</v>
      </c>
      <c r="L11" s="31">
        <f>K11/2204.62262184877</f>
        <v>109.87821570880028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20</v>
      </c>
      <c r="L12" s="37"/>
      <c r="M12" s="36" t="s">
        <v>21</v>
      </c>
      <c r="N12" s="37"/>
      <c r="O12" s="36" t="s">
        <v>22</v>
      </c>
      <c r="P12" s="37"/>
      <c r="Q12" s="36" t="s">
        <v>23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116680</v>
      </c>
      <c r="F14" s="41">
        <f>SUM(F15:F133)</f>
        <v>0</v>
      </c>
      <c r="G14" s="38"/>
      <c r="H14" s="40">
        <f>SUM(H15:H133)</f>
        <v>124860</v>
      </c>
      <c r="I14" s="40">
        <f>SUM(I15:I133)</f>
        <v>0</v>
      </c>
      <c r="J14" s="29"/>
      <c r="K14" s="42">
        <f t="shared" ref="K14:X14" si="0">SUM(K15:K133)</f>
        <v>242240</v>
      </c>
      <c r="L14" s="43">
        <f t="shared" si="0"/>
        <v>0</v>
      </c>
      <c r="M14" s="42">
        <f t="shared" si="0"/>
        <v>0</v>
      </c>
      <c r="N14" s="43">
        <f t="shared" si="0"/>
        <v>0</v>
      </c>
      <c r="O14" s="42">
        <f t="shared" si="0"/>
        <v>0</v>
      </c>
      <c r="P14" s="43">
        <f t="shared" si="0"/>
        <v>0</v>
      </c>
      <c r="Q14" s="42">
        <f t="shared" si="0"/>
        <v>0</v>
      </c>
      <c r="R14" s="43">
        <f t="shared" si="0"/>
        <v>0</v>
      </c>
      <c r="S14" s="42">
        <f t="shared" si="0"/>
        <v>0</v>
      </c>
      <c r="T14" s="43">
        <f t="shared" si="0"/>
        <v>0</v>
      </c>
      <c r="U14" s="42">
        <f t="shared" si="0"/>
        <v>0</v>
      </c>
      <c r="V14" s="43">
        <f t="shared" si="0"/>
        <v>0</v>
      </c>
      <c r="W14" s="42">
        <f t="shared" si="0"/>
        <v>0</v>
      </c>
      <c r="X14" s="43">
        <f t="shared" si="0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D16" s="38">
        <v>159</v>
      </c>
      <c r="E16">
        <v>16960</v>
      </c>
      <c r="F16" s="21"/>
      <c r="G16" s="38">
        <v>679</v>
      </c>
      <c r="H16">
        <v>5160</v>
      </c>
      <c r="J16" s="46"/>
    </row>
    <row r="17" spans="3:16" x14ac:dyDescent="0.25">
      <c r="C17" s="21"/>
      <c r="D17" s="38">
        <v>160</v>
      </c>
      <c r="E17">
        <v>7520</v>
      </c>
      <c r="F17" s="21"/>
      <c r="G17" s="38"/>
      <c r="J17" s="46"/>
      <c r="K17">
        <v>30100</v>
      </c>
    </row>
    <row r="18" spans="3:16" x14ac:dyDescent="0.25">
      <c r="C18" s="21">
        <v>2</v>
      </c>
      <c r="D18" s="38">
        <v>161</v>
      </c>
      <c r="E18">
        <v>6140</v>
      </c>
      <c r="F18" s="21"/>
      <c r="G18" s="38">
        <v>680</v>
      </c>
      <c r="H18">
        <v>6900</v>
      </c>
      <c r="J18" s="47"/>
      <c r="K18">
        <v>12940</v>
      </c>
    </row>
    <row r="19" spans="3:16" x14ac:dyDescent="0.25">
      <c r="C19" s="21"/>
      <c r="D19">
        <v>162</v>
      </c>
      <c r="E19">
        <v>13900</v>
      </c>
      <c r="F19" s="21"/>
      <c r="G19" t="s">
        <v>38</v>
      </c>
      <c r="H19">
        <v>13320</v>
      </c>
      <c r="J19" s="46"/>
      <c r="K19">
        <v>27800</v>
      </c>
    </row>
    <row r="20" spans="3:16" x14ac:dyDescent="0.25">
      <c r="C20" s="21"/>
      <c r="D20">
        <v>163</v>
      </c>
      <c r="E20">
        <v>13900</v>
      </c>
      <c r="F20" s="21"/>
      <c r="G20">
        <v>683</v>
      </c>
      <c r="H20">
        <v>17340</v>
      </c>
      <c r="J20" s="46"/>
      <c r="K20">
        <v>30640</v>
      </c>
    </row>
    <row r="21" spans="3:16" x14ac:dyDescent="0.25">
      <c r="C21" s="21"/>
      <c r="F21" s="21"/>
      <c r="G21">
        <v>684</v>
      </c>
      <c r="H21">
        <v>16080</v>
      </c>
      <c r="J21" s="47" t="s">
        <v>33</v>
      </c>
      <c r="K21">
        <v>2460</v>
      </c>
    </row>
    <row r="22" spans="3:16" x14ac:dyDescent="0.25">
      <c r="C22" s="21"/>
      <c r="D22">
        <v>164</v>
      </c>
      <c r="E22">
        <v>14960</v>
      </c>
      <c r="F22" s="21"/>
      <c r="G22">
        <v>685</v>
      </c>
      <c r="H22">
        <v>14280</v>
      </c>
      <c r="J22" s="46"/>
      <c r="K22">
        <v>43000</v>
      </c>
    </row>
    <row r="23" spans="3:16" x14ac:dyDescent="0.25">
      <c r="C23" s="21"/>
      <c r="D23">
        <v>165</v>
      </c>
      <c r="E23">
        <v>14640</v>
      </c>
      <c r="F23" s="21"/>
      <c r="G23">
        <v>686</v>
      </c>
      <c r="H23">
        <v>14440</v>
      </c>
      <c r="J23" s="46"/>
      <c r="K23">
        <v>29160</v>
      </c>
    </row>
    <row r="24" spans="3:16" x14ac:dyDescent="0.25">
      <c r="C24" s="21"/>
      <c r="D24">
        <v>166</v>
      </c>
      <c r="E24">
        <v>7640</v>
      </c>
      <c r="F24" s="21"/>
      <c r="G24">
        <v>687</v>
      </c>
      <c r="H24">
        <v>15120</v>
      </c>
      <c r="J24" s="47"/>
    </row>
    <row r="25" spans="3:16" x14ac:dyDescent="0.25">
      <c r="C25" s="21"/>
      <c r="F25" s="21"/>
      <c r="G25">
        <v>688</v>
      </c>
      <c r="H25">
        <v>7600</v>
      </c>
      <c r="J25" s="47"/>
      <c r="K25">
        <v>27940</v>
      </c>
    </row>
    <row r="26" spans="3:16" x14ac:dyDescent="0.25">
      <c r="C26" s="21"/>
      <c r="D26">
        <v>167</v>
      </c>
      <c r="E26">
        <v>15700</v>
      </c>
      <c r="F26" s="21"/>
      <c r="G26">
        <v>689</v>
      </c>
      <c r="H26">
        <v>14620</v>
      </c>
      <c r="J26" s="47"/>
    </row>
    <row r="27" spans="3:16" x14ac:dyDescent="0.25">
      <c r="C27" s="21"/>
      <c r="D27">
        <v>168</v>
      </c>
      <c r="E27">
        <v>5320</v>
      </c>
      <c r="F27" s="21"/>
      <c r="J27" s="47"/>
      <c r="K27">
        <v>38200</v>
      </c>
      <c r="O27" s="12"/>
      <c r="P27" s="12"/>
    </row>
    <row r="28" spans="3:16" x14ac:dyDescent="0.25">
      <c r="O28" s="12"/>
      <c r="P28" s="12"/>
    </row>
    <row r="29" spans="3:16" x14ac:dyDescent="0.25">
      <c r="O29" s="12"/>
      <c r="P29" s="12"/>
    </row>
    <row r="30" spans="3:16" x14ac:dyDescent="0.25">
      <c r="C30" s="21"/>
      <c r="F30" s="21"/>
      <c r="J30" s="47"/>
      <c r="M30" s="12"/>
      <c r="O30" s="12"/>
    </row>
    <row r="31" spans="3:16" x14ac:dyDescent="0.25">
      <c r="C31" s="21"/>
      <c r="F31" s="21"/>
      <c r="J31" s="46"/>
      <c r="M31" s="12"/>
    </row>
    <row r="32" spans="3:16" x14ac:dyDescent="0.25">
      <c r="C32" s="21"/>
      <c r="F32" s="21"/>
      <c r="J32" s="47"/>
    </row>
    <row r="33" spans="1:20" s="12" customFormat="1" x14ac:dyDescent="0.25">
      <c r="A33"/>
      <c r="B33"/>
      <c r="C33" s="51"/>
      <c r="D33"/>
      <c r="E33"/>
      <c r="F33" s="21"/>
      <c r="G33"/>
      <c r="H33"/>
      <c r="I33"/>
      <c r="J33" s="47"/>
      <c r="K33"/>
      <c r="Q33"/>
      <c r="R33"/>
      <c r="S33"/>
      <c r="T33"/>
    </row>
    <row r="34" spans="1:20" s="12" customFormat="1" x14ac:dyDescent="0.25">
      <c r="A34"/>
      <c r="B34"/>
      <c r="C34" s="51"/>
      <c r="D34"/>
      <c r="E34"/>
      <c r="F34" s="21"/>
      <c r="G34"/>
      <c r="H34"/>
      <c r="I34"/>
      <c r="J34" s="46"/>
      <c r="K34"/>
      <c r="Q34"/>
      <c r="R34"/>
      <c r="S34"/>
      <c r="T34"/>
    </row>
    <row r="35" spans="1:20" s="12" customFormat="1" x14ac:dyDescent="0.25">
      <c r="A35"/>
      <c r="B35"/>
      <c r="C35" s="51"/>
      <c r="D35"/>
      <c r="E35"/>
      <c r="F35" s="21"/>
      <c r="G35"/>
      <c r="H35"/>
      <c r="I35"/>
      <c r="J35" s="47"/>
      <c r="K35"/>
      <c r="M35"/>
      <c r="S35"/>
      <c r="T35"/>
    </row>
    <row r="36" spans="1:20" s="12" customFormat="1" x14ac:dyDescent="0.25">
      <c r="A36"/>
      <c r="B36"/>
      <c r="C36" s="51"/>
      <c r="D36"/>
      <c r="E36"/>
      <c r="F36" s="21"/>
      <c r="G36"/>
      <c r="H36"/>
      <c r="I36"/>
      <c r="J36" s="46"/>
      <c r="K36"/>
      <c r="M36"/>
      <c r="S36"/>
      <c r="T36"/>
    </row>
    <row r="37" spans="1:20" s="12" customFormat="1" x14ac:dyDescent="0.25">
      <c r="A37"/>
      <c r="B37"/>
      <c r="C37" s="51"/>
      <c r="D37" s="38"/>
      <c r="E37" s="8"/>
      <c r="F37" s="21"/>
      <c r="G37"/>
      <c r="H37" s="8"/>
      <c r="I37"/>
      <c r="J37" s="46"/>
      <c r="K37"/>
      <c r="M37"/>
      <c r="O37" s="52"/>
      <c r="S37"/>
      <c r="T37"/>
    </row>
    <row r="38" spans="1:20" x14ac:dyDescent="0.25">
      <c r="C38" s="21"/>
      <c r="D38" s="38"/>
      <c r="E38" s="12"/>
      <c r="F38" s="21"/>
      <c r="J38" s="46"/>
    </row>
    <row r="39" spans="1:20" x14ac:dyDescent="0.25">
      <c r="C39" s="21"/>
      <c r="D39" s="38"/>
      <c r="E39" s="8"/>
      <c r="F39" s="21"/>
      <c r="H39" s="8"/>
      <c r="J39" s="46"/>
      <c r="O39" s="52"/>
    </row>
    <row r="40" spans="1:20" x14ac:dyDescent="0.25">
      <c r="C40" s="21"/>
      <c r="D40" s="38"/>
      <c r="E40" s="12"/>
      <c r="F40" s="21"/>
      <c r="H40" s="12"/>
      <c r="J40" s="46"/>
    </row>
    <row r="41" spans="1:20" x14ac:dyDescent="0.25">
      <c r="C41" s="21"/>
      <c r="D41" s="38"/>
      <c r="F41" s="21"/>
      <c r="J41" s="46"/>
    </row>
    <row r="42" spans="1:20" x14ac:dyDescent="0.25">
      <c r="C42" s="21"/>
      <c r="D42" s="38"/>
      <c r="F42" s="21"/>
      <c r="J42" s="46"/>
      <c r="R42" s="12"/>
    </row>
    <row r="43" spans="1:20" x14ac:dyDescent="0.25">
      <c r="C43" s="21"/>
      <c r="D43" s="38"/>
      <c r="F43" s="21"/>
      <c r="J43" s="46"/>
      <c r="R43" s="12"/>
    </row>
    <row r="44" spans="1:20" x14ac:dyDescent="0.25">
      <c r="C44" s="21"/>
      <c r="D44" s="38"/>
      <c r="F44" s="21"/>
      <c r="J44" s="46"/>
      <c r="Q44" s="12"/>
    </row>
    <row r="45" spans="1:20" x14ac:dyDescent="0.25">
      <c r="C45" s="21"/>
      <c r="D45" s="38"/>
      <c r="F45" s="21"/>
      <c r="J45" s="46"/>
    </row>
    <row r="46" spans="1:20" x14ac:dyDescent="0.25">
      <c r="C46" s="21"/>
      <c r="D46" s="38"/>
      <c r="F46" s="21"/>
      <c r="H46" s="12"/>
      <c r="J46" s="46"/>
    </row>
    <row r="47" spans="1:20" x14ac:dyDescent="0.25">
      <c r="C47" s="21"/>
      <c r="D47" s="38"/>
      <c r="F47" s="21"/>
      <c r="J47" s="46"/>
    </row>
    <row r="48" spans="1:20" x14ac:dyDescent="0.25">
      <c r="C48" s="21"/>
      <c r="D48" s="38"/>
      <c r="E48" s="12"/>
      <c r="F48" s="21"/>
      <c r="J48" s="46"/>
    </row>
    <row r="49" spans="3:10" x14ac:dyDescent="0.25">
      <c r="C49" s="21"/>
      <c r="D49" s="38"/>
      <c r="F49" s="21"/>
      <c r="J49" s="46"/>
    </row>
    <row r="50" spans="3:10" x14ac:dyDescent="0.25">
      <c r="C50" s="21"/>
      <c r="D50" s="38"/>
      <c r="F50" s="21"/>
      <c r="J50" s="46"/>
    </row>
    <row r="51" spans="3:10" x14ac:dyDescent="0.25">
      <c r="C51" s="21"/>
      <c r="D51" s="38"/>
      <c r="F51" s="21"/>
      <c r="J51" s="46"/>
    </row>
    <row r="52" spans="3:10" x14ac:dyDescent="0.25">
      <c r="C52" s="21"/>
      <c r="D52" s="38"/>
      <c r="F52" s="21"/>
      <c r="J52" s="46"/>
    </row>
    <row r="53" spans="3:10" x14ac:dyDescent="0.25">
      <c r="C53" s="21"/>
      <c r="D53" s="38"/>
      <c r="F53" s="21"/>
      <c r="J53" s="46"/>
    </row>
    <row r="54" spans="3:10" x14ac:dyDescent="0.25">
      <c r="C54" s="21"/>
      <c r="D54" s="38"/>
      <c r="F54" s="21"/>
      <c r="G54" s="48"/>
      <c r="J54" s="46"/>
    </row>
    <row r="55" spans="3:10" x14ac:dyDescent="0.25">
      <c r="C55" s="21"/>
      <c r="G55" s="38"/>
      <c r="J55" s="46"/>
    </row>
    <row r="56" spans="3:10" x14ac:dyDescent="0.25">
      <c r="C56" s="21"/>
      <c r="D56" s="38"/>
      <c r="F56" s="21"/>
      <c r="G56" s="38"/>
      <c r="J56" s="46"/>
    </row>
    <row r="57" spans="3:10" x14ac:dyDescent="0.25">
      <c r="C57" s="21"/>
      <c r="D57" s="38"/>
      <c r="F57" s="21"/>
      <c r="G57" s="38"/>
      <c r="J57" s="46"/>
    </row>
    <row r="58" spans="3:10" x14ac:dyDescent="0.25">
      <c r="C58" s="21"/>
      <c r="D58" s="38"/>
      <c r="F58" s="21"/>
      <c r="G58" s="38"/>
      <c r="J58" s="46"/>
    </row>
    <row r="59" spans="3:10" x14ac:dyDescent="0.25">
      <c r="C59" s="21"/>
      <c r="D59" s="49"/>
      <c r="F59" s="21"/>
      <c r="G59" s="49"/>
      <c r="J59" s="38"/>
    </row>
    <row r="60" spans="3:10" x14ac:dyDescent="0.25">
      <c r="C60" s="21"/>
      <c r="F60" s="21"/>
      <c r="J60" s="38"/>
    </row>
    <row r="61" spans="3:10" x14ac:dyDescent="0.25">
      <c r="C61" s="21"/>
      <c r="F61" s="21"/>
      <c r="J61" s="38"/>
    </row>
    <row r="62" spans="3:10" x14ac:dyDescent="0.25">
      <c r="C62" s="21"/>
      <c r="F62" s="21"/>
      <c r="J62" s="38"/>
    </row>
    <row r="63" spans="3:10" x14ac:dyDescent="0.25">
      <c r="C63" s="21"/>
      <c r="F63" s="21"/>
      <c r="J63" s="38"/>
    </row>
    <row r="64" spans="3:10" x14ac:dyDescent="0.25">
      <c r="C64" s="21"/>
      <c r="F64" s="21"/>
      <c r="J64" s="38"/>
    </row>
    <row r="65" spans="3:10" x14ac:dyDescent="0.25">
      <c r="C65" s="21"/>
      <c r="F65" s="21"/>
      <c r="J65" s="38"/>
    </row>
    <row r="66" spans="3:10" x14ac:dyDescent="0.25">
      <c r="C66" s="21"/>
      <c r="F66" s="21"/>
      <c r="J66" s="38"/>
    </row>
    <row r="67" spans="3:10" x14ac:dyDescent="0.25">
      <c r="C67" s="21"/>
      <c r="F67" s="21"/>
      <c r="J67" s="38"/>
    </row>
    <row r="68" spans="3:10" x14ac:dyDescent="0.25">
      <c r="C68" s="21"/>
      <c r="F68" s="21"/>
      <c r="J68" s="38"/>
    </row>
    <row r="69" spans="3:10" x14ac:dyDescent="0.25">
      <c r="C69" s="21"/>
      <c r="F69" s="21"/>
      <c r="J69" s="38"/>
    </row>
    <row r="70" spans="3:10" x14ac:dyDescent="0.25">
      <c r="C70" s="21"/>
      <c r="F70" s="21"/>
      <c r="J70" s="38"/>
    </row>
    <row r="71" spans="3:10" x14ac:dyDescent="0.25">
      <c r="C71" s="21"/>
      <c r="F71" s="21"/>
      <c r="J71" s="38"/>
    </row>
    <row r="72" spans="3:10" x14ac:dyDescent="0.25">
      <c r="C72" s="21"/>
      <c r="F72" s="21"/>
      <c r="J72" s="38"/>
    </row>
    <row r="73" spans="3:10" x14ac:dyDescent="0.25">
      <c r="C73" s="21"/>
      <c r="F73" s="21"/>
      <c r="J73" s="38"/>
    </row>
    <row r="74" spans="3:10" x14ac:dyDescent="0.25">
      <c r="C74" s="21"/>
      <c r="F74" s="21"/>
      <c r="J74" s="38"/>
    </row>
    <row r="75" spans="3:10" x14ac:dyDescent="0.25">
      <c r="C75" s="21"/>
      <c r="F75" s="21"/>
      <c r="J75" s="38"/>
    </row>
    <row r="76" spans="3:10" x14ac:dyDescent="0.25">
      <c r="C76" s="21"/>
      <c r="F76" s="21"/>
      <c r="J76" s="38"/>
    </row>
    <row r="77" spans="3:10" x14ac:dyDescent="0.25">
      <c r="C77" s="21"/>
      <c r="F77" s="21"/>
      <c r="J77" s="38"/>
    </row>
    <row r="78" spans="3:10" x14ac:dyDescent="0.25">
      <c r="C78" s="21"/>
      <c r="F78" s="21"/>
      <c r="J78" s="38"/>
    </row>
    <row r="79" spans="3:10" x14ac:dyDescent="0.25">
      <c r="C79" s="21"/>
      <c r="F79" s="21"/>
      <c r="J79" s="38"/>
    </row>
    <row r="80" spans="3:10" x14ac:dyDescent="0.25">
      <c r="C80" s="21"/>
      <c r="F80" s="21"/>
      <c r="J80" s="38"/>
    </row>
    <row r="81" spans="3:10" x14ac:dyDescent="0.25">
      <c r="C81" s="21"/>
      <c r="F81" s="21"/>
      <c r="J81" s="38"/>
    </row>
    <row r="82" spans="3:10" x14ac:dyDescent="0.25">
      <c r="C82" s="21"/>
      <c r="F82" s="21"/>
      <c r="J82" s="38"/>
    </row>
    <row r="83" spans="3:10" x14ac:dyDescent="0.25">
      <c r="C83" s="21"/>
      <c r="F83" s="21"/>
      <c r="J83" s="38"/>
    </row>
    <row r="84" spans="3:10" x14ac:dyDescent="0.25">
      <c r="C84" s="21"/>
      <c r="F84" s="21"/>
      <c r="J84" s="38"/>
    </row>
    <row r="85" spans="3:10" x14ac:dyDescent="0.25">
      <c r="C85" s="21"/>
      <c r="F85" s="21"/>
      <c r="J85" s="38"/>
    </row>
    <row r="86" spans="3:10" x14ac:dyDescent="0.25">
      <c r="C86" s="21"/>
      <c r="F86" s="21"/>
      <c r="J86" s="38"/>
    </row>
    <row r="87" spans="3:10" x14ac:dyDescent="0.25">
      <c r="C87" s="21"/>
      <c r="F87" s="21"/>
      <c r="J87" s="38"/>
    </row>
    <row r="88" spans="3:10" x14ac:dyDescent="0.25">
      <c r="C88" s="21"/>
      <c r="F88" s="21"/>
      <c r="J88" s="38"/>
    </row>
    <row r="89" spans="3:10" x14ac:dyDescent="0.25">
      <c r="C89" s="21"/>
      <c r="F89" s="21"/>
      <c r="J89" s="38"/>
    </row>
    <row r="90" spans="3:10" x14ac:dyDescent="0.25">
      <c r="C90" s="21"/>
      <c r="F90" s="21"/>
      <c r="J90" s="38"/>
    </row>
    <row r="91" spans="3:10" x14ac:dyDescent="0.25">
      <c r="C91" s="21"/>
      <c r="F91" s="21"/>
      <c r="J91" s="38"/>
    </row>
    <row r="92" spans="3:10" x14ac:dyDescent="0.25">
      <c r="C92" s="21"/>
      <c r="D92" s="38"/>
      <c r="F92" s="21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D102" s="38"/>
      <c r="F102" s="21"/>
      <c r="G102" s="38"/>
      <c r="J102" s="38"/>
    </row>
    <row r="103" spans="3:10" x14ac:dyDescent="0.25">
      <c r="D103" s="38"/>
      <c r="F103" s="21"/>
      <c r="G103" s="38"/>
      <c r="J103" s="38"/>
    </row>
    <row r="104" spans="3:10" x14ac:dyDescent="0.25">
      <c r="D104" s="38"/>
      <c r="F104" s="21"/>
      <c r="G104" s="38"/>
      <c r="J104" s="38"/>
    </row>
    <row r="105" spans="3:10" x14ac:dyDescent="0.25">
      <c r="D105" s="38"/>
      <c r="F105" s="21"/>
      <c r="G105" s="38"/>
      <c r="J105" s="38"/>
    </row>
    <row r="106" spans="3:10" x14ac:dyDescent="0.25">
      <c r="D106" s="38"/>
      <c r="F106" s="21"/>
      <c r="G106" s="38"/>
      <c r="J106" s="38"/>
    </row>
    <row r="107" spans="3:10" x14ac:dyDescent="0.25">
      <c r="D107" s="38"/>
      <c r="F107" s="21"/>
      <c r="G107" s="38"/>
      <c r="J107" s="38"/>
    </row>
    <row r="108" spans="3:10" x14ac:dyDescent="0.25">
      <c r="D108" s="44"/>
      <c r="E108" s="50" t="s">
        <v>35</v>
      </c>
      <c r="F108" s="45"/>
      <c r="G108" s="44"/>
      <c r="H108" s="50" t="s">
        <v>35</v>
      </c>
      <c r="I108" s="50"/>
      <c r="J108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617D-A6A9-4028-9C26-1E2307060A88}">
  <dimension ref="A1:AC85"/>
  <sheetViews>
    <sheetView workbookViewId="0">
      <pane ySplit="15" topLeftCell="A16" activePane="bottomLeft" state="frozen"/>
      <selection pane="bottomLeft" activeCell="N6" sqref="N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style="8" customWidth="1"/>
    <col min="11" max="11" width="9.28515625" customWidth="1"/>
    <col min="26" max="26" width="9.85546875" bestFit="1" customWidth="1"/>
  </cols>
  <sheetData>
    <row r="1" spans="1:27" x14ac:dyDescent="0.25">
      <c r="B1" t="s">
        <v>0</v>
      </c>
      <c r="G1"/>
      <c r="L1" s="1">
        <f>[2]Summary!E2</f>
        <v>0.1</v>
      </c>
      <c r="O1">
        <v>2204.62262184877</v>
      </c>
    </row>
    <row r="2" spans="1:27" x14ac:dyDescent="0.25">
      <c r="G2"/>
      <c r="H2" s="2" t="s">
        <v>1</v>
      </c>
      <c r="I2" s="2" t="s">
        <v>1</v>
      </c>
      <c r="J2">
        <f>+D11+G11</f>
        <v>44740</v>
      </c>
      <c r="K2">
        <f>J2-J3</f>
        <v>260</v>
      </c>
      <c r="L2" s="1">
        <f>K2/J2</f>
        <v>5.8113544926240504E-3</v>
      </c>
    </row>
    <row r="3" spans="1:27" x14ac:dyDescent="0.25">
      <c r="B3" t="s">
        <v>2</v>
      </c>
      <c r="D3" s="3" t="s">
        <v>39</v>
      </c>
      <c r="E3" s="4"/>
      <c r="F3" t="s">
        <v>40</v>
      </c>
      <c r="G3"/>
      <c r="H3" s="2" t="s">
        <v>5</v>
      </c>
      <c r="I3" s="2"/>
      <c r="J3">
        <f>K11-L10+M11-N10+O11-P10+Q11-R10+S11-T10+U11-V10+W11-X10</f>
        <v>44480</v>
      </c>
      <c r="K3" s="5" t="s">
        <v>6</v>
      </c>
      <c r="L3" s="5" t="s">
        <v>7</v>
      </c>
      <c r="M3" s="5" t="s">
        <v>8</v>
      </c>
      <c r="N3" s="6">
        <f>N4*I4/O1</f>
        <v>19.357055115497843</v>
      </c>
      <c r="O3" s="6">
        <f>K7+M7+O7+Q7+S7+U7+W7</f>
        <v>19.35705511549784</v>
      </c>
    </row>
    <row r="4" spans="1:27" x14ac:dyDescent="0.25">
      <c r="B4" t="s">
        <v>9</v>
      </c>
      <c r="D4" s="7" t="str">
        <f>[2]Summary!C2</f>
        <v>Canola</v>
      </c>
      <c r="E4" s="4"/>
      <c r="F4" s="8">
        <f>[2]Summary!C3</f>
        <v>2022</v>
      </c>
      <c r="G4"/>
      <c r="I4" s="8">
        <f>[2]Summary!D2</f>
        <v>50</v>
      </c>
      <c r="J4" s="8">
        <f>J3/I4</f>
        <v>889.6</v>
      </c>
      <c r="K4" s="9">
        <v>0.98</v>
      </c>
      <c r="L4" s="9">
        <f>IF(J5=0,L1,(L8+N8+P8+R8+T8+V8+X8)/J5/K4)</f>
        <v>8.9999999999999983E-2</v>
      </c>
      <c r="M4" s="9">
        <f>IF(J5=0,0,(L9+N9+P9+R9+T9+V9+X9)/J5/K4)</f>
        <v>2.1000000000000001E-2</v>
      </c>
      <c r="N4" s="8">
        <f>IF(L4&gt;L1,J4*(1-L4)/(1-L1)*(1-M4)*K4,J4*K4*(1-M4))</f>
        <v>853.50003200000003</v>
      </c>
      <c r="V4" s="6"/>
    </row>
    <row r="5" spans="1:27" x14ac:dyDescent="0.25">
      <c r="B5" t="s">
        <v>10</v>
      </c>
      <c r="D5" s="7">
        <v>44832</v>
      </c>
      <c r="E5" s="4"/>
      <c r="F5" s="10">
        <v>44832</v>
      </c>
      <c r="G5"/>
      <c r="J5" s="6">
        <f>J3/O1</f>
        <v>20.175788617600052</v>
      </c>
      <c r="N5" s="8">
        <v>37</v>
      </c>
      <c r="O5" s="11">
        <f>N4/N5</f>
        <v>23.067568432432434</v>
      </c>
      <c r="P5" t="s">
        <v>11</v>
      </c>
      <c r="V5" s="6"/>
    </row>
    <row r="6" spans="1:27" x14ac:dyDescent="0.25">
      <c r="D6" s="12"/>
      <c r="G6"/>
      <c r="J6" s="6"/>
      <c r="K6" s="13"/>
      <c r="L6" s="14"/>
      <c r="M6" s="13"/>
      <c r="N6" s="8"/>
      <c r="O6" s="11"/>
    </row>
    <row r="7" spans="1:27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19.35705511549784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7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0.09</v>
      </c>
      <c r="L8" s="6">
        <f>(L11-L10/$O1)*$K4*K8</f>
        <v>1.7795045560723244</v>
      </c>
      <c r="M8" s="1">
        <v>0.1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7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2.1000000000000001E-2</v>
      </c>
      <c r="L9" s="6">
        <f>(L11-L10/$O1)*$K4*K9</f>
        <v>0.4152177297502091</v>
      </c>
      <c r="M9" s="1">
        <v>0.03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7" x14ac:dyDescent="0.25">
      <c r="B10" t="s">
        <v>14</v>
      </c>
      <c r="C10" s="21"/>
      <c r="D10" s="22">
        <f>J3/J2*D11</f>
        <v>20360.983459991061</v>
      </c>
      <c r="E10" s="23"/>
      <c r="F10" s="24"/>
      <c r="G10" s="22">
        <f>J3/J2*G11</f>
        <v>24119.016540008939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7" x14ac:dyDescent="0.25">
      <c r="B11" t="s">
        <v>16</v>
      </c>
      <c r="C11" s="21"/>
      <c r="D11" s="26">
        <f>E14+F14</f>
        <v>20480</v>
      </c>
      <c r="E11" s="27"/>
      <c r="F11" s="28"/>
      <c r="G11" s="26">
        <f>H14+I14</f>
        <v>24260</v>
      </c>
      <c r="H11" s="27"/>
      <c r="I11" s="27"/>
      <c r="J11" s="29"/>
      <c r="K11" s="30">
        <f>K14+L14</f>
        <v>44480</v>
      </c>
      <c r="L11" s="31">
        <f>K11/2204.62262184877</f>
        <v>20.175788617600052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7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20</v>
      </c>
      <c r="L12" s="37"/>
      <c r="M12" s="36" t="s">
        <v>41</v>
      </c>
      <c r="N12" s="37"/>
      <c r="O12" s="36" t="s">
        <v>22</v>
      </c>
      <c r="P12" s="37"/>
      <c r="Q12" s="36" t="s">
        <v>23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7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7" x14ac:dyDescent="0.25">
      <c r="C14" s="21"/>
      <c r="D14" s="38"/>
      <c r="E14" s="40">
        <f>SUM(E15:E118)</f>
        <v>20480</v>
      </c>
      <c r="F14" s="41">
        <f>SUM(F15:F118)</f>
        <v>0</v>
      </c>
      <c r="G14" s="38"/>
      <c r="H14" s="40">
        <f>SUM(H15:H118)</f>
        <v>24260</v>
      </c>
      <c r="I14" s="40">
        <f>SUM(I15:I118)</f>
        <v>0</v>
      </c>
      <c r="J14" s="29"/>
      <c r="K14" s="42">
        <f t="shared" ref="K14:X14" si="0">SUM(K15:K118)</f>
        <v>44480</v>
      </c>
      <c r="L14" s="43">
        <f t="shared" si="0"/>
        <v>0</v>
      </c>
      <c r="M14" s="42">
        <f t="shared" si="0"/>
        <v>0</v>
      </c>
      <c r="N14" s="43">
        <f t="shared" si="0"/>
        <v>0</v>
      </c>
      <c r="O14" s="42">
        <f t="shared" si="0"/>
        <v>0</v>
      </c>
      <c r="P14" s="43">
        <f t="shared" si="0"/>
        <v>0</v>
      </c>
      <c r="Q14" s="42">
        <f t="shared" si="0"/>
        <v>0</v>
      </c>
      <c r="R14" s="43">
        <f t="shared" si="0"/>
        <v>0</v>
      </c>
      <c r="S14" s="42">
        <f t="shared" si="0"/>
        <v>0</v>
      </c>
      <c r="T14" s="43">
        <f t="shared" si="0"/>
        <v>0</v>
      </c>
      <c r="U14" s="42">
        <f t="shared" si="0"/>
        <v>0</v>
      </c>
      <c r="V14" s="43">
        <f t="shared" si="0"/>
        <v>0</v>
      </c>
      <c r="W14" s="42">
        <f t="shared" si="0"/>
        <v>0</v>
      </c>
      <c r="X14" s="43">
        <f t="shared" si="0"/>
        <v>0</v>
      </c>
    </row>
    <row r="15" spans="1:27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s="21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7" x14ac:dyDescent="0.25">
      <c r="C16" s="21" t="s">
        <v>42</v>
      </c>
      <c r="D16">
        <v>169</v>
      </c>
      <c r="E16" s="12">
        <v>16200</v>
      </c>
      <c r="F16" s="21"/>
      <c r="G16">
        <v>690</v>
      </c>
      <c r="H16">
        <v>16320</v>
      </c>
      <c r="J16" s="47"/>
      <c r="K16">
        <v>32260</v>
      </c>
      <c r="P16" s="12"/>
      <c r="AA16" s="6"/>
    </row>
    <row r="17" spans="3:28" x14ac:dyDescent="0.25">
      <c r="C17" s="21"/>
      <c r="D17">
        <v>170</v>
      </c>
      <c r="E17">
        <v>4280</v>
      </c>
      <c r="F17" s="21"/>
      <c r="G17">
        <v>691</v>
      </c>
      <c r="H17">
        <v>7940</v>
      </c>
      <c r="J17" s="47"/>
      <c r="K17">
        <v>12220</v>
      </c>
      <c r="Z17" s="8"/>
      <c r="AB17" s="8"/>
    </row>
    <row r="18" spans="3:28" x14ac:dyDescent="0.25">
      <c r="C18" s="21"/>
      <c r="F18" s="21"/>
      <c r="G18" s="47"/>
      <c r="I18" s="21"/>
      <c r="J18" s="53"/>
      <c r="M18" s="12"/>
      <c r="N18" s="12"/>
      <c r="AA18" s="6"/>
    </row>
    <row r="19" spans="3:28" x14ac:dyDescent="0.25">
      <c r="C19" s="21"/>
      <c r="F19" s="21"/>
      <c r="G19" s="47"/>
      <c r="I19" s="21"/>
      <c r="J19" s="6"/>
      <c r="N19" s="12"/>
      <c r="Z19" s="8"/>
      <c r="AB19" s="8"/>
    </row>
    <row r="20" spans="3:28" x14ac:dyDescent="0.25">
      <c r="C20" s="21"/>
      <c r="F20" s="21"/>
      <c r="G20" s="47"/>
      <c r="I20" s="21"/>
      <c r="J20" s="53"/>
      <c r="N20" s="12"/>
      <c r="AA20" s="6"/>
    </row>
    <row r="21" spans="3:28" x14ac:dyDescent="0.25">
      <c r="C21" s="21"/>
      <c r="F21" s="21"/>
      <c r="G21" s="47"/>
      <c r="I21" s="21"/>
      <c r="J21" s="6"/>
    </row>
    <row r="22" spans="3:28" x14ac:dyDescent="0.25">
      <c r="C22" s="21"/>
      <c r="F22" s="21"/>
      <c r="G22" s="47"/>
      <c r="I22" s="21"/>
      <c r="J22" s="53"/>
      <c r="P22" s="12"/>
      <c r="Z22" s="8"/>
      <c r="AB22" s="8"/>
    </row>
    <row r="23" spans="3:28" x14ac:dyDescent="0.25">
      <c r="C23" s="21"/>
      <c r="F23" s="21"/>
      <c r="G23" s="47"/>
      <c r="I23" s="21"/>
      <c r="J23" s="53"/>
      <c r="P23" s="12"/>
      <c r="AA23" s="6"/>
    </row>
    <row r="24" spans="3:28" x14ac:dyDescent="0.25">
      <c r="C24" s="21"/>
      <c r="F24" s="21"/>
      <c r="G24" s="47"/>
      <c r="I24" s="21"/>
      <c r="J24" s="53"/>
      <c r="Z24" s="8"/>
      <c r="AB24" s="8"/>
    </row>
    <row r="25" spans="3:28" x14ac:dyDescent="0.25">
      <c r="C25" s="21"/>
      <c r="D25" s="38"/>
      <c r="F25" s="21"/>
      <c r="G25" s="47"/>
      <c r="I25" s="21"/>
      <c r="J25" s="53"/>
    </row>
    <row r="26" spans="3:28" x14ac:dyDescent="0.25">
      <c r="C26" s="21"/>
      <c r="D26" s="38"/>
      <c r="F26" s="21"/>
      <c r="G26" s="47"/>
      <c r="I26" s="21"/>
      <c r="J26" s="53"/>
    </row>
    <row r="27" spans="3:28" x14ac:dyDescent="0.25">
      <c r="C27" s="21"/>
      <c r="D27" s="38"/>
      <c r="F27" s="21"/>
      <c r="G27" s="47"/>
      <c r="I27" s="21"/>
      <c r="J27" s="53"/>
    </row>
    <row r="28" spans="3:28" x14ac:dyDescent="0.25">
      <c r="C28" s="21"/>
      <c r="D28" s="38"/>
      <c r="F28" s="21"/>
      <c r="G28" s="47"/>
      <c r="I28" s="21"/>
      <c r="J28" s="53"/>
    </row>
    <row r="29" spans="3:28" x14ac:dyDescent="0.25">
      <c r="C29" s="21"/>
      <c r="D29" s="38"/>
      <c r="F29" s="21"/>
      <c r="G29" s="47"/>
      <c r="I29" s="21"/>
      <c r="J29" s="53"/>
    </row>
    <row r="30" spans="3:28" x14ac:dyDescent="0.25">
      <c r="C30" s="21"/>
      <c r="D30" s="38"/>
      <c r="F30" s="21"/>
      <c r="G30" s="47"/>
      <c r="I30" s="21"/>
      <c r="J30" s="53"/>
    </row>
    <row r="31" spans="3:28" x14ac:dyDescent="0.25">
      <c r="C31" s="21"/>
      <c r="D31" s="38"/>
      <c r="F31" s="21"/>
      <c r="G31" s="47"/>
      <c r="I31" s="21"/>
      <c r="J31" s="53"/>
    </row>
    <row r="32" spans="3:28" x14ac:dyDescent="0.25">
      <c r="C32" s="21"/>
      <c r="F32" s="21"/>
      <c r="G32" s="47"/>
      <c r="I32" s="21"/>
      <c r="J32" s="53"/>
    </row>
    <row r="33" spans="3:10" x14ac:dyDescent="0.25">
      <c r="C33" s="21"/>
      <c r="D33" s="38"/>
      <c r="F33" s="21"/>
      <c r="G33" s="47"/>
      <c r="I33" s="21"/>
      <c r="J33" s="53"/>
    </row>
    <row r="34" spans="3:10" x14ac:dyDescent="0.25">
      <c r="C34" s="21"/>
      <c r="D34" s="54"/>
      <c r="E34" s="55"/>
      <c r="F34" s="56"/>
      <c r="G34" s="47"/>
      <c r="I34" s="21"/>
      <c r="J34" s="53"/>
    </row>
    <row r="35" spans="3:10" x14ac:dyDescent="0.25">
      <c r="C35" s="21"/>
      <c r="D35" s="38"/>
      <c r="F35" s="21"/>
      <c r="G35" s="47"/>
      <c r="I35" s="21"/>
      <c r="J35" s="53"/>
    </row>
    <row r="36" spans="3:10" x14ac:dyDescent="0.25">
      <c r="C36" s="21"/>
      <c r="D36" s="49"/>
      <c r="F36" s="21"/>
      <c r="G36" s="47"/>
      <c r="I36" s="21"/>
      <c r="J36" s="53"/>
    </row>
    <row r="37" spans="3:10" x14ac:dyDescent="0.25">
      <c r="C37" s="21"/>
      <c r="D37" s="38"/>
      <c r="F37" s="21"/>
      <c r="G37" s="47"/>
      <c r="I37" s="21"/>
      <c r="J37" s="53"/>
    </row>
    <row r="38" spans="3:10" x14ac:dyDescent="0.25">
      <c r="C38" s="21"/>
      <c r="D38" s="38"/>
      <c r="F38" s="21"/>
      <c r="G38" s="47"/>
      <c r="I38" s="21"/>
      <c r="J38" s="53"/>
    </row>
    <row r="39" spans="3:10" x14ac:dyDescent="0.25">
      <c r="C39" s="21"/>
      <c r="D39" s="38"/>
      <c r="F39" s="21"/>
      <c r="G39" s="47"/>
      <c r="I39" s="21"/>
      <c r="J39" s="53"/>
    </row>
    <row r="40" spans="3:10" x14ac:dyDescent="0.25">
      <c r="C40" s="21"/>
      <c r="D40" s="49"/>
      <c r="F40" s="21"/>
      <c r="G40" s="47"/>
      <c r="I40" s="21"/>
      <c r="J40" s="53"/>
    </row>
    <row r="41" spans="3:10" x14ac:dyDescent="0.25">
      <c r="C41" s="21"/>
      <c r="D41" s="49"/>
      <c r="F41" s="21"/>
      <c r="G41" s="47"/>
      <c r="I41" s="21"/>
      <c r="J41" s="53"/>
    </row>
    <row r="42" spans="3:10" x14ac:dyDescent="0.25">
      <c r="C42" s="21"/>
      <c r="D42" s="38"/>
      <c r="F42" s="21"/>
      <c r="G42" s="47"/>
      <c r="I42" s="21"/>
      <c r="J42" s="53"/>
    </row>
    <row r="43" spans="3:10" x14ac:dyDescent="0.25">
      <c r="C43" s="21"/>
      <c r="D43" s="38"/>
      <c r="F43" s="21"/>
      <c r="G43" s="47"/>
      <c r="I43" s="21"/>
      <c r="J43" s="53"/>
    </row>
    <row r="44" spans="3:10" x14ac:dyDescent="0.25">
      <c r="C44" s="21"/>
      <c r="D44" s="49"/>
      <c r="F44" s="21"/>
      <c r="G44" s="47"/>
      <c r="I44" s="21"/>
      <c r="J44" s="53"/>
    </row>
    <row r="45" spans="3:10" x14ac:dyDescent="0.25">
      <c r="C45" s="21"/>
      <c r="D45" s="38"/>
      <c r="F45" s="21"/>
      <c r="G45" s="47"/>
      <c r="I45" s="21"/>
      <c r="J45" s="53"/>
    </row>
    <row r="46" spans="3:10" x14ac:dyDescent="0.25">
      <c r="C46" s="21"/>
      <c r="D46" s="38"/>
      <c r="F46" s="21"/>
      <c r="G46" s="47"/>
      <c r="I46" s="21"/>
      <c r="J46" s="53"/>
    </row>
    <row r="47" spans="3:10" x14ac:dyDescent="0.25">
      <c r="C47" s="21"/>
      <c r="D47" s="38"/>
      <c r="F47" s="21"/>
      <c r="G47" s="47"/>
      <c r="I47" s="21"/>
      <c r="J47" s="53"/>
    </row>
    <row r="48" spans="3:10" x14ac:dyDescent="0.25">
      <c r="C48" s="21"/>
      <c r="D48" s="38"/>
      <c r="F48" s="21"/>
      <c r="G48" s="47"/>
      <c r="I48" s="21"/>
      <c r="J48" s="53"/>
    </row>
    <row r="49" spans="3:10" x14ac:dyDescent="0.25">
      <c r="C49" s="21"/>
      <c r="D49" s="38"/>
      <c r="F49" s="21"/>
      <c r="G49" s="47"/>
      <c r="I49" s="21"/>
      <c r="J49" s="53"/>
    </row>
    <row r="50" spans="3:10" x14ac:dyDescent="0.25">
      <c r="C50" s="21"/>
      <c r="D50" s="38"/>
      <c r="F50" s="21"/>
      <c r="G50" s="47"/>
      <c r="I50" s="21"/>
      <c r="J50" s="53"/>
    </row>
    <row r="51" spans="3:10" x14ac:dyDescent="0.25">
      <c r="C51" s="21"/>
      <c r="D51" s="38"/>
      <c r="F51" s="21"/>
      <c r="G51" s="47"/>
      <c r="I51" s="21"/>
      <c r="J51" s="53"/>
    </row>
    <row r="52" spans="3:10" x14ac:dyDescent="0.25">
      <c r="C52" s="21"/>
      <c r="D52" s="38"/>
      <c r="F52" s="21"/>
      <c r="G52" s="47"/>
      <c r="J52" s="46"/>
    </row>
    <row r="53" spans="3:10" x14ac:dyDescent="0.25">
      <c r="C53" s="21"/>
      <c r="D53" s="38"/>
      <c r="F53" s="21"/>
      <c r="G53" s="47"/>
      <c r="J53" s="46"/>
    </row>
    <row r="54" spans="3:10" x14ac:dyDescent="0.25">
      <c r="C54" s="21"/>
      <c r="D54" s="38"/>
      <c r="F54" s="21"/>
      <c r="G54" s="47"/>
      <c r="J54" s="46"/>
    </row>
    <row r="55" spans="3:10" x14ac:dyDescent="0.25">
      <c r="C55" s="21"/>
      <c r="D55" s="38"/>
      <c r="F55" s="21"/>
      <c r="G55" s="47"/>
      <c r="J55" s="46"/>
    </row>
    <row r="56" spans="3:10" x14ac:dyDescent="0.25">
      <c r="C56" s="21"/>
      <c r="D56" s="38"/>
      <c r="F56" s="21"/>
      <c r="G56" s="47"/>
      <c r="J56" s="46"/>
    </row>
    <row r="57" spans="3:10" x14ac:dyDescent="0.25">
      <c r="C57" s="21"/>
      <c r="D57" s="38"/>
      <c r="F57" s="21"/>
      <c r="G57" s="47"/>
      <c r="J57" s="46"/>
    </row>
    <row r="58" spans="3:10" x14ac:dyDescent="0.25">
      <c r="C58" s="21"/>
      <c r="D58" s="38"/>
      <c r="F58" s="21"/>
      <c r="G58" s="47"/>
      <c r="J58" s="46"/>
    </row>
    <row r="59" spans="3:10" x14ac:dyDescent="0.25">
      <c r="C59" s="21"/>
      <c r="D59" s="38"/>
      <c r="F59" s="21"/>
      <c r="G59" s="47"/>
      <c r="J59" s="46"/>
    </row>
    <row r="60" spans="3:10" x14ac:dyDescent="0.25">
      <c r="C60" s="21"/>
      <c r="D60" s="38"/>
      <c r="F60" s="21"/>
      <c r="G60" s="47"/>
      <c r="J60" s="46"/>
    </row>
    <row r="61" spans="3:10" x14ac:dyDescent="0.25">
      <c r="C61" s="21"/>
      <c r="D61" s="38"/>
      <c r="F61" s="21"/>
      <c r="G61" s="47"/>
      <c r="J61" s="46"/>
    </row>
    <row r="62" spans="3:10" x14ac:dyDescent="0.25">
      <c r="C62" s="21"/>
      <c r="D62" s="38"/>
      <c r="F62" s="21"/>
      <c r="G62" s="47"/>
      <c r="J62" s="46"/>
    </row>
    <row r="63" spans="3:10" x14ac:dyDescent="0.25">
      <c r="C63" s="21"/>
      <c r="D63" s="38"/>
      <c r="F63" s="21"/>
      <c r="G63" s="47"/>
      <c r="J63" s="46"/>
    </row>
    <row r="64" spans="3:10" x14ac:dyDescent="0.25">
      <c r="C64" s="21"/>
      <c r="D64" s="38"/>
      <c r="F64" s="21"/>
      <c r="G64" s="47"/>
      <c r="J64" s="46"/>
    </row>
    <row r="65" spans="3:29" x14ac:dyDescent="0.25">
      <c r="C65" s="21"/>
      <c r="D65" s="38"/>
      <c r="F65" s="21"/>
      <c r="G65" s="47"/>
      <c r="J65" s="46"/>
    </row>
    <row r="66" spans="3:29" x14ac:dyDescent="0.25">
      <c r="C66" s="21"/>
      <c r="D66" s="38"/>
      <c r="F66" s="21"/>
      <c r="G66" s="47"/>
      <c r="J66" s="46"/>
    </row>
    <row r="67" spans="3:29" x14ac:dyDescent="0.25">
      <c r="C67" s="21"/>
      <c r="D67" s="38"/>
      <c r="F67" s="21"/>
      <c r="G67" s="47"/>
      <c r="J67" s="46"/>
    </row>
    <row r="68" spans="3:29" x14ac:dyDescent="0.25">
      <c r="C68" s="21"/>
      <c r="D68" s="38"/>
      <c r="F68" s="21"/>
      <c r="G68" s="47"/>
      <c r="J68" s="46"/>
    </row>
    <row r="69" spans="3:29" x14ac:dyDescent="0.25">
      <c r="C69" s="21"/>
      <c r="D69" s="38"/>
      <c r="F69" s="21"/>
      <c r="G69" s="47"/>
      <c r="J69" s="46"/>
      <c r="AA69" s="6"/>
      <c r="AC69" s="8"/>
    </row>
    <row r="70" spans="3:29" x14ac:dyDescent="0.25">
      <c r="C70" s="21"/>
      <c r="D70" s="38"/>
      <c r="F70" s="21"/>
      <c r="G70" s="47"/>
      <c r="J70" s="38"/>
    </row>
    <row r="71" spans="3:29" x14ac:dyDescent="0.25">
      <c r="C71" s="21"/>
      <c r="D71" s="38"/>
      <c r="F71" s="21"/>
      <c r="G71" s="47"/>
      <c r="J71" s="38"/>
    </row>
    <row r="72" spans="3:29" x14ac:dyDescent="0.25">
      <c r="C72" s="21"/>
      <c r="D72" s="38"/>
      <c r="F72" s="21"/>
      <c r="G72" s="47"/>
      <c r="J72" s="38"/>
    </row>
    <row r="73" spans="3:29" x14ac:dyDescent="0.25">
      <c r="C73" s="21"/>
      <c r="D73" s="38"/>
      <c r="F73" s="21"/>
      <c r="G73" s="47"/>
      <c r="J73" s="38"/>
    </row>
    <row r="74" spans="3:29" x14ac:dyDescent="0.25">
      <c r="C74" s="21"/>
      <c r="D74" s="38"/>
      <c r="F74" s="21"/>
      <c r="G74" s="47"/>
      <c r="J74" s="38"/>
    </row>
    <row r="75" spans="3:29" x14ac:dyDescent="0.25">
      <c r="C75" s="21"/>
      <c r="D75" s="38"/>
      <c r="F75" s="21"/>
      <c r="G75" s="47"/>
      <c r="J75" s="38"/>
    </row>
    <row r="76" spans="3:29" x14ac:dyDescent="0.25">
      <c r="C76" s="21"/>
      <c r="D76" s="38"/>
      <c r="F76" s="21"/>
      <c r="G76" s="47"/>
      <c r="J76" s="38"/>
    </row>
    <row r="77" spans="3:29" x14ac:dyDescent="0.25">
      <c r="C77" s="21"/>
      <c r="D77" s="38"/>
      <c r="F77" s="21"/>
      <c r="G77" s="47"/>
      <c r="J77" s="38"/>
    </row>
    <row r="78" spans="3:29" x14ac:dyDescent="0.25">
      <c r="C78" s="21"/>
      <c r="D78" s="38"/>
      <c r="F78" s="21"/>
      <c r="G78" s="47"/>
      <c r="J78" s="38"/>
    </row>
    <row r="79" spans="3:29" x14ac:dyDescent="0.25">
      <c r="D79" s="38"/>
      <c r="F79" s="21"/>
      <c r="G79" s="47"/>
      <c r="J79" s="38"/>
    </row>
    <row r="80" spans="3:29" x14ac:dyDescent="0.25">
      <c r="D80" s="38"/>
      <c r="F80" s="21"/>
      <c r="G80" s="47"/>
      <c r="J80" s="38"/>
    </row>
    <row r="81" spans="4:10" x14ac:dyDescent="0.25">
      <c r="D81" s="38"/>
      <c r="F81" s="21"/>
      <c r="G81" s="47"/>
      <c r="J81" s="38"/>
    </row>
    <row r="82" spans="4:10" x14ac:dyDescent="0.25">
      <c r="D82" s="38"/>
      <c r="F82" s="21"/>
      <c r="G82" s="47"/>
      <c r="J82" s="38"/>
    </row>
    <row r="83" spans="4:10" x14ac:dyDescent="0.25">
      <c r="D83" s="38"/>
      <c r="F83" s="21"/>
      <c r="G83" s="47"/>
      <c r="J83" s="38"/>
    </row>
    <row r="84" spans="4:10" x14ac:dyDescent="0.25">
      <c r="D84" s="38"/>
      <c r="F84" s="21"/>
      <c r="G84" s="47"/>
      <c r="J84" s="38"/>
    </row>
    <row r="85" spans="4:10" x14ac:dyDescent="0.25">
      <c r="D85" s="44"/>
      <c r="E85" s="50" t="s">
        <v>35</v>
      </c>
      <c r="F85" s="45"/>
      <c r="G85" s="57"/>
      <c r="H85" s="50" t="s">
        <v>35</v>
      </c>
      <c r="I85" s="50"/>
      <c r="J85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9625-E0ED-4432-BCDA-1E7A78930F4A}">
  <sheetPr>
    <pageSetUpPr fitToPage="1"/>
  </sheetPr>
  <dimension ref="A1:X87"/>
  <sheetViews>
    <sheetView workbookViewId="0">
      <pane ySplit="15" topLeftCell="A16" activePane="bottomLeft" state="frozen"/>
      <selection pane="bottomLeft" activeCell="K9" sqref="K9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  <col min="13" max="13" width="10.7109375" customWidth="1"/>
  </cols>
  <sheetData>
    <row r="1" spans="1:24" x14ac:dyDescent="0.25">
      <c r="B1" t="s">
        <v>0</v>
      </c>
      <c r="L1" s="1">
        <f>[5]Summary!E2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694800</v>
      </c>
      <c r="K2">
        <f>J2-J3</f>
        <v>2600</v>
      </c>
      <c r="L2" s="1">
        <f>K2/J2</f>
        <v>3.7420840529648822E-3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85</v>
      </c>
      <c r="E3" s="4"/>
      <c r="F3" t="s">
        <v>86</v>
      </c>
      <c r="H3" s="2" t="s">
        <v>5</v>
      </c>
      <c r="I3" s="2"/>
      <c r="J3">
        <f>K11-L10+M11-N10+O11-P10+Q11-R10+S11-T10+U11-V10+W11-X10</f>
        <v>692200</v>
      </c>
      <c r="K3" s="5" t="s">
        <v>6</v>
      </c>
      <c r="L3" s="5" t="s">
        <v>7</v>
      </c>
      <c r="M3" s="5" t="s">
        <v>8</v>
      </c>
      <c r="N3" s="6">
        <f>N4*I4/O1</f>
        <v>302.12616867130816</v>
      </c>
      <c r="O3" s="53">
        <f>K7+M7+O7+Q7+S7+U7+W7</f>
        <v>302.12616867130822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">
        <v>87</v>
      </c>
      <c r="E4" s="4"/>
      <c r="F4" s="8">
        <v>2022</v>
      </c>
      <c r="I4" s="8">
        <f>[5]Summary!D2</f>
        <v>60</v>
      </c>
      <c r="J4" s="8">
        <f>J3/I4</f>
        <v>11536.666666666666</v>
      </c>
      <c r="K4" s="9">
        <v>0.98</v>
      </c>
      <c r="L4" s="9">
        <f>IF(J5=0,L1,(L8+N8+P8+R8+T8+V8+X8)/J5/K4)</f>
        <v>0.15200000000000002</v>
      </c>
      <c r="M4" s="9">
        <f>IF(J5=0,0,(L9+N9+P9+R9+T9+V9+X9)/J5/K4)</f>
        <v>1.0000000000000002E-2</v>
      </c>
      <c r="N4" s="8">
        <f>IF(L4&gt;L1,J4*(1-L4)/(1-L1)*(1-M4)*K4,J4*K4*(1-M4))</f>
        <v>11101.236435087718</v>
      </c>
      <c r="O4" s="12"/>
      <c r="S4" t="s">
        <v>54</v>
      </c>
      <c r="T4" s="58">
        <f>T2+T3</f>
        <v>0</v>
      </c>
      <c r="U4" s="58">
        <f t="shared" ref="U4:V4" si="0">U2+U3</f>
        <v>0</v>
      </c>
      <c r="V4" s="59">
        <f t="shared" si="0"/>
        <v>0</v>
      </c>
      <c r="W4" s="60" t="e">
        <f>V4/T4</f>
        <v>#DIV/0!</v>
      </c>
    </row>
    <row r="5" spans="1:24" x14ac:dyDescent="0.25">
      <c r="B5" t="s">
        <v>10</v>
      </c>
      <c r="D5" s="7">
        <v>44816</v>
      </c>
      <c r="E5" s="4"/>
      <c r="F5" s="10">
        <v>44816</v>
      </c>
      <c r="J5" s="6">
        <f>J3/O1</f>
        <v>313.97663851400085</v>
      </c>
      <c r="N5" s="8">
        <v>243</v>
      </c>
      <c r="O5" s="61">
        <f>N4/N5</f>
        <v>45.684100555916537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53">
        <f>IF(K8&gt;$L1,(L11-L10/$O1)*$K4*(1-K8)/(1-$L1)*(1-K9),(L11-L10/$O1)*$K4*(1-K9))</f>
        <v>302.12616867130822</v>
      </c>
      <c r="L7" s="12"/>
      <c r="M7" s="53">
        <f>IF(M8&gt;$L1,(N11-N10/$O1)*$K4*(1-M8)/(1-$L1)*(1-M9),(N11-N10/$O1)*$K4*(1-M9))</f>
        <v>0</v>
      </c>
      <c r="N7" s="8">
        <f>M7*2204.622/60</f>
        <v>0</v>
      </c>
      <c r="O7" s="6">
        <f>IF(O8&gt;$L1,(P11-P10/$O1)*$K4*(1-O8)/(1-$L1)*(1-O9),(P11-P10/$O1)*$K4*(1-O9))</f>
        <v>0</v>
      </c>
      <c r="P7" s="8">
        <f>O7*2204.622/60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0.152</v>
      </c>
      <c r="L8" s="6">
        <f>(L11-L10/$O1)*$K4*K8</f>
        <v>46.769960073045567</v>
      </c>
      <c r="M8" s="1">
        <v>0.14499999999999999</v>
      </c>
      <c r="N8" s="6">
        <f>(N11-N10/$O1)*$K4*M8</f>
        <v>0</v>
      </c>
      <c r="O8" s="1">
        <v>0.14499999999999999</v>
      </c>
      <c r="P8" s="6">
        <f>(P11-P10/$O1)*$K4*O8</f>
        <v>0</v>
      </c>
      <c r="Q8" s="1">
        <v>0.13500000000000001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3.0769710574372087</v>
      </c>
      <c r="M9" s="1">
        <v>0</v>
      </c>
      <c r="N9" s="6">
        <f>(N11-N10/$O1)*$K4*M9</f>
        <v>0</v>
      </c>
      <c r="O9" s="1">
        <v>0</v>
      </c>
      <c r="P9" s="6">
        <f>(P11-P10/$O1)*$K4*O9</f>
        <v>0</v>
      </c>
      <c r="Q9" s="1">
        <v>0.01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349706.45365572826</v>
      </c>
      <c r="E10" s="23"/>
      <c r="F10" s="24"/>
      <c r="G10" s="22">
        <f>J3/J2*G11</f>
        <v>342493.54634427174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351020</v>
      </c>
      <c r="E11" s="27"/>
      <c r="F11" s="28"/>
      <c r="G11" s="26">
        <f>H14+I14</f>
        <v>343780</v>
      </c>
      <c r="H11" s="27"/>
      <c r="I11" s="27"/>
      <c r="J11" s="29"/>
      <c r="K11" s="30">
        <f>K14+L14</f>
        <v>692200</v>
      </c>
      <c r="L11" s="31">
        <f>K11/2204.62262184877</f>
        <v>313.97663851400085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88</v>
      </c>
      <c r="L12" s="37"/>
      <c r="M12" s="36" t="s">
        <v>89</v>
      </c>
      <c r="N12" s="37"/>
      <c r="O12" s="36" t="s">
        <v>56</v>
      </c>
      <c r="P12" s="37"/>
      <c r="Q12" s="36" t="s">
        <v>57</v>
      </c>
      <c r="R12" s="37"/>
      <c r="S12" s="36" t="s">
        <v>58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SUM(E15:E112)</f>
        <v>351020</v>
      </c>
      <c r="F14" s="41">
        <f>SUM(F15:F112)</f>
        <v>0</v>
      </c>
      <c r="G14" s="38"/>
      <c r="H14" s="40">
        <f>SUM(H15:H112)</f>
        <v>343780</v>
      </c>
      <c r="I14" s="40">
        <f>SUM(I15:I112)</f>
        <v>0</v>
      </c>
      <c r="J14" s="29"/>
      <c r="K14" s="42">
        <f t="shared" ref="K14:X14" si="1">SUM(K15:K112)</f>
        <v>692200</v>
      </c>
      <c r="L14" s="43">
        <f t="shared" si="1"/>
        <v>0</v>
      </c>
      <c r="M14" s="42">
        <f t="shared" si="1"/>
        <v>0</v>
      </c>
      <c r="N14" s="43">
        <f t="shared" si="1"/>
        <v>0</v>
      </c>
      <c r="O14" s="42">
        <f t="shared" si="1"/>
        <v>0</v>
      </c>
      <c r="P14" s="43">
        <f t="shared" si="1"/>
        <v>0</v>
      </c>
      <c r="Q14" s="42">
        <f t="shared" si="1"/>
        <v>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61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s="12" customFormat="1" x14ac:dyDescent="0.25">
      <c r="A16"/>
      <c r="B16"/>
      <c r="C16" s="51">
        <v>1</v>
      </c>
      <c r="D16" s="38">
        <v>49</v>
      </c>
      <c r="E16" s="8">
        <v>22300</v>
      </c>
      <c r="F16" s="21"/>
      <c r="G16">
        <v>568</v>
      </c>
      <c r="H16" s="8">
        <v>21440</v>
      </c>
      <c r="I16"/>
      <c r="J16" s="46"/>
      <c r="K16">
        <v>43280</v>
      </c>
      <c r="L16" s="8"/>
      <c r="M16" s="47"/>
      <c r="N16" s="52"/>
      <c r="O16" s="8"/>
      <c r="S16"/>
      <c r="T16"/>
    </row>
    <row r="17" spans="3:18" x14ac:dyDescent="0.25">
      <c r="C17" s="21">
        <v>2</v>
      </c>
      <c r="D17" s="38">
        <v>50</v>
      </c>
      <c r="E17">
        <v>25000</v>
      </c>
      <c r="F17" s="21"/>
      <c r="G17">
        <v>569</v>
      </c>
      <c r="H17">
        <v>18380</v>
      </c>
      <c r="J17" s="46"/>
      <c r="K17">
        <v>43720</v>
      </c>
      <c r="L17" s="8"/>
      <c r="M17" s="47"/>
      <c r="N17" s="8"/>
      <c r="O17" s="8"/>
    </row>
    <row r="18" spans="3:18" x14ac:dyDescent="0.25">
      <c r="C18" s="21">
        <v>3</v>
      </c>
      <c r="D18" s="38">
        <v>51</v>
      </c>
      <c r="E18" s="8">
        <v>24180</v>
      </c>
      <c r="F18" s="21"/>
      <c r="G18">
        <v>570</v>
      </c>
      <c r="H18" s="8">
        <v>19460</v>
      </c>
      <c r="J18" s="46"/>
      <c r="K18">
        <v>42280</v>
      </c>
      <c r="L18" s="8"/>
      <c r="M18" s="47"/>
      <c r="N18" s="8"/>
      <c r="O18" s="52"/>
    </row>
    <row r="19" spans="3:18" x14ac:dyDescent="0.25">
      <c r="C19" s="21">
        <v>4</v>
      </c>
      <c r="D19" s="38">
        <v>52</v>
      </c>
      <c r="E19">
        <v>22620</v>
      </c>
      <c r="F19" s="21"/>
      <c r="G19">
        <v>571</v>
      </c>
      <c r="H19">
        <v>23920</v>
      </c>
      <c r="J19" s="46"/>
      <c r="K19">
        <v>45640</v>
      </c>
      <c r="L19" s="8"/>
      <c r="M19" s="47"/>
      <c r="N19" s="8"/>
      <c r="O19" s="8"/>
    </row>
    <row r="20" spans="3:18" x14ac:dyDescent="0.25">
      <c r="C20" s="21">
        <v>5</v>
      </c>
      <c r="D20" s="38">
        <v>53</v>
      </c>
      <c r="E20">
        <v>21480</v>
      </c>
      <c r="F20" s="21"/>
      <c r="G20">
        <v>572</v>
      </c>
      <c r="H20">
        <v>25920</v>
      </c>
      <c r="J20" s="46"/>
      <c r="K20">
        <v>47540</v>
      </c>
      <c r="L20" s="8"/>
      <c r="M20" s="47"/>
      <c r="N20" s="8"/>
      <c r="O20" s="8"/>
    </row>
    <row r="21" spans="3:18" x14ac:dyDescent="0.25">
      <c r="C21" s="21">
        <v>6</v>
      </c>
      <c r="D21" s="38">
        <v>54</v>
      </c>
      <c r="E21">
        <v>24160</v>
      </c>
      <c r="F21" s="21"/>
      <c r="G21">
        <v>573</v>
      </c>
      <c r="H21">
        <v>22340</v>
      </c>
      <c r="J21" s="46"/>
      <c r="K21">
        <v>45600</v>
      </c>
      <c r="L21" s="8"/>
      <c r="M21" s="47"/>
      <c r="N21" s="8"/>
      <c r="O21" s="8"/>
      <c r="R21" s="12"/>
    </row>
    <row r="22" spans="3:18" x14ac:dyDescent="0.25">
      <c r="C22" s="21">
        <v>7</v>
      </c>
      <c r="D22" s="38">
        <v>55</v>
      </c>
      <c r="E22">
        <v>22340</v>
      </c>
      <c r="F22" s="21"/>
      <c r="G22">
        <v>574</v>
      </c>
      <c r="H22">
        <v>24740</v>
      </c>
      <c r="J22" s="46"/>
      <c r="K22">
        <v>47820</v>
      </c>
      <c r="L22" s="8"/>
      <c r="M22" s="47"/>
      <c r="N22" s="8"/>
      <c r="O22" s="8"/>
      <c r="R22" s="12"/>
    </row>
    <row r="23" spans="3:18" x14ac:dyDescent="0.25">
      <c r="C23" s="21">
        <v>8</v>
      </c>
      <c r="D23" s="38">
        <v>56</v>
      </c>
      <c r="E23">
        <v>22820</v>
      </c>
      <c r="F23" s="21"/>
      <c r="G23">
        <v>575</v>
      </c>
      <c r="H23">
        <v>24120</v>
      </c>
      <c r="J23" s="46"/>
      <c r="K23">
        <v>46640</v>
      </c>
      <c r="L23" s="8"/>
      <c r="M23" s="47"/>
      <c r="N23" s="8"/>
      <c r="O23" s="8"/>
      <c r="Q23" s="12"/>
    </row>
    <row r="24" spans="3:18" x14ac:dyDescent="0.25">
      <c r="C24" s="21">
        <v>9</v>
      </c>
      <c r="D24" s="38">
        <v>57</v>
      </c>
      <c r="E24">
        <v>18380</v>
      </c>
      <c r="F24" s="21"/>
      <c r="G24">
        <v>576</v>
      </c>
      <c r="H24">
        <v>22380</v>
      </c>
      <c r="J24" s="46"/>
      <c r="K24">
        <v>41500</v>
      </c>
      <c r="L24" s="8"/>
      <c r="M24" s="47"/>
      <c r="N24" s="8"/>
      <c r="O24" s="8"/>
    </row>
    <row r="25" spans="3:18" x14ac:dyDescent="0.25">
      <c r="C25" s="21">
        <v>10</v>
      </c>
      <c r="D25" s="38">
        <v>58</v>
      </c>
      <c r="E25">
        <v>23340</v>
      </c>
      <c r="F25" s="21"/>
      <c r="G25">
        <v>577</v>
      </c>
      <c r="H25">
        <v>22500</v>
      </c>
      <c r="J25" s="46"/>
      <c r="K25">
        <v>45820</v>
      </c>
      <c r="L25" s="8"/>
      <c r="M25" s="47"/>
      <c r="N25" s="8"/>
      <c r="O25" s="8"/>
    </row>
    <row r="26" spans="3:18" x14ac:dyDescent="0.25">
      <c r="C26" s="21">
        <v>11</v>
      </c>
      <c r="D26" s="38">
        <v>59</v>
      </c>
      <c r="E26">
        <v>20900</v>
      </c>
      <c r="F26" s="21"/>
      <c r="G26">
        <v>578</v>
      </c>
      <c r="H26">
        <v>22840</v>
      </c>
      <c r="J26" s="46"/>
      <c r="K26">
        <v>43820</v>
      </c>
      <c r="L26" s="8"/>
      <c r="M26" s="47"/>
      <c r="N26" s="8"/>
      <c r="O26" s="8"/>
    </row>
    <row r="27" spans="3:18" x14ac:dyDescent="0.25">
      <c r="C27" s="21">
        <v>12</v>
      </c>
      <c r="D27" s="38">
        <v>60</v>
      </c>
      <c r="E27">
        <v>22740</v>
      </c>
      <c r="F27" s="21"/>
      <c r="G27">
        <v>579</v>
      </c>
      <c r="H27">
        <v>22100</v>
      </c>
      <c r="J27" s="46"/>
      <c r="K27">
        <v>45040</v>
      </c>
      <c r="L27" s="8"/>
      <c r="M27" s="47"/>
      <c r="N27" s="8"/>
      <c r="O27" s="8"/>
    </row>
    <row r="28" spans="3:18" x14ac:dyDescent="0.25">
      <c r="C28" s="21">
        <v>13</v>
      </c>
      <c r="D28" s="38">
        <v>61</v>
      </c>
      <c r="E28">
        <v>21360</v>
      </c>
      <c r="F28" s="21"/>
      <c r="G28">
        <v>580</v>
      </c>
      <c r="H28">
        <v>18940</v>
      </c>
      <c r="J28" s="46"/>
      <c r="K28">
        <v>40360</v>
      </c>
      <c r="L28" s="8"/>
      <c r="M28" s="47"/>
      <c r="N28" s="8"/>
      <c r="O28" s="8"/>
    </row>
    <row r="29" spans="3:18" x14ac:dyDescent="0.25">
      <c r="C29" s="21">
        <v>14</v>
      </c>
      <c r="D29" s="38">
        <v>62</v>
      </c>
      <c r="E29">
        <v>23740</v>
      </c>
      <c r="F29" s="21"/>
      <c r="G29">
        <v>581</v>
      </c>
      <c r="H29">
        <v>23140</v>
      </c>
      <c r="J29" s="46"/>
      <c r="K29">
        <v>46680</v>
      </c>
      <c r="L29" s="8"/>
      <c r="M29" s="47"/>
      <c r="N29" s="8"/>
      <c r="O29" s="8"/>
    </row>
    <row r="30" spans="3:18" x14ac:dyDescent="0.25">
      <c r="C30" s="21">
        <v>15</v>
      </c>
      <c r="D30" s="38">
        <v>63</v>
      </c>
      <c r="E30">
        <v>22800</v>
      </c>
      <c r="F30" s="21"/>
      <c r="G30">
        <v>582</v>
      </c>
      <c r="H30">
        <v>22600</v>
      </c>
      <c r="J30" s="46"/>
      <c r="K30">
        <v>44740</v>
      </c>
      <c r="L30" s="8"/>
      <c r="M30" s="47"/>
      <c r="N30" s="8"/>
      <c r="O30" s="8"/>
    </row>
    <row r="31" spans="3:18" x14ac:dyDescent="0.25">
      <c r="C31" s="21">
        <v>16</v>
      </c>
      <c r="D31" s="38">
        <v>64</v>
      </c>
      <c r="E31">
        <v>12860</v>
      </c>
      <c r="F31" s="62"/>
      <c r="G31">
        <v>583</v>
      </c>
      <c r="H31">
        <v>8960</v>
      </c>
      <c r="J31" s="46"/>
      <c r="K31">
        <v>21720</v>
      </c>
      <c r="L31" s="8"/>
      <c r="M31" s="47"/>
      <c r="N31" s="8"/>
      <c r="O31" s="8"/>
    </row>
    <row r="32" spans="3:18" x14ac:dyDescent="0.25">
      <c r="C32" s="21"/>
      <c r="D32" s="38"/>
      <c r="F32" s="62"/>
      <c r="J32" s="46"/>
      <c r="K32" s="8"/>
      <c r="L32" s="8"/>
      <c r="M32" s="47"/>
      <c r="N32" s="8"/>
      <c r="O32" s="8"/>
    </row>
    <row r="33" spans="3:17" x14ac:dyDescent="0.25">
      <c r="C33" s="21"/>
      <c r="D33" s="38"/>
      <c r="F33" s="62"/>
      <c r="G33" s="48"/>
      <c r="J33" s="46"/>
      <c r="K33" s="8"/>
      <c r="L33" s="8"/>
      <c r="N33" s="8"/>
      <c r="O33" s="8"/>
      <c r="Q33" s="47"/>
    </row>
    <row r="34" spans="3:17" x14ac:dyDescent="0.25">
      <c r="C34" s="21"/>
      <c r="D34" s="38"/>
      <c r="F34" s="63"/>
      <c r="G34" s="38"/>
      <c r="J34" s="46"/>
      <c r="K34" s="8"/>
      <c r="L34" s="8"/>
      <c r="N34" s="8"/>
      <c r="O34" s="8"/>
      <c r="Q34" s="47"/>
    </row>
    <row r="35" spans="3:17" x14ac:dyDescent="0.25">
      <c r="C35" s="21"/>
      <c r="D35" s="38"/>
      <c r="F35" s="21"/>
      <c r="G35" s="38"/>
      <c r="J35" s="46"/>
      <c r="K35" s="8"/>
      <c r="L35" s="8"/>
      <c r="N35" s="8"/>
      <c r="O35" s="8"/>
      <c r="Q35" s="47"/>
    </row>
    <row r="36" spans="3:17" x14ac:dyDescent="0.25">
      <c r="C36" s="21"/>
      <c r="D36" s="38"/>
      <c r="F36" s="21"/>
      <c r="G36" s="38"/>
      <c r="J36" s="46"/>
      <c r="K36" s="8"/>
      <c r="L36" s="8"/>
      <c r="N36" s="8"/>
      <c r="O36" s="8"/>
      <c r="Q36" s="47"/>
    </row>
    <row r="37" spans="3:17" x14ac:dyDescent="0.25">
      <c r="C37" s="21"/>
      <c r="D37" s="38"/>
      <c r="F37" s="21"/>
      <c r="G37" s="38"/>
      <c r="J37" s="46"/>
      <c r="K37" s="8"/>
      <c r="L37" s="8"/>
      <c r="N37" s="8"/>
      <c r="O37" s="8"/>
      <c r="Q37" s="47"/>
    </row>
    <row r="38" spans="3:17" x14ac:dyDescent="0.25">
      <c r="C38" s="21"/>
      <c r="D38" s="49"/>
      <c r="F38" s="21"/>
      <c r="G38" s="49"/>
      <c r="J38" s="38"/>
      <c r="K38" s="8"/>
      <c r="L38" s="8"/>
      <c r="N38" s="8"/>
      <c r="O38" s="8"/>
      <c r="Q38" s="47"/>
    </row>
    <row r="39" spans="3:17" x14ac:dyDescent="0.25">
      <c r="C39" s="21"/>
      <c r="F39" s="21"/>
      <c r="J39" s="38"/>
      <c r="K39" s="8"/>
      <c r="L39" s="8"/>
      <c r="N39" s="8"/>
      <c r="O39" s="8"/>
      <c r="Q39" s="47"/>
    </row>
    <row r="40" spans="3:17" x14ac:dyDescent="0.25">
      <c r="C40" s="21"/>
      <c r="F40" s="21"/>
      <c r="J40" s="38"/>
      <c r="K40" s="8"/>
      <c r="L40" s="8"/>
      <c r="N40" s="8"/>
      <c r="O40" s="8"/>
      <c r="Q40" s="47"/>
    </row>
    <row r="41" spans="3:17" x14ac:dyDescent="0.25">
      <c r="C41" s="21"/>
      <c r="F41" s="21"/>
      <c r="J41" s="38"/>
      <c r="K41" s="8"/>
      <c r="L41" s="8"/>
      <c r="N41" s="8"/>
      <c r="O41" s="8"/>
      <c r="Q41" s="47"/>
    </row>
    <row r="42" spans="3:17" x14ac:dyDescent="0.25">
      <c r="J42" s="38"/>
      <c r="K42" s="8"/>
      <c r="L42" s="8"/>
      <c r="N42" s="8"/>
      <c r="O42" s="8"/>
      <c r="Q42" s="47"/>
    </row>
    <row r="43" spans="3:17" x14ac:dyDescent="0.25">
      <c r="J43" s="38"/>
      <c r="K43" s="8"/>
      <c r="L43" s="8"/>
      <c r="N43" s="8"/>
      <c r="O43" s="8"/>
      <c r="Q43" s="47"/>
    </row>
    <row r="44" spans="3:17" x14ac:dyDescent="0.25">
      <c r="J44" s="38"/>
      <c r="K44" s="8"/>
      <c r="L44" s="8"/>
      <c r="N44" s="8"/>
      <c r="O44" s="8"/>
      <c r="Q44" s="47"/>
    </row>
    <row r="45" spans="3:17" x14ac:dyDescent="0.25">
      <c r="J45" s="38"/>
      <c r="K45" s="8"/>
      <c r="L45" s="8"/>
      <c r="M45" s="8"/>
      <c r="N45" s="8"/>
      <c r="O45" s="8"/>
    </row>
    <row r="46" spans="3:17" x14ac:dyDescent="0.25">
      <c r="J46" s="38"/>
      <c r="K46" s="8"/>
      <c r="L46" s="8"/>
      <c r="M46" s="8"/>
      <c r="N46" s="8"/>
      <c r="O46" s="8"/>
    </row>
    <row r="47" spans="3:17" x14ac:dyDescent="0.25">
      <c r="C47" s="21"/>
      <c r="F47" s="21"/>
      <c r="J47" s="38"/>
      <c r="K47" s="8"/>
      <c r="L47" s="8"/>
      <c r="M47" s="8"/>
      <c r="N47" s="8"/>
      <c r="O47" s="8"/>
    </row>
    <row r="48" spans="3:17" x14ac:dyDescent="0.25">
      <c r="C48" s="21"/>
      <c r="F48" s="21"/>
      <c r="J48" s="38"/>
      <c r="K48" s="8"/>
      <c r="L48" s="8"/>
      <c r="M48" s="8"/>
      <c r="N48" s="8"/>
      <c r="O48" s="8"/>
    </row>
    <row r="49" spans="2:15" x14ac:dyDescent="0.25">
      <c r="C49" s="21"/>
      <c r="F49" s="21"/>
      <c r="J49" s="38"/>
      <c r="K49" s="8"/>
      <c r="L49" s="8"/>
      <c r="M49" s="8"/>
      <c r="N49" s="8"/>
      <c r="O49" s="8"/>
    </row>
    <row r="50" spans="2:15" x14ac:dyDescent="0.25">
      <c r="C50" s="21"/>
      <c r="F50" s="21"/>
      <c r="J50" s="38"/>
      <c r="K50" s="8"/>
      <c r="L50" s="8"/>
      <c r="M50" s="8"/>
      <c r="N50" s="8"/>
      <c r="O50" s="8"/>
    </row>
    <row r="51" spans="2:15" x14ac:dyDescent="0.25">
      <c r="C51" s="21"/>
      <c r="F51" s="21"/>
      <c r="J51" s="38"/>
      <c r="K51" s="8"/>
      <c r="L51" s="8"/>
      <c r="M51" s="8"/>
      <c r="N51" s="8"/>
      <c r="O51" s="8"/>
    </row>
    <row r="52" spans="2:15" x14ac:dyDescent="0.25">
      <c r="C52" s="21"/>
      <c r="F52" s="21"/>
      <c r="J52" s="38"/>
      <c r="K52" s="8"/>
      <c r="L52" s="8"/>
      <c r="M52" s="8"/>
      <c r="N52" s="8"/>
      <c r="O52" s="8"/>
    </row>
    <row r="53" spans="2:15" x14ac:dyDescent="0.25">
      <c r="C53" s="21"/>
      <c r="F53" s="21"/>
      <c r="J53" s="38"/>
      <c r="K53" s="8"/>
      <c r="L53" s="8"/>
      <c r="M53" s="8"/>
      <c r="N53" s="8"/>
      <c r="O53" s="8"/>
    </row>
    <row r="54" spans="2:15" x14ac:dyDescent="0.25">
      <c r="C54" s="21"/>
      <c r="F54" s="21"/>
      <c r="J54" s="38"/>
      <c r="K54" s="8"/>
      <c r="L54" s="8"/>
      <c r="M54" s="8"/>
      <c r="N54" s="8"/>
      <c r="O54" s="8"/>
    </row>
    <row r="55" spans="2:15" x14ac:dyDescent="0.25">
      <c r="C55" s="21"/>
      <c r="F55" s="21"/>
      <c r="J55" s="38"/>
      <c r="K55" s="8"/>
      <c r="L55" s="8"/>
      <c r="M55" s="8"/>
      <c r="N55" s="8"/>
      <c r="O55" s="8"/>
    </row>
    <row r="56" spans="2:15" x14ac:dyDescent="0.25">
      <c r="C56" s="21"/>
      <c r="F56" s="21"/>
      <c r="J56" s="38"/>
      <c r="K56" s="8"/>
      <c r="L56" s="8"/>
      <c r="M56" s="8"/>
      <c r="N56" s="8"/>
      <c r="O56" s="8"/>
    </row>
    <row r="57" spans="2:15" x14ac:dyDescent="0.25">
      <c r="C57" s="21"/>
      <c r="F57" s="21"/>
      <c r="J57" s="38"/>
      <c r="K57" s="8"/>
      <c r="L57" s="8"/>
      <c r="M57" s="8"/>
      <c r="N57" s="8"/>
      <c r="O57" s="8"/>
    </row>
    <row r="58" spans="2:15" x14ac:dyDescent="0.25">
      <c r="C58" s="21"/>
      <c r="F58" s="21"/>
      <c r="J58" s="38"/>
      <c r="K58" s="8"/>
      <c r="L58" s="8"/>
      <c r="M58" s="8"/>
      <c r="N58" s="8"/>
      <c r="O58" s="8"/>
    </row>
    <row r="59" spans="2:15" x14ac:dyDescent="0.25">
      <c r="B59" s="64"/>
      <c r="C59" s="21"/>
      <c r="F59" s="21"/>
      <c r="J59" s="38"/>
      <c r="K59" s="8"/>
      <c r="L59" s="8"/>
      <c r="M59" s="8"/>
      <c r="N59" s="8"/>
      <c r="O59" s="8"/>
    </row>
    <row r="60" spans="2:15" x14ac:dyDescent="0.25">
      <c r="C60" s="21"/>
      <c r="F60" s="21"/>
      <c r="J60" s="38"/>
      <c r="K60" s="8"/>
      <c r="L60" s="8"/>
      <c r="M60" s="8"/>
      <c r="N60" s="8"/>
      <c r="O60" s="8"/>
    </row>
    <row r="61" spans="2:15" x14ac:dyDescent="0.25">
      <c r="C61" s="21"/>
      <c r="F61" s="21"/>
      <c r="J61" s="38"/>
      <c r="K61" s="8"/>
      <c r="L61" s="8"/>
      <c r="M61" s="8"/>
      <c r="N61" s="8"/>
      <c r="O61" s="8"/>
    </row>
    <row r="62" spans="2:15" x14ac:dyDescent="0.25">
      <c r="C62" s="21"/>
      <c r="F62" s="21"/>
      <c r="J62" s="38"/>
      <c r="K62" s="8"/>
      <c r="L62" s="8"/>
      <c r="M62" s="8"/>
      <c r="N62" s="8"/>
      <c r="O62" s="8"/>
    </row>
    <row r="63" spans="2:15" x14ac:dyDescent="0.25">
      <c r="C63" s="21"/>
      <c r="F63" s="21"/>
      <c r="J63" s="38"/>
      <c r="K63" s="8"/>
      <c r="L63" s="8"/>
      <c r="M63" s="8"/>
      <c r="N63" s="8"/>
      <c r="O63" s="8"/>
    </row>
    <row r="64" spans="2:15" x14ac:dyDescent="0.25">
      <c r="C64" s="21"/>
      <c r="F64" s="21"/>
      <c r="J64" s="38"/>
      <c r="K64" s="8"/>
      <c r="L64" s="8"/>
      <c r="M64" s="8"/>
      <c r="N64" s="8"/>
      <c r="O64" s="8"/>
    </row>
    <row r="65" spans="2:15" x14ac:dyDescent="0.25">
      <c r="C65" s="21"/>
      <c r="F65" s="21"/>
      <c r="J65" s="38"/>
      <c r="K65" s="8"/>
      <c r="L65" s="8"/>
      <c r="M65" s="8"/>
      <c r="N65" s="8"/>
      <c r="O65" s="8"/>
    </row>
    <row r="66" spans="2:15" x14ac:dyDescent="0.25">
      <c r="C66" s="21"/>
      <c r="F66" s="21"/>
      <c r="J66" s="38"/>
      <c r="K66" s="8"/>
      <c r="L66" s="8"/>
      <c r="M66" s="8"/>
      <c r="N66" s="8"/>
      <c r="O66" s="8"/>
    </row>
    <row r="67" spans="2:15" x14ac:dyDescent="0.25">
      <c r="B67" s="64"/>
      <c r="C67" s="21"/>
      <c r="F67" s="21"/>
      <c r="J67" s="38"/>
      <c r="K67" s="8"/>
      <c r="L67" s="8"/>
      <c r="M67" s="8"/>
      <c r="N67" s="8"/>
      <c r="O67" s="8"/>
    </row>
    <row r="68" spans="2:15" x14ac:dyDescent="0.25">
      <c r="C68" s="21"/>
      <c r="F68" s="21"/>
      <c r="J68" s="38"/>
      <c r="K68" s="8"/>
      <c r="L68" s="8"/>
      <c r="M68" s="8"/>
      <c r="N68" s="8"/>
      <c r="O68" s="8"/>
    </row>
    <row r="69" spans="2:15" x14ac:dyDescent="0.25">
      <c r="C69" s="21"/>
      <c r="F69" s="21"/>
      <c r="J69" s="38"/>
      <c r="K69" s="8"/>
      <c r="L69" s="8"/>
      <c r="M69" s="8"/>
      <c r="N69" s="8"/>
      <c r="O69" s="8"/>
    </row>
    <row r="70" spans="2:15" x14ac:dyDescent="0.25">
      <c r="C70" s="21"/>
      <c r="F70" s="21"/>
      <c r="J70" s="38"/>
      <c r="K70" s="8"/>
      <c r="L70" s="8"/>
      <c r="M70" s="8"/>
      <c r="N70" s="8"/>
      <c r="O70" s="8"/>
    </row>
    <row r="71" spans="2:15" x14ac:dyDescent="0.25">
      <c r="C71" s="21"/>
      <c r="D71" s="38"/>
      <c r="F71" s="21"/>
      <c r="J71" s="38"/>
      <c r="K71" s="8"/>
      <c r="L71" s="8"/>
      <c r="M71" s="8"/>
      <c r="N71" s="8"/>
      <c r="O71" s="8"/>
    </row>
    <row r="72" spans="2:15" x14ac:dyDescent="0.25">
      <c r="C72" s="21"/>
      <c r="D72" s="38"/>
      <c r="F72" s="21"/>
      <c r="G72" s="38"/>
      <c r="J72" s="38"/>
      <c r="K72" s="8"/>
      <c r="L72" s="8"/>
      <c r="M72" s="8"/>
      <c r="N72" s="8"/>
      <c r="O72" s="8"/>
    </row>
    <row r="73" spans="2:15" x14ac:dyDescent="0.25">
      <c r="B73" s="64"/>
      <c r="C73" s="21"/>
      <c r="D73" s="38"/>
      <c r="F73" s="21"/>
      <c r="G73" s="38"/>
      <c r="J73" s="38"/>
      <c r="K73" s="8"/>
      <c r="L73" s="8"/>
      <c r="M73" s="8"/>
      <c r="N73" s="8"/>
      <c r="O73" s="8"/>
    </row>
    <row r="74" spans="2:15" x14ac:dyDescent="0.25">
      <c r="C74" s="21"/>
      <c r="D74" s="38"/>
      <c r="F74" s="21"/>
      <c r="G74" s="38"/>
      <c r="J74" s="38"/>
      <c r="K74" s="8"/>
      <c r="L74" s="8"/>
      <c r="M74" s="8"/>
      <c r="N74" s="8"/>
      <c r="O74" s="8"/>
    </row>
    <row r="75" spans="2:15" x14ac:dyDescent="0.25">
      <c r="C75" s="21"/>
      <c r="D75" s="38"/>
      <c r="F75" s="21"/>
      <c r="G75" s="38"/>
      <c r="J75" s="38"/>
      <c r="K75" s="8"/>
      <c r="L75" s="8"/>
      <c r="M75" s="8"/>
      <c r="N75" s="8"/>
      <c r="O75" s="8"/>
    </row>
    <row r="76" spans="2:15" x14ac:dyDescent="0.25">
      <c r="C76" s="21"/>
      <c r="D76" s="38"/>
      <c r="F76" s="21"/>
      <c r="G76" s="38"/>
      <c r="J76" s="38"/>
      <c r="K76" s="8"/>
      <c r="L76" s="8"/>
      <c r="M76" s="8"/>
      <c r="N76" s="8"/>
      <c r="O76" s="8"/>
    </row>
    <row r="77" spans="2:15" x14ac:dyDescent="0.25">
      <c r="C77" s="21"/>
      <c r="D77" s="38"/>
      <c r="F77" s="21"/>
      <c r="G77" s="38"/>
      <c r="J77" s="38"/>
      <c r="K77" s="8"/>
      <c r="L77" s="8"/>
      <c r="M77" s="8"/>
      <c r="N77" s="8"/>
      <c r="O77" s="8"/>
    </row>
    <row r="78" spans="2:15" x14ac:dyDescent="0.25">
      <c r="C78" s="21"/>
      <c r="D78" s="38"/>
      <c r="F78" s="21"/>
      <c r="G78" s="38"/>
      <c r="J78" s="38"/>
      <c r="K78" s="8"/>
      <c r="L78" s="8"/>
      <c r="M78" s="8"/>
      <c r="N78" s="8"/>
      <c r="O78" s="8"/>
    </row>
    <row r="79" spans="2:15" x14ac:dyDescent="0.25">
      <c r="C79" s="21"/>
      <c r="D79" s="38"/>
      <c r="F79" s="21"/>
      <c r="G79" s="38"/>
      <c r="J79" s="38"/>
      <c r="K79" s="8"/>
      <c r="L79" s="8"/>
      <c r="M79" s="8"/>
      <c r="N79" s="8"/>
      <c r="O79" s="8"/>
    </row>
    <row r="80" spans="2:15" x14ac:dyDescent="0.25">
      <c r="C80" s="21"/>
      <c r="D80" s="38"/>
      <c r="F80" s="21"/>
      <c r="G80" s="38"/>
      <c r="J80" s="38"/>
      <c r="K80" s="8"/>
      <c r="L80" s="8"/>
      <c r="M80" s="8"/>
      <c r="N80" s="8"/>
      <c r="O80" s="8"/>
    </row>
    <row r="81" spans="4:15" x14ac:dyDescent="0.25">
      <c r="D81" s="38"/>
      <c r="F81" s="21"/>
      <c r="G81" s="38"/>
      <c r="J81" s="38"/>
      <c r="K81" s="8"/>
      <c r="L81" s="8"/>
      <c r="M81" s="8"/>
      <c r="N81" s="8"/>
      <c r="O81" s="8"/>
    </row>
    <row r="82" spans="4:15" x14ac:dyDescent="0.25">
      <c r="D82" s="38"/>
      <c r="F82" s="21"/>
      <c r="G82" s="38"/>
      <c r="J82" s="38"/>
      <c r="K82" s="8"/>
      <c r="L82" s="8"/>
      <c r="M82" s="8"/>
      <c r="N82" s="8"/>
      <c r="O82" s="8"/>
    </row>
    <row r="83" spans="4:15" x14ac:dyDescent="0.25">
      <c r="D83" s="38"/>
      <c r="F83" s="21"/>
      <c r="G83" s="38"/>
      <c r="J83" s="38"/>
      <c r="K83" s="8"/>
      <c r="L83" s="8"/>
      <c r="M83" s="8"/>
      <c r="N83" s="8"/>
      <c r="O83" s="8"/>
    </row>
    <row r="84" spans="4:15" x14ac:dyDescent="0.25">
      <c r="D84" s="38"/>
      <c r="F84" s="21"/>
      <c r="G84" s="38"/>
      <c r="J84" s="38"/>
      <c r="K84" s="8"/>
      <c r="L84" s="8"/>
      <c r="M84" s="8"/>
      <c r="N84" s="8"/>
      <c r="O84" s="8"/>
    </row>
    <row r="85" spans="4:15" x14ac:dyDescent="0.25">
      <c r="D85" s="38"/>
      <c r="F85" s="21"/>
      <c r="G85" s="38"/>
      <c r="J85" s="38"/>
      <c r="K85" s="8"/>
      <c r="L85" s="8"/>
      <c r="M85" s="8"/>
      <c r="N85" s="8"/>
      <c r="O85" s="8"/>
    </row>
    <row r="86" spans="4:15" x14ac:dyDescent="0.25">
      <c r="D86" s="38"/>
      <c r="F86" s="21"/>
      <c r="G86" s="38"/>
      <c r="J86" s="38"/>
    </row>
    <row r="87" spans="4:15" x14ac:dyDescent="0.25">
      <c r="D87" s="44"/>
      <c r="E87" s="50" t="s">
        <v>35</v>
      </c>
      <c r="F87" s="45"/>
      <c r="G87" s="44"/>
      <c r="H87" s="50" t="s">
        <v>35</v>
      </c>
      <c r="I87" s="50"/>
      <c r="J87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31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BF3C-18B4-4806-8895-CE5A6480AEF8}">
  <sheetPr>
    <pageSetUpPr fitToPage="1"/>
  </sheetPr>
  <dimension ref="A1:X101"/>
  <sheetViews>
    <sheetView workbookViewId="0">
      <pane ySplit="15" topLeftCell="A16" activePane="bottomLeft" state="frozen"/>
      <selection activeCell="U24" sqref="U24"/>
      <selection pane="bottomLeft" activeCell="U24" sqref="U24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  <col min="13" max="13" width="10.7109375" customWidth="1"/>
  </cols>
  <sheetData>
    <row r="1" spans="1:24" x14ac:dyDescent="0.25">
      <c r="B1" t="s">
        <v>0</v>
      </c>
      <c r="L1" s="68">
        <f>[8]Summary!E2</f>
        <v>0.14499999999999999</v>
      </c>
      <c r="O1">
        <v>2204.62262184877</v>
      </c>
      <c r="T1" t="s">
        <v>47</v>
      </c>
      <c r="U1" t="s">
        <v>48</v>
      </c>
      <c r="V1" t="s">
        <v>49</v>
      </c>
    </row>
    <row r="2" spans="1:24" x14ac:dyDescent="0.25">
      <c r="H2" s="2" t="s">
        <v>1</v>
      </c>
      <c r="I2" s="2" t="s">
        <v>1</v>
      </c>
      <c r="J2">
        <f>+D11+G11</f>
        <v>1434060</v>
      </c>
      <c r="K2">
        <f>J2-J3</f>
        <v>-11020</v>
      </c>
      <c r="L2" s="1">
        <f>K2/J2</f>
        <v>-7.6844762422771714E-3</v>
      </c>
      <c r="S2" t="s">
        <v>50</v>
      </c>
      <c r="V2" s="8">
        <f>U2*2204.622/60</f>
        <v>0</v>
      </c>
      <c r="W2" s="11" t="e">
        <f>V2/T2</f>
        <v>#DIV/0!</v>
      </c>
    </row>
    <row r="3" spans="1:24" x14ac:dyDescent="0.25">
      <c r="B3" t="s">
        <v>2</v>
      </c>
      <c r="D3" s="3" t="s">
        <v>99</v>
      </c>
      <c r="E3" s="4"/>
      <c r="F3" t="s">
        <v>100</v>
      </c>
      <c r="H3" s="2" t="s">
        <v>5</v>
      </c>
      <c r="I3" s="2"/>
      <c r="J3">
        <f>K11-L10+M11-N10+O11-P10+Q11-R10+S11-T10+U11-V10+W11-X10</f>
        <v>1445080</v>
      </c>
      <c r="K3" s="5" t="s">
        <v>6</v>
      </c>
      <c r="L3" s="5" t="s">
        <v>7</v>
      </c>
      <c r="M3" s="5" t="s">
        <v>8</v>
      </c>
      <c r="N3" s="6">
        <f>N4*I4/O1</f>
        <v>637.87441445226443</v>
      </c>
      <c r="O3" s="53">
        <f>K7+M7+O7+Q7+S7+U7+W7</f>
        <v>637.87441445226432</v>
      </c>
      <c r="S3" t="s">
        <v>53</v>
      </c>
      <c r="U3" s="6"/>
      <c r="V3" s="8">
        <f>U3*2204.622/60</f>
        <v>0</v>
      </c>
      <c r="W3" s="11" t="e">
        <f>V3/T3</f>
        <v>#DIV/0!</v>
      </c>
    </row>
    <row r="4" spans="1:24" x14ac:dyDescent="0.25">
      <c r="B4" t="s">
        <v>9</v>
      </c>
      <c r="D4" s="7" t="str">
        <f>[8]Summary!C2</f>
        <v>CWRW</v>
      </c>
      <c r="E4" s="4"/>
      <c r="F4" s="69">
        <f>[8]Summary!C3</f>
        <v>2022</v>
      </c>
      <c r="I4" s="8">
        <f>[8]Summary!D2</f>
        <v>60</v>
      </c>
      <c r="J4" s="8">
        <f>J3/I4</f>
        <v>24084.666666666668</v>
      </c>
      <c r="K4" s="9">
        <v>0.98</v>
      </c>
      <c r="L4" s="9">
        <f>IF(J5=0,L1,(L8+N8+P8+R8+T8+V8+X8)/J5/K4)</f>
        <v>0.1416821214050433</v>
      </c>
      <c r="M4" s="9">
        <f>IF(J5=0,0,(L9+N9+P9+R9+T9+V9+X9)/J5/K4)</f>
        <v>6.9949068563678121E-3</v>
      </c>
      <c r="N4" s="8">
        <f>IF(L4&gt;L1,J4*(1-L4)/(1-L1)*(1-M4)*K4,J4*K4*(1-M4))</f>
        <v>23437.872733333334</v>
      </c>
      <c r="O4" s="12"/>
      <c r="S4" t="s">
        <v>54</v>
      </c>
      <c r="T4" s="58">
        <f>T2+T3</f>
        <v>0</v>
      </c>
      <c r="U4" s="58">
        <f t="shared" ref="U4:V4" si="0">U2+U3</f>
        <v>0</v>
      </c>
      <c r="V4" s="59">
        <f t="shared" si="0"/>
        <v>0</v>
      </c>
      <c r="W4" s="60" t="e">
        <f>V4/T4</f>
        <v>#DIV/0!</v>
      </c>
    </row>
    <row r="5" spans="1:24" x14ac:dyDescent="0.25">
      <c r="B5" t="s">
        <v>10</v>
      </c>
      <c r="D5" s="7"/>
      <c r="E5" s="4"/>
      <c r="F5" s="10"/>
      <c r="J5" s="6">
        <f>J3/O1</f>
        <v>655.47726203960178</v>
      </c>
      <c r="N5" s="8">
        <v>313</v>
      </c>
      <c r="O5" s="61">
        <f>N4/N5</f>
        <v>74.881382534611291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53">
        <f>IF(K8&gt;$L1,(L11-L10/$O1)*$K4*(1-K8)/(1-$L1)*(1-K9),(L11-L10/$O1)*$K4*(1-K9))</f>
        <v>233.83842063984926</v>
      </c>
      <c r="L7" s="12"/>
      <c r="M7" s="53">
        <f>IF(M8&gt;$L1,(N11-N10/$O1)*$K4*(1-M8)/(1-$L1)*(1-M9),(N11-N10/$O1)*$K4*(1-M9))</f>
        <v>179.71964728718046</v>
      </c>
      <c r="N7" s="8">
        <f>M7*2204.622/60</f>
        <v>6603.5648040259721</v>
      </c>
      <c r="O7" s="6">
        <f>IF(O8&gt;$L1,(P11-P10/$O1)*$K4*(1-O8)/(1-$L1)*(1-O9),(P11-P10/$O1)*$K4*(1-O9))</f>
        <v>13.317834857096035</v>
      </c>
      <c r="P7" s="8">
        <f>O7*2204.622/60</f>
        <v>489.34652863867956</v>
      </c>
      <c r="Q7" s="6">
        <f>IF(Q8&gt;$L1,(R11-R10/$O1)*$K4*(1-Q8)/(1-$L1)*(1-Q9),(R11-R10/$O1)*$K4*(1-Q9))</f>
        <v>210.99851166813858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0.14499999999999999</v>
      </c>
      <c r="L8" s="6">
        <f>(L11-L10/$O1)*$K4*K8</f>
        <v>34.249061608866811</v>
      </c>
      <c r="M8" s="1">
        <v>0.14499999999999999</v>
      </c>
      <c r="N8" s="6">
        <f>(N11-N10/$O1)*$K4*M8</f>
        <v>26.059348856641165</v>
      </c>
      <c r="O8" s="1">
        <v>0.14499999999999999</v>
      </c>
      <c r="P8" s="6">
        <f>(P11-P10/$O1)*$K4*O8</f>
        <v>1.9310860542789248</v>
      </c>
      <c r="Q8" s="1">
        <v>0.13500000000000001</v>
      </c>
      <c r="R8" s="6">
        <f>(R11-R10/$O1)*$K4*Q8</f>
        <v>28.772524318382537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0.01</v>
      </c>
      <c r="L9" s="6">
        <f>(L11-L10/$O1)*$K4*K9</f>
        <v>2.362004248887366</v>
      </c>
      <c r="M9" s="1">
        <v>0</v>
      </c>
      <c r="N9" s="6">
        <f>(N11-N10/$O1)*$K4*M9</f>
        <v>0</v>
      </c>
      <c r="O9" s="1">
        <v>0</v>
      </c>
      <c r="P9" s="6">
        <f>(P11-P10/$O1)*$K4*O9</f>
        <v>0</v>
      </c>
      <c r="Q9" s="1">
        <v>0.01</v>
      </c>
      <c r="R9" s="6">
        <f>(R11-R10/$O1)*$K4*Q9</f>
        <v>2.1312980976579654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553118.00900938595</v>
      </c>
      <c r="E10" s="23"/>
      <c r="F10" s="24"/>
      <c r="G10" s="22">
        <f>J3/J2*G11</f>
        <v>891961.99099061405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548900</v>
      </c>
      <c r="E11" s="27"/>
      <c r="F11" s="28"/>
      <c r="G11" s="26">
        <f>H14+I14</f>
        <v>885160</v>
      </c>
      <c r="H11" s="27"/>
      <c r="I11" s="27"/>
      <c r="J11" s="29"/>
      <c r="K11" s="30">
        <f>K14+L14</f>
        <v>531360</v>
      </c>
      <c r="L11" s="31">
        <f>K11/2204.62262184877</f>
        <v>241.02084172320065</v>
      </c>
      <c r="M11" s="30">
        <f>M14+N14</f>
        <v>404300</v>
      </c>
      <c r="N11" s="31">
        <f>M11/2204.62262184877</f>
        <v>183.38739519100048</v>
      </c>
      <c r="O11" s="30">
        <f>O14+P14</f>
        <v>29960</v>
      </c>
      <c r="P11" s="31">
        <f>O11/2204.62262184877</f>
        <v>13.589627405200035</v>
      </c>
      <c r="Q11" s="30">
        <f>Q14+R14</f>
        <v>479460</v>
      </c>
      <c r="R11" s="31">
        <f>Q11/2204.62262184877</f>
        <v>217.47939772020058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101</v>
      </c>
      <c r="L12" s="37"/>
      <c r="M12" s="36" t="s">
        <v>89</v>
      </c>
      <c r="N12" s="37"/>
      <c r="O12" s="36" t="s">
        <v>56</v>
      </c>
      <c r="P12" s="37"/>
      <c r="Q12" s="36" t="s">
        <v>57</v>
      </c>
      <c r="R12" s="37"/>
      <c r="S12" s="36" t="s">
        <v>58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SUM(E15:E126)</f>
        <v>548900</v>
      </c>
      <c r="F14" s="41">
        <f>SUM(F15:F126)</f>
        <v>0</v>
      </c>
      <c r="G14" s="38"/>
      <c r="H14" s="40">
        <f>SUM(H15:H126)</f>
        <v>885160</v>
      </c>
      <c r="I14" s="40">
        <f>SUM(I15:I126)</f>
        <v>0</v>
      </c>
      <c r="J14" s="29"/>
      <c r="K14" s="42">
        <f t="shared" ref="K14:X14" si="1">SUM(K15:K126)</f>
        <v>159720</v>
      </c>
      <c r="L14" s="43">
        <f t="shared" si="1"/>
        <v>371640</v>
      </c>
      <c r="M14" s="42">
        <f t="shared" si="1"/>
        <v>404300</v>
      </c>
      <c r="N14" s="43">
        <f t="shared" si="1"/>
        <v>0</v>
      </c>
      <c r="O14" s="42">
        <f t="shared" si="1"/>
        <v>29960</v>
      </c>
      <c r="P14" s="43">
        <f t="shared" si="1"/>
        <v>0</v>
      </c>
      <c r="Q14" s="42">
        <f t="shared" si="1"/>
        <v>479460</v>
      </c>
      <c r="R14" s="43">
        <f t="shared" si="1"/>
        <v>0</v>
      </c>
      <c r="S14" s="42">
        <f t="shared" si="1"/>
        <v>0</v>
      </c>
      <c r="T14" s="43">
        <f t="shared" si="1"/>
        <v>0</v>
      </c>
      <c r="U14" s="42">
        <f t="shared" si="1"/>
        <v>0</v>
      </c>
      <c r="V14" s="43">
        <f t="shared" si="1"/>
        <v>0</v>
      </c>
      <c r="W14" s="42">
        <f t="shared" si="1"/>
        <v>0</v>
      </c>
      <c r="X14" s="43">
        <f t="shared" si="1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61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B16">
        <v>1</v>
      </c>
      <c r="C16" s="21"/>
      <c r="D16">
        <v>22</v>
      </c>
      <c r="E16">
        <v>21580</v>
      </c>
      <c r="F16" s="21"/>
      <c r="G16">
        <v>526</v>
      </c>
      <c r="H16">
        <v>17620</v>
      </c>
      <c r="J16" s="46"/>
      <c r="M16" s="46"/>
    </row>
    <row r="17" spans="1:20" x14ac:dyDescent="0.25">
      <c r="C17" s="21"/>
      <c r="F17" s="21"/>
      <c r="G17">
        <v>527</v>
      </c>
      <c r="H17">
        <v>9780</v>
      </c>
      <c r="J17" s="46"/>
      <c r="K17" s="8">
        <v>49580</v>
      </c>
      <c r="L17" s="8"/>
      <c r="M17" s="47"/>
      <c r="N17" s="8"/>
      <c r="O17" s="8"/>
    </row>
    <row r="18" spans="1:20" x14ac:dyDescent="0.25">
      <c r="B18">
        <v>2</v>
      </c>
      <c r="C18" s="21"/>
      <c r="D18">
        <v>23</v>
      </c>
      <c r="E18">
        <v>7380</v>
      </c>
      <c r="F18" s="21"/>
      <c r="G18">
        <v>528</v>
      </c>
      <c r="H18">
        <v>22180</v>
      </c>
      <c r="J18" s="46"/>
      <c r="K18" s="8"/>
      <c r="L18" s="8"/>
      <c r="M18" s="47"/>
      <c r="N18" s="8"/>
      <c r="O18" s="8"/>
    </row>
    <row r="19" spans="1:20" x14ac:dyDescent="0.25">
      <c r="C19" s="21"/>
      <c r="F19" s="21"/>
      <c r="G19">
        <v>529</v>
      </c>
      <c r="H19">
        <v>8380</v>
      </c>
      <c r="J19" s="46"/>
      <c r="K19" s="8">
        <v>37660</v>
      </c>
      <c r="L19" s="8"/>
      <c r="M19" s="47"/>
      <c r="N19" s="8"/>
      <c r="O19" s="8"/>
    </row>
    <row r="20" spans="1:20" x14ac:dyDescent="0.25">
      <c r="C20" s="21"/>
      <c r="F20" s="21"/>
      <c r="G20">
        <v>530</v>
      </c>
      <c r="H20">
        <v>18780</v>
      </c>
      <c r="J20" s="46"/>
      <c r="K20" s="8"/>
      <c r="L20" s="8"/>
      <c r="M20" s="47"/>
      <c r="N20" s="8"/>
      <c r="O20" s="8"/>
      <c r="P20" s="12"/>
    </row>
    <row r="21" spans="1:20" x14ac:dyDescent="0.25">
      <c r="C21" s="21"/>
      <c r="F21" s="21"/>
      <c r="G21">
        <v>531</v>
      </c>
      <c r="H21">
        <v>24400</v>
      </c>
      <c r="J21" s="46"/>
      <c r="K21" s="8">
        <v>43180</v>
      </c>
      <c r="L21" s="8"/>
      <c r="M21" s="47"/>
      <c r="N21" s="8"/>
      <c r="O21" s="8"/>
      <c r="P21" s="12"/>
    </row>
    <row r="22" spans="1:20" x14ac:dyDescent="0.25">
      <c r="C22" s="21"/>
      <c r="F22" s="21"/>
      <c r="G22">
        <v>532</v>
      </c>
      <c r="H22">
        <v>29300</v>
      </c>
      <c r="J22" s="46"/>
      <c r="K22" s="8">
        <v>29300</v>
      </c>
      <c r="L22" s="8"/>
      <c r="M22" s="47"/>
      <c r="N22" s="8"/>
      <c r="O22" s="8"/>
      <c r="P22" s="12"/>
    </row>
    <row r="23" spans="1:20" x14ac:dyDescent="0.25">
      <c r="B23">
        <v>3</v>
      </c>
      <c r="C23" s="21"/>
      <c r="F23" s="21"/>
      <c r="G23">
        <v>533</v>
      </c>
      <c r="H23">
        <v>22660</v>
      </c>
      <c r="J23" s="46"/>
      <c r="K23" s="8"/>
      <c r="L23" s="8"/>
      <c r="M23" s="47">
        <v>22140</v>
      </c>
      <c r="N23" s="8"/>
      <c r="O23" s="8"/>
    </row>
    <row r="24" spans="1:20" x14ac:dyDescent="0.25">
      <c r="B24">
        <v>4</v>
      </c>
      <c r="C24" s="21"/>
      <c r="D24">
        <v>24</v>
      </c>
      <c r="E24">
        <v>24560</v>
      </c>
      <c r="F24" s="21"/>
      <c r="G24">
        <v>534</v>
      </c>
      <c r="H24">
        <v>18560</v>
      </c>
      <c r="J24" s="46"/>
      <c r="K24" s="8"/>
      <c r="L24" s="8"/>
      <c r="M24" s="47">
        <v>43540</v>
      </c>
      <c r="N24" s="8"/>
      <c r="O24" s="8"/>
    </row>
    <row r="25" spans="1:20" x14ac:dyDescent="0.25">
      <c r="B25">
        <v>5</v>
      </c>
      <c r="C25" s="21"/>
      <c r="D25">
        <v>25</v>
      </c>
      <c r="E25">
        <v>21780</v>
      </c>
      <c r="F25" s="21"/>
      <c r="G25">
        <v>535</v>
      </c>
      <c r="H25">
        <v>25960</v>
      </c>
      <c r="J25" s="46"/>
      <c r="K25" s="8"/>
      <c r="L25" s="8"/>
      <c r="M25" s="47">
        <v>41280</v>
      </c>
      <c r="N25" s="8"/>
      <c r="O25" s="8"/>
    </row>
    <row r="26" spans="1:20" s="12" customFormat="1" x14ac:dyDescent="0.25">
      <c r="A26"/>
      <c r="B26">
        <v>6</v>
      </c>
      <c r="C26" s="51"/>
      <c r="D26">
        <v>26</v>
      </c>
      <c r="E26">
        <v>22800</v>
      </c>
      <c r="F26" s="21"/>
      <c r="G26">
        <v>536</v>
      </c>
      <c r="H26">
        <v>21300</v>
      </c>
      <c r="I26"/>
      <c r="J26" s="46"/>
      <c r="K26" s="52"/>
      <c r="L26" s="8"/>
      <c r="M26" s="47">
        <v>22120</v>
      </c>
      <c r="N26" s="52"/>
      <c r="O26" s="52">
        <v>29660</v>
      </c>
      <c r="Q26"/>
      <c r="R26"/>
      <c r="S26"/>
      <c r="T26"/>
    </row>
    <row r="27" spans="1:20" s="12" customFormat="1" x14ac:dyDescent="0.25">
      <c r="A27"/>
      <c r="B27">
        <v>7</v>
      </c>
      <c r="C27" s="51"/>
      <c r="D27">
        <v>27</v>
      </c>
      <c r="E27">
        <v>26520</v>
      </c>
      <c r="F27" s="21"/>
      <c r="G27">
        <v>537</v>
      </c>
      <c r="H27">
        <v>26260</v>
      </c>
      <c r="I27"/>
      <c r="J27" s="46"/>
      <c r="K27" s="52"/>
      <c r="L27" s="8"/>
      <c r="M27" s="47">
        <v>45780</v>
      </c>
      <c r="N27" s="52"/>
      <c r="O27" s="8">
        <v>300</v>
      </c>
      <c r="Q27"/>
      <c r="R27"/>
      <c r="S27"/>
      <c r="T27"/>
    </row>
    <row r="28" spans="1:20" s="12" customFormat="1" x14ac:dyDescent="0.25">
      <c r="A28"/>
      <c r="B28">
        <v>8</v>
      </c>
      <c r="C28" s="51"/>
      <c r="D28"/>
      <c r="E28"/>
      <c r="F28" s="21"/>
      <c r="G28">
        <v>538</v>
      </c>
      <c r="H28">
        <v>23360</v>
      </c>
      <c r="I28"/>
      <c r="J28" s="46"/>
      <c r="K28" s="52"/>
      <c r="L28" s="8"/>
      <c r="M28" s="47"/>
      <c r="N28" s="52"/>
      <c r="O28" s="8"/>
      <c r="S28"/>
      <c r="T28"/>
    </row>
    <row r="29" spans="1:20" s="12" customFormat="1" x14ac:dyDescent="0.25">
      <c r="A29"/>
      <c r="B29"/>
      <c r="C29" s="51"/>
      <c r="D29"/>
      <c r="E29"/>
      <c r="F29" s="21"/>
      <c r="G29">
        <v>539</v>
      </c>
      <c r="H29">
        <v>23480</v>
      </c>
      <c r="I29"/>
      <c r="J29" s="46"/>
      <c r="K29" s="52"/>
      <c r="L29" s="8"/>
      <c r="M29" s="47">
        <v>53520</v>
      </c>
      <c r="N29" s="52"/>
      <c r="O29" s="8"/>
      <c r="S29"/>
      <c r="T29"/>
    </row>
    <row r="30" spans="1:20" s="12" customFormat="1" x14ac:dyDescent="0.25">
      <c r="A30"/>
      <c r="B30">
        <v>9</v>
      </c>
      <c r="C30" s="51"/>
      <c r="D30" s="38"/>
      <c r="E30" s="8"/>
      <c r="F30" s="21"/>
      <c r="G30">
        <v>540</v>
      </c>
      <c r="H30" s="8">
        <v>25940</v>
      </c>
      <c r="I30"/>
      <c r="J30" s="46"/>
      <c r="K30" s="52"/>
      <c r="L30" s="8"/>
      <c r="M30" s="47"/>
      <c r="N30" s="52"/>
      <c r="O30" s="8"/>
      <c r="S30"/>
      <c r="T30"/>
    </row>
    <row r="31" spans="1:20" x14ac:dyDescent="0.25">
      <c r="C31" s="21"/>
      <c r="D31" s="38"/>
      <c r="F31" s="21"/>
      <c r="G31">
        <v>541</v>
      </c>
      <c r="H31">
        <v>26600</v>
      </c>
      <c r="J31" s="46"/>
      <c r="K31" s="8"/>
      <c r="L31" s="8"/>
      <c r="M31" s="47">
        <v>52720</v>
      </c>
      <c r="N31" s="8"/>
      <c r="O31" s="8"/>
    </row>
    <row r="32" spans="1:20" x14ac:dyDescent="0.25">
      <c r="B32">
        <v>10</v>
      </c>
      <c r="C32" s="21"/>
      <c r="D32" s="38"/>
      <c r="E32" s="8"/>
      <c r="F32" s="21"/>
      <c r="G32">
        <v>542</v>
      </c>
      <c r="H32" s="8">
        <v>25620</v>
      </c>
      <c r="J32" s="46"/>
      <c r="K32" s="8"/>
      <c r="L32" s="8"/>
      <c r="M32" s="47"/>
      <c r="N32" s="8"/>
      <c r="O32" s="52"/>
    </row>
    <row r="33" spans="2:18" x14ac:dyDescent="0.25">
      <c r="C33" s="21"/>
      <c r="D33" s="38"/>
      <c r="F33" s="21"/>
      <c r="G33">
        <v>543</v>
      </c>
      <c r="H33">
        <v>22460</v>
      </c>
      <c r="J33" s="46"/>
      <c r="K33" s="8"/>
      <c r="L33" s="8"/>
      <c r="M33" s="47"/>
      <c r="N33" s="8"/>
      <c r="O33" s="8"/>
    </row>
    <row r="34" spans="2:18" x14ac:dyDescent="0.25">
      <c r="C34" s="21"/>
      <c r="D34" s="38"/>
      <c r="F34" s="21"/>
      <c r="G34">
        <v>544</v>
      </c>
      <c r="H34">
        <v>8960</v>
      </c>
      <c r="J34" s="46"/>
      <c r="K34" s="8"/>
      <c r="L34" s="8"/>
      <c r="M34" s="47">
        <v>57600</v>
      </c>
      <c r="N34" s="8"/>
      <c r="O34" s="8"/>
    </row>
    <row r="35" spans="2:18" x14ac:dyDescent="0.25">
      <c r="B35">
        <v>11</v>
      </c>
      <c r="C35" s="21"/>
      <c r="D35" s="38"/>
      <c r="F35" s="21"/>
      <c r="G35">
        <v>545</v>
      </c>
      <c r="H35">
        <v>17980</v>
      </c>
      <c r="J35" s="46"/>
      <c r="K35" s="8"/>
      <c r="L35" s="8"/>
      <c r="M35" s="47"/>
      <c r="N35" s="8"/>
      <c r="O35" s="8"/>
      <c r="R35" s="12"/>
    </row>
    <row r="36" spans="2:18" x14ac:dyDescent="0.25">
      <c r="C36" s="21"/>
      <c r="D36" s="38"/>
      <c r="F36" s="21"/>
      <c r="G36">
        <v>546</v>
      </c>
      <c r="H36">
        <v>24740</v>
      </c>
      <c r="J36" s="46"/>
      <c r="K36" s="8"/>
      <c r="L36" s="8"/>
      <c r="M36" s="47"/>
      <c r="N36" s="8"/>
      <c r="O36" s="8"/>
      <c r="R36" s="12"/>
    </row>
    <row r="37" spans="2:18" x14ac:dyDescent="0.25">
      <c r="C37" s="21"/>
      <c r="D37" s="38"/>
      <c r="F37" s="21"/>
      <c r="G37">
        <v>547</v>
      </c>
      <c r="H37">
        <v>14300</v>
      </c>
      <c r="J37" s="46"/>
      <c r="K37" s="8"/>
      <c r="L37" s="8"/>
      <c r="M37" s="47">
        <v>58020</v>
      </c>
      <c r="N37" s="8"/>
      <c r="O37" s="8"/>
      <c r="Q37" s="12"/>
    </row>
    <row r="38" spans="2:18" x14ac:dyDescent="0.25">
      <c r="B38">
        <v>12</v>
      </c>
      <c r="C38" s="21"/>
      <c r="D38" s="38"/>
      <c r="F38" s="21"/>
      <c r="G38">
        <v>548</v>
      </c>
      <c r="H38">
        <v>7560</v>
      </c>
      <c r="J38" s="46"/>
      <c r="K38" s="8"/>
      <c r="L38" s="8"/>
      <c r="M38" s="47">
        <v>7580</v>
      </c>
      <c r="N38" s="8"/>
      <c r="O38" s="8"/>
    </row>
    <row r="39" spans="2:18" x14ac:dyDescent="0.25">
      <c r="B39">
        <v>13</v>
      </c>
      <c r="C39" s="21"/>
      <c r="D39" s="38">
        <v>28</v>
      </c>
      <c r="E39">
        <v>23000</v>
      </c>
      <c r="F39" s="21"/>
      <c r="G39">
        <v>549</v>
      </c>
      <c r="H39">
        <v>26780</v>
      </c>
      <c r="J39" s="46"/>
      <c r="K39" s="8"/>
      <c r="L39" s="8">
        <v>49640</v>
      </c>
      <c r="M39" s="47"/>
      <c r="N39" s="8"/>
      <c r="O39" s="8"/>
    </row>
    <row r="40" spans="2:18" x14ac:dyDescent="0.25">
      <c r="B40">
        <v>14</v>
      </c>
      <c r="C40" s="21"/>
      <c r="D40" s="38">
        <v>29</v>
      </c>
      <c r="E40">
        <v>24620</v>
      </c>
      <c r="F40" s="21"/>
      <c r="G40">
        <v>550</v>
      </c>
      <c r="H40">
        <v>22660</v>
      </c>
      <c r="J40" s="46"/>
      <c r="K40" s="8"/>
      <c r="L40" s="8">
        <v>46140</v>
      </c>
      <c r="M40" s="47"/>
      <c r="N40" s="8"/>
      <c r="O40" s="8"/>
    </row>
    <row r="41" spans="2:18" x14ac:dyDescent="0.25">
      <c r="B41">
        <v>15</v>
      </c>
      <c r="C41" s="21"/>
      <c r="D41" s="38">
        <v>30</v>
      </c>
      <c r="E41">
        <v>23320</v>
      </c>
      <c r="F41" s="21"/>
      <c r="G41">
        <v>551</v>
      </c>
      <c r="H41">
        <v>25440</v>
      </c>
      <c r="J41" s="46"/>
      <c r="K41" s="8"/>
      <c r="L41" s="8">
        <v>48440</v>
      </c>
      <c r="M41" s="47"/>
      <c r="N41" s="8"/>
      <c r="O41" s="8"/>
    </row>
    <row r="42" spans="2:18" x14ac:dyDescent="0.25">
      <c r="B42">
        <v>16</v>
      </c>
      <c r="C42" s="21"/>
      <c r="D42" s="38">
        <v>31</v>
      </c>
      <c r="E42">
        <v>21080</v>
      </c>
      <c r="F42" s="21"/>
      <c r="G42">
        <v>552</v>
      </c>
      <c r="H42">
        <v>22660</v>
      </c>
      <c r="J42" s="46"/>
      <c r="K42" s="8"/>
      <c r="L42" s="8">
        <v>44060</v>
      </c>
      <c r="M42" s="47"/>
      <c r="N42" s="8"/>
      <c r="O42" s="8"/>
    </row>
    <row r="43" spans="2:18" x14ac:dyDescent="0.25">
      <c r="B43">
        <v>17</v>
      </c>
      <c r="C43" s="21"/>
      <c r="D43" s="38">
        <v>32</v>
      </c>
      <c r="E43">
        <v>21280</v>
      </c>
      <c r="F43" s="21"/>
      <c r="G43">
        <v>553</v>
      </c>
      <c r="H43">
        <v>26500</v>
      </c>
      <c r="J43" s="46"/>
      <c r="K43" s="8"/>
      <c r="L43" s="8">
        <v>48920</v>
      </c>
      <c r="M43" s="47"/>
      <c r="N43" s="8"/>
      <c r="O43" s="8"/>
    </row>
    <row r="44" spans="2:18" x14ac:dyDescent="0.25">
      <c r="B44">
        <v>18</v>
      </c>
      <c r="C44" s="21"/>
      <c r="D44" s="38">
        <v>33</v>
      </c>
      <c r="E44">
        <v>20920</v>
      </c>
      <c r="F44" s="21"/>
      <c r="G44">
        <v>554</v>
      </c>
      <c r="H44">
        <v>17500</v>
      </c>
      <c r="J44" s="46"/>
      <c r="K44" s="8"/>
      <c r="L44" s="8">
        <v>39400</v>
      </c>
      <c r="M44" s="47"/>
      <c r="N44" s="8"/>
      <c r="O44" s="8"/>
    </row>
    <row r="45" spans="2:18" x14ac:dyDescent="0.25">
      <c r="B45">
        <v>19</v>
      </c>
      <c r="C45" s="21"/>
      <c r="D45" s="38">
        <v>34</v>
      </c>
      <c r="E45">
        <v>17680</v>
      </c>
      <c r="F45" s="62"/>
      <c r="G45">
        <v>555</v>
      </c>
      <c r="H45">
        <v>17460</v>
      </c>
      <c r="J45" s="46"/>
      <c r="K45" s="8"/>
      <c r="L45" s="8">
        <v>35180</v>
      </c>
      <c r="M45" s="47"/>
      <c r="N45" s="8"/>
      <c r="O45" s="8"/>
    </row>
    <row r="46" spans="2:18" x14ac:dyDescent="0.25">
      <c r="B46">
        <v>20</v>
      </c>
      <c r="C46" s="21"/>
      <c r="D46" s="38">
        <v>35</v>
      </c>
      <c r="E46">
        <v>18500</v>
      </c>
      <c r="F46" s="62"/>
      <c r="G46">
        <v>556</v>
      </c>
      <c r="H46">
        <v>22640</v>
      </c>
      <c r="J46" s="46"/>
      <c r="K46" s="8"/>
      <c r="L46" s="8">
        <v>41500</v>
      </c>
      <c r="M46" s="47"/>
      <c r="N46" s="8"/>
      <c r="O46" s="8"/>
    </row>
    <row r="47" spans="2:18" x14ac:dyDescent="0.25">
      <c r="B47">
        <v>21</v>
      </c>
      <c r="C47" s="21"/>
      <c r="D47" s="38" t="s">
        <v>102</v>
      </c>
      <c r="E47">
        <v>24240</v>
      </c>
      <c r="F47" s="62"/>
      <c r="G47" s="48">
        <v>557</v>
      </c>
      <c r="H47">
        <v>25360</v>
      </c>
      <c r="J47" s="46"/>
      <c r="K47" s="8"/>
      <c r="L47" s="8">
        <v>18360</v>
      </c>
      <c r="N47" s="8"/>
      <c r="O47" s="8"/>
      <c r="Q47" s="47">
        <v>31060</v>
      </c>
    </row>
    <row r="48" spans="2:18" x14ac:dyDescent="0.25">
      <c r="B48">
        <v>22</v>
      </c>
      <c r="C48" s="21"/>
      <c r="D48" s="38">
        <v>38</v>
      </c>
      <c r="E48">
        <v>24300</v>
      </c>
      <c r="F48" s="63"/>
      <c r="G48" s="38">
        <v>558</v>
      </c>
      <c r="H48">
        <v>24740</v>
      </c>
      <c r="J48" s="46"/>
      <c r="K48" s="8"/>
      <c r="L48" s="8"/>
      <c r="N48" s="8"/>
      <c r="O48" s="8"/>
      <c r="Q48" s="47">
        <v>49760</v>
      </c>
    </row>
    <row r="49" spans="2:17" x14ac:dyDescent="0.25">
      <c r="B49">
        <v>23</v>
      </c>
      <c r="C49" s="21"/>
      <c r="D49" s="38">
        <v>39</v>
      </c>
      <c r="E49">
        <v>22540</v>
      </c>
      <c r="F49" s="21"/>
      <c r="G49" s="38">
        <v>559</v>
      </c>
      <c r="H49">
        <v>22100</v>
      </c>
      <c r="J49" s="46"/>
      <c r="K49" s="8"/>
      <c r="L49" s="8"/>
      <c r="N49" s="8"/>
      <c r="O49" s="8"/>
      <c r="Q49" s="47">
        <v>44720</v>
      </c>
    </row>
    <row r="50" spans="2:17" x14ac:dyDescent="0.25">
      <c r="B50">
        <v>24</v>
      </c>
      <c r="C50" s="21"/>
      <c r="D50" s="38">
        <v>40</v>
      </c>
      <c r="E50">
        <v>24160</v>
      </c>
      <c r="F50" s="21"/>
      <c r="G50" s="38">
        <v>560</v>
      </c>
      <c r="H50">
        <v>15080</v>
      </c>
      <c r="J50" s="46"/>
      <c r="K50" s="8"/>
      <c r="L50" s="8"/>
      <c r="N50" s="8"/>
      <c r="O50" s="8"/>
      <c r="Q50" s="47"/>
    </row>
    <row r="51" spans="2:17" x14ac:dyDescent="0.25">
      <c r="C51" s="21"/>
      <c r="D51" s="38">
        <v>41</v>
      </c>
      <c r="E51">
        <v>7940</v>
      </c>
      <c r="F51" s="21"/>
      <c r="G51" s="38"/>
      <c r="J51" s="46"/>
      <c r="K51" s="8"/>
      <c r="L51" s="8"/>
      <c r="N51" s="8"/>
      <c r="O51" s="8"/>
      <c r="Q51" s="47">
        <v>48520</v>
      </c>
    </row>
    <row r="52" spans="2:17" x14ac:dyDescent="0.25">
      <c r="B52">
        <v>25</v>
      </c>
      <c r="C52" s="21"/>
      <c r="D52" s="49">
        <v>42</v>
      </c>
      <c r="E52">
        <v>21020</v>
      </c>
      <c r="F52" s="21"/>
      <c r="G52" s="49">
        <v>561</v>
      </c>
      <c r="H52">
        <v>24860</v>
      </c>
      <c r="J52" s="38"/>
      <c r="K52" s="8"/>
      <c r="L52" s="8"/>
      <c r="N52" s="8"/>
      <c r="O52" s="8"/>
      <c r="Q52" s="47">
        <v>47320</v>
      </c>
    </row>
    <row r="53" spans="2:17" x14ac:dyDescent="0.25">
      <c r="B53">
        <v>26</v>
      </c>
      <c r="C53" s="21"/>
      <c r="D53">
        <v>43</v>
      </c>
      <c r="E53">
        <v>23500</v>
      </c>
      <c r="F53" s="21"/>
      <c r="G53">
        <v>562</v>
      </c>
      <c r="H53">
        <v>24600</v>
      </c>
      <c r="J53" s="38"/>
      <c r="K53" s="8"/>
      <c r="L53" s="8"/>
      <c r="N53" s="8"/>
      <c r="O53" s="8"/>
      <c r="Q53" s="47">
        <v>48720</v>
      </c>
    </row>
    <row r="54" spans="2:17" x14ac:dyDescent="0.25">
      <c r="B54">
        <v>27</v>
      </c>
      <c r="C54" s="21"/>
      <c r="D54">
        <v>44</v>
      </c>
      <c r="E54">
        <v>22040</v>
      </c>
      <c r="F54" s="21"/>
      <c r="G54">
        <v>563</v>
      </c>
      <c r="H54">
        <v>19340</v>
      </c>
      <c r="J54" s="38"/>
      <c r="K54" s="8"/>
      <c r="L54" s="8"/>
      <c r="N54" s="8"/>
      <c r="O54" s="8"/>
      <c r="Q54" s="47">
        <v>42300</v>
      </c>
    </row>
    <row r="55" spans="2:17" x14ac:dyDescent="0.25">
      <c r="B55">
        <v>28</v>
      </c>
      <c r="C55" s="21"/>
      <c r="D55">
        <v>45</v>
      </c>
      <c r="E55">
        <v>24820</v>
      </c>
      <c r="F55" s="21"/>
      <c r="G55">
        <v>564</v>
      </c>
      <c r="H55">
        <v>21880</v>
      </c>
      <c r="J55" s="38"/>
      <c r="K55" s="8"/>
      <c r="L55" s="8"/>
      <c r="N55" s="8"/>
      <c r="O55" s="8"/>
      <c r="Q55" s="47">
        <v>48060</v>
      </c>
    </row>
    <row r="56" spans="2:17" x14ac:dyDescent="0.25">
      <c r="B56">
        <v>29</v>
      </c>
      <c r="D56">
        <v>46</v>
      </c>
      <c r="E56">
        <v>24860</v>
      </c>
      <c r="G56">
        <v>565</v>
      </c>
      <c r="H56">
        <v>20900</v>
      </c>
      <c r="J56" s="38"/>
      <c r="K56" s="8"/>
      <c r="L56" s="8"/>
      <c r="N56" s="8"/>
      <c r="O56" s="8"/>
      <c r="Q56" s="47">
        <v>45460</v>
      </c>
    </row>
    <row r="57" spans="2:17" x14ac:dyDescent="0.25">
      <c r="B57">
        <v>30</v>
      </c>
      <c r="D57">
        <v>47</v>
      </c>
      <c r="E57">
        <v>19140</v>
      </c>
      <c r="G57">
        <v>566</v>
      </c>
      <c r="H57">
        <v>23100</v>
      </c>
      <c r="J57" s="38"/>
      <c r="K57" s="8"/>
      <c r="L57" s="8"/>
      <c r="N57" s="8"/>
      <c r="O57" s="8"/>
      <c r="Q57" s="47">
        <v>42780</v>
      </c>
    </row>
    <row r="58" spans="2:17" x14ac:dyDescent="0.25">
      <c r="B58">
        <v>31</v>
      </c>
      <c r="D58">
        <v>48</v>
      </c>
      <c r="E58">
        <v>15320</v>
      </c>
      <c r="G58">
        <v>567</v>
      </c>
      <c r="H58">
        <v>15380</v>
      </c>
      <c r="J58" s="38"/>
      <c r="K58" s="8"/>
      <c r="L58" s="8"/>
      <c r="N58" s="8"/>
      <c r="O58" s="8"/>
      <c r="Q58" s="47">
        <v>30760</v>
      </c>
    </row>
    <row r="59" spans="2:17" x14ac:dyDescent="0.25">
      <c r="J59" s="38"/>
      <c r="K59" s="8"/>
      <c r="L59" s="8"/>
      <c r="M59" s="8"/>
      <c r="N59" s="8"/>
      <c r="O59" s="8"/>
    </row>
    <row r="60" spans="2:17" x14ac:dyDescent="0.25">
      <c r="J60" s="38"/>
      <c r="K60" s="8"/>
      <c r="L60" s="8"/>
      <c r="M60" s="8"/>
      <c r="N60" s="8"/>
      <c r="O60" s="8"/>
    </row>
    <row r="61" spans="2:17" x14ac:dyDescent="0.25">
      <c r="C61" s="21"/>
      <c r="F61" s="21"/>
      <c r="J61" s="38"/>
      <c r="K61" s="8"/>
      <c r="L61" s="8"/>
      <c r="M61" s="8"/>
      <c r="N61" s="8"/>
      <c r="O61" s="8"/>
    </row>
    <row r="62" spans="2:17" x14ac:dyDescent="0.25">
      <c r="C62" s="21"/>
      <c r="F62" s="21"/>
      <c r="J62" s="38"/>
      <c r="K62" s="8"/>
      <c r="L62" s="8"/>
      <c r="M62" s="8"/>
      <c r="N62" s="8"/>
      <c r="O62" s="8"/>
    </row>
    <row r="63" spans="2:17" x14ac:dyDescent="0.25">
      <c r="C63" s="21"/>
      <c r="F63" s="21"/>
      <c r="J63" s="38"/>
      <c r="K63" s="8"/>
      <c r="L63" s="8"/>
      <c r="M63" s="8"/>
      <c r="N63" s="8"/>
      <c r="O63" s="8"/>
    </row>
    <row r="64" spans="2:17" x14ac:dyDescent="0.25">
      <c r="C64" s="21"/>
      <c r="F64" s="21"/>
      <c r="J64" s="38"/>
      <c r="K64" s="8"/>
      <c r="L64" s="8"/>
      <c r="M64" s="8"/>
      <c r="N64" s="8"/>
      <c r="O64" s="8"/>
    </row>
    <row r="65" spans="2:15" x14ac:dyDescent="0.25">
      <c r="C65" s="21"/>
      <c r="F65" s="21"/>
      <c r="J65" s="38"/>
      <c r="K65" s="8"/>
      <c r="L65" s="8"/>
      <c r="M65" s="8"/>
      <c r="N65" s="8"/>
      <c r="O65" s="8"/>
    </row>
    <row r="66" spans="2:15" x14ac:dyDescent="0.25">
      <c r="C66" s="21"/>
      <c r="F66" s="21"/>
      <c r="J66" s="38"/>
      <c r="K66" s="8"/>
      <c r="L66" s="8"/>
      <c r="M66" s="8"/>
      <c r="N66" s="8"/>
      <c r="O66" s="8"/>
    </row>
    <row r="67" spans="2:15" x14ac:dyDescent="0.25">
      <c r="C67" s="21"/>
      <c r="F67" s="21"/>
      <c r="J67" s="38"/>
      <c r="K67" s="8"/>
      <c r="L67" s="8"/>
      <c r="M67" s="8"/>
      <c r="N67" s="8"/>
      <c r="O67" s="8"/>
    </row>
    <row r="68" spans="2:15" x14ac:dyDescent="0.25">
      <c r="C68" s="21"/>
      <c r="F68" s="21"/>
      <c r="J68" s="38"/>
      <c r="K68" s="8"/>
      <c r="L68" s="8"/>
      <c r="M68" s="8"/>
      <c r="N68" s="8"/>
      <c r="O68" s="8"/>
    </row>
    <row r="69" spans="2:15" x14ac:dyDescent="0.25">
      <c r="C69" s="21"/>
      <c r="F69" s="21"/>
      <c r="J69" s="38"/>
      <c r="K69" s="8"/>
      <c r="L69" s="8"/>
      <c r="M69" s="8"/>
      <c r="N69" s="8"/>
      <c r="O69" s="8"/>
    </row>
    <row r="70" spans="2:15" x14ac:dyDescent="0.25">
      <c r="C70" s="21"/>
      <c r="F70" s="21"/>
      <c r="J70" s="38"/>
      <c r="K70" s="8"/>
      <c r="L70" s="8"/>
      <c r="M70" s="8"/>
      <c r="N70" s="8"/>
      <c r="O70" s="8"/>
    </row>
    <row r="71" spans="2:15" x14ac:dyDescent="0.25">
      <c r="C71" s="21"/>
      <c r="F71" s="21"/>
      <c r="J71" s="38"/>
      <c r="K71" s="8"/>
      <c r="L71" s="8"/>
      <c r="M71" s="8"/>
      <c r="N71" s="8"/>
      <c r="O71" s="8"/>
    </row>
    <row r="72" spans="2:15" x14ac:dyDescent="0.25">
      <c r="C72" s="21"/>
      <c r="F72" s="21"/>
      <c r="J72" s="38"/>
      <c r="K72" s="8"/>
      <c r="L72" s="8"/>
      <c r="M72" s="8"/>
      <c r="N72" s="8"/>
      <c r="O72" s="8"/>
    </row>
    <row r="73" spans="2:15" x14ac:dyDescent="0.25">
      <c r="B73" s="64"/>
      <c r="C73" s="21"/>
      <c r="F73" s="21"/>
      <c r="J73" s="38"/>
      <c r="K73" s="8"/>
      <c r="L73" s="8"/>
      <c r="M73" s="8"/>
      <c r="N73" s="8"/>
      <c r="O73" s="8"/>
    </row>
    <row r="74" spans="2:15" x14ac:dyDescent="0.25">
      <c r="C74" s="21"/>
      <c r="F74" s="21"/>
      <c r="J74" s="38"/>
      <c r="K74" s="8"/>
      <c r="L74" s="8"/>
      <c r="M74" s="8"/>
      <c r="N74" s="8"/>
      <c r="O74" s="8"/>
    </row>
    <row r="75" spans="2:15" x14ac:dyDescent="0.25">
      <c r="C75" s="21"/>
      <c r="F75" s="21"/>
      <c r="J75" s="38"/>
      <c r="K75" s="8"/>
      <c r="L75" s="8"/>
      <c r="M75" s="8"/>
      <c r="N75" s="8"/>
      <c r="O75" s="8"/>
    </row>
    <row r="76" spans="2:15" x14ac:dyDescent="0.25">
      <c r="C76" s="21"/>
      <c r="F76" s="21"/>
      <c r="J76" s="38"/>
      <c r="K76" s="8"/>
      <c r="L76" s="8"/>
      <c r="M76" s="8"/>
      <c r="N76" s="8"/>
      <c r="O76" s="8"/>
    </row>
    <row r="77" spans="2:15" x14ac:dyDescent="0.25">
      <c r="C77" s="21"/>
      <c r="F77" s="21"/>
      <c r="J77" s="38"/>
      <c r="K77" s="8"/>
      <c r="L77" s="8"/>
      <c r="M77" s="8"/>
      <c r="N77" s="8"/>
      <c r="O77" s="8"/>
    </row>
    <row r="78" spans="2:15" x14ac:dyDescent="0.25">
      <c r="C78" s="21"/>
      <c r="F78" s="21"/>
      <c r="J78" s="38"/>
      <c r="K78" s="8"/>
      <c r="L78" s="8"/>
      <c r="M78" s="8"/>
      <c r="N78" s="8"/>
      <c r="O78" s="8"/>
    </row>
    <row r="79" spans="2:15" x14ac:dyDescent="0.25">
      <c r="C79" s="21"/>
      <c r="F79" s="21"/>
      <c r="J79" s="38"/>
      <c r="K79" s="8"/>
      <c r="L79" s="8"/>
      <c r="M79" s="8"/>
      <c r="N79" s="8"/>
      <c r="O79" s="8"/>
    </row>
    <row r="80" spans="2:15" x14ac:dyDescent="0.25">
      <c r="C80" s="21"/>
      <c r="F80" s="21"/>
      <c r="J80" s="38"/>
      <c r="K80" s="8"/>
      <c r="L80" s="8"/>
      <c r="M80" s="8"/>
      <c r="N80" s="8"/>
      <c r="O80" s="8"/>
    </row>
    <row r="81" spans="2:15" x14ac:dyDescent="0.25">
      <c r="B81" s="64"/>
      <c r="C81" s="21"/>
      <c r="F81" s="21"/>
      <c r="J81" s="38"/>
      <c r="K81" s="8"/>
      <c r="L81" s="8"/>
      <c r="M81" s="8"/>
      <c r="N81" s="8"/>
      <c r="O81" s="8"/>
    </row>
    <row r="82" spans="2:15" x14ac:dyDescent="0.25">
      <c r="C82" s="21"/>
      <c r="F82" s="21"/>
      <c r="J82" s="38"/>
      <c r="K82" s="8"/>
      <c r="L82" s="8"/>
      <c r="M82" s="8"/>
      <c r="N82" s="8"/>
      <c r="O82" s="8"/>
    </row>
    <row r="83" spans="2:15" x14ac:dyDescent="0.25">
      <c r="C83" s="21"/>
      <c r="F83" s="21"/>
      <c r="J83" s="38"/>
      <c r="K83" s="8"/>
      <c r="L83" s="8"/>
      <c r="M83" s="8"/>
      <c r="N83" s="8"/>
      <c r="O83" s="8"/>
    </row>
    <row r="84" spans="2:15" x14ac:dyDescent="0.25">
      <c r="C84" s="21"/>
      <c r="F84" s="21"/>
      <c r="J84" s="38"/>
      <c r="K84" s="8"/>
      <c r="L84" s="8"/>
      <c r="M84" s="8"/>
      <c r="N84" s="8"/>
      <c r="O84" s="8"/>
    </row>
    <row r="85" spans="2:15" x14ac:dyDescent="0.25">
      <c r="C85" s="21"/>
      <c r="D85" s="38"/>
      <c r="F85" s="21"/>
      <c r="J85" s="38"/>
      <c r="K85" s="8"/>
      <c r="L85" s="8"/>
      <c r="M85" s="8"/>
      <c r="N85" s="8"/>
      <c r="O85" s="8"/>
    </row>
    <row r="86" spans="2:15" x14ac:dyDescent="0.25">
      <c r="C86" s="21"/>
      <c r="D86" s="38"/>
      <c r="F86" s="21"/>
      <c r="G86" s="38"/>
      <c r="J86" s="38"/>
      <c r="K86" s="8"/>
      <c r="L86" s="8"/>
      <c r="M86" s="8"/>
      <c r="N86" s="8"/>
      <c r="O86" s="8"/>
    </row>
    <row r="87" spans="2:15" x14ac:dyDescent="0.25">
      <c r="B87" s="64"/>
      <c r="C87" s="21"/>
      <c r="D87" s="38"/>
      <c r="F87" s="21"/>
      <c r="G87" s="38"/>
      <c r="J87" s="38"/>
      <c r="K87" s="8"/>
      <c r="L87" s="8"/>
      <c r="M87" s="8"/>
      <c r="N87" s="8"/>
      <c r="O87" s="8"/>
    </row>
    <row r="88" spans="2:15" x14ac:dyDescent="0.25">
      <c r="C88" s="21"/>
      <c r="D88" s="38"/>
      <c r="F88" s="21"/>
      <c r="G88" s="38"/>
      <c r="J88" s="38"/>
      <c r="K88" s="8"/>
      <c r="L88" s="8"/>
      <c r="M88" s="8"/>
      <c r="N88" s="8"/>
      <c r="O88" s="8"/>
    </row>
    <row r="89" spans="2:15" x14ac:dyDescent="0.25">
      <c r="C89" s="21"/>
      <c r="D89" s="38"/>
      <c r="F89" s="21"/>
      <c r="G89" s="38"/>
      <c r="J89" s="38"/>
      <c r="K89" s="8"/>
      <c r="L89" s="8"/>
      <c r="M89" s="8"/>
      <c r="N89" s="8"/>
      <c r="O89" s="8"/>
    </row>
    <row r="90" spans="2:15" x14ac:dyDescent="0.25">
      <c r="C90" s="21"/>
      <c r="D90" s="38"/>
      <c r="F90" s="21"/>
      <c r="G90" s="38"/>
      <c r="J90" s="38"/>
      <c r="K90" s="8"/>
      <c r="L90" s="8"/>
      <c r="M90" s="8"/>
      <c r="N90" s="8"/>
      <c r="O90" s="8"/>
    </row>
    <row r="91" spans="2:15" x14ac:dyDescent="0.25">
      <c r="C91" s="21"/>
      <c r="D91" s="38"/>
      <c r="F91" s="21"/>
      <c r="G91" s="38"/>
      <c r="J91" s="38"/>
      <c r="K91" s="8"/>
      <c r="L91" s="8"/>
      <c r="M91" s="8"/>
      <c r="N91" s="8"/>
      <c r="O91" s="8"/>
    </row>
    <row r="92" spans="2:15" x14ac:dyDescent="0.25">
      <c r="C92" s="21"/>
      <c r="D92" s="38"/>
      <c r="F92" s="21"/>
      <c r="G92" s="38"/>
      <c r="J92" s="38"/>
      <c r="K92" s="8"/>
      <c r="L92" s="8"/>
      <c r="M92" s="8"/>
      <c r="N92" s="8"/>
      <c r="O92" s="8"/>
    </row>
    <row r="93" spans="2:15" x14ac:dyDescent="0.25">
      <c r="C93" s="21"/>
      <c r="D93" s="38"/>
      <c r="F93" s="21"/>
      <c r="G93" s="38"/>
      <c r="J93" s="38"/>
      <c r="K93" s="8"/>
      <c r="L93" s="8"/>
      <c r="M93" s="8"/>
      <c r="N93" s="8"/>
      <c r="O93" s="8"/>
    </row>
    <row r="94" spans="2:15" x14ac:dyDescent="0.25">
      <c r="C94" s="21"/>
      <c r="D94" s="38"/>
      <c r="F94" s="21"/>
      <c r="G94" s="38"/>
      <c r="J94" s="38"/>
      <c r="K94" s="8"/>
      <c r="L94" s="8"/>
      <c r="M94" s="8"/>
      <c r="N94" s="8"/>
      <c r="O94" s="8"/>
    </row>
    <row r="95" spans="2:15" x14ac:dyDescent="0.25">
      <c r="D95" s="38"/>
      <c r="F95" s="21"/>
      <c r="G95" s="38"/>
      <c r="J95" s="38"/>
      <c r="K95" s="8"/>
      <c r="L95" s="8"/>
      <c r="M95" s="8"/>
      <c r="N95" s="8"/>
      <c r="O95" s="8"/>
    </row>
    <row r="96" spans="2:15" x14ac:dyDescent="0.25">
      <c r="D96" s="38"/>
      <c r="F96" s="21"/>
      <c r="G96" s="38"/>
      <c r="J96" s="38"/>
      <c r="K96" s="8"/>
      <c r="L96" s="8"/>
      <c r="M96" s="8"/>
      <c r="N96" s="8"/>
      <c r="O96" s="8"/>
    </row>
    <row r="97" spans="4:15" x14ac:dyDescent="0.25">
      <c r="D97" s="38"/>
      <c r="F97" s="21"/>
      <c r="G97" s="38"/>
      <c r="J97" s="38"/>
      <c r="K97" s="8"/>
      <c r="L97" s="8"/>
      <c r="M97" s="8"/>
      <c r="N97" s="8"/>
      <c r="O97" s="8"/>
    </row>
    <row r="98" spans="4:15" x14ac:dyDescent="0.25">
      <c r="D98" s="38"/>
      <c r="F98" s="21"/>
      <c r="G98" s="38"/>
      <c r="J98" s="38"/>
      <c r="K98" s="8"/>
      <c r="L98" s="8"/>
      <c r="M98" s="8"/>
      <c r="N98" s="8"/>
      <c r="O98" s="8"/>
    </row>
    <row r="99" spans="4:15" x14ac:dyDescent="0.25">
      <c r="D99" s="38"/>
      <c r="F99" s="21"/>
      <c r="G99" s="38"/>
      <c r="J99" s="38"/>
      <c r="K99" s="8"/>
      <c r="L99" s="8"/>
      <c r="M99" s="8"/>
      <c r="N99" s="8"/>
      <c r="O99" s="8"/>
    </row>
    <row r="100" spans="4:15" x14ac:dyDescent="0.25">
      <c r="D100" s="38"/>
      <c r="F100" s="21"/>
      <c r="G100" s="38"/>
      <c r="J100" s="38"/>
    </row>
    <row r="101" spans="4:15" x14ac:dyDescent="0.25">
      <c r="D101" s="44"/>
      <c r="E101" s="50" t="s">
        <v>35</v>
      </c>
      <c r="F101" s="45"/>
      <c r="G101" s="44"/>
      <c r="H101" s="50" t="s">
        <v>35</v>
      </c>
      <c r="I101" s="50"/>
      <c r="J101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31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9B4F-30C4-4320-81C8-31DAF9F5C1F4}">
  <dimension ref="A1:AC83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style="8" customWidth="1"/>
    <col min="11" max="11" width="9.28515625" customWidth="1"/>
    <col min="26" max="26" width="9.85546875" bestFit="1" customWidth="1"/>
  </cols>
  <sheetData>
    <row r="1" spans="1:27" x14ac:dyDescent="0.25">
      <c r="B1" t="s">
        <v>0</v>
      </c>
      <c r="G1"/>
      <c r="L1" s="1">
        <f>[10]Summary!E2</f>
        <v>0.16</v>
      </c>
      <c r="O1">
        <v>2204.62262184877</v>
      </c>
    </row>
    <row r="2" spans="1:27" x14ac:dyDescent="0.25">
      <c r="G2"/>
      <c r="H2" s="2" t="s">
        <v>1</v>
      </c>
      <c r="I2" s="2" t="s">
        <v>1</v>
      </c>
      <c r="J2">
        <f>+D11+G11</f>
        <v>252080</v>
      </c>
      <c r="K2">
        <f>J2-J3</f>
        <v>-1740</v>
      </c>
      <c r="L2" s="1">
        <f>K2/J2</f>
        <v>-6.902570612503967E-3</v>
      </c>
    </row>
    <row r="3" spans="1:27" x14ac:dyDescent="0.25">
      <c r="B3" t="s">
        <v>2</v>
      </c>
      <c r="D3" s="3" t="s">
        <v>115</v>
      </c>
      <c r="E3" s="4"/>
      <c r="F3" t="s">
        <v>116</v>
      </c>
      <c r="G3"/>
      <c r="H3" s="2" t="s">
        <v>5</v>
      </c>
      <c r="I3" s="2"/>
      <c r="J3">
        <f>K11-L10+M11-N10+O11-P10+Q11-R10+S11-T10+U11-V10+W11-X10</f>
        <v>253820</v>
      </c>
      <c r="K3" s="5" t="s">
        <v>6</v>
      </c>
      <c r="L3" s="5" t="s">
        <v>7</v>
      </c>
      <c r="M3" s="5" t="s">
        <v>8</v>
      </c>
      <c r="N3" s="6">
        <f>N4*I4/O1</f>
        <v>111.24031484097819</v>
      </c>
      <c r="O3" s="6">
        <f>K7+M7+O7+Q7+S7+U7+W7</f>
        <v>111.2403148409782</v>
      </c>
    </row>
    <row r="4" spans="1:27" x14ac:dyDescent="0.25">
      <c r="B4" t="s">
        <v>9</v>
      </c>
      <c r="D4" s="7" t="str">
        <f>[10]Summary!C2</f>
        <v>Peas</v>
      </c>
      <c r="E4" s="4"/>
      <c r="F4" s="8">
        <v>2022</v>
      </c>
      <c r="G4"/>
      <c r="I4" s="8">
        <f>[10]Summary!D2</f>
        <v>60</v>
      </c>
      <c r="J4" s="8">
        <f>J3/I4</f>
        <v>4230.333333333333</v>
      </c>
      <c r="K4" s="9">
        <v>0.97399999999999998</v>
      </c>
      <c r="L4" s="9">
        <f>IF(J5=0,L1,(L8+N8+P8+R8+T8+V8+X8)/J5/K4)</f>
        <v>0.13600000000000001</v>
      </c>
      <c r="M4" s="9">
        <f>IF(J5=0,0,(L9+N9+P9+R9+T9+V9+X9)/J5/K4)</f>
        <v>8.0000000000000002E-3</v>
      </c>
      <c r="N4" s="8">
        <f>IF(L4&gt;L1,J4*(1-L4)/(1-L1)*(1-M4)*K4,J4*K4*(1-M4))</f>
        <v>4087.3819093333327</v>
      </c>
      <c r="V4" s="6"/>
    </row>
    <row r="5" spans="1:27" x14ac:dyDescent="0.25">
      <c r="B5" t="s">
        <v>10</v>
      </c>
      <c r="D5" s="7">
        <v>44809</v>
      </c>
      <c r="E5" s="4"/>
      <c r="F5" s="10">
        <v>44809</v>
      </c>
      <c r="G5"/>
      <c r="J5" s="6">
        <f>J3/O1</f>
        <v>115.13081535340031</v>
      </c>
      <c r="N5" s="8">
        <v>119</v>
      </c>
      <c r="O5" s="11">
        <f>N4/N5</f>
        <v>34.347747137254899</v>
      </c>
      <c r="P5" t="s">
        <v>11</v>
      </c>
      <c r="V5" s="6"/>
    </row>
    <row r="6" spans="1:27" x14ac:dyDescent="0.25">
      <c r="D6" s="12"/>
      <c r="G6"/>
      <c r="J6" s="6"/>
      <c r="K6" s="13"/>
      <c r="L6" s="14"/>
      <c r="M6" s="13"/>
      <c r="N6" s="8"/>
      <c r="O6" s="11"/>
    </row>
    <row r="7" spans="1:27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111.2403148409782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7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0.13600000000000001</v>
      </c>
      <c r="L8" s="6">
        <f>(L11-L10/$O1)*$K4*K8</f>
        <v>15.250688324972819</v>
      </c>
      <c r="M8" s="1">
        <v>0.16</v>
      </c>
      <c r="N8" s="6">
        <f>(N11-N10/$O1)*$K4*M8</f>
        <v>0</v>
      </c>
      <c r="O8" s="1">
        <v>0.16</v>
      </c>
      <c r="P8" s="6">
        <f>(P11-P10/$O1)*$K4*O8</f>
        <v>0</v>
      </c>
      <c r="Q8" s="1">
        <v>0.16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7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8.0000000000000002E-3</v>
      </c>
      <c r="L9" s="6">
        <f>(L11-L10/$O1)*$K4*K9</f>
        <v>0.89709931323369518</v>
      </c>
      <c r="M9" s="1">
        <v>0.01</v>
      </c>
      <c r="N9" s="6">
        <f>(N11-N10/$O1)*$K4*M9</f>
        <v>0</v>
      </c>
      <c r="O9" s="1">
        <v>0.01</v>
      </c>
      <c r="P9" s="6">
        <f>(P11-P10/$O1)*$K4*O9</f>
        <v>0</v>
      </c>
      <c r="Q9" s="1">
        <v>0.01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7" x14ac:dyDescent="0.25">
      <c r="B10" t="s">
        <v>14</v>
      </c>
      <c r="C10" s="21"/>
      <c r="D10" s="22">
        <f>J3/J2*D11</f>
        <v>123708.04982545222</v>
      </c>
      <c r="E10" s="23"/>
      <c r="F10" s="24"/>
      <c r="G10" s="22">
        <f>J3/J2*G11</f>
        <v>130111.95017454775</v>
      </c>
      <c r="H10" s="23"/>
      <c r="I10" s="24"/>
      <c r="J10" t="s">
        <v>15</v>
      </c>
      <c r="L10" s="25"/>
      <c r="N10" s="25">
        <v>0</v>
      </c>
      <c r="P10" s="25"/>
      <c r="R10" s="25"/>
      <c r="T10" s="25"/>
      <c r="V10" s="25"/>
      <c r="X10" s="25"/>
    </row>
    <row r="11" spans="1:27" x14ac:dyDescent="0.25">
      <c r="B11" t="s">
        <v>16</v>
      </c>
      <c r="C11" s="21"/>
      <c r="D11" s="26">
        <f>E14+F14</f>
        <v>122860</v>
      </c>
      <c r="E11" s="27"/>
      <c r="F11" s="28"/>
      <c r="G11" s="26">
        <f>H14+I14</f>
        <v>129220</v>
      </c>
      <c r="H11" s="27"/>
      <c r="I11" s="27"/>
      <c r="J11" s="29"/>
      <c r="K11" s="30">
        <f>K14+L14</f>
        <v>253820</v>
      </c>
      <c r="L11" s="31">
        <f>K11/2204.62262184877</f>
        <v>115.13081535340031</v>
      </c>
      <c r="M11" s="30">
        <f>M14+N14</f>
        <v>0</v>
      </c>
      <c r="N11" s="31">
        <f>M11/2204.62262184877</f>
        <v>0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7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117</v>
      </c>
      <c r="L12" s="37"/>
      <c r="M12" s="36" t="s">
        <v>118</v>
      </c>
      <c r="N12" s="37"/>
      <c r="O12" s="36" t="s">
        <v>119</v>
      </c>
      <c r="P12" s="37"/>
      <c r="Q12" s="36" t="s">
        <v>109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7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7" x14ac:dyDescent="0.25">
      <c r="C14" s="21"/>
      <c r="D14" s="38"/>
      <c r="E14" s="40">
        <f>SUM(E15:E116)</f>
        <v>122860</v>
      </c>
      <c r="F14" s="41">
        <f>SUM(F15:F116)</f>
        <v>0</v>
      </c>
      <c r="G14" s="38"/>
      <c r="H14" s="40">
        <f>SUM(H15:H116)</f>
        <v>129220</v>
      </c>
      <c r="I14" s="40">
        <f>SUM(I15:I116)</f>
        <v>0</v>
      </c>
      <c r="J14" s="29"/>
      <c r="K14" s="42">
        <f t="shared" ref="K14:X14" si="0">SUM(K15:K116)</f>
        <v>253820</v>
      </c>
      <c r="L14" s="43">
        <f t="shared" si="0"/>
        <v>0</v>
      </c>
      <c r="M14" s="42">
        <f t="shared" si="0"/>
        <v>0</v>
      </c>
      <c r="N14" s="43">
        <f t="shared" si="0"/>
        <v>0</v>
      </c>
      <c r="O14" s="42">
        <f t="shared" si="0"/>
        <v>0</v>
      </c>
      <c r="P14" s="43">
        <f t="shared" si="0"/>
        <v>0</v>
      </c>
      <c r="Q14" s="42">
        <f t="shared" si="0"/>
        <v>0</v>
      </c>
      <c r="R14" s="43">
        <f t="shared" si="0"/>
        <v>0</v>
      </c>
      <c r="S14" s="42">
        <f t="shared" si="0"/>
        <v>0</v>
      </c>
      <c r="T14" s="43">
        <f t="shared" si="0"/>
        <v>0</v>
      </c>
      <c r="U14" s="42">
        <f t="shared" si="0"/>
        <v>0</v>
      </c>
      <c r="V14" s="43">
        <f t="shared" si="0"/>
        <v>0</v>
      </c>
      <c r="W14" s="42">
        <f t="shared" si="0"/>
        <v>0</v>
      </c>
      <c r="X14" s="43">
        <f t="shared" si="0"/>
        <v>0</v>
      </c>
    </row>
    <row r="15" spans="1:27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7" x14ac:dyDescent="0.25">
      <c r="C16" s="21">
        <v>1</v>
      </c>
      <c r="D16">
        <v>30</v>
      </c>
      <c r="E16">
        <v>21500</v>
      </c>
      <c r="F16" s="21"/>
      <c r="G16" s="47">
        <v>551</v>
      </c>
      <c r="H16">
        <v>19980</v>
      </c>
      <c r="I16" s="21"/>
      <c r="J16" s="53"/>
      <c r="K16">
        <v>42320</v>
      </c>
      <c r="N16" s="12"/>
      <c r="AA16" s="6"/>
    </row>
    <row r="17" spans="3:28" x14ac:dyDescent="0.25">
      <c r="C17" s="21">
        <v>2</v>
      </c>
      <c r="D17">
        <v>31</v>
      </c>
      <c r="E17">
        <v>18980</v>
      </c>
      <c r="F17" s="21"/>
      <c r="G17" s="47">
        <v>552</v>
      </c>
      <c r="H17">
        <v>18900</v>
      </c>
      <c r="I17" s="21"/>
      <c r="J17" s="6"/>
      <c r="K17">
        <v>38240</v>
      </c>
      <c r="N17" s="12"/>
      <c r="Z17" s="8"/>
      <c r="AB17" s="8"/>
    </row>
    <row r="18" spans="3:28" x14ac:dyDescent="0.25">
      <c r="C18" s="21">
        <v>3</v>
      </c>
      <c r="D18">
        <v>32</v>
      </c>
      <c r="E18">
        <v>19260</v>
      </c>
      <c r="F18" s="21"/>
      <c r="G18" s="47">
        <v>553</v>
      </c>
      <c r="H18" s="63">
        <v>19760</v>
      </c>
      <c r="I18" s="21"/>
      <c r="J18" s="53"/>
      <c r="K18">
        <v>39020</v>
      </c>
      <c r="N18" s="12"/>
      <c r="AA18" s="6"/>
    </row>
    <row r="19" spans="3:28" x14ac:dyDescent="0.25">
      <c r="C19" s="21">
        <v>4</v>
      </c>
      <c r="D19">
        <v>33</v>
      </c>
      <c r="E19">
        <v>20060</v>
      </c>
      <c r="F19" s="21"/>
      <c r="G19" s="47">
        <v>554</v>
      </c>
      <c r="H19">
        <v>19720</v>
      </c>
      <c r="I19" s="21"/>
      <c r="J19" s="6"/>
      <c r="K19">
        <v>39400</v>
      </c>
    </row>
    <row r="20" spans="3:28" x14ac:dyDescent="0.25">
      <c r="C20" s="21">
        <v>5</v>
      </c>
      <c r="D20" t="s">
        <v>120</v>
      </c>
      <c r="E20">
        <v>22080</v>
      </c>
      <c r="F20" s="21"/>
      <c r="G20" s="47">
        <v>555</v>
      </c>
      <c r="H20">
        <v>22100</v>
      </c>
      <c r="I20" s="21"/>
      <c r="J20" s="53"/>
      <c r="K20">
        <v>43480</v>
      </c>
      <c r="P20" s="12"/>
      <c r="Z20" s="8"/>
      <c r="AB20" s="8"/>
    </row>
    <row r="21" spans="3:28" x14ac:dyDescent="0.25">
      <c r="C21" s="21">
        <v>6</v>
      </c>
      <c r="D21">
        <v>36</v>
      </c>
      <c r="E21">
        <v>20980</v>
      </c>
      <c r="F21" s="21"/>
      <c r="G21" s="47">
        <v>556</v>
      </c>
      <c r="H21">
        <v>25400</v>
      </c>
      <c r="I21" s="21"/>
      <c r="J21" s="53"/>
      <c r="P21" s="12"/>
      <c r="AA21" s="6"/>
    </row>
    <row r="22" spans="3:28" x14ac:dyDescent="0.25">
      <c r="C22" s="21"/>
      <c r="F22" s="21"/>
      <c r="G22" s="47">
        <v>557</v>
      </c>
      <c r="H22">
        <v>3360</v>
      </c>
      <c r="I22" s="21"/>
      <c r="J22" s="53"/>
      <c r="K22">
        <v>51360</v>
      </c>
      <c r="Z22" s="8"/>
      <c r="AB22" s="8"/>
    </row>
    <row r="23" spans="3:28" x14ac:dyDescent="0.25">
      <c r="C23" s="21"/>
      <c r="D23" s="38"/>
      <c r="F23" s="21"/>
      <c r="G23" s="47"/>
      <c r="I23" s="21"/>
      <c r="J23" s="53"/>
    </row>
    <row r="24" spans="3:28" x14ac:dyDescent="0.25">
      <c r="C24" s="21"/>
      <c r="D24" s="38"/>
      <c r="F24" s="21"/>
      <c r="G24" s="47"/>
      <c r="I24" s="21"/>
      <c r="J24" s="53"/>
    </row>
    <row r="25" spans="3:28" x14ac:dyDescent="0.25">
      <c r="C25" s="21"/>
      <c r="D25" s="38"/>
      <c r="F25" s="21"/>
      <c r="G25" s="47"/>
      <c r="I25" s="21"/>
      <c r="J25" s="53"/>
    </row>
    <row r="26" spans="3:28" x14ac:dyDescent="0.25">
      <c r="C26" s="21"/>
      <c r="D26" s="38"/>
      <c r="F26" s="21"/>
      <c r="G26" s="47"/>
      <c r="I26" s="21"/>
      <c r="J26" s="53"/>
    </row>
    <row r="27" spans="3:28" x14ac:dyDescent="0.25">
      <c r="C27" s="21"/>
      <c r="D27" s="38"/>
      <c r="F27" s="21"/>
      <c r="G27" s="47"/>
      <c r="I27" s="21"/>
      <c r="J27" s="53"/>
    </row>
    <row r="28" spans="3:28" x14ac:dyDescent="0.25">
      <c r="C28" s="21"/>
      <c r="D28" s="38"/>
      <c r="F28" s="21"/>
      <c r="G28" s="47"/>
      <c r="I28" s="21"/>
      <c r="J28" s="53"/>
    </row>
    <row r="29" spans="3:28" x14ac:dyDescent="0.25">
      <c r="C29" s="21"/>
      <c r="D29" s="38"/>
      <c r="E29" s="12"/>
      <c r="F29" s="21"/>
      <c r="G29" s="47"/>
      <c r="H29" s="12"/>
      <c r="I29" s="21"/>
      <c r="J29" s="53"/>
    </row>
    <row r="30" spans="3:28" x14ac:dyDescent="0.25">
      <c r="C30" s="21"/>
      <c r="E30" s="12"/>
      <c r="F30" s="21"/>
      <c r="G30" s="47"/>
      <c r="H30" s="12"/>
      <c r="I30" s="21"/>
      <c r="J30" s="53"/>
    </row>
    <row r="31" spans="3:28" x14ac:dyDescent="0.25">
      <c r="C31" s="21"/>
      <c r="D31" s="38"/>
      <c r="E31" s="12"/>
      <c r="F31" s="21"/>
      <c r="G31" s="47"/>
      <c r="H31" s="12"/>
      <c r="I31" s="21"/>
      <c r="J31" s="53"/>
    </row>
    <row r="32" spans="3:28" x14ac:dyDescent="0.25">
      <c r="C32" s="21"/>
      <c r="D32" s="54"/>
      <c r="E32" s="65"/>
      <c r="F32" s="56"/>
      <c r="G32" s="47"/>
      <c r="H32" s="12"/>
      <c r="I32" s="21"/>
      <c r="J32" s="53"/>
    </row>
    <row r="33" spans="3:10" x14ac:dyDescent="0.25">
      <c r="C33" s="21"/>
      <c r="D33" s="38"/>
      <c r="E33" s="12"/>
      <c r="F33" s="21"/>
      <c r="G33" s="47"/>
      <c r="H33" s="12"/>
      <c r="I33" s="21"/>
      <c r="J33" s="53"/>
    </row>
    <row r="34" spans="3:10" x14ac:dyDescent="0.25">
      <c r="C34" s="21"/>
      <c r="D34" s="49"/>
      <c r="E34" s="12"/>
      <c r="F34" s="21"/>
      <c r="G34" s="47"/>
      <c r="H34" s="12"/>
      <c r="I34" s="21"/>
      <c r="J34" s="53"/>
    </row>
    <row r="35" spans="3:10" x14ac:dyDescent="0.25">
      <c r="C35" s="21"/>
      <c r="D35" s="38"/>
      <c r="E35" s="12"/>
      <c r="F35" s="21"/>
      <c r="G35" s="47"/>
      <c r="H35" s="12"/>
      <c r="I35" s="21"/>
      <c r="J35" s="53"/>
    </row>
    <row r="36" spans="3:10" x14ac:dyDescent="0.25">
      <c r="C36" s="21"/>
      <c r="D36" s="38"/>
      <c r="F36" s="21"/>
      <c r="G36" s="47"/>
      <c r="H36" s="12"/>
      <c r="I36" s="21"/>
      <c r="J36" s="53"/>
    </row>
    <row r="37" spans="3:10" x14ac:dyDescent="0.25">
      <c r="C37" s="21"/>
      <c r="D37" s="38"/>
      <c r="E37" s="12"/>
      <c r="F37" s="21"/>
      <c r="G37" s="47"/>
      <c r="H37" s="12"/>
      <c r="I37" s="21"/>
      <c r="J37" s="53"/>
    </row>
    <row r="38" spans="3:10" x14ac:dyDescent="0.25">
      <c r="C38" s="21"/>
      <c r="D38" s="49"/>
      <c r="E38" s="12"/>
      <c r="F38" s="21"/>
      <c r="G38" s="47"/>
      <c r="H38" s="12"/>
      <c r="I38" s="21"/>
      <c r="J38" s="53"/>
    </row>
    <row r="39" spans="3:10" x14ac:dyDescent="0.25">
      <c r="C39" s="21"/>
      <c r="D39" s="49"/>
      <c r="E39" s="12"/>
      <c r="F39" s="21"/>
      <c r="G39" s="47"/>
      <c r="H39" s="12"/>
      <c r="I39" s="21"/>
      <c r="J39" s="53"/>
    </row>
    <row r="40" spans="3:10" x14ac:dyDescent="0.25">
      <c r="C40" s="21"/>
      <c r="D40" s="38"/>
      <c r="E40" s="12"/>
      <c r="F40" s="21"/>
      <c r="G40" s="47"/>
      <c r="H40" s="12"/>
      <c r="I40" s="21"/>
      <c r="J40" s="53"/>
    </row>
    <row r="41" spans="3:10" x14ac:dyDescent="0.25">
      <c r="C41" s="21"/>
      <c r="D41" s="38"/>
      <c r="E41" s="12"/>
      <c r="F41" s="21"/>
      <c r="G41" s="47"/>
      <c r="H41" s="12"/>
      <c r="I41" s="21"/>
      <c r="J41" s="53"/>
    </row>
    <row r="42" spans="3:10" x14ac:dyDescent="0.25">
      <c r="C42" s="21"/>
      <c r="D42" s="49"/>
      <c r="E42" s="12"/>
      <c r="F42" s="21"/>
      <c r="G42" s="47"/>
      <c r="H42" s="12"/>
      <c r="I42" s="21"/>
      <c r="J42" s="53"/>
    </row>
    <row r="43" spans="3:10" x14ac:dyDescent="0.25">
      <c r="C43" s="21"/>
      <c r="D43" s="38"/>
      <c r="E43" s="12"/>
      <c r="F43" s="21"/>
      <c r="G43" s="47"/>
      <c r="H43" s="12"/>
      <c r="I43" s="21"/>
      <c r="J43" s="53"/>
    </row>
    <row r="44" spans="3:10" x14ac:dyDescent="0.25">
      <c r="C44" s="21"/>
      <c r="D44" s="38"/>
      <c r="E44" s="12"/>
      <c r="F44" s="21"/>
      <c r="G44" s="47"/>
      <c r="H44" s="12"/>
      <c r="I44" s="21"/>
      <c r="J44" s="53"/>
    </row>
    <row r="45" spans="3:10" x14ac:dyDescent="0.25">
      <c r="C45" s="21"/>
      <c r="D45" s="38"/>
      <c r="E45" s="12"/>
      <c r="F45" s="21"/>
      <c r="G45" s="47"/>
      <c r="H45" s="12"/>
      <c r="I45" s="21"/>
      <c r="J45" s="53"/>
    </row>
    <row r="46" spans="3:10" x14ac:dyDescent="0.25">
      <c r="C46" s="21"/>
      <c r="D46" s="38"/>
      <c r="E46" s="12"/>
      <c r="F46" s="21"/>
      <c r="G46" s="47"/>
      <c r="H46" s="12"/>
      <c r="I46" s="21"/>
      <c r="J46" s="53"/>
    </row>
    <row r="47" spans="3:10" x14ac:dyDescent="0.25">
      <c r="C47" s="21"/>
      <c r="D47" s="38"/>
      <c r="E47" s="12"/>
      <c r="F47" s="21"/>
      <c r="G47" s="47"/>
      <c r="H47" s="12"/>
      <c r="I47" s="21"/>
      <c r="J47" s="53"/>
    </row>
    <row r="48" spans="3:10" x14ac:dyDescent="0.25">
      <c r="C48" s="21"/>
      <c r="D48" s="38"/>
      <c r="E48" s="12"/>
      <c r="F48" s="21"/>
      <c r="G48" s="47"/>
      <c r="H48" s="12"/>
      <c r="I48" s="21"/>
      <c r="J48" s="53"/>
    </row>
    <row r="49" spans="3:10" x14ac:dyDescent="0.25">
      <c r="C49" s="21"/>
      <c r="D49" s="38"/>
      <c r="E49" s="12"/>
      <c r="F49" s="21"/>
      <c r="G49" s="47"/>
      <c r="H49" s="12"/>
      <c r="I49" s="21"/>
      <c r="J49" s="53"/>
    </row>
    <row r="50" spans="3:10" x14ac:dyDescent="0.25">
      <c r="C50" s="21"/>
      <c r="D50" s="38"/>
      <c r="F50" s="21"/>
      <c r="G50" s="47"/>
      <c r="J50" s="46"/>
    </row>
    <row r="51" spans="3:10" x14ac:dyDescent="0.25">
      <c r="C51" s="21"/>
      <c r="D51" s="38"/>
      <c r="F51" s="21"/>
      <c r="G51" s="47"/>
      <c r="J51" s="46"/>
    </row>
    <row r="52" spans="3:10" x14ac:dyDescent="0.25">
      <c r="C52" s="21"/>
      <c r="D52" s="38"/>
      <c r="F52" s="21"/>
      <c r="G52" s="47"/>
      <c r="J52" s="46"/>
    </row>
    <row r="53" spans="3:10" x14ac:dyDescent="0.25">
      <c r="C53" s="21"/>
      <c r="D53" s="38"/>
      <c r="F53" s="21"/>
      <c r="G53" s="47"/>
      <c r="J53" s="46"/>
    </row>
    <row r="54" spans="3:10" x14ac:dyDescent="0.25">
      <c r="C54" s="21"/>
      <c r="D54" s="38"/>
      <c r="F54" s="21"/>
      <c r="G54" s="47"/>
      <c r="J54" s="46"/>
    </row>
    <row r="55" spans="3:10" x14ac:dyDescent="0.25">
      <c r="C55" s="21"/>
      <c r="D55" s="38"/>
      <c r="F55" s="21"/>
      <c r="G55" s="47"/>
      <c r="J55" s="46"/>
    </row>
    <row r="56" spans="3:10" x14ac:dyDescent="0.25">
      <c r="C56" s="21"/>
      <c r="D56" s="38"/>
      <c r="F56" s="21"/>
      <c r="G56" s="47"/>
      <c r="J56" s="46"/>
    </row>
    <row r="57" spans="3:10" x14ac:dyDescent="0.25">
      <c r="C57" s="21"/>
      <c r="D57" s="38"/>
      <c r="F57" s="21"/>
      <c r="G57" s="47"/>
      <c r="J57" s="46"/>
    </row>
    <row r="58" spans="3:10" x14ac:dyDescent="0.25">
      <c r="C58" s="21"/>
      <c r="D58" s="38"/>
      <c r="F58" s="21"/>
      <c r="G58" s="47"/>
      <c r="J58" s="46"/>
    </row>
    <row r="59" spans="3:10" x14ac:dyDescent="0.25">
      <c r="C59" s="21"/>
      <c r="D59" s="38"/>
      <c r="F59" s="21"/>
      <c r="G59" s="47"/>
      <c r="J59" s="46"/>
    </row>
    <row r="60" spans="3:10" x14ac:dyDescent="0.25">
      <c r="C60" s="21"/>
      <c r="D60" s="38"/>
      <c r="F60" s="21"/>
      <c r="G60" s="47"/>
      <c r="J60" s="46"/>
    </row>
    <row r="61" spans="3:10" x14ac:dyDescent="0.25">
      <c r="C61" s="21"/>
      <c r="D61" s="38"/>
      <c r="F61" s="21"/>
      <c r="G61" s="47"/>
      <c r="J61" s="46"/>
    </row>
    <row r="62" spans="3:10" x14ac:dyDescent="0.25">
      <c r="C62" s="21"/>
      <c r="D62" s="38"/>
      <c r="F62" s="21"/>
      <c r="G62" s="47"/>
      <c r="J62" s="46"/>
    </row>
    <row r="63" spans="3:10" x14ac:dyDescent="0.25">
      <c r="C63" s="21"/>
      <c r="D63" s="38"/>
      <c r="F63" s="21"/>
      <c r="G63" s="47"/>
      <c r="J63" s="46"/>
    </row>
    <row r="64" spans="3:10" x14ac:dyDescent="0.25">
      <c r="C64" s="21"/>
      <c r="D64" s="38"/>
      <c r="F64" s="21"/>
      <c r="G64" s="47"/>
      <c r="J64" s="46"/>
    </row>
    <row r="65" spans="3:29" x14ac:dyDescent="0.25">
      <c r="C65" s="21"/>
      <c r="D65" s="38"/>
      <c r="F65" s="21"/>
      <c r="G65" s="47"/>
      <c r="J65" s="46"/>
    </row>
    <row r="66" spans="3:29" x14ac:dyDescent="0.25">
      <c r="C66" s="21"/>
      <c r="D66" s="38"/>
      <c r="F66" s="21"/>
      <c r="G66" s="47"/>
      <c r="J66" s="46"/>
    </row>
    <row r="67" spans="3:29" x14ac:dyDescent="0.25">
      <c r="C67" s="21"/>
      <c r="D67" s="38"/>
      <c r="F67" s="21"/>
      <c r="G67" s="47"/>
      <c r="J67" s="46"/>
      <c r="AA67" s="6"/>
      <c r="AC67" s="8"/>
    </row>
    <row r="68" spans="3:29" x14ac:dyDescent="0.25">
      <c r="C68" s="21"/>
      <c r="D68" s="38"/>
      <c r="F68" s="21"/>
      <c r="G68" s="47"/>
      <c r="J68" s="38"/>
    </row>
    <row r="69" spans="3:29" x14ac:dyDescent="0.25">
      <c r="C69" s="21"/>
      <c r="D69" s="38"/>
      <c r="F69" s="21"/>
      <c r="G69" s="47"/>
      <c r="J69" s="38"/>
    </row>
    <row r="70" spans="3:29" x14ac:dyDescent="0.25">
      <c r="C70" s="21"/>
      <c r="D70" s="38"/>
      <c r="F70" s="21"/>
      <c r="G70" s="47"/>
      <c r="J70" s="38"/>
    </row>
    <row r="71" spans="3:29" x14ac:dyDescent="0.25">
      <c r="C71" s="21"/>
      <c r="D71" s="38"/>
      <c r="F71" s="21"/>
      <c r="G71" s="47"/>
      <c r="J71" s="38"/>
    </row>
    <row r="72" spans="3:29" x14ac:dyDescent="0.25">
      <c r="C72" s="21"/>
      <c r="D72" s="38"/>
      <c r="F72" s="21"/>
      <c r="G72" s="47"/>
      <c r="J72" s="38"/>
    </row>
    <row r="73" spans="3:29" x14ac:dyDescent="0.25">
      <c r="C73" s="21"/>
      <c r="D73" s="38"/>
      <c r="F73" s="21"/>
      <c r="G73" s="47"/>
      <c r="J73" s="38"/>
    </row>
    <row r="74" spans="3:29" x14ac:dyDescent="0.25">
      <c r="C74" s="21"/>
      <c r="D74" s="38"/>
      <c r="F74" s="21"/>
      <c r="G74" s="47"/>
      <c r="J74" s="38"/>
    </row>
    <row r="75" spans="3:29" x14ac:dyDescent="0.25">
      <c r="C75" s="21"/>
      <c r="D75" s="38"/>
      <c r="F75" s="21"/>
      <c r="G75" s="47"/>
      <c r="J75" s="38"/>
    </row>
    <row r="76" spans="3:29" x14ac:dyDescent="0.25">
      <c r="C76" s="21"/>
      <c r="D76" s="38"/>
      <c r="F76" s="21"/>
      <c r="G76" s="47"/>
      <c r="J76" s="38"/>
    </row>
    <row r="77" spans="3:29" x14ac:dyDescent="0.25">
      <c r="D77" s="38"/>
      <c r="F77" s="21"/>
      <c r="G77" s="47"/>
      <c r="J77" s="38"/>
    </row>
    <row r="78" spans="3:29" x14ac:dyDescent="0.25">
      <c r="D78" s="38"/>
      <c r="F78" s="21"/>
      <c r="G78" s="47"/>
      <c r="J78" s="38"/>
    </row>
    <row r="79" spans="3:29" x14ac:dyDescent="0.25">
      <c r="D79" s="38"/>
      <c r="F79" s="21"/>
      <c r="G79" s="47"/>
      <c r="J79" s="38"/>
    </row>
    <row r="80" spans="3:29" x14ac:dyDescent="0.25">
      <c r="D80" s="38"/>
      <c r="F80" s="21"/>
      <c r="G80" s="47"/>
      <c r="J80" s="38"/>
    </row>
    <row r="81" spans="4:10" x14ac:dyDescent="0.25">
      <c r="D81" s="38"/>
      <c r="F81" s="21"/>
      <c r="G81" s="47"/>
      <c r="J81" s="38"/>
    </row>
    <row r="82" spans="4:10" x14ac:dyDescent="0.25">
      <c r="D82" s="38"/>
      <c r="F82" s="21"/>
      <c r="G82" s="47"/>
      <c r="J82" s="38"/>
    </row>
    <row r="83" spans="4:10" x14ac:dyDescent="0.25">
      <c r="D83" s="44"/>
      <c r="E83" s="50" t="s">
        <v>35</v>
      </c>
      <c r="F83" s="45"/>
      <c r="G83" s="57"/>
      <c r="H83" s="50" t="s">
        <v>35</v>
      </c>
      <c r="I83" s="50"/>
      <c r="J83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8448-CA85-4F51-ACD3-82C1D93FA546}">
  <dimension ref="A1:X108"/>
  <sheetViews>
    <sheetView workbookViewId="0">
      <pane ySplit="15" topLeftCell="A16" activePane="bottomLeft" state="frozen"/>
      <selection pane="bottomLeft" activeCell="S5" sqref="S5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[3]Summary!E2</f>
        <v>0.1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142960</v>
      </c>
      <c r="K2">
        <f>J2-J3</f>
        <v>-580</v>
      </c>
      <c r="L2" s="1">
        <f>K2/J2</f>
        <v>-4.0570789031897031E-3</v>
      </c>
    </row>
    <row r="3" spans="1:24" x14ac:dyDescent="0.25">
      <c r="B3" t="s">
        <v>2</v>
      </c>
      <c r="D3" s="3" t="s">
        <v>43</v>
      </c>
      <c r="E3" s="4"/>
      <c r="F3" t="s">
        <v>44</v>
      </c>
      <c r="H3" s="2" t="s">
        <v>5</v>
      </c>
      <c r="I3" s="2"/>
      <c r="J3">
        <f>K11-L10+M11-N10+O11-P10+Q11-R10+S11-T10+U11-V10+W11-X10</f>
        <v>143540</v>
      </c>
      <c r="K3" s="5" t="s">
        <v>6</v>
      </c>
      <c r="L3" s="5" t="s">
        <v>7</v>
      </c>
      <c r="M3" s="5" t="s">
        <v>8</v>
      </c>
      <c r="N3" s="6">
        <f>N4*I4/O1</f>
        <v>61.044910889159816</v>
      </c>
      <c r="O3" s="6">
        <f>K7+M7+O7+Q7+S7+U7+W7</f>
        <v>61.044910889159809</v>
      </c>
      <c r="U3" s="6"/>
    </row>
    <row r="4" spans="1:24" x14ac:dyDescent="0.25">
      <c r="B4" t="s">
        <v>9</v>
      </c>
      <c r="D4" s="7" t="str">
        <f>[3]Summary!C2</f>
        <v>Canola</v>
      </c>
      <c r="E4" s="4"/>
      <c r="F4" s="8">
        <f>[3]Summary!C3</f>
        <v>2022</v>
      </c>
      <c r="I4" s="8">
        <f>[3]Summary!D2</f>
        <v>50</v>
      </c>
      <c r="J4" s="8">
        <f>J3/I4</f>
        <v>2870.8</v>
      </c>
      <c r="K4" s="9">
        <v>0.9730965267693501</v>
      </c>
      <c r="L4" s="9">
        <f>IF(J5=0,L1,(L8+N8+P8+R8+T8+V8+X8)/J5/K4)</f>
        <v>9.449303330082208E-2</v>
      </c>
      <c r="M4" s="9">
        <f>IF(J5=0,0,(L9+N9+P9+R9+T9+V9+X9)/J5/K4)</f>
        <v>3.6493033300822063E-2</v>
      </c>
      <c r="N4" s="8">
        <f>IF(L4&gt;L1,J4*(1-L4)/(1-L1)*(1-M4)*K4,J4*K4*(1-M4))</f>
        <v>2691.619829899681</v>
      </c>
      <c r="V4" s="6"/>
    </row>
    <row r="5" spans="1:24" x14ac:dyDescent="0.25">
      <c r="B5" t="s">
        <v>10</v>
      </c>
      <c r="D5" s="7">
        <v>44845</v>
      </c>
      <c r="E5" s="4"/>
      <c r="F5" s="10">
        <v>44845</v>
      </c>
      <c r="J5" s="6">
        <f>J3/O1</f>
        <v>65.108648789800171</v>
      </c>
      <c r="N5" s="8">
        <v>153.69999999999999</v>
      </c>
      <c r="O5" s="11">
        <f>N4/N5</f>
        <v>17.512165451526879</v>
      </c>
      <c r="P5" t="s">
        <v>11</v>
      </c>
      <c r="V5" s="6"/>
    </row>
    <row r="6" spans="1:24" x14ac:dyDescent="0.25">
      <c r="D6" s="12"/>
      <c r="J6" s="6"/>
      <c r="K6" s="13"/>
      <c r="L6" s="14"/>
      <c r="M6" s="13"/>
      <c r="N6" s="8"/>
      <c r="O6" s="11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30.963573150062697</v>
      </c>
      <c r="M7" s="6">
        <f>IF(M8&gt;$L1,(N11-N10/$O1)*$K4*(1-M8)/(1-$L1)*(1-M9),(N11-N10/$O1)*$K4*(1-M9))</f>
        <v>30.081337739097112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5"/>
      <c r="C8" s="15"/>
      <c r="D8" s="15"/>
      <c r="E8" s="16">
        <f>D9/D10</f>
        <v>0</v>
      </c>
      <c r="F8" s="15">
        <v>600</v>
      </c>
      <c r="G8" s="15"/>
      <c r="H8" s="16">
        <f>G9/G10</f>
        <v>0</v>
      </c>
      <c r="I8" s="15">
        <v>505</v>
      </c>
      <c r="J8" t="s">
        <v>12</v>
      </c>
      <c r="K8" s="1">
        <v>9.4E-2</v>
      </c>
      <c r="L8" s="6">
        <f>(L11-L10/$O1)*$K4*K8</f>
        <v>3.0192695810227113</v>
      </c>
      <c r="M8" s="1">
        <v>9.5000000000000001E-2</v>
      </c>
      <c r="N8" s="6">
        <f>(N11-N10/$O1)*$K4*M8</f>
        <v>2.9675255298174723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5" t="s">
        <v>13</v>
      </c>
      <c r="C9" s="17"/>
      <c r="D9" s="18"/>
      <c r="E9" s="19"/>
      <c r="F9" s="20"/>
      <c r="G9" s="18"/>
      <c r="H9" s="19"/>
      <c r="I9" s="20"/>
      <c r="J9" t="s">
        <v>8</v>
      </c>
      <c r="K9" s="1">
        <v>3.5999999999999997E-2</v>
      </c>
      <c r="L9" s="6">
        <f>(L11-L10/$O1)*$K4*K9</f>
        <v>1.1563160097533787</v>
      </c>
      <c r="M9" s="1">
        <v>3.6999999999999998E-2</v>
      </c>
      <c r="N9" s="6">
        <f>(N11-N10/$O1)*$K4*M9</f>
        <v>1.1557731010868049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1"/>
      <c r="D10" s="22">
        <f>J3/J2*D11</f>
        <v>68516.855064353673</v>
      </c>
      <c r="E10" s="23"/>
      <c r="F10" s="24"/>
      <c r="G10" s="22">
        <f>J3/J2*G11</f>
        <v>75023.144935646342</v>
      </c>
      <c r="H10" s="23"/>
      <c r="I10" s="24"/>
      <c r="J10" t="s">
        <v>15</v>
      </c>
      <c r="L10" s="25"/>
      <c r="N10" s="25"/>
      <c r="P10" s="25"/>
      <c r="R10" s="25"/>
      <c r="T10" s="25"/>
      <c r="V10" s="25"/>
      <c r="X10" s="25"/>
    </row>
    <row r="11" spans="1:24" x14ac:dyDescent="0.25">
      <c r="B11" t="s">
        <v>16</v>
      </c>
      <c r="C11" s="21"/>
      <c r="D11" s="26">
        <f>E14+F14</f>
        <v>68240</v>
      </c>
      <c r="E11" s="27"/>
      <c r="F11" s="28"/>
      <c r="G11" s="26">
        <f>H14+I14</f>
        <v>74720</v>
      </c>
      <c r="H11" s="27"/>
      <c r="I11" s="27"/>
      <c r="J11" s="29"/>
      <c r="K11" s="30">
        <f>K14+L14</f>
        <v>72770</v>
      </c>
      <c r="L11" s="31">
        <f>K11/2204.62262184877</f>
        <v>33.007916764900088</v>
      </c>
      <c r="M11" s="30">
        <f>M14+N14</f>
        <v>70770</v>
      </c>
      <c r="N11" s="31">
        <f>M11/2204.62262184877</f>
        <v>32.100732024900083</v>
      </c>
      <c r="O11" s="30">
        <f>O14+P14</f>
        <v>0</v>
      </c>
      <c r="P11" s="31">
        <f>O11/2204.62262184877</f>
        <v>0</v>
      </c>
      <c r="Q11" s="30">
        <f>Q14+R14</f>
        <v>0</v>
      </c>
      <c r="R11" s="31">
        <f>Q11/2204.62262184877</f>
        <v>0</v>
      </c>
      <c r="S11" s="30">
        <f>S14+T14</f>
        <v>0</v>
      </c>
      <c r="T11" s="31">
        <f>S11/2204.62262184877</f>
        <v>0</v>
      </c>
      <c r="U11" s="30">
        <f>U14+V14</f>
        <v>0</v>
      </c>
      <c r="V11" s="31">
        <f>U11/2204.62262184877</f>
        <v>0</v>
      </c>
      <c r="W11" s="30">
        <f>W14+X14</f>
        <v>0</v>
      </c>
      <c r="X11" s="31">
        <f>W11/2204.62262184877</f>
        <v>0</v>
      </c>
    </row>
    <row r="12" spans="1:24" x14ac:dyDescent="0.25">
      <c r="A12" s="4" t="s">
        <v>17</v>
      </c>
      <c r="B12" s="4"/>
      <c r="C12" s="21"/>
      <c r="D12" s="32" t="s">
        <v>18</v>
      </c>
      <c r="E12" s="33"/>
      <c r="F12" s="34"/>
      <c r="G12" s="32" t="s">
        <v>19</v>
      </c>
      <c r="H12" s="33"/>
      <c r="I12" s="33"/>
      <c r="J12" s="35"/>
      <c r="K12" s="36" t="s">
        <v>45</v>
      </c>
      <c r="L12" s="37"/>
      <c r="M12" s="36" t="s">
        <v>46</v>
      </c>
      <c r="N12" s="37"/>
      <c r="O12" s="36" t="s">
        <v>22</v>
      </c>
      <c r="P12" s="37"/>
      <c r="Q12" s="36" t="s">
        <v>23</v>
      </c>
      <c r="R12" s="37"/>
      <c r="S12" s="36" t="s">
        <v>24</v>
      </c>
      <c r="T12" s="37"/>
      <c r="U12" s="36" t="s">
        <v>25</v>
      </c>
      <c r="V12" s="37"/>
      <c r="W12" s="36" t="s">
        <v>26</v>
      </c>
      <c r="X12" s="37"/>
    </row>
    <row r="13" spans="1:24" x14ac:dyDescent="0.25">
      <c r="B13" t="s">
        <v>27</v>
      </c>
      <c r="C13" s="21"/>
      <c r="D13" s="38" t="s">
        <v>28</v>
      </c>
      <c r="E13" s="4" t="s">
        <v>29</v>
      </c>
      <c r="F13" s="39"/>
      <c r="G13" s="38" t="s">
        <v>28</v>
      </c>
      <c r="H13" s="4" t="s">
        <v>29</v>
      </c>
      <c r="I13" s="4"/>
      <c r="J13" s="29"/>
      <c r="K13" s="36" t="s">
        <v>29</v>
      </c>
      <c r="L13" s="37"/>
      <c r="M13" s="36" t="s">
        <v>29</v>
      </c>
      <c r="N13" s="37"/>
      <c r="O13" s="36" t="s">
        <v>29</v>
      </c>
      <c r="P13" s="37"/>
      <c r="Q13" s="36" t="s">
        <v>29</v>
      </c>
      <c r="R13" s="37"/>
      <c r="S13" s="36" t="s">
        <v>29</v>
      </c>
      <c r="T13" s="37"/>
      <c r="U13" s="36" t="s">
        <v>29</v>
      </c>
      <c r="V13" s="37"/>
      <c r="W13" s="36" t="s">
        <v>29</v>
      </c>
      <c r="X13" s="37"/>
    </row>
    <row r="14" spans="1:24" x14ac:dyDescent="0.25">
      <c r="C14" s="21"/>
      <c r="D14" s="38"/>
      <c r="E14" s="40">
        <f>SUM(E15:E133)</f>
        <v>68240</v>
      </c>
      <c r="F14" s="41">
        <f>SUM(F15:F133)</f>
        <v>0</v>
      </c>
      <c r="G14" s="38"/>
      <c r="H14" s="40">
        <f>SUM(H15:H133)</f>
        <v>74720</v>
      </c>
      <c r="I14" s="40">
        <f>SUM(I15:I133)</f>
        <v>0</v>
      </c>
      <c r="J14" s="29"/>
      <c r="K14" s="42">
        <f t="shared" ref="K14:X14" si="0">SUM(K15:K133)</f>
        <v>72770</v>
      </c>
      <c r="L14" s="43">
        <f t="shared" si="0"/>
        <v>0</v>
      </c>
      <c r="M14" s="42">
        <f t="shared" si="0"/>
        <v>70770</v>
      </c>
      <c r="N14" s="43">
        <f t="shared" si="0"/>
        <v>0</v>
      </c>
      <c r="O14" s="42">
        <f t="shared" si="0"/>
        <v>0</v>
      </c>
      <c r="P14" s="43">
        <f t="shared" si="0"/>
        <v>0</v>
      </c>
      <c r="Q14" s="42">
        <f t="shared" si="0"/>
        <v>0</v>
      </c>
      <c r="R14" s="43">
        <f t="shared" si="0"/>
        <v>0</v>
      </c>
      <c r="S14" s="42">
        <f t="shared" si="0"/>
        <v>0</v>
      </c>
      <c r="T14" s="43">
        <f t="shared" si="0"/>
        <v>0</v>
      </c>
      <c r="U14" s="42">
        <f t="shared" si="0"/>
        <v>0</v>
      </c>
      <c r="V14" s="43">
        <f t="shared" si="0"/>
        <v>0</v>
      </c>
      <c r="W14" s="42">
        <f t="shared" si="0"/>
        <v>0</v>
      </c>
      <c r="X14" s="43">
        <f t="shared" si="0"/>
        <v>0</v>
      </c>
    </row>
    <row r="15" spans="1:24" x14ac:dyDescent="0.25">
      <c r="C15" s="21"/>
      <c r="D15" s="38"/>
      <c r="E15" t="s">
        <v>30</v>
      </c>
      <c r="F15" s="21" t="s">
        <v>31</v>
      </c>
      <c r="G15" s="38"/>
      <c r="H15" t="s">
        <v>30</v>
      </c>
      <c r="I15" t="s">
        <v>32</v>
      </c>
      <c r="J15" s="38"/>
      <c r="K15" s="44" t="s">
        <v>30</v>
      </c>
      <c r="L15" s="45" t="s">
        <v>31</v>
      </c>
      <c r="M15" s="44" t="s">
        <v>30</v>
      </c>
      <c r="N15" s="45" t="s">
        <v>31</v>
      </c>
      <c r="O15" s="44" t="s">
        <v>30</v>
      </c>
      <c r="P15" s="45" t="s">
        <v>31</v>
      </c>
      <c r="Q15" s="44" t="s">
        <v>30</v>
      </c>
      <c r="R15" s="45" t="s">
        <v>31</v>
      </c>
      <c r="S15" s="44" t="s">
        <v>30</v>
      </c>
      <c r="T15" s="45" t="s">
        <v>31</v>
      </c>
      <c r="U15" s="44" t="s">
        <v>30</v>
      </c>
      <c r="V15" s="45" t="s">
        <v>31</v>
      </c>
      <c r="W15" s="44" t="s">
        <v>30</v>
      </c>
      <c r="X15" s="45" t="s">
        <v>31</v>
      </c>
    </row>
    <row r="16" spans="1:24" x14ac:dyDescent="0.25">
      <c r="C16" s="21">
        <v>1</v>
      </c>
      <c r="D16" s="38">
        <v>188</v>
      </c>
      <c r="E16">
        <v>15660</v>
      </c>
      <c r="F16" s="21"/>
      <c r="G16" s="38">
        <v>715</v>
      </c>
      <c r="H16">
        <v>12160</v>
      </c>
      <c r="J16" s="46"/>
    </row>
    <row r="17" spans="3:16" x14ac:dyDescent="0.25">
      <c r="C17" s="21"/>
      <c r="D17" s="38"/>
      <c r="F17" s="21"/>
      <c r="G17" s="49">
        <v>716717</v>
      </c>
      <c r="H17">
        <v>14300</v>
      </c>
      <c r="J17" s="46"/>
      <c r="K17">
        <v>42120</v>
      </c>
    </row>
    <row r="18" spans="3:16" x14ac:dyDescent="0.25">
      <c r="C18" s="21">
        <v>2</v>
      </c>
      <c r="D18" s="38">
        <v>189</v>
      </c>
      <c r="E18">
        <v>14120</v>
      </c>
      <c r="F18" s="21"/>
      <c r="G18" s="38">
        <v>718</v>
      </c>
      <c r="H18">
        <v>11920</v>
      </c>
      <c r="J18" s="47"/>
      <c r="K18">
        <v>26140</v>
      </c>
    </row>
    <row r="19" spans="3:16" x14ac:dyDescent="0.25">
      <c r="C19" s="21">
        <v>3</v>
      </c>
      <c r="D19">
        <v>190</v>
      </c>
      <c r="E19">
        <v>15940</v>
      </c>
      <c r="F19" s="21"/>
      <c r="G19">
        <v>719</v>
      </c>
      <c r="H19">
        <v>13940</v>
      </c>
      <c r="J19" s="46" t="s">
        <v>33</v>
      </c>
      <c r="K19">
        <f>28560-M19</f>
        <v>4510</v>
      </c>
      <c r="M19">
        <v>24050</v>
      </c>
    </row>
    <row r="20" spans="3:16" x14ac:dyDescent="0.25">
      <c r="C20" s="21">
        <v>4</v>
      </c>
      <c r="D20">
        <v>191</v>
      </c>
      <c r="E20">
        <v>12420</v>
      </c>
      <c r="F20" s="21"/>
      <c r="G20">
        <v>720</v>
      </c>
      <c r="H20">
        <v>11600</v>
      </c>
      <c r="J20" s="46"/>
      <c r="M20">
        <v>25820</v>
      </c>
    </row>
    <row r="21" spans="3:16" x14ac:dyDescent="0.25">
      <c r="C21" s="21">
        <v>5</v>
      </c>
      <c r="D21">
        <v>192</v>
      </c>
      <c r="E21">
        <v>10100</v>
      </c>
      <c r="F21" s="21"/>
      <c r="G21">
        <v>722</v>
      </c>
      <c r="H21">
        <v>10800</v>
      </c>
      <c r="J21" s="47"/>
      <c r="M21">
        <v>20900</v>
      </c>
    </row>
    <row r="22" spans="3:16" x14ac:dyDescent="0.25">
      <c r="C22" s="21"/>
      <c r="F22" s="21"/>
      <c r="J22" s="46"/>
    </row>
    <row r="23" spans="3:16" x14ac:dyDescent="0.25">
      <c r="C23" s="21"/>
      <c r="F23" s="21"/>
      <c r="J23" s="46"/>
    </row>
    <row r="24" spans="3:16" x14ac:dyDescent="0.25">
      <c r="C24" s="21"/>
      <c r="F24" s="21"/>
      <c r="J24" s="47"/>
    </row>
    <row r="25" spans="3:16" x14ac:dyDescent="0.25">
      <c r="C25" s="21"/>
      <c r="F25" s="21"/>
      <c r="J25" s="47"/>
    </row>
    <row r="26" spans="3:16" x14ac:dyDescent="0.25">
      <c r="C26" s="21"/>
      <c r="F26" s="21"/>
      <c r="J26" s="47"/>
    </row>
    <row r="27" spans="3:16" x14ac:dyDescent="0.25">
      <c r="C27" s="21"/>
      <c r="F27" s="21"/>
      <c r="J27" s="47"/>
      <c r="O27" s="12"/>
      <c r="P27" s="12"/>
    </row>
    <row r="28" spans="3:16" x14ac:dyDescent="0.25">
      <c r="C28" s="21"/>
      <c r="E28" s="12"/>
      <c r="F28" s="21"/>
      <c r="J28" s="47"/>
      <c r="O28" s="12"/>
      <c r="P28" s="12"/>
    </row>
    <row r="29" spans="3:16" x14ac:dyDescent="0.25">
      <c r="C29" s="21"/>
      <c r="F29" s="21"/>
      <c r="J29" s="47"/>
      <c r="O29" s="12"/>
      <c r="P29" s="12"/>
    </row>
    <row r="30" spans="3:16" x14ac:dyDescent="0.25">
      <c r="C30" s="21"/>
      <c r="F30" s="21"/>
      <c r="J30" s="47"/>
      <c r="M30" s="12"/>
      <c r="O30" s="12"/>
    </row>
    <row r="31" spans="3:16" x14ac:dyDescent="0.25">
      <c r="C31" s="21"/>
      <c r="F31" s="21"/>
      <c r="J31" s="46"/>
      <c r="M31" s="12"/>
    </row>
    <row r="32" spans="3:16" x14ac:dyDescent="0.25">
      <c r="C32" s="21"/>
      <c r="F32" s="21"/>
      <c r="J32" s="47"/>
    </row>
    <row r="33" spans="1:20" s="12" customFormat="1" x14ac:dyDescent="0.25">
      <c r="A33"/>
      <c r="B33"/>
      <c r="C33" s="51"/>
      <c r="D33"/>
      <c r="E33"/>
      <c r="F33" s="21"/>
      <c r="G33"/>
      <c r="H33"/>
      <c r="I33"/>
      <c r="J33" s="47"/>
      <c r="K33"/>
      <c r="Q33"/>
      <c r="R33"/>
      <c r="S33"/>
      <c r="T33"/>
    </row>
    <row r="34" spans="1:20" s="12" customFormat="1" x14ac:dyDescent="0.25">
      <c r="A34"/>
      <c r="B34"/>
      <c r="C34" s="51"/>
      <c r="D34"/>
      <c r="E34"/>
      <c r="F34" s="21"/>
      <c r="G34"/>
      <c r="H34"/>
      <c r="I34"/>
      <c r="J34" s="46"/>
      <c r="K34"/>
      <c r="Q34"/>
      <c r="R34"/>
      <c r="S34"/>
      <c r="T34"/>
    </row>
    <row r="35" spans="1:20" s="12" customFormat="1" x14ac:dyDescent="0.25">
      <c r="A35"/>
      <c r="B35"/>
      <c r="C35" s="51"/>
      <c r="D35"/>
      <c r="E35"/>
      <c r="F35" s="21"/>
      <c r="G35"/>
      <c r="H35"/>
      <c r="I35"/>
      <c r="J35" s="47"/>
      <c r="K35"/>
      <c r="M35"/>
      <c r="S35"/>
      <c r="T35"/>
    </row>
    <row r="36" spans="1:20" s="12" customFormat="1" x14ac:dyDescent="0.25">
      <c r="A36"/>
      <c r="B36"/>
      <c r="C36" s="51"/>
      <c r="D36"/>
      <c r="E36"/>
      <c r="F36" s="21"/>
      <c r="G36"/>
      <c r="H36"/>
      <c r="I36"/>
      <c r="J36" s="46"/>
      <c r="K36"/>
      <c r="M36"/>
      <c r="S36"/>
      <c r="T36"/>
    </row>
    <row r="37" spans="1:20" s="12" customFormat="1" x14ac:dyDescent="0.25">
      <c r="A37"/>
      <c r="B37"/>
      <c r="C37" s="51"/>
      <c r="D37" s="38"/>
      <c r="E37" s="8"/>
      <c r="F37" s="21"/>
      <c r="G37"/>
      <c r="H37" s="8"/>
      <c r="I37"/>
      <c r="J37" s="46"/>
      <c r="K37"/>
      <c r="M37"/>
      <c r="O37" s="52"/>
      <c r="S37"/>
      <c r="T37"/>
    </row>
    <row r="38" spans="1:20" x14ac:dyDescent="0.25">
      <c r="C38" s="21"/>
      <c r="D38" s="38"/>
      <c r="E38" s="12"/>
      <c r="F38" s="21"/>
      <c r="J38" s="46"/>
    </row>
    <row r="39" spans="1:20" x14ac:dyDescent="0.25">
      <c r="C39" s="21"/>
      <c r="D39" s="38"/>
      <c r="E39" s="8"/>
      <c r="F39" s="21"/>
      <c r="H39" s="8"/>
      <c r="J39" s="46"/>
      <c r="O39" s="52"/>
    </row>
    <row r="40" spans="1:20" x14ac:dyDescent="0.25">
      <c r="C40" s="21"/>
      <c r="D40" s="38"/>
      <c r="E40" s="12"/>
      <c r="F40" s="21"/>
      <c r="H40" s="12"/>
      <c r="J40" s="46"/>
    </row>
    <row r="41" spans="1:20" x14ac:dyDescent="0.25">
      <c r="C41" s="21"/>
      <c r="D41" s="38"/>
      <c r="F41" s="21"/>
      <c r="J41" s="46"/>
    </row>
    <row r="42" spans="1:20" x14ac:dyDescent="0.25">
      <c r="C42" s="21"/>
      <c r="D42" s="38"/>
      <c r="F42" s="21"/>
      <c r="J42" s="46"/>
      <c r="R42" s="12"/>
    </row>
    <row r="43" spans="1:20" x14ac:dyDescent="0.25">
      <c r="C43" s="21"/>
      <c r="D43" s="38"/>
      <c r="F43" s="21"/>
      <c r="J43" s="46"/>
      <c r="R43" s="12"/>
    </row>
    <row r="44" spans="1:20" x14ac:dyDescent="0.25">
      <c r="C44" s="21"/>
      <c r="D44" s="38"/>
      <c r="F44" s="21"/>
      <c r="J44" s="46"/>
      <c r="Q44" s="12"/>
    </row>
    <row r="45" spans="1:20" x14ac:dyDescent="0.25">
      <c r="C45" s="21"/>
      <c r="D45" s="38"/>
      <c r="F45" s="21"/>
      <c r="J45" s="46"/>
    </row>
    <row r="46" spans="1:20" x14ac:dyDescent="0.25">
      <c r="C46" s="21"/>
      <c r="D46" s="38"/>
      <c r="F46" s="21"/>
      <c r="H46" s="12"/>
      <c r="J46" s="46"/>
    </row>
    <row r="47" spans="1:20" x14ac:dyDescent="0.25">
      <c r="C47" s="21"/>
      <c r="D47" s="38"/>
      <c r="F47" s="21"/>
      <c r="J47" s="46"/>
    </row>
    <row r="48" spans="1:20" x14ac:dyDescent="0.25">
      <c r="C48" s="21"/>
      <c r="D48" s="38"/>
      <c r="E48" s="12"/>
      <c r="F48" s="21"/>
      <c r="J48" s="46"/>
    </row>
    <row r="49" spans="3:10" x14ac:dyDescent="0.25">
      <c r="C49" s="21"/>
      <c r="D49" s="38"/>
      <c r="F49" s="21"/>
      <c r="J49" s="46"/>
    </row>
    <row r="50" spans="3:10" x14ac:dyDescent="0.25">
      <c r="C50" s="21"/>
      <c r="D50" s="38"/>
      <c r="F50" s="21"/>
      <c r="J50" s="46"/>
    </row>
    <row r="51" spans="3:10" x14ac:dyDescent="0.25">
      <c r="C51" s="21"/>
      <c r="D51" s="38"/>
      <c r="F51" s="21"/>
      <c r="J51" s="46"/>
    </row>
    <row r="52" spans="3:10" x14ac:dyDescent="0.25">
      <c r="C52" s="21"/>
      <c r="D52" s="38"/>
      <c r="F52" s="21"/>
      <c r="J52" s="46"/>
    </row>
    <row r="53" spans="3:10" x14ac:dyDescent="0.25">
      <c r="C53" s="21"/>
      <c r="D53" s="38"/>
      <c r="F53" s="21"/>
      <c r="J53" s="46"/>
    </row>
    <row r="54" spans="3:10" x14ac:dyDescent="0.25">
      <c r="C54" s="21"/>
      <c r="D54" s="38"/>
      <c r="F54" s="21"/>
      <c r="G54" s="48"/>
      <c r="J54" s="46"/>
    </row>
    <row r="55" spans="3:10" x14ac:dyDescent="0.25">
      <c r="C55" s="21"/>
      <c r="G55" s="38"/>
      <c r="J55" s="46"/>
    </row>
    <row r="56" spans="3:10" x14ac:dyDescent="0.25">
      <c r="C56" s="21"/>
      <c r="D56" s="38"/>
      <c r="F56" s="21"/>
      <c r="G56" s="38"/>
      <c r="J56" s="46"/>
    </row>
    <row r="57" spans="3:10" x14ac:dyDescent="0.25">
      <c r="C57" s="21"/>
      <c r="D57" s="38"/>
      <c r="F57" s="21"/>
      <c r="G57" s="38"/>
      <c r="J57" s="46"/>
    </row>
    <row r="58" spans="3:10" x14ac:dyDescent="0.25">
      <c r="C58" s="21"/>
      <c r="D58" s="38"/>
      <c r="F58" s="21"/>
      <c r="G58" s="38"/>
      <c r="J58" s="46"/>
    </row>
    <row r="59" spans="3:10" x14ac:dyDescent="0.25">
      <c r="C59" s="21"/>
      <c r="D59" s="49"/>
      <c r="F59" s="21"/>
      <c r="G59" s="49"/>
      <c r="J59" s="38"/>
    </row>
    <row r="60" spans="3:10" x14ac:dyDescent="0.25">
      <c r="C60" s="21"/>
      <c r="F60" s="21"/>
      <c r="J60" s="38"/>
    </row>
    <row r="61" spans="3:10" x14ac:dyDescent="0.25">
      <c r="C61" s="21"/>
      <c r="F61" s="21"/>
      <c r="J61" s="38"/>
    </row>
    <row r="62" spans="3:10" x14ac:dyDescent="0.25">
      <c r="C62" s="21"/>
      <c r="F62" s="21"/>
      <c r="J62" s="38"/>
    </row>
    <row r="63" spans="3:10" x14ac:dyDescent="0.25">
      <c r="C63" s="21"/>
      <c r="F63" s="21"/>
      <c r="J63" s="38"/>
    </row>
    <row r="64" spans="3:10" x14ac:dyDescent="0.25">
      <c r="C64" s="21"/>
      <c r="F64" s="21"/>
      <c r="J64" s="38"/>
    </row>
    <row r="65" spans="3:10" x14ac:dyDescent="0.25">
      <c r="C65" s="21"/>
      <c r="F65" s="21"/>
      <c r="J65" s="38"/>
    </row>
    <row r="66" spans="3:10" x14ac:dyDescent="0.25">
      <c r="C66" s="21"/>
      <c r="F66" s="21"/>
      <c r="J66" s="38"/>
    </row>
    <row r="67" spans="3:10" x14ac:dyDescent="0.25">
      <c r="C67" s="21"/>
      <c r="F67" s="21"/>
      <c r="J67" s="38"/>
    </row>
    <row r="68" spans="3:10" x14ac:dyDescent="0.25">
      <c r="C68" s="21"/>
      <c r="F68" s="21"/>
      <c r="J68" s="38"/>
    </row>
    <row r="69" spans="3:10" x14ac:dyDescent="0.25">
      <c r="C69" s="21"/>
      <c r="F69" s="21"/>
      <c r="J69" s="38"/>
    </row>
    <row r="70" spans="3:10" x14ac:dyDescent="0.25">
      <c r="C70" s="21"/>
      <c r="F70" s="21"/>
      <c r="J70" s="38"/>
    </row>
    <row r="71" spans="3:10" x14ac:dyDescent="0.25">
      <c r="C71" s="21"/>
      <c r="F71" s="21"/>
      <c r="J71" s="38"/>
    </row>
    <row r="72" spans="3:10" x14ac:dyDescent="0.25">
      <c r="C72" s="21"/>
      <c r="F72" s="21"/>
      <c r="J72" s="38"/>
    </row>
    <row r="73" spans="3:10" x14ac:dyDescent="0.25">
      <c r="C73" s="21"/>
      <c r="F73" s="21"/>
      <c r="J73" s="38"/>
    </row>
    <row r="74" spans="3:10" x14ac:dyDescent="0.25">
      <c r="C74" s="21"/>
      <c r="F74" s="21"/>
      <c r="J74" s="38"/>
    </row>
    <row r="75" spans="3:10" x14ac:dyDescent="0.25">
      <c r="C75" s="21"/>
      <c r="F75" s="21"/>
      <c r="J75" s="38"/>
    </row>
    <row r="76" spans="3:10" x14ac:dyDescent="0.25">
      <c r="C76" s="21"/>
      <c r="F76" s="21"/>
      <c r="J76" s="38"/>
    </row>
    <row r="77" spans="3:10" x14ac:dyDescent="0.25">
      <c r="C77" s="21"/>
      <c r="F77" s="21"/>
      <c r="J77" s="38"/>
    </row>
    <row r="78" spans="3:10" x14ac:dyDescent="0.25">
      <c r="C78" s="21"/>
      <c r="F78" s="21"/>
      <c r="J78" s="38"/>
    </row>
    <row r="79" spans="3:10" x14ac:dyDescent="0.25">
      <c r="C79" s="21"/>
      <c r="F79" s="21"/>
      <c r="J79" s="38"/>
    </row>
    <row r="80" spans="3:10" x14ac:dyDescent="0.25">
      <c r="C80" s="21"/>
      <c r="F80" s="21"/>
      <c r="J80" s="38"/>
    </row>
    <row r="81" spans="3:10" x14ac:dyDescent="0.25">
      <c r="C81" s="21"/>
      <c r="F81" s="21"/>
      <c r="J81" s="38"/>
    </row>
    <row r="82" spans="3:10" x14ac:dyDescent="0.25">
      <c r="C82" s="21"/>
      <c r="F82" s="21"/>
      <c r="J82" s="38"/>
    </row>
    <row r="83" spans="3:10" x14ac:dyDescent="0.25">
      <c r="C83" s="21"/>
      <c r="F83" s="21"/>
      <c r="J83" s="38"/>
    </row>
    <row r="84" spans="3:10" x14ac:dyDescent="0.25">
      <c r="C84" s="21"/>
      <c r="F84" s="21"/>
      <c r="J84" s="38"/>
    </row>
    <row r="85" spans="3:10" x14ac:dyDescent="0.25">
      <c r="C85" s="21"/>
      <c r="F85" s="21"/>
      <c r="J85" s="38"/>
    </row>
    <row r="86" spans="3:10" x14ac:dyDescent="0.25">
      <c r="C86" s="21"/>
      <c r="F86" s="21"/>
      <c r="J86" s="38"/>
    </row>
    <row r="87" spans="3:10" x14ac:dyDescent="0.25">
      <c r="C87" s="21"/>
      <c r="F87" s="21"/>
      <c r="J87" s="38"/>
    </row>
    <row r="88" spans="3:10" x14ac:dyDescent="0.25">
      <c r="C88" s="21"/>
      <c r="F88" s="21"/>
      <c r="J88" s="38"/>
    </row>
    <row r="89" spans="3:10" x14ac:dyDescent="0.25">
      <c r="C89" s="21"/>
      <c r="F89" s="21"/>
      <c r="J89" s="38"/>
    </row>
    <row r="90" spans="3:10" x14ac:dyDescent="0.25">
      <c r="C90" s="21"/>
      <c r="F90" s="21"/>
      <c r="J90" s="38"/>
    </row>
    <row r="91" spans="3:10" x14ac:dyDescent="0.25">
      <c r="C91" s="21"/>
      <c r="F91" s="21"/>
      <c r="J91" s="38"/>
    </row>
    <row r="92" spans="3:10" x14ac:dyDescent="0.25">
      <c r="C92" s="21"/>
      <c r="D92" s="38"/>
      <c r="F92" s="21"/>
      <c r="J92" s="38"/>
    </row>
    <row r="93" spans="3:10" x14ac:dyDescent="0.25">
      <c r="C93" s="21"/>
      <c r="D93" s="38"/>
      <c r="F93" s="21"/>
      <c r="G93" s="38"/>
      <c r="J93" s="38"/>
    </row>
    <row r="94" spans="3:10" x14ac:dyDescent="0.25">
      <c r="C94" s="21"/>
      <c r="D94" s="38"/>
      <c r="F94" s="21"/>
      <c r="G94" s="38"/>
      <c r="J94" s="38"/>
    </row>
    <row r="95" spans="3:10" x14ac:dyDescent="0.25">
      <c r="C95" s="21"/>
      <c r="D95" s="38"/>
      <c r="F95" s="21"/>
      <c r="G95" s="38"/>
      <c r="J95" s="38"/>
    </row>
    <row r="96" spans="3:10" x14ac:dyDescent="0.25">
      <c r="C96" s="21"/>
      <c r="D96" s="38"/>
      <c r="F96" s="21"/>
      <c r="G96" s="38"/>
      <c r="J96" s="38"/>
    </row>
    <row r="97" spans="3:10" x14ac:dyDescent="0.25">
      <c r="C97" s="21"/>
      <c r="D97" s="38"/>
      <c r="F97" s="21"/>
      <c r="G97" s="38"/>
      <c r="J97" s="38"/>
    </row>
    <row r="98" spans="3:10" x14ac:dyDescent="0.25">
      <c r="C98" s="21"/>
      <c r="D98" s="38"/>
      <c r="F98" s="21"/>
      <c r="G98" s="38"/>
      <c r="J98" s="38"/>
    </row>
    <row r="99" spans="3:10" x14ac:dyDescent="0.25">
      <c r="C99" s="21"/>
      <c r="D99" s="38"/>
      <c r="F99" s="21"/>
      <c r="G99" s="38"/>
      <c r="J99" s="38"/>
    </row>
    <row r="100" spans="3:10" x14ac:dyDescent="0.25">
      <c r="C100" s="21"/>
      <c r="D100" s="38"/>
      <c r="F100" s="21"/>
      <c r="G100" s="38"/>
      <c r="J100" s="38"/>
    </row>
    <row r="101" spans="3:10" x14ac:dyDescent="0.25">
      <c r="C101" s="21"/>
      <c r="D101" s="38"/>
      <c r="F101" s="21"/>
      <c r="G101" s="38"/>
      <c r="J101" s="38"/>
    </row>
    <row r="102" spans="3:10" x14ac:dyDescent="0.25">
      <c r="D102" s="38"/>
      <c r="F102" s="21"/>
      <c r="G102" s="38"/>
      <c r="J102" s="38"/>
    </row>
    <row r="103" spans="3:10" x14ac:dyDescent="0.25">
      <c r="D103" s="38"/>
      <c r="F103" s="21"/>
      <c r="G103" s="38"/>
      <c r="J103" s="38"/>
    </row>
    <row r="104" spans="3:10" x14ac:dyDescent="0.25">
      <c r="D104" s="38"/>
      <c r="F104" s="21"/>
      <c r="G104" s="38"/>
      <c r="J104" s="38"/>
    </row>
    <row r="105" spans="3:10" x14ac:dyDescent="0.25">
      <c r="D105" s="38"/>
      <c r="F105" s="21"/>
      <c r="G105" s="38"/>
      <c r="J105" s="38"/>
    </row>
    <row r="106" spans="3:10" x14ac:dyDescent="0.25">
      <c r="D106" s="38"/>
      <c r="F106" s="21"/>
      <c r="G106" s="38"/>
      <c r="J106" s="38"/>
    </row>
    <row r="107" spans="3:10" x14ac:dyDescent="0.25">
      <c r="D107" s="38"/>
      <c r="F107" s="21"/>
      <c r="G107" s="38"/>
      <c r="J107" s="38"/>
    </row>
    <row r="108" spans="3:10" x14ac:dyDescent="0.25">
      <c r="D108" s="44"/>
      <c r="E108" s="50" t="s">
        <v>35</v>
      </c>
      <c r="F108" s="45"/>
      <c r="G108" s="44"/>
      <c r="H108" s="50" t="s">
        <v>35</v>
      </c>
      <c r="I108" s="50"/>
      <c r="J108" s="38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A0BBCB019C34ABDB87831BC2CBA5D" ma:contentTypeVersion="12" ma:contentTypeDescription="Create a new document." ma:contentTypeScope="" ma:versionID="da8d8b25f7a2e9c3b561e3ea4bdb6aba">
  <xsd:schema xmlns:xsd="http://www.w3.org/2001/XMLSchema" xmlns:xs="http://www.w3.org/2001/XMLSchema" xmlns:p="http://schemas.microsoft.com/office/2006/metadata/properties" xmlns:ns2="b516bcd5-cf33-4949-889f-e83c806d5929" xmlns:ns3="26a48987-d481-4326-b381-a4e5ab034e43" targetNamespace="http://schemas.microsoft.com/office/2006/metadata/properties" ma:root="true" ma:fieldsID="74d1413749667cab4050353b45c4c2f2" ns2:_="" ns3:_="">
    <xsd:import namespace="b516bcd5-cf33-4949-889f-e83c806d5929"/>
    <xsd:import namespace="26a48987-d481-4326-b381-a4e5ab034e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6bcd5-cf33-4949-889f-e83c806d5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be3677b-87c5-40e8-ac02-d012efc35c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48987-d481-4326-b381-a4e5ab034e4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4983c7-7193-412d-afc9-9a09a86f0331}" ma:internalName="TaxCatchAll" ma:showField="CatchAllData" ma:web="26a48987-d481-4326-b381-a4e5ab034e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16bcd5-cf33-4949-889f-e83c806d5929">
      <Terms xmlns="http://schemas.microsoft.com/office/infopath/2007/PartnerControls"/>
    </lcf76f155ced4ddcb4097134ff3c332f>
    <TaxCatchAll xmlns="26a48987-d481-4326-b381-a4e5ab034e43" xsi:nil="true"/>
  </documentManagement>
</p:properties>
</file>

<file path=customXml/itemProps1.xml><?xml version="1.0" encoding="utf-8"?>
<ds:datastoreItem xmlns:ds="http://schemas.openxmlformats.org/officeDocument/2006/customXml" ds:itemID="{30A4B429-6E95-4276-9A87-54F50B9DBB45}"/>
</file>

<file path=customXml/itemProps2.xml><?xml version="1.0" encoding="utf-8"?>
<ds:datastoreItem xmlns:ds="http://schemas.openxmlformats.org/officeDocument/2006/customXml" ds:itemID="{1B74E91C-759F-4362-8AEA-71B0E4E7FAC6}"/>
</file>

<file path=customXml/itemProps3.xml><?xml version="1.0" encoding="utf-8"?>
<ds:datastoreItem xmlns:ds="http://schemas.openxmlformats.org/officeDocument/2006/customXml" ds:itemID="{89D6375D-543C-4093-B068-4E32199A0D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F2</vt:lpstr>
      <vt:lpstr>F2 (2)</vt:lpstr>
      <vt:lpstr>3A</vt:lpstr>
      <vt:lpstr>F4</vt:lpstr>
      <vt:lpstr>F4b</vt:lpstr>
      <vt:lpstr>6a</vt:lpstr>
      <vt:lpstr>7</vt:lpstr>
      <vt:lpstr>F9</vt:lpstr>
      <vt:lpstr>F10</vt:lpstr>
      <vt:lpstr>F12</vt:lpstr>
      <vt:lpstr>F12 (2)</vt:lpstr>
      <vt:lpstr>F13</vt:lpstr>
      <vt:lpstr>F17</vt:lpstr>
      <vt:lpstr>F14</vt:lpstr>
      <vt:lpstr>15</vt:lpstr>
      <vt:lpstr>F18</vt:lpstr>
      <vt:lpstr>19a</vt:lpstr>
      <vt:lpstr>19a1</vt:lpstr>
      <vt:lpstr>19a (2)</vt:lpstr>
      <vt:lpstr>19b</vt:lpstr>
      <vt:lpstr>19B1</vt:lpstr>
      <vt:lpstr>19d</vt:lpstr>
      <vt:lpstr>F21</vt:lpstr>
      <vt:lpstr>F22</vt:lpstr>
      <vt:lpstr>F22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Murray</dc:creator>
  <cp:lastModifiedBy>Murray</cp:lastModifiedBy>
  <dcterms:created xsi:type="dcterms:W3CDTF">2023-02-28T18:28:12Z</dcterms:created>
  <dcterms:modified xsi:type="dcterms:W3CDTF">2023-02-28T18:40:57Z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0x010100770A0BBCB019C34ABDB87831BC2CBA5D</vt:lpwstr>
  </property>
  <property fmtid="{D5CDD505-2E9C-101B-9397-08002B2CF9AE}" pid="3" name="Order">
    <vt:r8>6858700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