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ray\Dropbox\Hillsboro\Crops\2023 Crop\PPSN\"/>
    </mc:Choice>
  </mc:AlternateContent>
  <xr:revisionPtr revIDLastSave="0" documentId="13_ncr:1_{DEDC4195-9178-48D3-A42A-82298C109821}" xr6:coauthVersionLast="47" xr6:coauthVersionMax="47" xr10:uidLastSave="{00000000-0000-0000-0000-000000000000}"/>
  <bookViews>
    <workbookView xWindow="-120" yWindow="-120" windowWidth="29040" windowHeight="15840" activeTab="6" xr2:uid="{D49BC961-C706-494B-9D0F-A6FD17EEDDA5}"/>
  </bookViews>
  <sheets>
    <sheet name="F1,2" sheetId="9" r:id="rId1"/>
    <sheet name="F6a" sheetId="14" r:id="rId2"/>
    <sheet name="F7" sheetId="8" r:id="rId3"/>
    <sheet name="F9" sheetId="11" r:id="rId4"/>
    <sheet name="F12" sheetId="4" r:id="rId5"/>
    <sheet name="F14" sheetId="3" r:id="rId6"/>
    <sheet name="F15" sheetId="15" r:id="rId7"/>
    <sheet name="F18" sheetId="2" r:id="rId8"/>
    <sheet name="F19d" sheetId="5" r:id="rId9"/>
    <sheet name="F22" sheetId="1" r:id="rId10"/>
    <sheet name="F22 (2)" sheetId="10" r:id="rId11"/>
    <sheet name="F22 (3)" sheetId="13" r:id="rId12"/>
    <sheet name="F25" sheetId="12" r:id="rId13"/>
    <sheet name="F25a" sheetId="6" r:id="rId14"/>
    <sheet name="F25b" sheetId="7" r:id="rId15"/>
  </sheets>
  <externalReferences>
    <externalReference r:id="rId16"/>
    <externalReference r:id="rId17"/>
    <externalReference r:id="rId18"/>
    <externalReference r:id="rId19"/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4" i="15" l="1"/>
  <c r="W11" i="15" s="1"/>
  <c r="X11" i="15" s="1"/>
  <c r="W14" i="15"/>
  <c r="V14" i="15"/>
  <c r="U11" i="15" s="1"/>
  <c r="V11" i="15" s="1"/>
  <c r="U14" i="15"/>
  <c r="T14" i="15"/>
  <c r="S14" i="15"/>
  <c r="R14" i="15"/>
  <c r="Q14" i="15"/>
  <c r="Q11" i="15" s="1"/>
  <c r="R11" i="15" s="1"/>
  <c r="P14" i="15"/>
  <c r="O11" i="15" s="1"/>
  <c r="P11" i="15" s="1"/>
  <c r="O14" i="15"/>
  <c r="N14" i="15"/>
  <c r="M11" i="15" s="1"/>
  <c r="M14" i="15"/>
  <c r="L14" i="15"/>
  <c r="K14" i="15"/>
  <c r="I14" i="15"/>
  <c r="H14" i="15"/>
  <c r="G11" i="15" s="1"/>
  <c r="F14" i="15"/>
  <c r="D11" i="15" s="1"/>
  <c r="E14" i="15"/>
  <c r="S11" i="15"/>
  <c r="T11" i="15" s="1"/>
  <c r="K11" i="15"/>
  <c r="L11" i="15" s="1"/>
  <c r="W4" i="15"/>
  <c r="V4" i="15"/>
  <c r="U4" i="15"/>
  <c r="T4" i="15"/>
  <c r="I4" i="15"/>
  <c r="D4" i="15"/>
  <c r="AB3" i="15"/>
  <c r="Z3" i="15"/>
  <c r="V3" i="15"/>
  <c r="W3" i="15" s="1"/>
  <c r="W2" i="15"/>
  <c r="V2" i="15"/>
  <c r="L1" i="15"/>
  <c r="X14" i="14"/>
  <c r="W14" i="14"/>
  <c r="W11" i="14" s="1"/>
  <c r="X11" i="14" s="1"/>
  <c r="V14" i="14"/>
  <c r="U11" i="14" s="1"/>
  <c r="V11" i="14" s="1"/>
  <c r="U14" i="14"/>
  <c r="T14" i="14"/>
  <c r="S11" i="14" s="1"/>
  <c r="T11" i="14" s="1"/>
  <c r="S14" i="14"/>
  <c r="R14" i="14"/>
  <c r="Q14" i="14"/>
  <c r="P14" i="14"/>
  <c r="O14" i="14"/>
  <c r="O11" i="14" s="1"/>
  <c r="P11" i="14" s="1"/>
  <c r="N14" i="14"/>
  <c r="M11" i="14" s="1"/>
  <c r="N11" i="14" s="1"/>
  <c r="M14" i="14"/>
  <c r="L14" i="14"/>
  <c r="K11" i="14" s="1"/>
  <c r="K14" i="14"/>
  <c r="I14" i="14"/>
  <c r="H14" i="14"/>
  <c r="F14" i="14"/>
  <c r="E14" i="14"/>
  <c r="D11" i="14" s="1"/>
  <c r="J2" i="14" s="1"/>
  <c r="Q11" i="14"/>
  <c r="R11" i="14" s="1"/>
  <c r="G11" i="14"/>
  <c r="U4" i="14"/>
  <c r="T4" i="14"/>
  <c r="I4" i="14"/>
  <c r="D4" i="14"/>
  <c r="V3" i="14"/>
  <c r="V4" i="14" s="1"/>
  <c r="W4" i="14" s="1"/>
  <c r="V2" i="14"/>
  <c r="W2" i="14" s="1"/>
  <c r="L1" i="14"/>
  <c r="U7" i="14" s="1"/>
  <c r="Q7" i="15" l="1"/>
  <c r="R8" i="15"/>
  <c r="R9" i="15"/>
  <c r="J3" i="14"/>
  <c r="L11" i="14"/>
  <c r="T8" i="14"/>
  <c r="T9" i="14"/>
  <c r="L8" i="15"/>
  <c r="L9" i="15"/>
  <c r="K7" i="15"/>
  <c r="N8" i="14"/>
  <c r="M7" i="14"/>
  <c r="N9" i="14"/>
  <c r="V8" i="15"/>
  <c r="V9" i="15"/>
  <c r="R8" i="14"/>
  <c r="R9" i="14"/>
  <c r="T9" i="15"/>
  <c r="S7" i="15"/>
  <c r="T8" i="15"/>
  <c r="K2" i="14"/>
  <c r="L2" i="14" s="1"/>
  <c r="O7" i="14"/>
  <c r="P9" i="14"/>
  <c r="P8" i="14"/>
  <c r="X8" i="14"/>
  <c r="X9" i="14"/>
  <c r="W7" i="14"/>
  <c r="V8" i="14"/>
  <c r="V9" i="14"/>
  <c r="J3" i="15"/>
  <c r="N11" i="15"/>
  <c r="J2" i="15"/>
  <c r="P9" i="15"/>
  <c r="O7" i="15"/>
  <c r="P8" i="15"/>
  <c r="X8" i="15"/>
  <c r="X9" i="15"/>
  <c r="W3" i="14"/>
  <c r="Q7" i="14"/>
  <c r="U7" i="15"/>
  <c r="S7" i="14"/>
  <c r="W7" i="15"/>
  <c r="L9" i="14" l="1"/>
  <c r="L8" i="14"/>
  <c r="K7" i="14"/>
  <c r="O3" i="14" s="1"/>
  <c r="G10" i="14"/>
  <c r="H8" i="14" s="1"/>
  <c r="I7" i="14" s="1"/>
  <c r="D10" i="14"/>
  <c r="E8" i="14" s="1"/>
  <c r="F7" i="14" s="1"/>
  <c r="J5" i="14"/>
  <c r="J4" i="14"/>
  <c r="N8" i="15"/>
  <c r="N9" i="15"/>
  <c r="G10" i="15"/>
  <c r="H8" i="15" s="1"/>
  <c r="I7" i="15" s="1"/>
  <c r="D10" i="15"/>
  <c r="E8" i="15" s="1"/>
  <c r="F7" i="15" s="1"/>
  <c r="J5" i="15"/>
  <c r="J4" i="15"/>
  <c r="K2" i="15"/>
  <c r="L2" i="15" s="1"/>
  <c r="M7" i="15"/>
  <c r="O3" i="15" s="1"/>
  <c r="M4" i="14" l="1"/>
  <c r="L4" i="14"/>
  <c r="M4" i="15"/>
  <c r="L4" i="15"/>
  <c r="N4" i="15" s="1"/>
  <c r="N3" i="15" l="1"/>
  <c r="O5" i="15"/>
  <c r="N4" i="14"/>
  <c r="N3" i="14" l="1"/>
  <c r="O5" i="14"/>
  <c r="H17" i="13" l="1"/>
  <c r="X14" i="13"/>
  <c r="W14" i="13"/>
  <c r="V14" i="13"/>
  <c r="U14" i="13"/>
  <c r="T14" i="13"/>
  <c r="S14" i="13"/>
  <c r="R14" i="13"/>
  <c r="Q11" i="13" s="1"/>
  <c r="Q14" i="13"/>
  <c r="P14" i="13"/>
  <c r="O14" i="13"/>
  <c r="N14" i="13"/>
  <c r="M14" i="13"/>
  <c r="L14" i="13"/>
  <c r="K14" i="13"/>
  <c r="I14" i="13"/>
  <c r="H14" i="13"/>
  <c r="G11" i="13" s="1"/>
  <c r="J2" i="13" s="1"/>
  <c r="F14" i="13"/>
  <c r="E14" i="13"/>
  <c r="W11" i="13"/>
  <c r="X11" i="13" s="1"/>
  <c r="V11" i="13"/>
  <c r="V9" i="13" s="1"/>
  <c r="U11" i="13"/>
  <c r="T11" i="13"/>
  <c r="T9" i="13" s="1"/>
  <c r="S11" i="13"/>
  <c r="P11" i="13"/>
  <c r="P9" i="13" s="1"/>
  <c r="O11" i="13"/>
  <c r="N11" i="13"/>
  <c r="N8" i="13" s="1"/>
  <c r="M11" i="13"/>
  <c r="L11" i="13"/>
  <c r="L8" i="13" s="1"/>
  <c r="K11" i="13"/>
  <c r="D11" i="13"/>
  <c r="V8" i="13"/>
  <c r="P8" i="13"/>
  <c r="S7" i="13"/>
  <c r="V4" i="13"/>
  <c r="W4" i="13" s="1"/>
  <c r="T4" i="13"/>
  <c r="T5" i="13" s="1"/>
  <c r="I4" i="13"/>
  <c r="D4" i="13"/>
  <c r="V2" i="13"/>
  <c r="W2" i="13" s="1"/>
  <c r="L1" i="13"/>
  <c r="K42" i="12"/>
  <c r="K41" i="12"/>
  <c r="E41" i="12"/>
  <c r="X14" i="12"/>
  <c r="W14" i="12"/>
  <c r="V14" i="12"/>
  <c r="U14" i="12"/>
  <c r="U11" i="12" s="1"/>
  <c r="V11" i="12" s="1"/>
  <c r="T14" i="12"/>
  <c r="S14" i="12"/>
  <c r="R14" i="12"/>
  <c r="Q14" i="12"/>
  <c r="P14" i="12"/>
  <c r="O14" i="12"/>
  <c r="N14" i="12"/>
  <c r="M14" i="12"/>
  <c r="M11" i="12" s="1"/>
  <c r="L14" i="12"/>
  <c r="K14" i="12"/>
  <c r="I14" i="12"/>
  <c r="H14" i="12"/>
  <c r="F14" i="12"/>
  <c r="E14" i="12"/>
  <c r="W11" i="12"/>
  <c r="X11" i="12" s="1"/>
  <c r="S11" i="12"/>
  <c r="T11" i="12" s="1"/>
  <c r="R11" i="12"/>
  <c r="R8" i="12" s="1"/>
  <c r="Q11" i="12"/>
  <c r="O11" i="12"/>
  <c r="P11" i="12" s="1"/>
  <c r="K11" i="12"/>
  <c r="L11" i="12" s="1"/>
  <c r="G11" i="12"/>
  <c r="J2" i="12" s="1"/>
  <c r="D11" i="12"/>
  <c r="V4" i="12"/>
  <c r="W4" i="12" s="1"/>
  <c r="U4" i="12"/>
  <c r="T4" i="12"/>
  <c r="I4" i="12"/>
  <c r="D4" i="12"/>
  <c r="AB3" i="12"/>
  <c r="Z3" i="12"/>
  <c r="W3" i="12"/>
  <c r="V3" i="12"/>
  <c r="W2" i="12"/>
  <c r="V2" i="12"/>
  <c r="L1" i="12"/>
  <c r="X14" i="11"/>
  <c r="W14" i="11"/>
  <c r="V14" i="11"/>
  <c r="U14" i="11"/>
  <c r="T14" i="11"/>
  <c r="S14" i="11"/>
  <c r="S11" i="11" s="1"/>
  <c r="T11" i="11" s="1"/>
  <c r="R14" i="11"/>
  <c r="Q14" i="11"/>
  <c r="P14" i="11"/>
  <c r="O14" i="11"/>
  <c r="N14" i="11"/>
  <c r="M14" i="11"/>
  <c r="L14" i="11"/>
  <c r="K14" i="11"/>
  <c r="K11" i="11" s="1"/>
  <c r="I14" i="11"/>
  <c r="H14" i="11"/>
  <c r="F14" i="11"/>
  <c r="E14" i="11"/>
  <c r="X11" i="11"/>
  <c r="X8" i="11" s="1"/>
  <c r="W11" i="11"/>
  <c r="U11" i="11"/>
  <c r="V11" i="11" s="1"/>
  <c r="Q11" i="11"/>
  <c r="R11" i="11" s="1"/>
  <c r="P11" i="11"/>
  <c r="P8" i="11" s="1"/>
  <c r="O11" i="11"/>
  <c r="M11" i="11"/>
  <c r="N11" i="11" s="1"/>
  <c r="G11" i="11"/>
  <c r="D11" i="11"/>
  <c r="U4" i="11"/>
  <c r="T4" i="11"/>
  <c r="I4" i="11"/>
  <c r="D4" i="11"/>
  <c r="V3" i="11"/>
  <c r="W3" i="11" s="1"/>
  <c r="V2" i="11"/>
  <c r="W2" i="11" s="1"/>
  <c r="J2" i="11"/>
  <c r="L1" i="11"/>
  <c r="R11" i="13" l="1"/>
  <c r="J3" i="13"/>
  <c r="T9" i="11"/>
  <c r="T8" i="11"/>
  <c r="V8" i="12"/>
  <c r="V9" i="12"/>
  <c r="X8" i="13"/>
  <c r="X9" i="13"/>
  <c r="L11" i="11"/>
  <c r="J3" i="11"/>
  <c r="K2" i="11" s="1"/>
  <c r="L2" i="11" s="1"/>
  <c r="X9" i="12"/>
  <c r="X8" i="12"/>
  <c r="L8" i="12"/>
  <c r="L9" i="12"/>
  <c r="R8" i="11"/>
  <c r="R9" i="11"/>
  <c r="N11" i="12"/>
  <c r="J3" i="12"/>
  <c r="K2" i="12" s="1"/>
  <c r="L2" i="12" s="1"/>
  <c r="U7" i="11"/>
  <c r="V9" i="11"/>
  <c r="V8" i="11"/>
  <c r="S7" i="11"/>
  <c r="N8" i="11"/>
  <c r="N9" i="11"/>
  <c r="P8" i="12"/>
  <c r="P9" i="12"/>
  <c r="O7" i="12"/>
  <c r="T8" i="12"/>
  <c r="T9" i="12"/>
  <c r="W7" i="12"/>
  <c r="W7" i="11"/>
  <c r="X9" i="11"/>
  <c r="K7" i="12"/>
  <c r="U7" i="13"/>
  <c r="T8" i="13"/>
  <c r="M7" i="12"/>
  <c r="W7" i="13"/>
  <c r="M7" i="11"/>
  <c r="Q7" i="12"/>
  <c r="R9" i="12"/>
  <c r="K7" i="13"/>
  <c r="L9" i="13"/>
  <c r="V4" i="11"/>
  <c r="W4" i="11" s="1"/>
  <c r="O7" i="11"/>
  <c r="P9" i="11"/>
  <c r="S7" i="12"/>
  <c r="M7" i="13"/>
  <c r="N9" i="13"/>
  <c r="Q7" i="11"/>
  <c r="U7" i="12"/>
  <c r="O7" i="13"/>
  <c r="O3" i="12" l="1"/>
  <c r="J5" i="12"/>
  <c r="J4" i="12"/>
  <c r="D10" i="12"/>
  <c r="E8" i="12" s="1"/>
  <c r="F7" i="12" s="1"/>
  <c r="G10" i="12"/>
  <c r="H8" i="12" s="1"/>
  <c r="I7" i="12" s="1"/>
  <c r="N8" i="12"/>
  <c r="N9" i="12"/>
  <c r="J5" i="11"/>
  <c r="J4" i="11"/>
  <c r="G10" i="11"/>
  <c r="H8" i="11" s="1"/>
  <c r="I7" i="11" s="1"/>
  <c r="D10" i="11"/>
  <c r="E8" i="11" s="1"/>
  <c r="F7" i="11" s="1"/>
  <c r="L8" i="11"/>
  <c r="K7" i="11"/>
  <c r="O3" i="11" s="1"/>
  <c r="L9" i="11"/>
  <c r="J4" i="13"/>
  <c r="G10" i="13"/>
  <c r="H8" i="13" s="1"/>
  <c r="I7" i="13" s="1"/>
  <c r="J5" i="13"/>
  <c r="D10" i="13"/>
  <c r="E8" i="13" s="1"/>
  <c r="F7" i="13" s="1"/>
  <c r="K2" i="13"/>
  <c r="L2" i="13" s="1"/>
  <c r="R9" i="13"/>
  <c r="R8" i="13"/>
  <c r="Q7" i="13"/>
  <c r="U3" i="13" s="1"/>
  <c r="O3" i="13" l="1"/>
  <c r="U5" i="13"/>
  <c r="V3" i="13"/>
  <c r="M4" i="13"/>
  <c r="L4" i="13"/>
  <c r="N4" i="13" s="1"/>
  <c r="M4" i="12"/>
  <c r="L4" i="12"/>
  <c r="N4" i="12" s="1"/>
  <c r="L4" i="11"/>
  <c r="N4" i="11" s="1"/>
  <c r="M4" i="11"/>
  <c r="O5" i="12" l="1"/>
  <c r="N3" i="12"/>
  <c r="N3" i="13"/>
  <c r="O5" i="13"/>
  <c r="V5" i="13"/>
  <c r="W5" i="13" s="1"/>
  <c r="W3" i="13"/>
  <c r="O5" i="11"/>
  <c r="N3" i="11"/>
  <c r="X14" i="10" l="1"/>
  <c r="W14" i="10"/>
  <c r="V14" i="10"/>
  <c r="U14" i="10"/>
  <c r="T14" i="10"/>
  <c r="S14" i="10"/>
  <c r="R14" i="10"/>
  <c r="Q14" i="10"/>
  <c r="Q11" i="10" s="1"/>
  <c r="R11" i="10" s="1"/>
  <c r="P14" i="10"/>
  <c r="O14" i="10"/>
  <c r="N14" i="10"/>
  <c r="M14" i="10"/>
  <c r="L14" i="10"/>
  <c r="K14" i="10"/>
  <c r="I14" i="10"/>
  <c r="H14" i="10"/>
  <c r="G11" i="10" s="1"/>
  <c r="J2" i="10" s="1"/>
  <c r="F14" i="10"/>
  <c r="E14" i="10"/>
  <c r="W11" i="10"/>
  <c r="X11" i="10" s="1"/>
  <c r="U11" i="10"/>
  <c r="V11" i="10" s="1"/>
  <c r="S11" i="10"/>
  <c r="T11" i="10" s="1"/>
  <c r="P11" i="10"/>
  <c r="P9" i="10" s="1"/>
  <c r="O11" i="10"/>
  <c r="N11" i="10"/>
  <c r="M11" i="10"/>
  <c r="K11" i="10"/>
  <c r="D11" i="10"/>
  <c r="N9" i="10"/>
  <c r="P8" i="10"/>
  <c r="N8" i="10"/>
  <c r="T5" i="10"/>
  <c r="V4" i="10"/>
  <c r="W4" i="10" s="1"/>
  <c r="I4" i="10"/>
  <c r="D4" i="10"/>
  <c r="V2" i="10"/>
  <c r="W2" i="10" s="1"/>
  <c r="L1" i="10"/>
  <c r="O7" i="10" s="1"/>
  <c r="L25" i="9"/>
  <c r="E25" i="9"/>
  <c r="E23" i="9"/>
  <c r="E22" i="9"/>
  <c r="J20" i="9"/>
  <c r="H22" i="9" s="1"/>
  <c r="B20" i="9"/>
  <c r="E24" i="9" s="1"/>
  <c r="I19" i="9"/>
  <c r="X14" i="9"/>
  <c r="W14" i="9"/>
  <c r="V14" i="9"/>
  <c r="U11" i="9" s="1"/>
  <c r="V11" i="9" s="1"/>
  <c r="U14" i="9"/>
  <c r="T14" i="9"/>
  <c r="S14" i="9"/>
  <c r="S11" i="9" s="1"/>
  <c r="T11" i="9" s="1"/>
  <c r="R14" i="9"/>
  <c r="Q14" i="9"/>
  <c r="P14" i="9"/>
  <c r="O14" i="9"/>
  <c r="N14" i="9"/>
  <c r="M11" i="9" s="1"/>
  <c r="N11" i="9" s="1"/>
  <c r="M14" i="9"/>
  <c r="K14" i="9"/>
  <c r="I14" i="9"/>
  <c r="F14" i="9"/>
  <c r="X11" i="9"/>
  <c r="X8" i="9" s="1"/>
  <c r="W11" i="9"/>
  <c r="Q11" i="9"/>
  <c r="R11" i="9" s="1"/>
  <c r="P11" i="9"/>
  <c r="P8" i="9" s="1"/>
  <c r="O11" i="9"/>
  <c r="U4" i="9"/>
  <c r="T4" i="9"/>
  <c r="I4" i="9"/>
  <c r="D4" i="9"/>
  <c r="AB3" i="9"/>
  <c r="Z3" i="9"/>
  <c r="W3" i="9"/>
  <c r="V3" i="9"/>
  <c r="V2" i="9"/>
  <c r="V4" i="9" s="1"/>
  <c r="W4" i="9" s="1"/>
  <c r="L1" i="9"/>
  <c r="W7" i="9" s="1"/>
  <c r="X14" i="8"/>
  <c r="W14" i="8"/>
  <c r="V14" i="8"/>
  <c r="U14" i="8"/>
  <c r="T14" i="8"/>
  <c r="S11" i="8" s="1"/>
  <c r="T11" i="8" s="1"/>
  <c r="S14" i="8"/>
  <c r="R14" i="8"/>
  <c r="Q14" i="8"/>
  <c r="Q11" i="8" s="1"/>
  <c r="R11" i="8" s="1"/>
  <c r="P14" i="8"/>
  <c r="O14" i="8"/>
  <c r="N14" i="8"/>
  <c r="M14" i="8"/>
  <c r="L14" i="8"/>
  <c r="K11" i="8" s="1"/>
  <c r="K14" i="8"/>
  <c r="I14" i="8"/>
  <c r="H14" i="8"/>
  <c r="G11" i="8" s="1"/>
  <c r="J2" i="8" s="1"/>
  <c r="F14" i="8"/>
  <c r="E14" i="8"/>
  <c r="W11" i="8"/>
  <c r="X11" i="8" s="1"/>
  <c r="V11" i="8"/>
  <c r="V9" i="8" s="1"/>
  <c r="U11" i="8"/>
  <c r="O11" i="8"/>
  <c r="P11" i="8" s="1"/>
  <c r="N11" i="8"/>
  <c r="N8" i="8" s="1"/>
  <c r="M11" i="8"/>
  <c r="D11" i="8"/>
  <c r="V8" i="8"/>
  <c r="U4" i="8"/>
  <c r="T4" i="8"/>
  <c r="I4" i="8"/>
  <c r="D4" i="8"/>
  <c r="W3" i="8"/>
  <c r="V3" i="8"/>
  <c r="V2" i="8"/>
  <c r="W2" i="8" s="1"/>
  <c r="L1" i="8"/>
  <c r="U7" i="8" s="1"/>
  <c r="N8" i="9" l="1"/>
  <c r="N9" i="9"/>
  <c r="V8" i="9"/>
  <c r="V9" i="9"/>
  <c r="R9" i="10"/>
  <c r="Q7" i="10"/>
  <c r="R8" i="10"/>
  <c r="R8" i="9"/>
  <c r="R9" i="9"/>
  <c r="T8" i="10"/>
  <c r="T9" i="10"/>
  <c r="P8" i="8"/>
  <c r="P9" i="8"/>
  <c r="J3" i="8"/>
  <c r="K2" i="8" s="1"/>
  <c r="L2" i="8" s="1"/>
  <c r="L11" i="8"/>
  <c r="V8" i="10"/>
  <c r="V9" i="10"/>
  <c r="T8" i="8"/>
  <c r="T9" i="8"/>
  <c r="X8" i="10"/>
  <c r="X9" i="10"/>
  <c r="X9" i="8"/>
  <c r="W7" i="8"/>
  <c r="X8" i="8"/>
  <c r="E14" i="9"/>
  <c r="D11" i="9" s="1"/>
  <c r="J3" i="10"/>
  <c r="R8" i="8"/>
  <c r="R9" i="8"/>
  <c r="T8" i="9"/>
  <c r="T9" i="9"/>
  <c r="L22" i="9"/>
  <c r="M7" i="9"/>
  <c r="S7" i="10"/>
  <c r="L11" i="10"/>
  <c r="W2" i="9"/>
  <c r="O7" i="9"/>
  <c r="P9" i="9"/>
  <c r="H23" i="9"/>
  <c r="L23" i="9" s="1"/>
  <c r="U7" i="10"/>
  <c r="M7" i="8"/>
  <c r="N9" i="8"/>
  <c r="Q7" i="9"/>
  <c r="W7" i="10"/>
  <c r="V4" i="8"/>
  <c r="W4" i="8" s="1"/>
  <c r="O7" i="8"/>
  <c r="S7" i="9"/>
  <c r="Q7" i="8"/>
  <c r="U7" i="9"/>
  <c r="H24" i="9"/>
  <c r="L24" i="9" s="1"/>
  <c r="K7" i="10"/>
  <c r="S7" i="8"/>
  <c r="X9" i="9"/>
  <c r="M7" i="10"/>
  <c r="U3" i="10" l="1"/>
  <c r="H14" i="9"/>
  <c r="G11" i="9" s="1"/>
  <c r="J2" i="9" s="1"/>
  <c r="J4" i="10"/>
  <c r="G10" i="10"/>
  <c r="H8" i="10" s="1"/>
  <c r="I7" i="10" s="1"/>
  <c r="J5" i="10"/>
  <c r="D10" i="10"/>
  <c r="E8" i="10" s="1"/>
  <c r="F7" i="10" s="1"/>
  <c r="L8" i="8"/>
  <c r="L9" i="8"/>
  <c r="K2" i="10"/>
  <c r="L2" i="10" s="1"/>
  <c r="O3" i="10"/>
  <c r="K7" i="8"/>
  <c r="O3" i="8" s="1"/>
  <c r="J5" i="8"/>
  <c r="J4" i="8"/>
  <c r="G10" i="8"/>
  <c r="H8" i="8" s="1"/>
  <c r="I7" i="8" s="1"/>
  <c r="D10" i="8"/>
  <c r="E8" i="8" s="1"/>
  <c r="F7" i="8" s="1"/>
  <c r="L14" i="9"/>
  <c r="K11" i="9" s="1"/>
  <c r="L8" i="10"/>
  <c r="L9" i="10"/>
  <c r="M4" i="10" l="1"/>
  <c r="L4" i="10"/>
  <c r="L4" i="8"/>
  <c r="N4" i="8" s="1"/>
  <c r="M4" i="8"/>
  <c r="L11" i="9"/>
  <c r="J3" i="9"/>
  <c r="U5" i="10"/>
  <c r="V3" i="10"/>
  <c r="O5" i="8" l="1"/>
  <c r="N3" i="8"/>
  <c r="L9" i="9"/>
  <c r="L8" i="9"/>
  <c r="K7" i="9"/>
  <c r="O3" i="9" s="1"/>
  <c r="D10" i="9"/>
  <c r="E8" i="9" s="1"/>
  <c r="F7" i="9" s="1"/>
  <c r="G10" i="9"/>
  <c r="H8" i="9" s="1"/>
  <c r="I7" i="9" s="1"/>
  <c r="J5" i="9"/>
  <c r="J4" i="9"/>
  <c r="N4" i="10"/>
  <c r="W3" i="10"/>
  <c r="V5" i="10"/>
  <c r="W5" i="10" s="1"/>
  <c r="K2" i="9"/>
  <c r="L2" i="9" s="1"/>
  <c r="M4" i="9" l="1"/>
  <c r="L4" i="9"/>
  <c r="N4" i="9" s="1"/>
  <c r="O5" i="10"/>
  <c r="N3" i="10"/>
  <c r="O5" i="9" l="1"/>
  <c r="N3" i="9"/>
  <c r="E17" i="7" l="1"/>
  <c r="X14" i="7"/>
  <c r="W14" i="7"/>
  <c r="V14" i="7"/>
  <c r="U14" i="7"/>
  <c r="T14" i="7"/>
  <c r="S11" i="7" s="1"/>
  <c r="T11" i="7" s="1"/>
  <c r="S14" i="7"/>
  <c r="R14" i="7"/>
  <c r="Q14" i="7"/>
  <c r="P14" i="7"/>
  <c r="O14" i="7"/>
  <c r="N14" i="7"/>
  <c r="M14" i="7"/>
  <c r="L14" i="7"/>
  <c r="K11" i="7" s="1"/>
  <c r="K14" i="7"/>
  <c r="I14" i="7"/>
  <c r="H14" i="7"/>
  <c r="F14" i="7"/>
  <c r="E14" i="7"/>
  <c r="W11" i="7"/>
  <c r="X11" i="7" s="1"/>
  <c r="V11" i="7"/>
  <c r="V9" i="7" s="1"/>
  <c r="U11" i="7"/>
  <c r="Q11" i="7"/>
  <c r="R11" i="7" s="1"/>
  <c r="P11" i="7"/>
  <c r="O11" i="7"/>
  <c r="N11" i="7"/>
  <c r="N8" i="7" s="1"/>
  <c r="M11" i="7"/>
  <c r="G11" i="7"/>
  <c r="D11" i="7"/>
  <c r="P9" i="7"/>
  <c r="V8" i="7"/>
  <c r="P8" i="7"/>
  <c r="I4" i="7"/>
  <c r="D4" i="7"/>
  <c r="V2" i="7"/>
  <c r="W2" i="7" s="1"/>
  <c r="T2" i="7"/>
  <c r="T4" i="7" s="1"/>
  <c r="N5" i="7" s="1"/>
  <c r="J2" i="7"/>
  <c r="L1" i="7"/>
  <c r="Q7" i="7" s="1"/>
  <c r="X14" i="6"/>
  <c r="W14" i="6"/>
  <c r="W11" i="6" s="1"/>
  <c r="X11" i="6" s="1"/>
  <c r="V14" i="6"/>
  <c r="U14" i="6"/>
  <c r="T14" i="6"/>
  <c r="S14" i="6"/>
  <c r="S11" i="6" s="1"/>
  <c r="T11" i="6" s="1"/>
  <c r="R14" i="6"/>
  <c r="Q14" i="6"/>
  <c r="P14" i="6"/>
  <c r="O14" i="6"/>
  <c r="O11" i="6" s="1"/>
  <c r="P11" i="6" s="1"/>
  <c r="N14" i="6"/>
  <c r="M14" i="6"/>
  <c r="L14" i="6"/>
  <c r="K14" i="6"/>
  <c r="K11" i="6" s="1"/>
  <c r="I14" i="6"/>
  <c r="H14" i="6"/>
  <c r="F14" i="6"/>
  <c r="E14" i="6"/>
  <c r="U11" i="6"/>
  <c r="V11" i="6" s="1"/>
  <c r="Q11" i="6"/>
  <c r="R11" i="6" s="1"/>
  <c r="M11" i="6"/>
  <c r="N11" i="6" s="1"/>
  <c r="G11" i="6"/>
  <c r="D11" i="6"/>
  <c r="I4" i="6"/>
  <c r="D4" i="6"/>
  <c r="J2" i="6"/>
  <c r="L1" i="6"/>
  <c r="X14" i="5"/>
  <c r="W14" i="5"/>
  <c r="W11" i="5" s="1"/>
  <c r="X11" i="5" s="1"/>
  <c r="V14" i="5"/>
  <c r="U14" i="5"/>
  <c r="T14" i="5"/>
  <c r="S14" i="5"/>
  <c r="S11" i="5" s="1"/>
  <c r="T11" i="5" s="1"/>
  <c r="R14" i="5"/>
  <c r="Q14" i="5"/>
  <c r="P14" i="5"/>
  <c r="O14" i="5"/>
  <c r="O11" i="5" s="1"/>
  <c r="P11" i="5" s="1"/>
  <c r="N14" i="5"/>
  <c r="M14" i="5"/>
  <c r="L14" i="5"/>
  <c r="K14" i="5"/>
  <c r="K11" i="5" s="1"/>
  <c r="I14" i="5"/>
  <c r="G11" i="5" s="1"/>
  <c r="H14" i="5"/>
  <c r="F14" i="5"/>
  <c r="E14" i="5"/>
  <c r="D11" i="5" s="1"/>
  <c r="U11" i="5"/>
  <c r="V11" i="5" s="1"/>
  <c r="Q11" i="5"/>
  <c r="R11" i="5" s="1"/>
  <c r="M11" i="5"/>
  <c r="N11" i="5" s="1"/>
  <c r="I4" i="5"/>
  <c r="D4" i="5"/>
  <c r="L1" i="5"/>
  <c r="X14" i="4"/>
  <c r="W14" i="4"/>
  <c r="W11" i="4" s="1"/>
  <c r="X11" i="4" s="1"/>
  <c r="V14" i="4"/>
  <c r="U14" i="4"/>
  <c r="T14" i="4"/>
  <c r="S14" i="4"/>
  <c r="S11" i="4" s="1"/>
  <c r="T11" i="4" s="1"/>
  <c r="R14" i="4"/>
  <c r="Q14" i="4"/>
  <c r="P14" i="4"/>
  <c r="O14" i="4"/>
  <c r="O11" i="4" s="1"/>
  <c r="P11" i="4" s="1"/>
  <c r="N14" i="4"/>
  <c r="M14" i="4"/>
  <c r="L14" i="4"/>
  <c r="K14" i="4"/>
  <c r="K11" i="4" s="1"/>
  <c r="I14" i="4"/>
  <c r="H14" i="4"/>
  <c r="F14" i="4"/>
  <c r="E14" i="4"/>
  <c r="U11" i="4"/>
  <c r="V11" i="4" s="1"/>
  <c r="Q11" i="4"/>
  <c r="R11" i="4" s="1"/>
  <c r="M11" i="4"/>
  <c r="N11" i="4" s="1"/>
  <c r="G11" i="4"/>
  <c r="D11" i="4"/>
  <c r="I4" i="4"/>
  <c r="D4" i="4"/>
  <c r="J2" i="4"/>
  <c r="L1" i="4"/>
  <c r="X14" i="3"/>
  <c r="W14" i="3"/>
  <c r="W11" i="3" s="1"/>
  <c r="X11" i="3" s="1"/>
  <c r="V14" i="3"/>
  <c r="U14" i="3"/>
  <c r="T14" i="3"/>
  <c r="S14" i="3"/>
  <c r="S11" i="3" s="1"/>
  <c r="T11" i="3" s="1"/>
  <c r="R14" i="3"/>
  <c r="Q14" i="3"/>
  <c r="P14" i="3"/>
  <c r="O14" i="3"/>
  <c r="O11" i="3" s="1"/>
  <c r="P11" i="3" s="1"/>
  <c r="N14" i="3"/>
  <c r="M14" i="3"/>
  <c r="L14" i="3"/>
  <c r="K14" i="3"/>
  <c r="K11" i="3" s="1"/>
  <c r="I14" i="3"/>
  <c r="G11" i="3" s="1"/>
  <c r="H14" i="3"/>
  <c r="F14" i="3"/>
  <c r="E14" i="3"/>
  <c r="D11" i="3" s="1"/>
  <c r="J2" i="3" s="1"/>
  <c r="U11" i="3"/>
  <c r="V11" i="3" s="1"/>
  <c r="Q11" i="3"/>
  <c r="R11" i="3" s="1"/>
  <c r="M11" i="3"/>
  <c r="N11" i="3" s="1"/>
  <c r="I4" i="3"/>
  <c r="D4" i="3"/>
  <c r="L1" i="3"/>
  <c r="X14" i="2"/>
  <c r="W14" i="2"/>
  <c r="W11" i="2" s="1"/>
  <c r="X11" i="2" s="1"/>
  <c r="V14" i="2"/>
  <c r="U14" i="2"/>
  <c r="T14" i="2"/>
  <c r="S14" i="2"/>
  <c r="S11" i="2" s="1"/>
  <c r="T11" i="2" s="1"/>
  <c r="R14" i="2"/>
  <c r="Q14" i="2"/>
  <c r="P14" i="2"/>
  <c r="O14" i="2"/>
  <c r="O11" i="2" s="1"/>
  <c r="P11" i="2" s="1"/>
  <c r="N14" i="2"/>
  <c r="M14" i="2"/>
  <c r="L14" i="2"/>
  <c r="K14" i="2"/>
  <c r="K11" i="2" s="1"/>
  <c r="I14" i="2"/>
  <c r="H14" i="2"/>
  <c r="F14" i="2"/>
  <c r="E14" i="2"/>
  <c r="U11" i="2"/>
  <c r="V11" i="2" s="1"/>
  <c r="Q11" i="2"/>
  <c r="R11" i="2" s="1"/>
  <c r="M11" i="2"/>
  <c r="N11" i="2" s="1"/>
  <c r="G11" i="2"/>
  <c r="D11" i="2"/>
  <c r="J2" i="2" s="1"/>
  <c r="I4" i="2"/>
  <c r="D4" i="2"/>
  <c r="L1" i="2"/>
  <c r="R8" i="2" l="1"/>
  <c r="R9" i="2"/>
  <c r="X8" i="6"/>
  <c r="X9" i="6"/>
  <c r="V9" i="2"/>
  <c r="V8" i="2"/>
  <c r="U7" i="2"/>
  <c r="V8" i="3"/>
  <c r="V9" i="3"/>
  <c r="U7" i="3"/>
  <c r="L11" i="4"/>
  <c r="J3" i="4"/>
  <c r="T8" i="4"/>
  <c r="T9" i="4"/>
  <c r="L11" i="5"/>
  <c r="J3" i="5"/>
  <c r="T8" i="5"/>
  <c r="T9" i="5"/>
  <c r="S7" i="5"/>
  <c r="R9" i="7"/>
  <c r="R8" i="7"/>
  <c r="O7" i="2"/>
  <c r="P8" i="3"/>
  <c r="P9" i="3"/>
  <c r="O7" i="3"/>
  <c r="T8" i="7"/>
  <c r="T9" i="7"/>
  <c r="R8" i="4"/>
  <c r="R9" i="4"/>
  <c r="R8" i="5"/>
  <c r="R9" i="5"/>
  <c r="Q7" i="5"/>
  <c r="P9" i="6"/>
  <c r="P8" i="6"/>
  <c r="X9" i="3"/>
  <c r="X8" i="3"/>
  <c r="M7" i="5"/>
  <c r="N8" i="5"/>
  <c r="N9" i="5"/>
  <c r="W7" i="3"/>
  <c r="O7" i="4"/>
  <c r="U7" i="4"/>
  <c r="V9" i="4"/>
  <c r="V8" i="4"/>
  <c r="V8" i="5"/>
  <c r="V9" i="5"/>
  <c r="U7" i="5"/>
  <c r="L11" i="6"/>
  <c r="J3" i="6"/>
  <c r="T8" i="6"/>
  <c r="T9" i="6"/>
  <c r="X8" i="7"/>
  <c r="X9" i="7"/>
  <c r="W7" i="7"/>
  <c r="X8" i="2"/>
  <c r="X9" i="2"/>
  <c r="N8" i="4"/>
  <c r="N9" i="4"/>
  <c r="M7" i="4"/>
  <c r="X8" i="4"/>
  <c r="X9" i="4"/>
  <c r="P8" i="5"/>
  <c r="P9" i="5"/>
  <c r="O7" i="5"/>
  <c r="X9" i="5"/>
  <c r="X8" i="5"/>
  <c r="N8" i="6"/>
  <c r="N9" i="6"/>
  <c r="M7" i="6"/>
  <c r="K2" i="6"/>
  <c r="L2" i="6" s="1"/>
  <c r="K2" i="3"/>
  <c r="L2" i="3" s="1"/>
  <c r="J3" i="7"/>
  <c r="L11" i="7"/>
  <c r="P9" i="4"/>
  <c r="P8" i="4"/>
  <c r="L11" i="2"/>
  <c r="J3" i="2"/>
  <c r="K2" i="2" s="1"/>
  <c r="L2" i="2" s="1"/>
  <c r="T8" i="3"/>
  <c r="T9" i="3"/>
  <c r="S7" i="3"/>
  <c r="R8" i="6"/>
  <c r="R9" i="6"/>
  <c r="R8" i="3"/>
  <c r="R9" i="3"/>
  <c r="Q7" i="3"/>
  <c r="P9" i="2"/>
  <c r="P8" i="2"/>
  <c r="J2" i="5"/>
  <c r="K2" i="5" s="1"/>
  <c r="L2" i="5" s="1"/>
  <c r="T8" i="2"/>
  <c r="T9" i="2"/>
  <c r="L11" i="3"/>
  <c r="J3" i="3"/>
  <c r="N8" i="2"/>
  <c r="N9" i="2"/>
  <c r="M7" i="2"/>
  <c r="M7" i="3"/>
  <c r="N8" i="3"/>
  <c r="N9" i="3"/>
  <c r="W7" i="5"/>
  <c r="O7" i="6"/>
  <c r="U7" i="6"/>
  <c r="V8" i="6"/>
  <c r="V9" i="6"/>
  <c r="Q7" i="2"/>
  <c r="Q7" i="4"/>
  <c r="Q7" i="6"/>
  <c r="S7" i="7"/>
  <c r="S7" i="2"/>
  <c r="K7" i="3"/>
  <c r="O3" i="3" s="1"/>
  <c r="S7" i="4"/>
  <c r="K7" i="5"/>
  <c r="O3" i="5" s="1"/>
  <c r="S7" i="6"/>
  <c r="U7" i="7"/>
  <c r="W7" i="2"/>
  <c r="W7" i="4"/>
  <c r="W7" i="6"/>
  <c r="K7" i="7"/>
  <c r="O3" i="7" s="1"/>
  <c r="K7" i="2"/>
  <c r="O3" i="2" s="1"/>
  <c r="M7" i="7"/>
  <c r="N9" i="7"/>
  <c r="O7" i="7"/>
  <c r="U3" i="7" s="1"/>
  <c r="L8" i="6" l="1"/>
  <c r="L9" i="6"/>
  <c r="K7" i="6"/>
  <c r="O3" i="6" s="1"/>
  <c r="J5" i="5"/>
  <c r="G10" i="5"/>
  <c r="H8" i="5" s="1"/>
  <c r="I7" i="5" s="1"/>
  <c r="J4" i="5"/>
  <c r="D10" i="5"/>
  <c r="E8" i="5" s="1"/>
  <c r="F7" i="5" s="1"/>
  <c r="L8" i="5"/>
  <c r="L9" i="5"/>
  <c r="J5" i="3"/>
  <c r="G10" i="3"/>
  <c r="H8" i="3" s="1"/>
  <c r="I7" i="3" s="1"/>
  <c r="J4" i="3"/>
  <c r="D10" i="3"/>
  <c r="E8" i="3" s="1"/>
  <c r="F7" i="3" s="1"/>
  <c r="L8" i="2"/>
  <c r="L9" i="2"/>
  <c r="L8" i="3"/>
  <c r="L9" i="3"/>
  <c r="K2" i="4"/>
  <c r="L2" i="4" s="1"/>
  <c r="G10" i="4"/>
  <c r="H8" i="4" s="1"/>
  <c r="I7" i="4" s="1"/>
  <c r="J4" i="4"/>
  <c r="D10" i="4"/>
  <c r="E8" i="4" s="1"/>
  <c r="F7" i="4" s="1"/>
  <c r="J5" i="4"/>
  <c r="U4" i="7"/>
  <c r="V3" i="7"/>
  <c r="L8" i="4"/>
  <c r="L9" i="4"/>
  <c r="K7" i="4"/>
  <c r="O3" i="4" s="1"/>
  <c r="G10" i="2"/>
  <c r="H8" i="2" s="1"/>
  <c r="I7" i="2" s="1"/>
  <c r="J4" i="2"/>
  <c r="D10" i="2"/>
  <c r="E8" i="2" s="1"/>
  <c r="F7" i="2" s="1"/>
  <c r="J5" i="2"/>
  <c r="L8" i="7"/>
  <c r="L9" i="7"/>
  <c r="J5" i="7"/>
  <c r="J4" i="7"/>
  <c r="G10" i="7"/>
  <c r="H8" i="7" s="1"/>
  <c r="I7" i="7" s="1"/>
  <c r="K2" i="7"/>
  <c r="L2" i="7" s="1"/>
  <c r="D10" i="7"/>
  <c r="E8" i="7" s="1"/>
  <c r="F7" i="7" s="1"/>
  <c r="G10" i="6"/>
  <c r="H8" i="6" s="1"/>
  <c r="I7" i="6" s="1"/>
  <c r="J4" i="6"/>
  <c r="D10" i="6"/>
  <c r="E8" i="6" s="1"/>
  <c r="F7" i="6" s="1"/>
  <c r="J5" i="6"/>
  <c r="M4" i="2" l="1"/>
  <c r="L4" i="2"/>
  <c r="N4" i="2" s="1"/>
  <c r="M4" i="5"/>
  <c r="L4" i="5"/>
  <c r="N4" i="5" s="1"/>
  <c r="W3" i="7"/>
  <c r="V4" i="7"/>
  <c r="W4" i="7" s="1"/>
  <c r="M4" i="4"/>
  <c r="L4" i="4"/>
  <c r="N4" i="4" s="1"/>
  <c r="M4" i="7"/>
  <c r="L4" i="7"/>
  <c r="N4" i="7" s="1"/>
  <c r="M4" i="3"/>
  <c r="L4" i="3"/>
  <c r="N4" i="3" s="1"/>
  <c r="M4" i="6"/>
  <c r="L4" i="6"/>
  <c r="N4" i="6" s="1"/>
  <c r="N3" i="4" l="1"/>
  <c r="O5" i="4"/>
  <c r="N3" i="6"/>
  <c r="O5" i="6"/>
  <c r="O5" i="5"/>
  <c r="N3" i="5"/>
  <c r="O5" i="3"/>
  <c r="N3" i="3"/>
  <c r="O5" i="2"/>
  <c r="N3" i="2"/>
  <c r="O5" i="7"/>
  <c r="N3" i="7"/>
  <c r="X14" i="1" l="1"/>
  <c r="W14" i="1"/>
  <c r="V14" i="1"/>
  <c r="U14" i="1"/>
  <c r="T14" i="1"/>
  <c r="S14" i="1"/>
  <c r="S11" i="1" s="1"/>
  <c r="T11" i="1" s="1"/>
  <c r="R14" i="1"/>
  <c r="Q14" i="1"/>
  <c r="P14" i="1"/>
  <c r="O14" i="1"/>
  <c r="N14" i="1"/>
  <c r="M14" i="1"/>
  <c r="L14" i="1"/>
  <c r="K14" i="1"/>
  <c r="K11" i="1" s="1"/>
  <c r="I14" i="1"/>
  <c r="H14" i="1"/>
  <c r="F14" i="1"/>
  <c r="E14" i="1"/>
  <c r="W11" i="1"/>
  <c r="X11" i="1" s="1"/>
  <c r="U11" i="1"/>
  <c r="V11" i="1" s="1"/>
  <c r="Q11" i="1"/>
  <c r="R11" i="1" s="1"/>
  <c r="P11" i="1"/>
  <c r="P9" i="1" s="1"/>
  <c r="O11" i="1"/>
  <c r="M11" i="1"/>
  <c r="N11" i="1" s="1"/>
  <c r="G11" i="1"/>
  <c r="D11" i="1"/>
  <c r="U5" i="1"/>
  <c r="T5" i="1"/>
  <c r="V4" i="1"/>
  <c r="W4" i="1" s="1"/>
  <c r="I4" i="1"/>
  <c r="D4" i="1"/>
  <c r="V3" i="1"/>
  <c r="W3" i="1" s="1"/>
  <c r="V2" i="1"/>
  <c r="W2" i="1" s="1"/>
  <c r="J2" i="1"/>
  <c r="L1" i="1"/>
  <c r="O7" i="1" s="1"/>
  <c r="N8" i="1" l="1"/>
  <c r="N9" i="1"/>
  <c r="L11" i="1"/>
  <c r="J3" i="1"/>
  <c r="R8" i="1"/>
  <c r="R9" i="1"/>
  <c r="T8" i="1"/>
  <c r="T9" i="1"/>
  <c r="V8" i="1"/>
  <c r="V9" i="1"/>
  <c r="X8" i="1"/>
  <c r="X9" i="1"/>
  <c r="K2" i="1"/>
  <c r="L2" i="1" s="1"/>
  <c r="Q7" i="1"/>
  <c r="P8" i="1"/>
  <c r="V5" i="1"/>
  <c r="W5" i="1" s="1"/>
  <c r="S7" i="1"/>
  <c r="U7" i="1"/>
  <c r="W7" i="1"/>
  <c r="K7" i="1"/>
  <c r="M7" i="1"/>
  <c r="O3" i="1" l="1"/>
  <c r="J4" i="1"/>
  <c r="G10" i="1"/>
  <c r="H8" i="1" s="1"/>
  <c r="I7" i="1" s="1"/>
  <c r="J5" i="1"/>
  <c r="D10" i="1"/>
  <c r="E8" i="1" s="1"/>
  <c r="F7" i="1" s="1"/>
  <c r="L8" i="1"/>
  <c r="L9" i="1"/>
  <c r="M4" i="1" l="1"/>
  <c r="L4" i="1"/>
  <c r="N4" i="1" s="1"/>
  <c r="O5" i="1" l="1"/>
  <c r="N3" i="1"/>
</calcChain>
</file>

<file path=xl/sharedStrings.xml><?xml version="1.0" encoding="utf-8"?>
<sst xmlns="http://schemas.openxmlformats.org/spreadsheetml/2006/main" count="996" uniqueCount="110">
  <si>
    <t>FIELD PRODUCTION RECORD</t>
  </si>
  <si>
    <t>ac</t>
  </si>
  <si>
    <t>t</t>
  </si>
  <si>
    <t>bu</t>
  </si>
  <si>
    <t>Combine Totals</t>
  </si>
  <si>
    <t xml:space="preserve">Fall </t>
  </si>
  <si>
    <t>FIELD</t>
  </si>
  <si>
    <t>F22</t>
  </si>
  <si>
    <t>N13</t>
  </si>
  <si>
    <t>Field Total</t>
  </si>
  <si>
    <t>Cart Factor</t>
  </si>
  <si>
    <t>Moisture</t>
  </si>
  <si>
    <t>Dockage</t>
  </si>
  <si>
    <t>Spring</t>
  </si>
  <si>
    <t>CROP</t>
  </si>
  <si>
    <t>Abandon</t>
  </si>
  <si>
    <t>DATE</t>
  </si>
  <si>
    <t>bu/ac</t>
  </si>
  <si>
    <t>Total</t>
  </si>
  <si>
    <t xml:space="preserve">Moisture </t>
  </si>
  <si>
    <t>APEX</t>
  </si>
  <si>
    <t>Unload</t>
  </si>
  <si>
    <t>Other Fields</t>
  </si>
  <si>
    <t>TOTALS</t>
  </si>
  <si>
    <t>Cart Number</t>
  </si>
  <si>
    <t>HIS S680</t>
  </si>
  <si>
    <t>Tracks S690</t>
  </si>
  <si>
    <t>Bin 12</t>
  </si>
  <si>
    <t>Cart</t>
  </si>
  <si>
    <t>Spring Bag</t>
  </si>
  <si>
    <t>JRI</t>
  </si>
  <si>
    <t>Field Bags</t>
  </si>
  <si>
    <t>F</t>
  </si>
  <si>
    <t>G</t>
  </si>
  <si>
    <t>Hillsboro</t>
  </si>
  <si>
    <t>Load</t>
  </si>
  <si>
    <t>Mass</t>
  </si>
  <si>
    <t>Hills</t>
  </si>
  <si>
    <t>FENA</t>
  </si>
  <si>
    <t>Combine</t>
  </si>
  <si>
    <t xml:space="preserve"> HR-91</t>
  </si>
  <si>
    <t xml:space="preserve"> HR-899</t>
  </si>
  <si>
    <t xml:space="preserve"> 92-93</t>
  </si>
  <si>
    <t xml:space="preserve"> 901-902</t>
  </si>
  <si>
    <t>ne</t>
  </si>
  <si>
    <t>end</t>
  </si>
  <si>
    <t>F18</t>
  </si>
  <si>
    <t>Sec 04</t>
  </si>
  <si>
    <t>Cargill</t>
  </si>
  <si>
    <t>Yard Bag</t>
  </si>
  <si>
    <t>9400i</t>
  </si>
  <si>
    <t>Bin 23</t>
  </si>
  <si>
    <t>NE</t>
  </si>
  <si>
    <t>Load 1</t>
  </si>
  <si>
    <t>Load 2</t>
  </si>
  <si>
    <t>Sep 28,29</t>
  </si>
  <si>
    <t>F14</t>
  </si>
  <si>
    <t>SE31</t>
  </si>
  <si>
    <t>Bag F2</t>
  </si>
  <si>
    <t>C</t>
  </si>
  <si>
    <t>D</t>
  </si>
  <si>
    <t>E</t>
  </si>
  <si>
    <t>F12</t>
  </si>
  <si>
    <t>W21</t>
  </si>
  <si>
    <t>Yard bag</t>
  </si>
  <si>
    <t>F19d</t>
  </si>
  <si>
    <t>E11</t>
  </si>
  <si>
    <t>Yard bag East</t>
  </si>
  <si>
    <t>B</t>
  </si>
  <si>
    <t xml:space="preserve">                     </t>
  </si>
  <si>
    <t>F25a</t>
  </si>
  <si>
    <t>NW25 Wieben</t>
  </si>
  <si>
    <t>A</t>
  </si>
  <si>
    <t>F25b</t>
  </si>
  <si>
    <t>E36 Wieben</t>
  </si>
  <si>
    <t>Dryer</t>
  </si>
  <si>
    <t>F7</t>
  </si>
  <si>
    <t>N32</t>
  </si>
  <si>
    <t>RA Bag</t>
  </si>
  <si>
    <t>Bin</t>
  </si>
  <si>
    <t>Pile</t>
  </si>
  <si>
    <t xml:space="preserve"> 841-842</t>
  </si>
  <si>
    <t>F1,2</t>
  </si>
  <si>
    <t>S11</t>
  </si>
  <si>
    <t>Bag 22</t>
  </si>
  <si>
    <t>862, 863</t>
  </si>
  <si>
    <t>57,58</t>
  </si>
  <si>
    <t>59-60</t>
  </si>
  <si>
    <t>61-63</t>
  </si>
  <si>
    <t xml:space="preserve"> 64\</t>
  </si>
  <si>
    <t>Bag F22</t>
  </si>
  <si>
    <t xml:space="preserve"> 76-77</t>
  </si>
  <si>
    <t xml:space="preserve"> 79-80</t>
  </si>
  <si>
    <t xml:space="preserve"> 895-896</t>
  </si>
  <si>
    <t xml:space="preserve"> 897-898</t>
  </si>
  <si>
    <t>F9</t>
  </si>
  <si>
    <t>SE06</t>
  </si>
  <si>
    <t xml:space="preserve"> 98-99</t>
  </si>
  <si>
    <t>F25</t>
  </si>
  <si>
    <t>SW25</t>
  </si>
  <si>
    <t>Bag</t>
  </si>
  <si>
    <t>Wieben Bag</t>
  </si>
  <si>
    <t>F6a</t>
  </si>
  <si>
    <t xml:space="preserve"> 822-823</t>
  </si>
  <si>
    <t xml:space="preserve"> 11-12</t>
  </si>
  <si>
    <t>F15</t>
  </si>
  <si>
    <t>NE24</t>
  </si>
  <si>
    <t>Bag F12 S</t>
  </si>
  <si>
    <t>Bag F12 N</t>
  </si>
  <si>
    <t xml:space="preserve"> Oct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</si>
</sst>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165" fontId="0" fillId="0" borderId="0" xfId="0" applyNumberFormat="1"/>
    <xf numFmtId="15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166" fontId="0" fillId="0" borderId="0" xfId="0" applyNumberFormat="1"/>
    <xf numFmtId="15" fontId="0" fillId="0" borderId="0" xfId="0" applyNumberFormat="1" applyAlignment="1">
      <alignment horizontal="center"/>
    </xf>
    <xf numFmtId="164" fontId="0" fillId="0" borderId="2" xfId="0" applyNumberFormat="1" applyBorder="1"/>
    <xf numFmtId="15" fontId="0" fillId="0" borderId="0" xfId="0" applyNumberFormat="1"/>
    <xf numFmtId="0" fontId="0" fillId="0" borderId="3" xfId="0" applyBorder="1"/>
    <xf numFmtId="166" fontId="0" fillId="0" borderId="3" xfId="0" applyNumberFormat="1" applyBorder="1"/>
    <xf numFmtId="1" fontId="0" fillId="0" borderId="3" xfId="0" applyNumberFormat="1" applyBorder="1"/>
    <xf numFmtId="165" fontId="0" fillId="0" borderId="3" xfId="0" applyNumberFormat="1" applyBorder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0" fillId="2" borderId="0" xfId="0" applyFill="1"/>
    <xf numFmtId="10" fontId="0" fillId="2" borderId="0" xfId="0" applyNumberFormat="1" applyFill="1"/>
    <xf numFmtId="0" fontId="0" fillId="2" borderId="4" xfId="0" applyFill="1" applyBorder="1"/>
    <xf numFmtId="1" fontId="0" fillId="2" borderId="5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0" fontId="0" fillId="0" borderId="4" xfId="0" applyBorder="1"/>
    <xf numFmtId="1" fontId="0" fillId="0" borderId="5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16" fontId="0" fillId="0" borderId="0" xfId="0" applyNumberFormat="1"/>
    <xf numFmtId="3" fontId="0" fillId="0" borderId="0" xfId="0" applyNumberFormat="1"/>
    <xf numFmtId="0" fontId="1" fillId="0" borderId="4" xfId="0" applyFont="1" applyBorder="1"/>
    <xf numFmtId="0" fontId="1" fillId="0" borderId="8" xfId="0" applyFont="1" applyBorder="1"/>
    <xf numFmtId="1" fontId="1" fillId="0" borderId="0" xfId="0" applyNumberFormat="1" applyFont="1"/>
    <xf numFmtId="3" fontId="0" fillId="0" borderId="8" xfId="0" applyNumberFormat="1" applyBorder="1"/>
    <xf numFmtId="0" fontId="0" fillId="0" borderId="13" xfId="0" applyBorder="1"/>
    <xf numFmtId="15" fontId="0" fillId="0" borderId="0" xfId="0" quotePrefix="1" applyNumberFormat="1"/>
    <xf numFmtId="1" fontId="0" fillId="0" borderId="8" xfId="0" applyNumberFormat="1" applyBorder="1"/>
    <xf numFmtId="166" fontId="1" fillId="0" borderId="0" xfId="0" applyNumberFormat="1" applyFont="1"/>
    <xf numFmtId="0" fontId="0" fillId="3" borderId="8" xfId="0" applyFill="1" applyBorder="1"/>
    <xf numFmtId="0" fontId="1" fillId="3" borderId="0" xfId="0" applyFont="1" applyFill="1"/>
    <xf numFmtId="0" fontId="0" fillId="3" borderId="4" xfId="0" applyFill="1" applyBorder="1"/>
    <xf numFmtId="166" fontId="0" fillId="0" borderId="8" xfId="0" applyNumberFormat="1" applyBorder="1"/>
    <xf numFmtId="1" fontId="0" fillId="0" borderId="11" xfId="0" applyNumberFormat="1" applyBorder="1"/>
    <xf numFmtId="0" fontId="3" fillId="0" borderId="0" xfId="0" applyFont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0%20Crop/Production/CWRS/CWRS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0%20Crop/Production/Peas/Peas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0%20Crop/Production/CPS%20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0%20Crop/Production/Oats%20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0%20Crop/Production/Yari%20CPS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A"/>
      <sheetName val="B"/>
      <sheetName val="F22"/>
      <sheetName val="D"/>
      <sheetName val="E"/>
      <sheetName val="F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 refreshError="1"/>
      <sheetData sheetId="1">
        <row r="2">
          <cell r="C2" t="str">
            <v>CWRS</v>
          </cell>
          <cell r="D2">
            <v>60</v>
          </cell>
          <cell r="E2">
            <v>0.14499999999999999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F18"/>
      <sheetName val="F14"/>
      <sheetName val="F12"/>
      <sheetName val="F19d"/>
      <sheetName val="F25a"/>
      <sheetName val="F25b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 refreshError="1"/>
      <sheetData sheetId="1">
        <row r="2">
          <cell r="C2" t="str">
            <v>Peas</v>
          </cell>
          <cell r="D2">
            <v>60</v>
          </cell>
          <cell r="E2">
            <v>0.16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F7"/>
      <sheetName val="F1,2"/>
      <sheetName val="F22"/>
      <sheetName val="D"/>
      <sheetName val="E"/>
      <sheetName val="F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  <sheetName val="Split"/>
    </sheetNames>
    <sheetDataSet>
      <sheetData sheetId="0" refreshError="1"/>
      <sheetData sheetId="1">
        <row r="2">
          <cell r="C2" t="str">
            <v>CPS</v>
          </cell>
          <cell r="D2">
            <v>60</v>
          </cell>
          <cell r="E2">
            <v>0.14499999999999999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F9"/>
      <sheetName val="F25"/>
      <sheetName val="F22"/>
      <sheetName val="D"/>
      <sheetName val="E"/>
      <sheetName val="F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 refreshError="1"/>
      <sheetData sheetId="1">
        <row r="2">
          <cell r="C2" t="str">
            <v>Oats</v>
          </cell>
          <cell r="D2">
            <v>34</v>
          </cell>
          <cell r="E2">
            <v>0.13500000000000001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F6a"/>
      <sheetName val="F15"/>
      <sheetName val="F21"/>
      <sheetName val="F14"/>
      <sheetName val="E"/>
      <sheetName val="F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/>
      <sheetData sheetId="1">
        <row r="2">
          <cell r="C2" t="str">
            <v>CPS</v>
          </cell>
          <cell r="D2">
            <v>60</v>
          </cell>
          <cell r="E2">
            <v>0.14499999999999999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E34D-C3DD-474E-8BAD-86CEAC0751AA}">
  <dimension ref="A1:AC110"/>
  <sheetViews>
    <sheetView workbookViewId="0">
      <pane ySplit="15" topLeftCell="A19" activePane="bottomLeft" state="frozen"/>
      <selection activeCell="F6" sqref="F6"/>
      <selection pane="bottomLeft" activeCell="F6" sqref="F6"/>
    </sheetView>
  </sheetViews>
  <sheetFormatPr defaultRowHeight="15" x14ac:dyDescent="0.25"/>
  <cols>
    <col min="1" max="1" width="4" customWidth="1"/>
    <col min="3" max="3" width="4" customWidth="1"/>
    <col min="4" max="4" width="7.5703125" customWidth="1"/>
    <col min="6" max="6" width="9.42578125" bestFit="1" customWidth="1"/>
    <col min="7" max="7" width="7.42578125" style="3" customWidth="1"/>
    <col min="11" max="11" width="9.28515625" customWidth="1"/>
    <col min="26" max="26" width="9.85546875" bestFit="1" customWidth="1"/>
  </cols>
  <sheetData>
    <row r="1" spans="1:29" x14ac:dyDescent="0.25">
      <c r="B1" t="s">
        <v>0</v>
      </c>
      <c r="G1"/>
      <c r="L1" s="1">
        <f>[3]Summary!E2</f>
        <v>0.14499999999999999</v>
      </c>
      <c r="O1">
        <v>2204.62262184877</v>
      </c>
      <c r="T1" t="s">
        <v>1</v>
      </c>
      <c r="U1" t="s">
        <v>2</v>
      </c>
      <c r="V1" t="s">
        <v>3</v>
      </c>
    </row>
    <row r="2" spans="1:29" x14ac:dyDescent="0.25">
      <c r="G2"/>
      <c r="H2" s="2" t="s">
        <v>4</v>
      </c>
      <c r="I2" s="2" t="s">
        <v>4</v>
      </c>
      <c r="J2">
        <f>+D11+G11</f>
        <v>756040</v>
      </c>
      <c r="K2">
        <f>J2-J3</f>
        <v>-2480</v>
      </c>
      <c r="L2" s="1">
        <f>K2/J2</f>
        <v>-3.2802497222369185E-3</v>
      </c>
      <c r="S2" t="s">
        <v>5</v>
      </c>
      <c r="V2" s="3">
        <f>U2*2204.622/60</f>
        <v>0</v>
      </c>
      <c r="W2" s="4" t="e">
        <f>V2/T2</f>
        <v>#DIV/0!</v>
      </c>
    </row>
    <row r="3" spans="1:29" x14ac:dyDescent="0.25">
      <c r="B3" t="s">
        <v>6</v>
      </c>
      <c r="D3" s="5" t="s">
        <v>82</v>
      </c>
      <c r="E3" s="6"/>
      <c r="F3" t="s">
        <v>83</v>
      </c>
      <c r="G3"/>
      <c r="H3" s="2" t="s">
        <v>9</v>
      </c>
      <c r="I3" s="2"/>
      <c r="J3">
        <f>K11-L10+M11-N10+O11-P10+Q11-R10+S11-T10+U11-V10+W11-X10</f>
        <v>758520</v>
      </c>
      <c r="K3" s="7" t="s">
        <v>10</v>
      </c>
      <c r="L3" s="7" t="s">
        <v>11</v>
      </c>
      <c r="M3" s="7" t="s">
        <v>12</v>
      </c>
      <c r="N3" s="8">
        <f>N4*I4/O1</f>
        <v>303.55847514415655</v>
      </c>
      <c r="O3" s="8">
        <f>K7+M7+O7+Q7+S7+U7+W7</f>
        <v>303.55847514415655</v>
      </c>
      <c r="S3" t="s">
        <v>13</v>
      </c>
      <c r="U3" s="8"/>
      <c r="V3" s="3">
        <f>U3*2204.622/60</f>
        <v>0</v>
      </c>
      <c r="W3" s="4" t="e">
        <f>V3/T3</f>
        <v>#DIV/0!</v>
      </c>
      <c r="Y3">
        <v>134</v>
      </c>
      <c r="Z3">
        <f>U3/Y3*1000</f>
        <v>0</v>
      </c>
      <c r="AA3">
        <v>1320</v>
      </c>
      <c r="AB3">
        <f>AA3*Y3</f>
        <v>176880</v>
      </c>
    </row>
    <row r="4" spans="1:29" x14ac:dyDescent="0.25">
      <c r="B4" t="s">
        <v>14</v>
      </c>
      <c r="D4" s="9" t="str">
        <f>[3]Summary!C2</f>
        <v>CPS</v>
      </c>
      <c r="E4" s="6"/>
      <c r="F4" s="3">
        <v>2020</v>
      </c>
      <c r="G4"/>
      <c r="I4" s="3">
        <f>[3]Summary!D2</f>
        <v>60</v>
      </c>
      <c r="J4" s="3">
        <f>J3/I4</f>
        <v>12642</v>
      </c>
      <c r="K4" s="10">
        <v>0.98</v>
      </c>
      <c r="L4" s="10">
        <f>IF(J5=0,L1,(L8+N8+P8+R8+T8+V8+X8)/J5/K4)</f>
        <v>0.21454094816221062</v>
      </c>
      <c r="M4" s="10">
        <f>IF(J5=0,0,(L9+N9+P9+R9+T9+V9+X9)/J5/K4)</f>
        <v>0.02</v>
      </c>
      <c r="N4" s="3">
        <f>IF(L4&gt;L1,J4*(1-L4)/(1-L1)*(1-M4)*K4,J4*K4*(1-M4))</f>
        <v>11153.864689278753</v>
      </c>
      <c r="S4" t="s">
        <v>18</v>
      </c>
      <c r="T4" s="12">
        <f>T2+T3</f>
        <v>0</v>
      </c>
      <c r="U4" s="12">
        <f t="shared" ref="U4:V4" si="0">U2+U3</f>
        <v>0</v>
      </c>
      <c r="V4" s="14">
        <f t="shared" si="0"/>
        <v>0</v>
      </c>
      <c r="W4" s="15" t="e">
        <f>V4/T4</f>
        <v>#DIV/0!</v>
      </c>
    </row>
    <row r="5" spans="1:29" x14ac:dyDescent="0.25">
      <c r="B5" t="s">
        <v>16</v>
      </c>
      <c r="D5" s="9">
        <v>44121</v>
      </c>
      <c r="E5" s="6"/>
      <c r="F5" s="11">
        <v>44131</v>
      </c>
      <c r="G5"/>
      <c r="J5" s="8">
        <f>J3/O1</f>
        <v>344.05888449240092</v>
      </c>
      <c r="N5" s="3">
        <v>299</v>
      </c>
      <c r="O5" s="4">
        <f>N4/N5</f>
        <v>37.303895281868741</v>
      </c>
      <c r="P5" t="s">
        <v>17</v>
      </c>
      <c r="V5" s="8"/>
    </row>
    <row r="6" spans="1:29" x14ac:dyDescent="0.25">
      <c r="D6" s="16"/>
      <c r="G6"/>
      <c r="J6" s="8"/>
      <c r="K6" s="17"/>
      <c r="L6" s="18"/>
      <c r="M6" s="17"/>
      <c r="N6" s="3"/>
      <c r="O6" s="4"/>
    </row>
    <row r="7" spans="1:29" x14ac:dyDescent="0.25">
      <c r="F7">
        <f>F8*E8</f>
        <v>0</v>
      </c>
      <c r="G7"/>
      <c r="I7">
        <f>I8*H8</f>
        <v>0</v>
      </c>
      <c r="K7" s="8">
        <f>IF(K8&gt;$L1,(L11-L10/$O1)*$K4*(1-K8)/(1-$L1)*(1-K9),(L11-L10/$O1)*$K4*(1-K9))</f>
        <v>106.77390855439096</v>
      </c>
      <c r="M7" s="8">
        <f>IF(M8&gt;$L1,(N11-N10/$O1)*$K4*(1-M8)/(1-$L1)*(1-M9),(N11-N10/$O1)*$K4*(1-M9))</f>
        <v>176.2004069046437</v>
      </c>
      <c r="O7" s="8">
        <f>IF(O8&gt;$L1,(P11-P10/$O1)*$K4*(1-O8)/(1-$L1)*(1-O9),(P11-P10/$O1)*$K4*(1-O9))</f>
        <v>20.584159685121925</v>
      </c>
      <c r="Q7" s="8">
        <f>IF(Q8&gt;$L1,(R11-R10/$O1)*$K4*(1-Q8)/(1-$L1)*(1-Q9),(R11-R10/$O1)*$K4*(1-Q9))</f>
        <v>0</v>
      </c>
      <c r="S7" s="8">
        <f>IF(S8&gt;$L1,(T11-T10/$O1)*$K4*(1-S8)/(1-$L1)*(1-S9),(T11-T10/$O1)*$K4*(1-S9))</f>
        <v>0</v>
      </c>
      <c r="U7" s="8">
        <f>IF(U8&gt;$L1,(V11-V10/$O1)*$K4*(1-U8)/(1-$L1)*(1-U9),(V11-V10/$O1)*$K4*(1-U9))</f>
        <v>0</v>
      </c>
      <c r="W7" s="8">
        <f>IF(W8&gt;$L1,(X11-X10/$O1)*$K4*(1-W8)/(1-$L1)*(1-W9),(X11-X10/$O1)*$K4*(1-W9))</f>
        <v>0</v>
      </c>
    </row>
    <row r="8" spans="1:29" x14ac:dyDescent="0.25">
      <c r="B8" s="19"/>
      <c r="C8" s="19"/>
      <c r="D8" s="19"/>
      <c r="E8" s="20">
        <f>D9/D10</f>
        <v>0</v>
      </c>
      <c r="F8" s="19">
        <v>600</v>
      </c>
      <c r="G8" s="19"/>
      <c r="H8" s="20">
        <f>G9/G10</f>
        <v>0</v>
      </c>
      <c r="I8" s="19">
        <v>505</v>
      </c>
      <c r="J8" t="s">
        <v>19</v>
      </c>
      <c r="K8" s="1">
        <v>0.24</v>
      </c>
      <c r="L8" s="8">
        <f>(L11-L10/$O1)*$K4*K8</f>
        <v>29.417301336413839</v>
      </c>
      <c r="M8" s="1">
        <v>0.2</v>
      </c>
      <c r="N8" s="8">
        <f>(N11-N10/$O1)*$K4*M8</f>
        <v>38.431466301905701</v>
      </c>
      <c r="O8" s="1">
        <v>0.2</v>
      </c>
      <c r="P8" s="8">
        <f>(P11-P10/$O1)*$K4*O8</f>
        <v>4.4896572782600117</v>
      </c>
      <c r="Q8" s="1">
        <v>0.26</v>
      </c>
      <c r="R8" s="8">
        <f>(R11-R10/$O1)*$K4*Q8</f>
        <v>0</v>
      </c>
      <c r="S8" s="1">
        <v>0.13</v>
      </c>
      <c r="T8" s="8">
        <f>(T11-T10/$O1)*$K4*S8</f>
        <v>0</v>
      </c>
      <c r="U8" s="1">
        <v>0.15</v>
      </c>
      <c r="V8" s="8">
        <f>(V11-V10/$O1)*$K4*U8</f>
        <v>0</v>
      </c>
      <c r="W8" s="1">
        <v>0.15</v>
      </c>
      <c r="X8" s="8">
        <f>(X11-X10/$O1)*$K4*W8</f>
        <v>0</v>
      </c>
    </row>
    <row r="9" spans="1:29" x14ac:dyDescent="0.25">
      <c r="B9" s="19" t="s">
        <v>20</v>
      </c>
      <c r="C9" s="21"/>
      <c r="D9" s="22"/>
      <c r="E9" s="23"/>
      <c r="F9" s="24"/>
      <c r="G9" s="22"/>
      <c r="H9" s="23"/>
      <c r="I9" s="24"/>
      <c r="J9" t="s">
        <v>12</v>
      </c>
      <c r="K9" s="1">
        <v>0.02</v>
      </c>
      <c r="L9" s="8">
        <f>(L11-L10/$O1)*$K4*K9</f>
        <v>2.4514417780344866</v>
      </c>
      <c r="M9" s="1">
        <v>0.02</v>
      </c>
      <c r="N9" s="8">
        <f>(N11-N10/$O1)*$K4*M9</f>
        <v>3.8431466301905699</v>
      </c>
      <c r="O9" s="1">
        <v>0.02</v>
      </c>
      <c r="P9" s="8">
        <f>(P11-P10/$O1)*$K4*O9</f>
        <v>0.44896572782600119</v>
      </c>
      <c r="Q9" s="1">
        <v>1.7000000000000001E-2</v>
      </c>
      <c r="R9" s="8">
        <f>(R11-R10/$O1)*$K4*Q9</f>
        <v>0</v>
      </c>
      <c r="S9" s="1">
        <v>0.02</v>
      </c>
      <c r="T9" s="8">
        <f>(T11-T10/$O1)*$K4*S9</f>
        <v>0</v>
      </c>
      <c r="U9" s="1">
        <v>2.5000000000000001E-2</v>
      </c>
      <c r="V9" s="8">
        <f>(V11-V10/$O1)*$K4*U9</f>
        <v>0</v>
      </c>
      <c r="W9" s="1">
        <v>2.5000000000000001E-2</v>
      </c>
      <c r="X9" s="8">
        <f>(X11-X10/$O1)*$K4*W9</f>
        <v>0</v>
      </c>
    </row>
    <row r="10" spans="1:29" x14ac:dyDescent="0.25">
      <c r="B10" t="s">
        <v>21</v>
      </c>
      <c r="C10" s="25"/>
      <c r="D10" s="26">
        <f>J3/J2*D11</f>
        <v>401803.70721125865</v>
      </c>
      <c r="E10" s="27"/>
      <c r="F10" s="28"/>
      <c r="G10" s="26">
        <f>J3/J2*G11</f>
        <v>356716.2927887413</v>
      </c>
      <c r="H10" s="27"/>
      <c r="I10" s="28"/>
      <c r="J10" t="s">
        <v>22</v>
      </c>
      <c r="L10" s="29"/>
      <c r="N10" s="29"/>
      <c r="P10" s="29"/>
      <c r="R10" s="29"/>
      <c r="T10" s="29"/>
      <c r="V10" s="29"/>
      <c r="X10" s="29"/>
    </row>
    <row r="11" spans="1:29" x14ac:dyDescent="0.25">
      <c r="B11" t="s">
        <v>23</v>
      </c>
      <c r="C11" s="25"/>
      <c r="D11" s="30">
        <f>E14</f>
        <v>400490</v>
      </c>
      <c r="E11" s="31"/>
      <c r="F11" s="32"/>
      <c r="G11" s="30">
        <f>H14</f>
        <v>355550</v>
      </c>
      <c r="H11" s="31"/>
      <c r="I11" s="31"/>
      <c r="J11" s="33"/>
      <c r="K11" s="34">
        <f>K14+L14</f>
        <v>275740</v>
      </c>
      <c r="L11" s="35">
        <f>K11/2204.62262184877</f>
        <v>125.07356010380033</v>
      </c>
      <c r="M11" s="34">
        <f>M14+N14</f>
        <v>432280</v>
      </c>
      <c r="N11" s="35">
        <f>M11/2204.62262184877</f>
        <v>196.07890970360052</v>
      </c>
      <c r="O11" s="34">
        <f>O14+P14</f>
        <v>50500</v>
      </c>
      <c r="P11" s="35">
        <f>O11/2204.62262184877</f>
        <v>22.906414685000062</v>
      </c>
      <c r="Q11" s="34">
        <f>Q14+R14</f>
        <v>0</v>
      </c>
      <c r="R11" s="35">
        <f>Q11/2204.62262184877</f>
        <v>0</v>
      </c>
      <c r="S11" s="34">
        <f>S14+T14</f>
        <v>0</v>
      </c>
      <c r="T11" s="35">
        <f>S11/2204.62262184877</f>
        <v>0</v>
      </c>
      <c r="U11" s="34">
        <f>U14+V14</f>
        <v>0</v>
      </c>
      <c r="V11" s="35">
        <f>U11/2204.62262184877</f>
        <v>0</v>
      </c>
      <c r="W11" s="34">
        <f>W14+X14</f>
        <v>0</v>
      </c>
      <c r="X11" s="35">
        <f>W11/2204.62262184877</f>
        <v>0</v>
      </c>
    </row>
    <row r="12" spans="1:29" x14ac:dyDescent="0.25">
      <c r="A12" s="6" t="s">
        <v>24</v>
      </c>
      <c r="B12" s="6"/>
      <c r="C12" s="25"/>
      <c r="D12" s="36" t="s">
        <v>25</v>
      </c>
      <c r="E12" s="37"/>
      <c r="F12" s="38"/>
      <c r="G12" s="36" t="s">
        <v>26</v>
      </c>
      <c r="H12" s="37"/>
      <c r="I12" s="37"/>
      <c r="J12" s="39"/>
      <c r="K12" s="40" t="s">
        <v>75</v>
      </c>
      <c r="L12" s="41"/>
      <c r="M12" s="40" t="s">
        <v>75</v>
      </c>
      <c r="N12" s="41"/>
      <c r="O12" s="40" t="s">
        <v>84</v>
      </c>
      <c r="P12" s="41"/>
      <c r="Q12" s="40" t="s">
        <v>75</v>
      </c>
      <c r="R12" s="41"/>
      <c r="S12" s="40" t="s">
        <v>29</v>
      </c>
      <c r="T12" s="41"/>
      <c r="U12" s="40" t="s">
        <v>32</v>
      </c>
      <c r="V12" s="41"/>
      <c r="W12" s="40" t="s">
        <v>33</v>
      </c>
      <c r="X12" s="41"/>
    </row>
    <row r="13" spans="1:29" x14ac:dyDescent="0.25">
      <c r="B13" t="s">
        <v>34</v>
      </c>
      <c r="C13" s="25"/>
      <c r="D13" s="42" t="s">
        <v>35</v>
      </c>
      <c r="E13" s="6" t="s">
        <v>36</v>
      </c>
      <c r="F13" s="43"/>
      <c r="G13" s="42" t="s">
        <v>35</v>
      </c>
      <c r="H13" s="6" t="s">
        <v>36</v>
      </c>
      <c r="I13" s="6"/>
      <c r="J13" s="33"/>
      <c r="K13" s="40" t="s">
        <v>36</v>
      </c>
      <c r="L13" s="41"/>
      <c r="M13" s="40" t="s">
        <v>36</v>
      </c>
      <c r="N13" s="41"/>
      <c r="O13" s="40" t="s">
        <v>36</v>
      </c>
      <c r="P13" s="41"/>
      <c r="Q13" s="40" t="s">
        <v>36</v>
      </c>
      <c r="R13" s="41"/>
      <c r="S13" s="40" t="s">
        <v>36</v>
      </c>
      <c r="T13" s="41"/>
      <c r="U13" s="40" t="s">
        <v>36</v>
      </c>
      <c r="V13" s="41"/>
      <c r="W13" s="40" t="s">
        <v>36</v>
      </c>
      <c r="X13" s="41"/>
    </row>
    <row r="14" spans="1:29" x14ac:dyDescent="0.25">
      <c r="C14" s="25"/>
      <c r="D14" s="42"/>
      <c r="E14" s="44">
        <f>SUM(E15:E143)</f>
        <v>400490</v>
      </c>
      <c r="F14" s="45">
        <f>SUM(F15:F143)</f>
        <v>140287</v>
      </c>
      <c r="G14" s="42"/>
      <c r="H14" s="44">
        <f>SUM(H15:H143)</f>
        <v>355550</v>
      </c>
      <c r="I14" s="44">
        <f>SUM(I15:I143)</f>
        <v>114362</v>
      </c>
      <c r="J14" s="33"/>
      <c r="K14" s="46">
        <f t="shared" ref="K14:X14" si="1">SUM(K15:K143)</f>
        <v>162320</v>
      </c>
      <c r="L14" s="47">
        <f t="shared" si="1"/>
        <v>113420</v>
      </c>
      <c r="M14" s="46">
        <f t="shared" si="1"/>
        <v>432280</v>
      </c>
      <c r="N14" s="47">
        <f t="shared" si="1"/>
        <v>0</v>
      </c>
      <c r="O14" s="46">
        <f t="shared" si="1"/>
        <v>50500</v>
      </c>
      <c r="P14" s="47">
        <f t="shared" si="1"/>
        <v>0</v>
      </c>
      <c r="Q14" s="46">
        <f t="shared" si="1"/>
        <v>0</v>
      </c>
      <c r="R14" s="47">
        <f t="shared" si="1"/>
        <v>0</v>
      </c>
      <c r="S14" s="46">
        <f t="shared" si="1"/>
        <v>0</v>
      </c>
      <c r="T14" s="47">
        <f t="shared" si="1"/>
        <v>0</v>
      </c>
      <c r="U14" s="46">
        <f t="shared" si="1"/>
        <v>0</v>
      </c>
      <c r="V14" s="47">
        <f t="shared" si="1"/>
        <v>0</v>
      </c>
      <c r="W14" s="46">
        <f t="shared" si="1"/>
        <v>0</v>
      </c>
      <c r="X14" s="47">
        <f t="shared" si="1"/>
        <v>0</v>
      </c>
    </row>
    <row r="15" spans="1:29" x14ac:dyDescent="0.25">
      <c r="C15" s="25"/>
      <c r="D15" s="42"/>
      <c r="E15" t="s">
        <v>37</v>
      </c>
      <c r="F15" s="25" t="s">
        <v>38</v>
      </c>
      <c r="G15" s="42"/>
      <c r="H15" t="s">
        <v>37</v>
      </c>
      <c r="I15" t="s">
        <v>39</v>
      </c>
      <c r="J15" s="42"/>
      <c r="K15" s="48" t="s">
        <v>37</v>
      </c>
      <c r="L15" s="49" t="s">
        <v>38</v>
      </c>
      <c r="M15" s="48" t="s">
        <v>37</v>
      </c>
      <c r="N15" s="49" t="s">
        <v>38</v>
      </c>
      <c r="O15" s="48" t="s">
        <v>37</v>
      </c>
      <c r="P15" s="49" t="s">
        <v>38</v>
      </c>
      <c r="Q15" s="48" t="s">
        <v>37</v>
      </c>
      <c r="R15" s="49" t="s">
        <v>38</v>
      </c>
      <c r="S15" s="48" t="s">
        <v>37</v>
      </c>
      <c r="T15" s="49" t="s">
        <v>38</v>
      </c>
      <c r="U15" s="48" t="s">
        <v>37</v>
      </c>
      <c r="V15" s="49" t="s">
        <v>38</v>
      </c>
      <c r="W15" s="48" t="s">
        <v>37</v>
      </c>
      <c r="X15" s="49" t="s">
        <v>38</v>
      </c>
    </row>
    <row r="16" spans="1:29" x14ac:dyDescent="0.25">
      <c r="C16" s="25"/>
      <c r="D16">
        <v>49</v>
      </c>
      <c r="E16">
        <v>22240</v>
      </c>
      <c r="F16" s="25"/>
      <c r="G16" s="58"/>
      <c r="I16" s="25"/>
      <c r="J16" s="59"/>
      <c r="O16" s="16"/>
      <c r="AA16" s="8"/>
      <c r="AC16" s="3"/>
    </row>
    <row r="17" spans="2:27" x14ac:dyDescent="0.25">
      <c r="C17" s="25"/>
      <c r="D17">
        <v>50</v>
      </c>
      <c r="E17">
        <v>22100</v>
      </c>
      <c r="F17" s="25"/>
      <c r="G17" s="58"/>
      <c r="I17" s="25"/>
      <c r="J17" s="8"/>
      <c r="K17">
        <v>44500</v>
      </c>
    </row>
    <row r="18" spans="2:27" x14ac:dyDescent="0.25">
      <c r="C18" s="25"/>
      <c r="D18">
        <v>51</v>
      </c>
      <c r="E18">
        <v>22720</v>
      </c>
      <c r="F18" s="25">
        <v>27644</v>
      </c>
      <c r="G18" s="58">
        <v>861</v>
      </c>
      <c r="H18">
        <v>14600</v>
      </c>
      <c r="I18" s="25">
        <v>14422</v>
      </c>
      <c r="J18" s="8"/>
      <c r="K18">
        <v>34860</v>
      </c>
    </row>
    <row r="19" spans="2:27" x14ac:dyDescent="0.25">
      <c r="C19" s="25"/>
      <c r="F19" s="25"/>
      <c r="G19" s="58" t="s">
        <v>85</v>
      </c>
      <c r="H19">
        <v>38500</v>
      </c>
      <c r="I19" s="25">
        <f>19176+18427</f>
        <v>37603</v>
      </c>
      <c r="J19" s="8"/>
      <c r="K19">
        <v>38440</v>
      </c>
    </row>
    <row r="20" spans="2:27" x14ac:dyDescent="0.25">
      <c r="B20">
        <f>SUM(E18:E20)/SUM(F18:F20)</f>
        <v>0.829607730025959</v>
      </c>
      <c r="C20" s="25"/>
      <c r="D20">
        <v>52</v>
      </c>
      <c r="E20">
        <v>23300</v>
      </c>
      <c r="F20" s="25">
        <v>27828</v>
      </c>
      <c r="G20" s="58">
        <v>864</v>
      </c>
      <c r="H20">
        <v>20340</v>
      </c>
      <c r="I20" s="25">
        <v>20077</v>
      </c>
      <c r="J20" s="8">
        <f>SUM(H18:H20)/SUM(I18:I20)</f>
        <v>1.0185570441874012</v>
      </c>
      <c r="K20">
        <v>44520</v>
      </c>
    </row>
    <row r="21" spans="2:27" x14ac:dyDescent="0.25">
      <c r="C21" s="25"/>
      <c r="F21" s="25"/>
      <c r="G21" s="58"/>
      <c r="I21" s="25"/>
      <c r="J21" s="8"/>
    </row>
    <row r="22" spans="2:27" x14ac:dyDescent="0.25">
      <c r="C22" s="25"/>
      <c r="D22">
        <v>53</v>
      </c>
      <c r="E22">
        <f>ROUND(F22*B$20/10,0)*10</f>
        <v>19320</v>
      </c>
      <c r="F22" s="25">
        <v>23285</v>
      </c>
      <c r="G22" s="58">
        <v>865</v>
      </c>
      <c r="H22">
        <f>ROUND(I22*J$20/10,0)*10</f>
        <v>24450</v>
      </c>
      <c r="I22" s="25">
        <v>24007</v>
      </c>
      <c r="J22" s="8"/>
      <c r="L22">
        <f>E22+H22</f>
        <v>43770</v>
      </c>
    </row>
    <row r="23" spans="2:27" x14ac:dyDescent="0.25">
      <c r="C23" s="25"/>
      <c r="D23">
        <v>54</v>
      </c>
      <c r="E23">
        <f t="shared" ref="E23:E25" si="2">ROUND(F23*B$20/10,0)*10</f>
        <v>20110</v>
      </c>
      <c r="F23" s="25">
        <v>24239</v>
      </c>
      <c r="G23" s="58">
        <v>866</v>
      </c>
      <c r="H23">
        <f t="shared" ref="H23:H24" si="3">ROUND(I23*J$20/10,0)*10</f>
        <v>18030</v>
      </c>
      <c r="I23" s="25">
        <v>17698</v>
      </c>
      <c r="J23" s="8"/>
      <c r="L23">
        <f t="shared" ref="L23:L25" si="4">E23+H23</f>
        <v>38140</v>
      </c>
    </row>
    <row r="24" spans="2:27" x14ac:dyDescent="0.25">
      <c r="C24" s="25"/>
      <c r="D24">
        <v>55</v>
      </c>
      <c r="E24">
        <f t="shared" si="2"/>
        <v>15730</v>
      </c>
      <c r="F24" s="25">
        <v>18963</v>
      </c>
      <c r="G24" s="58">
        <v>867</v>
      </c>
      <c r="H24">
        <f t="shared" si="3"/>
        <v>570</v>
      </c>
      <c r="I24" s="25">
        <v>555</v>
      </c>
      <c r="J24" s="8"/>
      <c r="L24">
        <f t="shared" si="4"/>
        <v>16300</v>
      </c>
    </row>
    <row r="25" spans="2:27" x14ac:dyDescent="0.25">
      <c r="C25" s="25"/>
      <c r="D25">
        <v>56</v>
      </c>
      <c r="E25">
        <f t="shared" si="2"/>
        <v>15210</v>
      </c>
      <c r="F25" s="25">
        <v>18328</v>
      </c>
      <c r="G25" s="58"/>
      <c r="I25" s="25"/>
      <c r="J25" s="8"/>
      <c r="L25">
        <f t="shared" si="4"/>
        <v>15210</v>
      </c>
    </row>
    <row r="26" spans="2:27" x14ac:dyDescent="0.25">
      <c r="C26" s="25"/>
      <c r="F26" s="25"/>
      <c r="G26" s="58"/>
      <c r="I26" s="25"/>
      <c r="J26" s="59"/>
      <c r="P26" s="16"/>
      <c r="Z26" s="3"/>
    </row>
    <row r="27" spans="2:27" x14ac:dyDescent="0.25">
      <c r="C27" s="25"/>
      <c r="D27" t="s">
        <v>86</v>
      </c>
      <c r="E27">
        <v>15100</v>
      </c>
      <c r="F27" s="25"/>
      <c r="G27" s="58">
        <v>869</v>
      </c>
      <c r="H27">
        <v>22620</v>
      </c>
      <c r="I27" s="25"/>
      <c r="J27" s="8"/>
      <c r="M27">
        <v>37700</v>
      </c>
      <c r="Z27" s="3"/>
    </row>
    <row r="28" spans="2:27" x14ac:dyDescent="0.25">
      <c r="C28" s="25"/>
      <c r="D28" t="s">
        <v>87</v>
      </c>
      <c r="E28">
        <v>19000</v>
      </c>
      <c r="F28" s="25"/>
      <c r="G28" s="58">
        <v>870</v>
      </c>
      <c r="H28">
        <v>21340</v>
      </c>
      <c r="I28" s="25"/>
      <c r="J28" s="8"/>
      <c r="M28">
        <v>40500</v>
      </c>
      <c r="S28" s="16"/>
      <c r="AA28" s="8"/>
    </row>
    <row r="29" spans="2:27" x14ac:dyDescent="0.25">
      <c r="C29" s="25"/>
      <c r="D29" t="s">
        <v>88</v>
      </c>
      <c r="E29">
        <v>20100</v>
      </c>
      <c r="F29" s="25"/>
      <c r="G29" s="58">
        <v>871</v>
      </c>
      <c r="H29">
        <v>22240</v>
      </c>
      <c r="I29" s="25"/>
      <c r="J29" s="8"/>
      <c r="M29">
        <v>42500</v>
      </c>
      <c r="S29" s="16"/>
    </row>
    <row r="30" spans="2:27" x14ac:dyDescent="0.25">
      <c r="C30" s="25"/>
      <c r="D30" t="s">
        <v>89</v>
      </c>
      <c r="E30">
        <v>21000</v>
      </c>
      <c r="F30" s="25"/>
      <c r="G30" s="58">
        <v>872</v>
      </c>
      <c r="H30">
        <v>21000</v>
      </c>
      <c r="I30" s="25"/>
      <c r="J30" s="8"/>
      <c r="M30">
        <v>42240</v>
      </c>
      <c r="S30" s="16"/>
    </row>
    <row r="31" spans="2:27" x14ac:dyDescent="0.25">
      <c r="C31" s="25"/>
      <c r="D31">
        <v>66</v>
      </c>
      <c r="E31">
        <v>20300</v>
      </c>
      <c r="F31" s="25"/>
      <c r="G31" s="58">
        <v>874</v>
      </c>
      <c r="H31">
        <v>20540</v>
      </c>
      <c r="I31" s="25"/>
      <c r="J31" s="59"/>
      <c r="M31">
        <v>40940</v>
      </c>
    </row>
    <row r="32" spans="2:27" x14ac:dyDescent="0.25">
      <c r="C32" s="25"/>
      <c r="D32">
        <v>68</v>
      </c>
      <c r="E32">
        <v>16620</v>
      </c>
      <c r="F32" s="25"/>
      <c r="G32" s="58">
        <v>875</v>
      </c>
      <c r="H32">
        <v>13080</v>
      </c>
      <c r="I32" s="25"/>
      <c r="J32" s="8"/>
      <c r="M32">
        <v>30080</v>
      </c>
    </row>
    <row r="33" spans="3:29" x14ac:dyDescent="0.25">
      <c r="C33" s="25"/>
      <c r="D33">
        <v>69</v>
      </c>
      <c r="E33">
        <v>15300</v>
      </c>
      <c r="F33" s="25"/>
      <c r="G33" s="58">
        <v>876</v>
      </c>
      <c r="H33">
        <v>18220</v>
      </c>
      <c r="I33" s="25"/>
      <c r="J33" s="59"/>
      <c r="M33">
        <v>34400</v>
      </c>
    </row>
    <row r="34" spans="3:29" x14ac:dyDescent="0.25">
      <c r="C34" s="25"/>
      <c r="D34">
        <v>70</v>
      </c>
      <c r="E34">
        <v>17440</v>
      </c>
      <c r="F34" s="25"/>
      <c r="G34" s="58">
        <v>877</v>
      </c>
      <c r="H34">
        <v>16500</v>
      </c>
      <c r="I34" s="25"/>
      <c r="J34" s="59"/>
      <c r="M34">
        <v>33680</v>
      </c>
      <c r="O34" s="16"/>
      <c r="P34" s="16"/>
      <c r="AA34" s="8"/>
      <c r="AC34" s="3"/>
    </row>
    <row r="35" spans="3:29" x14ac:dyDescent="0.25">
      <c r="C35" s="25"/>
      <c r="D35">
        <v>71</v>
      </c>
      <c r="E35">
        <v>20380</v>
      </c>
      <c r="F35" s="25"/>
      <c r="G35" s="58">
        <v>878</v>
      </c>
      <c r="H35">
        <v>21920</v>
      </c>
      <c r="I35" s="25"/>
      <c r="J35" s="59"/>
      <c r="M35">
        <v>42840</v>
      </c>
      <c r="Z35" s="3"/>
      <c r="AB35" s="3"/>
    </row>
    <row r="36" spans="3:29" x14ac:dyDescent="0.25">
      <c r="C36" s="25"/>
      <c r="D36">
        <v>72</v>
      </c>
      <c r="E36">
        <v>21940</v>
      </c>
      <c r="F36" s="25"/>
      <c r="G36" s="58">
        <v>879</v>
      </c>
      <c r="H36">
        <v>18820</v>
      </c>
      <c r="I36" s="25"/>
      <c r="J36" s="8"/>
      <c r="M36">
        <v>41360</v>
      </c>
      <c r="P36" s="16"/>
      <c r="AA36" s="8"/>
    </row>
    <row r="37" spans="3:29" x14ac:dyDescent="0.25">
      <c r="C37" s="25"/>
      <c r="D37">
        <v>73</v>
      </c>
      <c r="E37">
        <v>23300</v>
      </c>
      <c r="F37" s="25"/>
      <c r="G37" s="58">
        <v>880</v>
      </c>
      <c r="H37">
        <v>22180</v>
      </c>
      <c r="I37" s="25"/>
      <c r="J37" s="59"/>
      <c r="M37">
        <v>46040</v>
      </c>
      <c r="Z37" s="3"/>
      <c r="AB37" s="3"/>
    </row>
    <row r="38" spans="3:29" x14ac:dyDescent="0.25">
      <c r="C38" s="25"/>
      <c r="E38">
        <v>21000</v>
      </c>
      <c r="F38" s="25"/>
      <c r="G38" s="58">
        <v>881</v>
      </c>
      <c r="H38">
        <v>20600</v>
      </c>
      <c r="I38" s="25"/>
      <c r="J38" s="59"/>
      <c r="M38" s="16"/>
      <c r="N38" s="16"/>
      <c r="AA38" s="8"/>
    </row>
    <row r="39" spans="3:29" x14ac:dyDescent="0.25">
      <c r="C39" s="25"/>
      <c r="D39">
        <v>75</v>
      </c>
      <c r="E39">
        <v>8280</v>
      </c>
      <c r="F39" s="25"/>
      <c r="G39" s="58"/>
      <c r="I39" s="25"/>
      <c r="J39" s="8"/>
      <c r="N39" s="16"/>
      <c r="O39">
        <v>50500</v>
      </c>
      <c r="Z39" s="3"/>
      <c r="AB39" s="3"/>
    </row>
    <row r="40" spans="3:29" x14ac:dyDescent="0.25">
      <c r="C40" s="25"/>
      <c r="F40" s="25"/>
      <c r="G40" s="58"/>
      <c r="I40" s="25"/>
      <c r="J40" s="59"/>
      <c r="N40" s="16"/>
      <c r="AA40" s="8"/>
    </row>
    <row r="41" spans="3:29" x14ac:dyDescent="0.25">
      <c r="C41" s="25"/>
      <c r="F41" s="25"/>
      <c r="G41" s="58"/>
      <c r="I41" s="25"/>
      <c r="J41" s="8"/>
    </row>
    <row r="42" spans="3:29" x14ac:dyDescent="0.25">
      <c r="C42" s="25"/>
      <c r="F42" s="25"/>
      <c r="G42" s="58"/>
      <c r="I42" s="25"/>
      <c r="J42" s="59"/>
      <c r="M42" s="16"/>
      <c r="P42" s="16"/>
      <c r="Z42" s="3"/>
      <c r="AB42" s="3"/>
    </row>
    <row r="43" spans="3:29" x14ac:dyDescent="0.25">
      <c r="C43" s="25"/>
      <c r="F43" s="25"/>
      <c r="G43" s="58"/>
      <c r="I43" s="25"/>
      <c r="J43" s="59"/>
      <c r="M43" s="16"/>
      <c r="P43" s="16"/>
      <c r="AA43" s="8"/>
    </row>
    <row r="44" spans="3:29" x14ac:dyDescent="0.25">
      <c r="C44" s="25"/>
      <c r="F44" s="25"/>
      <c r="G44" s="58"/>
      <c r="I44" s="25"/>
      <c r="J44" s="59"/>
      <c r="Z44" s="3"/>
      <c r="AB44" s="3"/>
    </row>
    <row r="45" spans="3:29" x14ac:dyDescent="0.25">
      <c r="C45" s="25"/>
      <c r="D45" s="42"/>
      <c r="F45" s="25"/>
      <c r="G45" s="58"/>
      <c r="I45" s="25"/>
      <c r="J45" s="59"/>
    </row>
    <row r="46" spans="3:29" x14ac:dyDescent="0.25">
      <c r="C46" s="25"/>
      <c r="D46" s="42"/>
      <c r="F46" s="25"/>
      <c r="G46" s="58"/>
      <c r="I46" s="25"/>
      <c r="J46" s="59"/>
    </row>
    <row r="47" spans="3:29" x14ac:dyDescent="0.25">
      <c r="C47" s="25"/>
      <c r="D47" s="42"/>
      <c r="F47" s="25"/>
      <c r="G47" s="58"/>
      <c r="I47" s="25"/>
      <c r="J47" s="59"/>
    </row>
    <row r="48" spans="3:29" x14ac:dyDescent="0.25">
      <c r="C48" s="25"/>
      <c r="D48" s="42"/>
      <c r="F48" s="25"/>
      <c r="G48" s="58"/>
      <c r="I48" s="25"/>
      <c r="J48" s="59"/>
    </row>
    <row r="49" spans="2:10" x14ac:dyDescent="0.25">
      <c r="C49" s="25"/>
      <c r="D49" s="42"/>
      <c r="F49" s="25"/>
      <c r="G49" s="58"/>
      <c r="I49" s="25"/>
      <c r="J49" s="59"/>
    </row>
    <row r="50" spans="2:10" x14ac:dyDescent="0.25">
      <c r="C50" s="25"/>
      <c r="D50" s="42"/>
      <c r="F50" s="25"/>
      <c r="G50" s="58"/>
      <c r="I50" s="25"/>
      <c r="J50" s="59"/>
    </row>
    <row r="51" spans="2:10" x14ac:dyDescent="0.25">
      <c r="C51" s="25"/>
      <c r="D51" s="42"/>
      <c r="F51" s="25"/>
      <c r="G51" s="58"/>
      <c r="I51" s="25"/>
      <c r="J51" s="59"/>
    </row>
    <row r="52" spans="2:10" x14ac:dyDescent="0.25">
      <c r="C52" s="25"/>
      <c r="F52" s="25"/>
      <c r="G52" s="58"/>
      <c r="I52" s="25"/>
      <c r="J52" s="59"/>
    </row>
    <row r="53" spans="2:10" x14ac:dyDescent="0.25">
      <c r="C53" s="25"/>
      <c r="D53" s="42"/>
      <c r="F53" s="25"/>
      <c r="G53" s="58"/>
      <c r="I53" s="25"/>
      <c r="J53" s="59"/>
    </row>
    <row r="54" spans="2:10" x14ac:dyDescent="0.25">
      <c r="C54" s="25"/>
      <c r="D54" s="60"/>
      <c r="E54" s="61"/>
      <c r="F54" s="62"/>
      <c r="G54" s="58"/>
      <c r="I54" s="25"/>
      <c r="J54" s="59"/>
    </row>
    <row r="55" spans="2:10" x14ac:dyDescent="0.25">
      <c r="C55" s="25"/>
      <c r="D55" s="42"/>
      <c r="E55" s="16"/>
      <c r="F55" s="25"/>
      <c r="G55" s="58"/>
      <c r="I55" s="25"/>
      <c r="J55" s="59"/>
    </row>
    <row r="56" spans="2:10" x14ac:dyDescent="0.25">
      <c r="C56" s="25"/>
      <c r="D56" s="55"/>
      <c r="E56" s="16"/>
      <c r="F56" s="25"/>
      <c r="G56" s="58"/>
      <c r="I56" s="25"/>
      <c r="J56" s="59"/>
    </row>
    <row r="57" spans="2:10" x14ac:dyDescent="0.25">
      <c r="C57" s="25"/>
      <c r="D57" s="42"/>
      <c r="E57" s="16"/>
      <c r="F57" s="25"/>
      <c r="G57" s="58"/>
      <c r="H57" s="16"/>
      <c r="I57" s="25"/>
      <c r="J57" s="59"/>
    </row>
    <row r="58" spans="2:10" x14ac:dyDescent="0.25">
      <c r="B58" s="50"/>
      <c r="C58" s="25"/>
      <c r="D58" s="42"/>
      <c r="E58" s="16"/>
      <c r="F58" s="25"/>
      <c r="G58" s="58"/>
      <c r="H58" s="16"/>
      <c r="I58" s="25"/>
      <c r="J58" s="59"/>
    </row>
    <row r="59" spans="2:10" x14ac:dyDescent="0.25">
      <c r="C59" s="25"/>
      <c r="D59" s="42"/>
      <c r="E59" s="16"/>
      <c r="F59" s="25"/>
      <c r="G59" s="58"/>
      <c r="H59" s="16"/>
      <c r="I59" s="25"/>
      <c r="J59" s="59"/>
    </row>
    <row r="60" spans="2:10" x14ac:dyDescent="0.25">
      <c r="C60" s="25"/>
      <c r="D60" s="42"/>
      <c r="E60" s="16"/>
      <c r="F60" s="25"/>
      <c r="G60" s="58"/>
      <c r="H60" s="16"/>
      <c r="I60" s="25"/>
      <c r="J60" s="59"/>
    </row>
    <row r="61" spans="2:10" x14ac:dyDescent="0.25">
      <c r="C61" s="25"/>
      <c r="D61" s="42"/>
      <c r="E61" s="16"/>
      <c r="F61" s="25"/>
      <c r="G61" s="58"/>
      <c r="H61" s="16"/>
      <c r="I61" s="25"/>
      <c r="J61" s="59"/>
    </row>
    <row r="62" spans="2:10" x14ac:dyDescent="0.25">
      <c r="C62" s="25"/>
      <c r="D62" s="42"/>
      <c r="E62" s="16"/>
      <c r="F62" s="25"/>
      <c r="G62" s="58"/>
      <c r="H62" s="16"/>
      <c r="I62" s="25"/>
      <c r="J62" s="59"/>
    </row>
    <row r="63" spans="2:10" x14ac:dyDescent="0.25">
      <c r="C63" s="25"/>
      <c r="D63" s="42"/>
      <c r="F63" s="25"/>
      <c r="G63" s="58"/>
      <c r="H63" s="16"/>
      <c r="I63" s="25"/>
      <c r="J63" s="59"/>
    </row>
    <row r="64" spans="2:10" x14ac:dyDescent="0.25">
      <c r="C64" s="25"/>
      <c r="D64" s="42"/>
      <c r="F64" s="25"/>
      <c r="G64" s="58"/>
      <c r="I64" s="25"/>
      <c r="J64" s="59"/>
    </row>
    <row r="65" spans="3:19" x14ac:dyDescent="0.25">
      <c r="C65" s="25"/>
      <c r="D65" s="55"/>
      <c r="F65" s="25"/>
      <c r="G65" s="58"/>
      <c r="I65" s="25"/>
      <c r="J65" s="59"/>
      <c r="S65" s="65"/>
    </row>
    <row r="66" spans="3:19" x14ac:dyDescent="0.25">
      <c r="C66" s="25"/>
      <c r="D66" s="55"/>
      <c r="F66" s="25"/>
      <c r="G66" s="58"/>
      <c r="I66" s="25"/>
      <c r="J66" s="59"/>
    </row>
    <row r="67" spans="3:19" x14ac:dyDescent="0.25">
      <c r="C67" s="25"/>
      <c r="D67" s="42"/>
      <c r="F67" s="25"/>
      <c r="G67" s="58"/>
      <c r="I67" s="25"/>
      <c r="J67" s="59"/>
    </row>
    <row r="68" spans="3:19" x14ac:dyDescent="0.25">
      <c r="C68" s="25"/>
      <c r="D68" s="42"/>
      <c r="F68" s="25"/>
      <c r="G68" s="58"/>
      <c r="I68" s="25"/>
      <c r="J68" s="59"/>
    </row>
    <row r="69" spans="3:19" x14ac:dyDescent="0.25">
      <c r="C69" s="25"/>
      <c r="D69" s="55"/>
      <c r="F69" s="25"/>
      <c r="G69" s="58"/>
      <c r="I69" s="25"/>
      <c r="J69" s="59"/>
    </row>
    <row r="70" spans="3:19" x14ac:dyDescent="0.25">
      <c r="C70" s="25"/>
      <c r="D70" s="42"/>
      <c r="F70" s="25"/>
      <c r="G70" s="58"/>
      <c r="I70" s="25"/>
      <c r="J70" s="59"/>
    </row>
    <row r="71" spans="3:19" x14ac:dyDescent="0.25">
      <c r="C71" s="25"/>
      <c r="D71" s="42"/>
      <c r="F71" s="25"/>
      <c r="G71" s="58"/>
      <c r="I71" s="25"/>
      <c r="J71" s="59"/>
    </row>
    <row r="72" spans="3:19" x14ac:dyDescent="0.25">
      <c r="C72" s="25"/>
      <c r="D72" s="42"/>
      <c r="F72" s="25"/>
      <c r="G72" s="58"/>
      <c r="I72" s="25"/>
      <c r="J72" s="59"/>
    </row>
    <row r="73" spans="3:19" x14ac:dyDescent="0.25">
      <c r="C73" s="25"/>
      <c r="D73" s="42"/>
      <c r="F73" s="25"/>
      <c r="G73" s="58"/>
      <c r="I73" s="25"/>
      <c r="J73" s="59"/>
    </row>
    <row r="74" spans="3:19" x14ac:dyDescent="0.25">
      <c r="C74" s="25"/>
      <c r="D74" s="42"/>
      <c r="F74" s="25"/>
      <c r="G74" s="58"/>
      <c r="I74" s="25"/>
      <c r="J74" s="59"/>
    </row>
    <row r="75" spans="3:19" x14ac:dyDescent="0.25">
      <c r="C75" s="25"/>
      <c r="D75" s="42"/>
      <c r="F75" s="25"/>
      <c r="G75" s="58"/>
      <c r="I75" s="25"/>
      <c r="J75" s="59"/>
    </row>
    <row r="76" spans="3:19" x14ac:dyDescent="0.25">
      <c r="C76" s="25"/>
      <c r="D76" s="42"/>
      <c r="F76" s="25"/>
      <c r="G76" s="58"/>
      <c r="I76" s="25"/>
      <c r="J76" s="59"/>
    </row>
    <row r="77" spans="3:19" x14ac:dyDescent="0.25">
      <c r="C77" s="25"/>
      <c r="D77" s="42"/>
      <c r="F77" s="25"/>
      <c r="G77" s="58"/>
      <c r="J77" s="63"/>
    </row>
    <row r="78" spans="3:19" x14ac:dyDescent="0.25">
      <c r="C78" s="25"/>
      <c r="D78" s="42"/>
      <c r="F78" s="25"/>
      <c r="G78" s="58"/>
      <c r="J78" s="63"/>
    </row>
    <row r="79" spans="3:19" x14ac:dyDescent="0.25">
      <c r="C79" s="25"/>
      <c r="D79" s="42"/>
      <c r="F79" s="25"/>
      <c r="G79" s="58"/>
      <c r="J79" s="63"/>
    </row>
    <row r="80" spans="3:19" x14ac:dyDescent="0.25">
      <c r="C80" s="25"/>
      <c r="D80" s="42"/>
      <c r="F80" s="25"/>
      <c r="G80" s="58"/>
      <c r="J80" s="63"/>
    </row>
    <row r="81" spans="3:29" x14ac:dyDescent="0.25">
      <c r="C81" s="25"/>
      <c r="D81" s="42"/>
      <c r="F81" s="25"/>
      <c r="G81" s="58"/>
      <c r="J81" s="63"/>
    </row>
    <row r="82" spans="3:29" x14ac:dyDescent="0.25">
      <c r="C82" s="25"/>
      <c r="D82" s="42"/>
      <c r="F82" s="25"/>
      <c r="G82" s="58"/>
      <c r="J82" s="63"/>
    </row>
    <row r="83" spans="3:29" x14ac:dyDescent="0.25">
      <c r="C83" s="25"/>
      <c r="D83" s="42"/>
      <c r="F83" s="25"/>
      <c r="G83" s="58"/>
      <c r="J83" s="63"/>
    </row>
    <row r="84" spans="3:29" x14ac:dyDescent="0.25">
      <c r="C84" s="25"/>
      <c r="D84" s="42"/>
      <c r="F84" s="25"/>
      <c r="G84" s="58"/>
      <c r="J84" s="63"/>
    </row>
    <row r="85" spans="3:29" x14ac:dyDescent="0.25">
      <c r="C85" s="25"/>
      <c r="D85" s="42"/>
      <c r="F85" s="25"/>
      <c r="G85" s="58"/>
      <c r="J85" s="63"/>
    </row>
    <row r="86" spans="3:29" x14ac:dyDescent="0.25">
      <c r="C86" s="25"/>
      <c r="D86" s="42"/>
      <c r="F86" s="25"/>
      <c r="G86" s="58"/>
      <c r="J86" s="63"/>
    </row>
    <row r="87" spans="3:29" x14ac:dyDescent="0.25">
      <c r="C87" s="25"/>
      <c r="D87" s="42"/>
      <c r="F87" s="25"/>
      <c r="G87" s="58"/>
      <c r="J87" s="63"/>
    </row>
    <row r="88" spans="3:29" x14ac:dyDescent="0.25">
      <c r="C88" s="25"/>
      <c r="D88" s="42"/>
      <c r="F88" s="25"/>
      <c r="G88" s="58"/>
      <c r="J88" s="63"/>
    </row>
    <row r="89" spans="3:29" x14ac:dyDescent="0.25">
      <c r="C89" s="25"/>
      <c r="D89" s="42"/>
      <c r="F89" s="25"/>
      <c r="G89" s="58"/>
      <c r="J89" s="63"/>
    </row>
    <row r="90" spans="3:29" x14ac:dyDescent="0.25">
      <c r="C90" s="25"/>
      <c r="D90" s="42"/>
      <c r="F90" s="25"/>
      <c r="G90" s="58"/>
      <c r="J90" s="63"/>
    </row>
    <row r="91" spans="3:29" x14ac:dyDescent="0.25">
      <c r="C91" s="25"/>
      <c r="D91" s="42"/>
      <c r="F91" s="25"/>
      <c r="G91" s="58"/>
      <c r="J91" s="63"/>
    </row>
    <row r="92" spans="3:29" x14ac:dyDescent="0.25">
      <c r="C92" s="25"/>
      <c r="D92" s="42"/>
      <c r="F92" s="25"/>
      <c r="G92" s="58"/>
      <c r="J92" s="63"/>
    </row>
    <row r="93" spans="3:29" x14ac:dyDescent="0.25">
      <c r="C93" s="25"/>
      <c r="D93" s="42"/>
      <c r="F93" s="25"/>
      <c r="G93" s="58"/>
      <c r="J93" s="63"/>
    </row>
    <row r="94" spans="3:29" x14ac:dyDescent="0.25">
      <c r="C94" s="25"/>
      <c r="D94" s="42"/>
      <c r="F94" s="25"/>
      <c r="G94" s="58"/>
      <c r="J94" s="63"/>
      <c r="AA94" s="8"/>
      <c r="AC94" s="3"/>
    </row>
    <row r="95" spans="3:29" x14ac:dyDescent="0.25">
      <c r="C95" s="25"/>
      <c r="D95" s="42"/>
      <c r="F95" s="25"/>
      <c r="G95" s="58"/>
      <c r="J95" s="42"/>
    </row>
    <row r="96" spans="3:29" x14ac:dyDescent="0.25">
      <c r="C96" s="25"/>
      <c r="D96" s="42"/>
      <c r="F96" s="25"/>
      <c r="G96" s="58"/>
      <c r="J96" s="42"/>
    </row>
    <row r="97" spans="3:10" x14ac:dyDescent="0.25">
      <c r="C97" s="25"/>
      <c r="D97" s="42"/>
      <c r="F97" s="25"/>
      <c r="G97" s="58"/>
      <c r="J97" s="42"/>
    </row>
    <row r="98" spans="3:10" x14ac:dyDescent="0.25">
      <c r="C98" s="25"/>
      <c r="D98" s="42"/>
      <c r="F98" s="25"/>
      <c r="G98" s="58"/>
      <c r="J98" s="42"/>
    </row>
    <row r="99" spans="3:10" x14ac:dyDescent="0.25">
      <c r="C99" s="25"/>
      <c r="D99" s="42"/>
      <c r="F99" s="25"/>
      <c r="G99" s="58"/>
      <c r="J99" s="42"/>
    </row>
    <row r="100" spans="3:10" x14ac:dyDescent="0.25">
      <c r="C100" s="25"/>
      <c r="D100" s="42"/>
      <c r="F100" s="25"/>
      <c r="G100" s="58"/>
      <c r="J100" s="42"/>
    </row>
    <row r="101" spans="3:10" x14ac:dyDescent="0.25">
      <c r="C101" s="25"/>
      <c r="D101" s="42"/>
      <c r="F101" s="25"/>
      <c r="G101" s="58"/>
      <c r="J101" s="42"/>
    </row>
    <row r="102" spans="3:10" x14ac:dyDescent="0.25">
      <c r="C102" s="25"/>
      <c r="D102" s="42"/>
      <c r="F102" s="25"/>
      <c r="G102" s="58"/>
      <c r="J102" s="42"/>
    </row>
    <row r="103" spans="3:10" x14ac:dyDescent="0.25">
      <c r="C103" s="25"/>
      <c r="D103" s="42"/>
      <c r="F103" s="25"/>
      <c r="G103" s="58"/>
      <c r="J103" s="42"/>
    </row>
    <row r="104" spans="3:10" x14ac:dyDescent="0.25">
      <c r="D104" s="42"/>
      <c r="F104" s="25"/>
      <c r="G104" s="58"/>
      <c r="J104" s="42"/>
    </row>
    <row r="105" spans="3:10" x14ac:dyDescent="0.25">
      <c r="D105" s="42"/>
      <c r="F105" s="25"/>
      <c r="G105" s="58"/>
      <c r="J105" s="42"/>
    </row>
    <row r="106" spans="3:10" x14ac:dyDescent="0.25">
      <c r="D106" s="42"/>
      <c r="F106" s="25"/>
      <c r="G106" s="58"/>
      <c r="J106" s="42"/>
    </row>
    <row r="107" spans="3:10" x14ac:dyDescent="0.25">
      <c r="D107" s="42"/>
      <c r="F107" s="25"/>
      <c r="G107" s="58"/>
      <c r="J107" s="42"/>
    </row>
    <row r="108" spans="3:10" x14ac:dyDescent="0.25">
      <c r="D108" s="42"/>
      <c r="F108" s="25"/>
      <c r="G108" s="58"/>
      <c r="J108" s="42"/>
    </row>
    <row r="109" spans="3:10" x14ac:dyDescent="0.25">
      <c r="D109" s="42"/>
      <c r="F109" s="25"/>
      <c r="G109" s="58"/>
      <c r="J109" s="42"/>
    </row>
    <row r="110" spans="3:10" x14ac:dyDescent="0.25">
      <c r="D110" s="48"/>
      <c r="E110" s="56" t="s">
        <v>45</v>
      </c>
      <c r="F110" s="49"/>
      <c r="G110" s="64"/>
      <c r="H110" s="56" t="s">
        <v>45</v>
      </c>
      <c r="I110" s="56"/>
      <c r="J110" s="42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20BF-EC5E-4366-9923-0E58F8A588CF}">
  <dimension ref="A1:X133"/>
  <sheetViews>
    <sheetView workbookViewId="0">
      <pane ySplit="15" topLeftCell="A16" activePane="bottomLeft" state="frozen"/>
      <selection pane="bottomLeft" activeCell="M28" sqref="M28"/>
    </sheetView>
  </sheetViews>
  <sheetFormatPr defaultRowHeight="15" x14ac:dyDescent="0.25"/>
  <cols>
    <col min="1" max="1" width="4" customWidth="1"/>
    <col min="3" max="3" width="4" customWidth="1"/>
    <col min="4" max="4" width="6.5703125" customWidth="1"/>
    <col min="6" max="6" width="10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[1]Summary!E2</f>
        <v>0.14499999999999999</v>
      </c>
      <c r="O1">
        <v>2204.62262184877</v>
      </c>
      <c r="T1" t="s">
        <v>1</v>
      </c>
      <c r="U1" t="s">
        <v>2</v>
      </c>
      <c r="V1" t="s">
        <v>3</v>
      </c>
    </row>
    <row r="2" spans="1:24" x14ac:dyDescent="0.25">
      <c r="H2" s="2" t="s">
        <v>4</v>
      </c>
      <c r="I2" s="2" t="s">
        <v>4</v>
      </c>
      <c r="J2">
        <f>+D11+G11</f>
        <v>84500</v>
      </c>
      <c r="K2">
        <f>J2-J3</f>
        <v>-1380</v>
      </c>
      <c r="L2" s="1">
        <f>K2/J2</f>
        <v>-1.6331360946745564E-2</v>
      </c>
      <c r="S2" t="s">
        <v>5</v>
      </c>
      <c r="V2" s="3">
        <f>U2*2204.622/60</f>
        <v>0</v>
      </c>
      <c r="W2" s="4" t="e">
        <f>V2/T2</f>
        <v>#DIV/0!</v>
      </c>
    </row>
    <row r="3" spans="1:24" x14ac:dyDescent="0.25">
      <c r="B3" t="s">
        <v>6</v>
      </c>
      <c r="D3" s="5" t="s">
        <v>7</v>
      </c>
      <c r="E3" s="6"/>
      <c r="F3" t="s">
        <v>8</v>
      </c>
      <c r="H3" s="2" t="s">
        <v>9</v>
      </c>
      <c r="I3" s="2"/>
      <c r="J3">
        <f>K11-L10+M11-N10+O11-P10+Q11-R10+S11-T10+U11-V10+W11-X10</f>
        <v>85880</v>
      </c>
      <c r="K3" s="7" t="s">
        <v>10</v>
      </c>
      <c r="L3" s="7" t="s">
        <v>11</v>
      </c>
      <c r="M3" s="7" t="s">
        <v>12</v>
      </c>
      <c r="N3" s="8">
        <f>N4*I4/O1</f>
        <v>32.482596321457422</v>
      </c>
      <c r="O3" s="8">
        <f>K7+M7+O7+Q7+S7+U7+W7</f>
        <v>32.482596321457422</v>
      </c>
      <c r="S3" t="s">
        <v>13</v>
      </c>
      <c r="U3" s="8"/>
      <c r="V3" s="3">
        <f>U3*2204.622/60</f>
        <v>0</v>
      </c>
      <c r="W3" s="4" t="e">
        <f>V3/T3</f>
        <v>#DIV/0!</v>
      </c>
    </row>
    <row r="4" spans="1:24" x14ac:dyDescent="0.25">
      <c r="B4" t="s">
        <v>14</v>
      </c>
      <c r="D4" s="9" t="str">
        <f>[1]Summary!C2</f>
        <v>CWRS</v>
      </c>
      <c r="E4" s="6"/>
      <c r="F4" s="3">
        <v>2020</v>
      </c>
      <c r="I4" s="3">
        <f>[1]Summary!D2</f>
        <v>60</v>
      </c>
      <c r="J4" s="3">
        <f>J3/I4</f>
        <v>1431.3333333333333</v>
      </c>
      <c r="K4" s="10">
        <v>0.98</v>
      </c>
      <c r="L4" s="10">
        <f>IF(J5=0,L1,(L8+N8+P8+R8+T8+V8+X8)/J5/K4)</f>
        <v>0.25</v>
      </c>
      <c r="M4" s="10">
        <f>IF(J5=0,0,(L9+N9+P9+R9+T9+V9+X9)/J5/K4)</f>
        <v>0.03</v>
      </c>
      <c r="N4" s="3">
        <f>IF(L4&gt;L1,J4*(1-L4)/(1-L1)*(1-M4)*K4,J4*K4*(1-M4))</f>
        <v>1193.5311111111112</v>
      </c>
      <c r="S4" t="s">
        <v>15</v>
      </c>
      <c r="U4" s="8"/>
      <c r="V4" s="3">
        <f>U4*2204.622/60</f>
        <v>0</v>
      </c>
      <c r="W4" s="4" t="e">
        <f>V4/T4</f>
        <v>#DIV/0!</v>
      </c>
    </row>
    <row r="5" spans="1:24" x14ac:dyDescent="0.25">
      <c r="B5" t="s">
        <v>16</v>
      </c>
      <c r="D5" s="9">
        <v>44132</v>
      </c>
      <c r="E5" s="6"/>
      <c r="F5" s="11">
        <v>44132</v>
      </c>
      <c r="J5" s="8">
        <f>J3/O1</f>
        <v>38.954512735600105</v>
      </c>
      <c r="N5" s="3">
        <v>41</v>
      </c>
      <c r="O5" s="4">
        <f>N4/N5</f>
        <v>29.110514905149053</v>
      </c>
      <c r="P5" t="s">
        <v>17</v>
      </c>
      <c r="S5" t="s">
        <v>18</v>
      </c>
      <c r="T5" s="12">
        <f>SUM(T2:T4)</f>
        <v>0</v>
      </c>
      <c r="U5" s="13">
        <f t="shared" ref="U5:V5" si="0">SUM(U2:U4)</f>
        <v>0</v>
      </c>
      <c r="V5" s="14">
        <f t="shared" si="0"/>
        <v>0</v>
      </c>
      <c r="W5" s="15" t="e">
        <f>V5/T5</f>
        <v>#DIV/0!</v>
      </c>
    </row>
    <row r="6" spans="1:24" x14ac:dyDescent="0.25">
      <c r="D6" s="16"/>
      <c r="J6" s="8"/>
      <c r="K6" s="17"/>
      <c r="L6" s="18"/>
      <c r="M6" s="17"/>
      <c r="N6" s="3"/>
      <c r="O6" s="4"/>
    </row>
    <row r="7" spans="1:24" ht="14.25" customHeight="1" x14ac:dyDescent="0.25">
      <c r="F7">
        <f>F8*E8</f>
        <v>0</v>
      </c>
      <c r="I7">
        <f>I8*H8</f>
        <v>0</v>
      </c>
      <c r="K7" s="8">
        <f>IF(K8&gt;$L1,(L11-L10/$O1)*$K4*(1-K8)/(1-$L1)*(1-K9),(L11-L10/$O1)*$K4*(1-K9))</f>
        <v>32.482596321457422</v>
      </c>
      <c r="M7" s="8">
        <f>IF(M8&gt;$L1,(N11-N10/$O1)*$K4*(1-M8)/(1-$L1)*(1-M9),(N11-N10/$O1)*$K4*(1-M9))</f>
        <v>0</v>
      </c>
      <c r="O7" s="8">
        <f>IF(O8&gt;$L1,(P11-P10/$O1)*$K4*(1-O8)/(1-$L1)*(1-O9),(P11-P10/$O1)*$K4*(1-O9))</f>
        <v>0</v>
      </c>
      <c r="Q7" s="8">
        <f>IF(Q8&gt;$L1,(R11-R10/$O1)*$K4*(1-Q8)/(1-$L1)*(1-Q9),(R11-R10/$O1)*$K4*(1-Q9))</f>
        <v>0</v>
      </c>
      <c r="S7" s="8">
        <f>IF(S8&gt;$L1,(T11-T10/$O1)*$K4*(1-S8)/(1-$L1)*(1-S9),(T11-T10/$O1)*$K4*(1-S9))</f>
        <v>0</v>
      </c>
      <c r="U7" s="8">
        <f>IF(U8&gt;$L1,(V11-V10/$O1)*$K4*(1-U8)/(1-$L1)*(1-U9),(V11-V10/$O1)*$K4*(1-U9))</f>
        <v>0</v>
      </c>
      <c r="W7" s="8">
        <f>IF(W8&gt;$L1,(X11-X10/$O1)*$K4*(1-W8)/(1-$L1)*(1-W9),(X11-X10/$O1)*$K4*(1-W9))</f>
        <v>0</v>
      </c>
    </row>
    <row r="8" spans="1:24" x14ac:dyDescent="0.25">
      <c r="B8" s="19"/>
      <c r="C8" s="19"/>
      <c r="D8" s="19"/>
      <c r="E8" s="20">
        <f>D9/D10</f>
        <v>0</v>
      </c>
      <c r="F8" s="19">
        <v>600</v>
      </c>
      <c r="G8" s="19"/>
      <c r="H8" s="20">
        <f>G9/G10</f>
        <v>0</v>
      </c>
      <c r="I8" s="19">
        <v>505</v>
      </c>
      <c r="J8" t="s">
        <v>19</v>
      </c>
      <c r="K8" s="1">
        <v>0.25</v>
      </c>
      <c r="L8" s="8">
        <f>(L11-L10/$O1)*$K4*K8</f>
        <v>9.5438556202220255</v>
      </c>
      <c r="M8" s="1">
        <v>0.23</v>
      </c>
      <c r="N8" s="8">
        <f>(N11-N10/$O1)*$K4*M8</f>
        <v>0</v>
      </c>
      <c r="O8" s="1">
        <v>0.14000000000000001</v>
      </c>
      <c r="P8" s="8">
        <f>(P11-P10/$O1)*$K4*O8</f>
        <v>0</v>
      </c>
      <c r="Q8" s="1">
        <v>0.128</v>
      </c>
      <c r="R8" s="8">
        <f>(R11-R10/$O1)*$K4*Q8</f>
        <v>0</v>
      </c>
      <c r="S8" s="1">
        <v>0.13</v>
      </c>
      <c r="T8" s="8">
        <f>(T11-T10/$O1)*$K4*S8</f>
        <v>0</v>
      </c>
      <c r="U8" s="1">
        <v>0.15</v>
      </c>
      <c r="V8" s="8">
        <f>(V11-V10/$O1)*$K4*U8</f>
        <v>0</v>
      </c>
      <c r="W8" s="1">
        <v>0.15</v>
      </c>
      <c r="X8" s="8">
        <f>(X11-X10/$O1)*$K4*W8</f>
        <v>0</v>
      </c>
    </row>
    <row r="9" spans="1:24" x14ac:dyDescent="0.25">
      <c r="B9" s="19" t="s">
        <v>20</v>
      </c>
      <c r="C9" s="21"/>
      <c r="D9" s="22"/>
      <c r="E9" s="23"/>
      <c r="F9" s="24"/>
      <c r="G9" s="22"/>
      <c r="H9" s="23"/>
      <c r="I9" s="24"/>
      <c r="J9" t="s">
        <v>12</v>
      </c>
      <c r="K9" s="1">
        <v>0.03</v>
      </c>
      <c r="L9" s="8">
        <f>(L11-L10/$O1)*$K4*K9</f>
        <v>1.145262674426643</v>
      </c>
      <c r="M9" s="1">
        <v>0.02</v>
      </c>
      <c r="N9" s="8">
        <f>(N11-N10/$O1)*$K4*M9</f>
        <v>0</v>
      </c>
      <c r="O9" s="1">
        <v>0.02</v>
      </c>
      <c r="P9" s="8">
        <f>(P11-P10/$O1)*$K4*O9</f>
        <v>0</v>
      </c>
      <c r="Q9" s="1">
        <v>2.9000000000000001E-2</v>
      </c>
      <c r="R9" s="8">
        <f>(R11-R10/$O1)*$K4*Q9</f>
        <v>0</v>
      </c>
      <c r="S9" s="1">
        <v>1.4999999999999999E-2</v>
      </c>
      <c r="T9" s="8">
        <f>(T11-T10/$O1)*$K4*S9</f>
        <v>0</v>
      </c>
      <c r="U9" s="1">
        <v>2.5000000000000001E-2</v>
      </c>
      <c r="V9" s="8">
        <f>(V11-V10/$O1)*$K4*U9</f>
        <v>0</v>
      </c>
      <c r="W9" s="1">
        <v>2.5000000000000001E-2</v>
      </c>
      <c r="X9" s="8">
        <f>(X11-X10/$O1)*$K4*W9</f>
        <v>0</v>
      </c>
    </row>
    <row r="10" spans="1:24" x14ac:dyDescent="0.25">
      <c r="B10" t="s">
        <v>21</v>
      </c>
      <c r="C10" s="25"/>
      <c r="D10" s="26">
        <f>J3/J2*D11</f>
        <v>33925.140828402364</v>
      </c>
      <c r="E10" s="27"/>
      <c r="F10" s="28"/>
      <c r="G10" s="26">
        <f>J3/J2*G11</f>
        <v>51954.859171597629</v>
      </c>
      <c r="H10" s="27"/>
      <c r="I10" s="28"/>
      <c r="J10" t="s">
        <v>22</v>
      </c>
      <c r="L10" s="29"/>
      <c r="N10" s="29"/>
      <c r="P10" s="29"/>
      <c r="R10" s="29"/>
      <c r="T10" s="29"/>
      <c r="V10" s="29"/>
      <c r="X10" s="29"/>
    </row>
    <row r="11" spans="1:24" x14ac:dyDescent="0.25">
      <c r="B11" t="s">
        <v>23</v>
      </c>
      <c r="C11" s="25"/>
      <c r="D11" s="30">
        <f>E14+F14</f>
        <v>33380</v>
      </c>
      <c r="E11" s="31"/>
      <c r="F11" s="32"/>
      <c r="G11" s="30">
        <f>H14+I14</f>
        <v>51120</v>
      </c>
      <c r="H11" s="31"/>
      <c r="I11" s="31"/>
      <c r="J11" s="33"/>
      <c r="K11" s="34">
        <f>K14+L14</f>
        <v>85880</v>
      </c>
      <c r="L11" s="35">
        <f>K11/2204.62262184877</f>
        <v>38.954512735600105</v>
      </c>
      <c r="M11" s="34">
        <f>M14+N14</f>
        <v>0</v>
      </c>
      <c r="N11" s="35">
        <f>M11/2204.62262184877</f>
        <v>0</v>
      </c>
      <c r="O11" s="34">
        <f>O14+P14</f>
        <v>0</v>
      </c>
      <c r="P11" s="35">
        <f>O11/2204.62262184877</f>
        <v>0</v>
      </c>
      <c r="Q11" s="34">
        <f>Q14+R14</f>
        <v>0</v>
      </c>
      <c r="R11" s="35">
        <f>Q11/2204.62262184877</f>
        <v>0</v>
      </c>
      <c r="S11" s="34">
        <f>S14+T14</f>
        <v>0</v>
      </c>
      <c r="T11" s="35">
        <f>S11/2204.62262184877</f>
        <v>0</v>
      </c>
      <c r="U11" s="34">
        <f>U14+V14</f>
        <v>0</v>
      </c>
      <c r="V11" s="35">
        <f>U11/2204.62262184877</f>
        <v>0</v>
      </c>
      <c r="W11" s="34">
        <f>W14+X14</f>
        <v>0</v>
      </c>
      <c r="X11" s="35">
        <f>W11/2204.62262184877</f>
        <v>0</v>
      </c>
    </row>
    <row r="12" spans="1:24" x14ac:dyDescent="0.25">
      <c r="A12" s="6" t="s">
        <v>24</v>
      </c>
      <c r="B12" s="6"/>
      <c r="C12" s="25"/>
      <c r="D12" s="36" t="s">
        <v>25</v>
      </c>
      <c r="E12" s="37"/>
      <c r="F12" s="38"/>
      <c r="G12" s="36" t="s">
        <v>26</v>
      </c>
      <c r="H12" s="37"/>
      <c r="I12" s="37"/>
      <c r="J12" s="39"/>
      <c r="K12" s="40" t="s">
        <v>27</v>
      </c>
      <c r="L12" s="41"/>
      <c r="M12" s="40" t="s">
        <v>28</v>
      </c>
      <c r="N12" s="41"/>
      <c r="O12" s="40" t="s">
        <v>29</v>
      </c>
      <c r="P12" s="41"/>
      <c r="Q12" s="40" t="s">
        <v>30</v>
      </c>
      <c r="R12" s="41"/>
      <c r="S12" s="40" t="s">
        <v>31</v>
      </c>
      <c r="T12" s="41"/>
      <c r="U12" s="40" t="s">
        <v>32</v>
      </c>
      <c r="V12" s="41"/>
      <c r="W12" s="40" t="s">
        <v>33</v>
      </c>
      <c r="X12" s="41"/>
    </row>
    <row r="13" spans="1:24" x14ac:dyDescent="0.25">
      <c r="B13" t="s">
        <v>34</v>
      </c>
      <c r="C13" s="25"/>
      <c r="D13" s="42" t="s">
        <v>35</v>
      </c>
      <c r="E13" s="6" t="s">
        <v>36</v>
      </c>
      <c r="F13" s="43"/>
      <c r="G13" s="42" t="s">
        <v>35</v>
      </c>
      <c r="H13" s="6" t="s">
        <v>36</v>
      </c>
      <c r="I13" s="6"/>
      <c r="J13" s="33"/>
      <c r="K13" s="40" t="s">
        <v>36</v>
      </c>
      <c r="L13" s="41"/>
      <c r="M13" s="40" t="s">
        <v>36</v>
      </c>
      <c r="N13" s="41"/>
      <c r="O13" s="40" t="s">
        <v>36</v>
      </c>
      <c r="P13" s="41"/>
      <c r="Q13" s="40" t="s">
        <v>36</v>
      </c>
      <c r="R13" s="41"/>
      <c r="S13" s="40" t="s">
        <v>36</v>
      </c>
      <c r="T13" s="41"/>
      <c r="U13" s="40" t="s">
        <v>36</v>
      </c>
      <c r="V13" s="41"/>
      <c r="W13" s="40" t="s">
        <v>36</v>
      </c>
      <c r="X13" s="41"/>
    </row>
    <row r="14" spans="1:24" x14ac:dyDescent="0.25">
      <c r="C14" s="25"/>
      <c r="D14" s="42"/>
      <c r="E14" s="44">
        <f>SUM(E15:E133)</f>
        <v>33380</v>
      </c>
      <c r="F14" s="45">
        <f>SUM(F15:F133)</f>
        <v>0</v>
      </c>
      <c r="G14" s="42"/>
      <c r="H14" s="44">
        <f>SUM(H15:H133)</f>
        <v>51120</v>
      </c>
      <c r="I14" s="44">
        <f>SUM(I15:I133)</f>
        <v>0</v>
      </c>
      <c r="J14" s="33"/>
      <c r="K14" s="46">
        <f t="shared" ref="K14:X14" si="1">SUM(K15:K133)</f>
        <v>85880</v>
      </c>
      <c r="L14" s="47">
        <f t="shared" si="1"/>
        <v>0</v>
      </c>
      <c r="M14" s="46">
        <f t="shared" si="1"/>
        <v>0</v>
      </c>
      <c r="N14" s="47">
        <f t="shared" si="1"/>
        <v>0</v>
      </c>
      <c r="O14" s="46">
        <f t="shared" si="1"/>
        <v>0</v>
      </c>
      <c r="P14" s="47">
        <f t="shared" si="1"/>
        <v>0</v>
      </c>
      <c r="Q14" s="46">
        <f t="shared" si="1"/>
        <v>0</v>
      </c>
      <c r="R14" s="47">
        <f t="shared" si="1"/>
        <v>0</v>
      </c>
      <c r="S14" s="46">
        <f t="shared" si="1"/>
        <v>0</v>
      </c>
      <c r="T14" s="47">
        <f t="shared" si="1"/>
        <v>0</v>
      </c>
      <c r="U14" s="46">
        <f t="shared" si="1"/>
        <v>0</v>
      </c>
      <c r="V14" s="47">
        <f t="shared" si="1"/>
        <v>0</v>
      </c>
      <c r="W14" s="46">
        <f t="shared" si="1"/>
        <v>0</v>
      </c>
      <c r="X14" s="47">
        <f t="shared" si="1"/>
        <v>0</v>
      </c>
    </row>
    <row r="15" spans="1:24" x14ac:dyDescent="0.25">
      <c r="C15" s="25"/>
      <c r="D15" s="42"/>
      <c r="E15" t="s">
        <v>37</v>
      </c>
      <c r="F15" s="25" t="s">
        <v>38</v>
      </c>
      <c r="G15" s="42"/>
      <c r="H15" t="s">
        <v>37</v>
      </c>
      <c r="I15" t="s">
        <v>39</v>
      </c>
      <c r="J15" s="42"/>
      <c r="K15" s="48" t="s">
        <v>37</v>
      </c>
      <c r="L15" s="49" t="s">
        <v>38</v>
      </c>
      <c r="M15" s="48" t="s">
        <v>37</v>
      </c>
      <c r="N15" s="49" t="s">
        <v>38</v>
      </c>
      <c r="O15" s="48" t="s">
        <v>37</v>
      </c>
      <c r="P15" s="49" t="s">
        <v>38</v>
      </c>
      <c r="Q15" s="48" t="s">
        <v>37</v>
      </c>
      <c r="R15" s="49" t="s">
        <v>38</v>
      </c>
      <c r="S15" s="48" t="s">
        <v>37</v>
      </c>
      <c r="T15" s="49" t="s">
        <v>38</v>
      </c>
      <c r="U15" s="48" t="s">
        <v>37</v>
      </c>
      <c r="V15" s="49" t="s">
        <v>38</v>
      </c>
      <c r="W15" s="48" t="s">
        <v>37</v>
      </c>
      <c r="X15" s="49" t="s">
        <v>38</v>
      </c>
    </row>
    <row r="16" spans="1:24" x14ac:dyDescent="0.25">
      <c r="C16" s="25"/>
      <c r="D16" t="s">
        <v>40</v>
      </c>
      <c r="E16">
        <v>16040</v>
      </c>
      <c r="F16" s="25"/>
      <c r="G16" s="42" t="s">
        <v>41</v>
      </c>
      <c r="H16">
        <v>22640</v>
      </c>
      <c r="J16" s="42"/>
      <c r="K16">
        <v>39400</v>
      </c>
    </row>
    <row r="17" spans="2:11" x14ac:dyDescent="0.25">
      <c r="C17" s="25"/>
      <c r="D17" s="42" t="s">
        <v>42</v>
      </c>
      <c r="E17">
        <v>16240</v>
      </c>
      <c r="F17" s="25"/>
      <c r="G17" s="42">
        <v>900</v>
      </c>
      <c r="H17">
        <v>21100</v>
      </c>
      <c r="J17" s="42"/>
      <c r="K17">
        <v>29480</v>
      </c>
    </row>
    <row r="18" spans="2:11" x14ac:dyDescent="0.25">
      <c r="C18" s="25"/>
      <c r="D18" s="42">
        <v>94</v>
      </c>
      <c r="E18">
        <v>1100</v>
      </c>
      <c r="F18" s="25"/>
      <c r="G18" s="42" t="s">
        <v>43</v>
      </c>
      <c r="H18">
        <v>7380</v>
      </c>
      <c r="J18" s="42" t="s">
        <v>44</v>
      </c>
      <c r="K18">
        <v>17000</v>
      </c>
    </row>
    <row r="19" spans="2:11" x14ac:dyDescent="0.25">
      <c r="B19" s="50"/>
      <c r="C19" s="25"/>
      <c r="D19" s="42"/>
      <c r="F19" s="25"/>
      <c r="J19" s="42"/>
    </row>
    <row r="20" spans="2:11" x14ac:dyDescent="0.25">
      <c r="B20" s="50"/>
      <c r="C20" s="25"/>
      <c r="F20" s="25"/>
      <c r="G20" s="42"/>
      <c r="J20" s="42"/>
    </row>
    <row r="21" spans="2:11" x14ac:dyDescent="0.25">
      <c r="C21" s="25"/>
      <c r="F21" s="25"/>
      <c r="G21" s="42"/>
      <c r="J21" s="42"/>
    </row>
    <row r="22" spans="2:11" x14ac:dyDescent="0.25">
      <c r="C22" s="25"/>
      <c r="F22" s="25"/>
      <c r="G22" s="42"/>
      <c r="J22" s="42"/>
    </row>
    <row r="23" spans="2:11" x14ac:dyDescent="0.25">
      <c r="C23" s="25"/>
      <c r="F23" s="25"/>
      <c r="G23" s="42"/>
      <c r="J23" s="42"/>
    </row>
    <row r="24" spans="2:11" x14ac:dyDescent="0.25">
      <c r="C24" s="25"/>
      <c r="F24" s="25"/>
      <c r="G24" s="42"/>
      <c r="J24" s="42"/>
    </row>
    <row r="25" spans="2:11" x14ac:dyDescent="0.25">
      <c r="C25" s="25"/>
      <c r="F25" s="25"/>
      <c r="J25" s="42"/>
    </row>
    <row r="26" spans="2:11" x14ac:dyDescent="0.25">
      <c r="C26" s="25"/>
      <c r="F26" s="25"/>
      <c r="J26" s="42"/>
    </row>
    <row r="27" spans="2:11" x14ac:dyDescent="0.25">
      <c r="B27" s="50"/>
      <c r="C27" s="25"/>
      <c r="F27" s="25"/>
      <c r="J27" s="42"/>
      <c r="K27" s="25"/>
    </row>
    <row r="28" spans="2:11" x14ac:dyDescent="0.25">
      <c r="C28" s="25"/>
      <c r="F28" s="25"/>
      <c r="J28" s="42"/>
      <c r="K28" s="25"/>
    </row>
    <row r="29" spans="2:11" x14ac:dyDescent="0.25">
      <c r="C29" s="25"/>
      <c r="J29" s="42"/>
    </row>
    <row r="30" spans="2:11" x14ac:dyDescent="0.25">
      <c r="C30" s="25"/>
      <c r="D30" s="51"/>
      <c r="F30" s="25"/>
      <c r="J30" s="42"/>
    </row>
    <row r="31" spans="2:11" x14ac:dyDescent="0.25">
      <c r="C31" s="25"/>
      <c r="F31" s="25"/>
      <c r="J31" s="42"/>
    </row>
    <row r="32" spans="2:11" x14ac:dyDescent="0.25">
      <c r="C32" s="25"/>
      <c r="F32" s="25"/>
      <c r="J32" s="42"/>
    </row>
    <row r="33" spans="3:10" x14ac:dyDescent="0.25">
      <c r="C33" s="25"/>
      <c r="F33" s="25"/>
      <c r="J33" s="42"/>
    </row>
    <row r="34" spans="3:10" x14ac:dyDescent="0.25">
      <c r="C34" s="25"/>
      <c r="F34" s="25"/>
      <c r="J34" s="42"/>
    </row>
    <row r="35" spans="3:10" x14ac:dyDescent="0.25">
      <c r="C35" s="25"/>
      <c r="F35" s="25"/>
      <c r="J35" s="42"/>
    </row>
    <row r="36" spans="3:10" x14ac:dyDescent="0.25">
      <c r="C36" s="25"/>
      <c r="F36" s="25"/>
      <c r="J36" s="42"/>
    </row>
    <row r="37" spans="3:10" x14ac:dyDescent="0.25">
      <c r="C37" s="25"/>
      <c r="F37" s="25"/>
      <c r="J37" s="42"/>
    </row>
    <row r="38" spans="3:10" x14ac:dyDescent="0.25">
      <c r="C38" s="25"/>
      <c r="F38" s="25"/>
      <c r="J38" s="42"/>
    </row>
    <row r="39" spans="3:10" x14ac:dyDescent="0.25">
      <c r="C39" s="25"/>
      <c r="F39" s="25"/>
      <c r="J39" s="42"/>
    </row>
    <row r="40" spans="3:10" x14ac:dyDescent="0.25">
      <c r="C40" s="25"/>
      <c r="F40" s="25"/>
      <c r="J40" s="42"/>
    </row>
    <row r="41" spans="3:10" x14ac:dyDescent="0.25">
      <c r="C41" s="25"/>
      <c r="F41" s="25"/>
      <c r="J41" s="42"/>
    </row>
    <row r="42" spans="3:10" x14ac:dyDescent="0.25">
      <c r="C42" s="25"/>
      <c r="F42" s="25"/>
      <c r="J42" s="42"/>
    </row>
    <row r="43" spans="3:10" x14ac:dyDescent="0.25">
      <c r="C43" s="25"/>
      <c r="F43" s="25"/>
      <c r="J43" s="42"/>
    </row>
    <row r="44" spans="3:10" x14ac:dyDescent="0.25">
      <c r="C44" s="25"/>
      <c r="F44" s="25"/>
      <c r="J44" s="42"/>
    </row>
    <row r="45" spans="3:10" x14ac:dyDescent="0.25">
      <c r="C45" s="25"/>
      <c r="F45" s="25"/>
      <c r="J45" s="42"/>
    </row>
    <row r="46" spans="3:10" x14ac:dyDescent="0.25">
      <c r="C46" s="25"/>
      <c r="F46" s="25"/>
      <c r="J46" s="42"/>
    </row>
    <row r="47" spans="3:10" x14ac:dyDescent="0.25">
      <c r="C47" s="25"/>
      <c r="F47" s="25"/>
      <c r="J47" s="42"/>
    </row>
    <row r="48" spans="3:10" x14ac:dyDescent="0.25">
      <c r="C48" s="25"/>
      <c r="F48" s="25"/>
      <c r="J48" s="42"/>
    </row>
    <row r="49" spans="1:15" x14ac:dyDescent="0.25">
      <c r="C49" s="25"/>
      <c r="F49" s="25"/>
      <c r="J49" s="42"/>
    </row>
    <row r="50" spans="1:15" x14ac:dyDescent="0.25">
      <c r="C50" s="25"/>
      <c r="F50" s="25"/>
      <c r="J50" s="42"/>
    </row>
    <row r="51" spans="1:15" x14ac:dyDescent="0.25">
      <c r="C51" s="25"/>
      <c r="F51" s="25"/>
      <c r="J51" s="42"/>
    </row>
    <row r="52" spans="1:15" x14ac:dyDescent="0.25">
      <c r="C52" s="25"/>
      <c r="F52" s="25"/>
      <c r="J52" s="42"/>
    </row>
    <row r="53" spans="1:15" x14ac:dyDescent="0.25">
      <c r="C53" s="25"/>
      <c r="F53" s="25"/>
      <c r="J53" s="42"/>
    </row>
    <row r="54" spans="1:15" x14ac:dyDescent="0.25">
      <c r="C54" s="25"/>
      <c r="F54" s="25"/>
      <c r="J54" s="42"/>
    </row>
    <row r="55" spans="1:15" x14ac:dyDescent="0.25">
      <c r="C55" s="25"/>
      <c r="F55" s="25"/>
      <c r="J55" s="42"/>
      <c r="L55" s="16"/>
      <c r="M55" s="16"/>
    </row>
    <row r="56" spans="1:15" x14ac:dyDescent="0.25">
      <c r="C56" s="25"/>
      <c r="F56" s="25"/>
      <c r="J56" s="42"/>
    </row>
    <row r="57" spans="1:15" x14ac:dyDescent="0.25">
      <c r="C57" s="25"/>
      <c r="F57" s="25"/>
      <c r="J57" s="42"/>
    </row>
    <row r="58" spans="1:15" s="16" customFormat="1" x14ac:dyDescent="0.25">
      <c r="A58"/>
      <c r="C58" s="52"/>
      <c r="D58"/>
      <c r="E58"/>
      <c r="F58" s="25"/>
      <c r="G58"/>
      <c r="H58"/>
      <c r="I58"/>
      <c r="J58" s="42"/>
      <c r="K58"/>
    </row>
    <row r="59" spans="1:15" s="16" customFormat="1" x14ac:dyDescent="0.25">
      <c r="A59"/>
      <c r="C59" s="52"/>
      <c r="D59"/>
      <c r="E59"/>
      <c r="F59" s="25"/>
      <c r="G59"/>
      <c r="H59"/>
      <c r="I59"/>
      <c r="J59" s="42"/>
      <c r="K59"/>
    </row>
    <row r="60" spans="1:15" s="16" customFormat="1" x14ac:dyDescent="0.25">
      <c r="A60"/>
      <c r="C60" s="52"/>
      <c r="D60"/>
      <c r="E60"/>
      <c r="F60" s="25"/>
      <c r="G60"/>
      <c r="H60"/>
      <c r="I60"/>
      <c r="J60" s="42"/>
      <c r="K60"/>
    </row>
    <row r="61" spans="1:15" s="16" customFormat="1" x14ac:dyDescent="0.25">
      <c r="A61"/>
      <c r="C61" s="52"/>
      <c r="D61"/>
      <c r="E61"/>
      <c r="F61" s="25"/>
      <c r="G61"/>
      <c r="H61"/>
      <c r="J61" s="53"/>
      <c r="K61"/>
    </row>
    <row r="62" spans="1:15" s="16" customFormat="1" x14ac:dyDescent="0.25">
      <c r="A62"/>
      <c r="C62" s="52"/>
      <c r="D62" s="42"/>
      <c r="E62" s="3"/>
      <c r="F62" s="25"/>
      <c r="G62"/>
      <c r="H62" s="3"/>
      <c r="J62" s="53"/>
      <c r="K62"/>
      <c r="M62" s="54"/>
    </row>
    <row r="63" spans="1:15" x14ac:dyDescent="0.25">
      <c r="C63" s="25"/>
      <c r="D63" s="42"/>
      <c r="F63" s="25"/>
      <c r="J63" s="42"/>
      <c r="O63" s="16"/>
    </row>
    <row r="64" spans="1:15" x14ac:dyDescent="0.25">
      <c r="C64" s="25"/>
      <c r="D64" s="42"/>
      <c r="E64" s="3"/>
      <c r="F64" s="25"/>
      <c r="H64" s="3"/>
      <c r="J64" s="42"/>
      <c r="M64" s="54"/>
    </row>
    <row r="65" spans="3:10" x14ac:dyDescent="0.25">
      <c r="C65" s="25"/>
      <c r="D65" s="42"/>
      <c r="F65" s="25"/>
      <c r="J65" s="42"/>
    </row>
    <row r="66" spans="3:10" x14ac:dyDescent="0.25">
      <c r="C66" s="25"/>
      <c r="D66" s="42"/>
      <c r="F66" s="25"/>
      <c r="J66" s="42"/>
    </row>
    <row r="67" spans="3:10" x14ac:dyDescent="0.25">
      <c r="C67" s="25"/>
      <c r="D67" s="42"/>
      <c r="F67" s="25"/>
      <c r="J67" s="42"/>
    </row>
    <row r="68" spans="3:10" x14ac:dyDescent="0.25">
      <c r="C68" s="25"/>
      <c r="D68" s="42"/>
      <c r="F68" s="25"/>
      <c r="J68" s="42"/>
    </row>
    <row r="69" spans="3:10" x14ac:dyDescent="0.25">
      <c r="C69" s="25"/>
      <c r="D69" s="42"/>
      <c r="F69" s="25"/>
      <c r="J69" s="42"/>
    </row>
    <row r="70" spans="3:10" x14ac:dyDescent="0.25">
      <c r="C70" s="25"/>
      <c r="D70" s="42"/>
      <c r="F70" s="25"/>
      <c r="J70" s="42"/>
    </row>
    <row r="71" spans="3:10" x14ac:dyDescent="0.25">
      <c r="C71" s="25"/>
      <c r="D71" s="42"/>
      <c r="F71" s="25"/>
      <c r="J71" s="42"/>
    </row>
    <row r="72" spans="3:10" x14ac:dyDescent="0.25">
      <c r="C72" s="25"/>
      <c r="D72" s="42"/>
      <c r="F72" s="25"/>
      <c r="J72" s="42"/>
    </row>
    <row r="73" spans="3:10" x14ac:dyDescent="0.25">
      <c r="C73" s="25"/>
      <c r="D73" s="42"/>
      <c r="F73" s="25"/>
      <c r="J73" s="42"/>
    </row>
    <row r="74" spans="3:10" x14ac:dyDescent="0.25">
      <c r="C74" s="25"/>
      <c r="D74" s="42"/>
      <c r="F74" s="25"/>
      <c r="J74" s="42"/>
    </row>
    <row r="75" spans="3:10" x14ac:dyDescent="0.25">
      <c r="C75" s="25"/>
      <c r="D75" s="42"/>
      <c r="F75" s="25"/>
      <c r="J75" s="42"/>
    </row>
    <row r="76" spans="3:10" x14ac:dyDescent="0.25">
      <c r="C76" s="25"/>
      <c r="D76" s="42"/>
      <c r="F76" s="25"/>
      <c r="J76" s="42"/>
    </row>
    <row r="77" spans="3:10" x14ac:dyDescent="0.25">
      <c r="C77" s="25"/>
      <c r="D77" s="42"/>
      <c r="F77" s="25"/>
      <c r="J77" s="42"/>
    </row>
    <row r="78" spans="3:10" x14ac:dyDescent="0.25">
      <c r="C78" s="25"/>
      <c r="D78" s="42"/>
      <c r="F78" s="25"/>
      <c r="J78" s="42"/>
    </row>
    <row r="79" spans="3:10" x14ac:dyDescent="0.25">
      <c r="C79" s="25"/>
      <c r="D79" s="42"/>
      <c r="F79" s="25"/>
      <c r="G79" s="51"/>
      <c r="J79" s="42"/>
    </row>
    <row r="80" spans="3:10" x14ac:dyDescent="0.25">
      <c r="C80" s="25"/>
      <c r="G80" s="42"/>
      <c r="J80" s="42"/>
    </row>
    <row r="81" spans="3:10" x14ac:dyDescent="0.25">
      <c r="C81" s="25"/>
      <c r="D81" s="42"/>
      <c r="F81" s="25"/>
      <c r="G81" s="42"/>
      <c r="J81" s="42"/>
    </row>
    <row r="82" spans="3:10" x14ac:dyDescent="0.25">
      <c r="C82" s="25"/>
      <c r="D82" s="42"/>
      <c r="F82" s="25"/>
      <c r="G82" s="42"/>
      <c r="J82" s="42"/>
    </row>
    <row r="83" spans="3:10" x14ac:dyDescent="0.25">
      <c r="C83" s="25"/>
      <c r="D83" s="42"/>
      <c r="F83" s="25"/>
      <c r="G83" s="42"/>
      <c r="J83" s="42"/>
    </row>
    <row r="84" spans="3:10" x14ac:dyDescent="0.25">
      <c r="C84" s="25"/>
      <c r="D84" s="55"/>
      <c r="F84" s="25"/>
      <c r="G84" s="55"/>
      <c r="J84" s="42"/>
    </row>
    <row r="85" spans="3:10" x14ac:dyDescent="0.25">
      <c r="C85" s="25"/>
      <c r="D85" s="42"/>
      <c r="F85" s="25"/>
      <c r="G85" s="42"/>
      <c r="J85" s="42"/>
    </row>
    <row r="86" spans="3:10" x14ac:dyDescent="0.25">
      <c r="C86" s="25"/>
      <c r="D86" s="42"/>
      <c r="F86" s="25"/>
      <c r="G86" s="42"/>
      <c r="J86" s="42"/>
    </row>
    <row r="87" spans="3:10" x14ac:dyDescent="0.25">
      <c r="C87" s="25"/>
      <c r="D87" s="42"/>
      <c r="F87" s="25"/>
      <c r="G87" s="42"/>
      <c r="J87" s="42"/>
    </row>
    <row r="88" spans="3:10" x14ac:dyDescent="0.25">
      <c r="C88" s="25"/>
      <c r="D88" s="55"/>
      <c r="F88" s="25"/>
      <c r="G88" s="42"/>
      <c r="J88" s="42"/>
    </row>
    <row r="89" spans="3:10" x14ac:dyDescent="0.25">
      <c r="C89" s="25"/>
      <c r="D89" s="55"/>
      <c r="F89" s="25"/>
      <c r="G89" s="42"/>
      <c r="J89" s="42"/>
    </row>
    <row r="90" spans="3:10" x14ac:dyDescent="0.25">
      <c r="C90" s="25"/>
      <c r="D90" s="42"/>
      <c r="F90" s="25"/>
      <c r="G90" s="42"/>
      <c r="J90" s="42"/>
    </row>
    <row r="91" spans="3:10" x14ac:dyDescent="0.25">
      <c r="C91" s="25"/>
      <c r="D91" s="42"/>
      <c r="F91" s="25"/>
      <c r="G91" s="42"/>
      <c r="J91" s="42"/>
    </row>
    <row r="92" spans="3:10" x14ac:dyDescent="0.25">
      <c r="C92" s="25"/>
      <c r="D92" s="55"/>
      <c r="F92" s="25"/>
      <c r="G92" s="42"/>
      <c r="J92" s="42"/>
    </row>
    <row r="93" spans="3:10" x14ac:dyDescent="0.25">
      <c r="C93" s="25"/>
      <c r="D93" s="42"/>
      <c r="F93" s="25"/>
      <c r="G93" s="42"/>
      <c r="J93" s="42"/>
    </row>
    <row r="94" spans="3:10" x14ac:dyDescent="0.25">
      <c r="C94" s="25"/>
      <c r="D94" s="42"/>
      <c r="F94" s="25"/>
      <c r="G94" s="42"/>
      <c r="J94" s="42"/>
    </row>
    <row r="95" spans="3:10" x14ac:dyDescent="0.25">
      <c r="C95" s="25"/>
      <c r="D95" s="42"/>
      <c r="F95" s="25"/>
      <c r="G95" s="42"/>
      <c r="J95" s="42"/>
    </row>
    <row r="96" spans="3:10" x14ac:dyDescent="0.25">
      <c r="C96" s="25"/>
      <c r="D96" s="42"/>
      <c r="F96" s="25"/>
      <c r="G96" s="42"/>
      <c r="J96" s="42"/>
    </row>
    <row r="97" spans="3:10" x14ac:dyDescent="0.25">
      <c r="C97" s="25"/>
      <c r="D97" s="42"/>
      <c r="F97" s="25"/>
      <c r="G97" s="42"/>
      <c r="J97" s="42"/>
    </row>
    <row r="98" spans="3:10" x14ac:dyDescent="0.25">
      <c r="C98" s="25"/>
      <c r="D98" s="42"/>
      <c r="F98" s="25"/>
      <c r="G98" s="42"/>
      <c r="J98" s="42"/>
    </row>
    <row r="99" spans="3:10" x14ac:dyDescent="0.25">
      <c r="C99" s="25"/>
      <c r="D99" s="42"/>
      <c r="F99" s="25"/>
      <c r="G99" s="42"/>
      <c r="J99" s="42"/>
    </row>
    <row r="100" spans="3:10" x14ac:dyDescent="0.25">
      <c r="C100" s="25"/>
      <c r="D100" s="42"/>
      <c r="F100" s="25"/>
      <c r="G100" s="42"/>
      <c r="J100" s="42"/>
    </row>
    <row r="101" spans="3:10" x14ac:dyDescent="0.25">
      <c r="C101" s="25"/>
      <c r="D101" s="42"/>
      <c r="F101" s="25"/>
      <c r="G101" s="42"/>
      <c r="J101" s="42"/>
    </row>
    <row r="102" spans="3:10" x14ac:dyDescent="0.25">
      <c r="C102" s="25"/>
      <c r="D102" s="42"/>
      <c r="F102" s="25"/>
      <c r="G102" s="42"/>
      <c r="J102" s="42"/>
    </row>
    <row r="103" spans="3:10" x14ac:dyDescent="0.25">
      <c r="C103" s="25"/>
      <c r="D103" s="42"/>
      <c r="F103" s="25"/>
      <c r="G103" s="42"/>
      <c r="J103" s="42"/>
    </row>
    <row r="104" spans="3:10" x14ac:dyDescent="0.25">
      <c r="C104" s="25"/>
      <c r="D104" s="42"/>
      <c r="F104" s="25"/>
      <c r="G104" s="42"/>
      <c r="J104" s="42"/>
    </row>
    <row r="105" spans="3:10" x14ac:dyDescent="0.25">
      <c r="C105" s="25"/>
      <c r="D105" s="42"/>
      <c r="F105" s="25"/>
      <c r="G105" s="42"/>
      <c r="J105" s="42"/>
    </row>
    <row r="106" spans="3:10" x14ac:dyDescent="0.25">
      <c r="C106" s="25"/>
      <c r="D106" s="42"/>
      <c r="F106" s="25"/>
      <c r="G106" s="42"/>
      <c r="J106" s="42"/>
    </row>
    <row r="107" spans="3:10" x14ac:dyDescent="0.25">
      <c r="C107" s="25"/>
      <c r="D107" s="42"/>
      <c r="F107" s="25"/>
      <c r="G107" s="42"/>
      <c r="J107" s="42"/>
    </row>
    <row r="108" spans="3:10" x14ac:dyDescent="0.25">
      <c r="C108" s="25"/>
      <c r="D108" s="42"/>
      <c r="F108" s="25"/>
      <c r="G108" s="55"/>
      <c r="J108" s="42"/>
    </row>
    <row r="109" spans="3:10" x14ac:dyDescent="0.25">
      <c r="C109" s="25"/>
      <c r="D109" s="42"/>
      <c r="F109" s="25"/>
      <c r="G109" s="42"/>
      <c r="J109" s="42"/>
    </row>
    <row r="110" spans="3:10" x14ac:dyDescent="0.25">
      <c r="C110" s="25"/>
      <c r="D110" s="42"/>
      <c r="F110" s="25"/>
      <c r="G110" s="42"/>
      <c r="J110" s="42"/>
    </row>
    <row r="111" spans="3:10" x14ac:dyDescent="0.25">
      <c r="C111" s="25"/>
      <c r="D111" s="42"/>
      <c r="F111" s="25"/>
      <c r="G111" s="42"/>
      <c r="J111" s="42"/>
    </row>
    <row r="112" spans="3:10" x14ac:dyDescent="0.25">
      <c r="C112" s="25"/>
      <c r="D112" s="42"/>
      <c r="F112" s="25"/>
      <c r="G112" s="42"/>
      <c r="J112" s="42"/>
    </row>
    <row r="113" spans="3:10" x14ac:dyDescent="0.25">
      <c r="C113" s="25"/>
      <c r="D113" s="42"/>
      <c r="F113" s="25"/>
      <c r="G113" s="42"/>
      <c r="J113" s="42"/>
    </row>
    <row r="114" spans="3:10" x14ac:dyDescent="0.25">
      <c r="C114" s="25"/>
      <c r="D114" s="42"/>
      <c r="F114" s="25"/>
      <c r="G114" s="42"/>
      <c r="J114" s="42"/>
    </row>
    <row r="115" spans="3:10" x14ac:dyDescent="0.25">
      <c r="C115" s="25"/>
      <c r="D115" s="42"/>
      <c r="F115" s="25"/>
      <c r="G115" s="42"/>
      <c r="J115" s="42"/>
    </row>
    <row r="116" spans="3:10" x14ac:dyDescent="0.25">
      <c r="C116" s="25"/>
      <c r="D116" s="42"/>
      <c r="F116" s="25"/>
      <c r="G116" s="42"/>
      <c r="J116" s="42"/>
    </row>
    <row r="117" spans="3:10" x14ac:dyDescent="0.25">
      <c r="C117" s="25"/>
      <c r="D117" s="42"/>
      <c r="F117" s="25"/>
      <c r="G117" s="42"/>
      <c r="J117" s="42"/>
    </row>
    <row r="118" spans="3:10" x14ac:dyDescent="0.25">
      <c r="C118" s="25"/>
      <c r="D118" s="42"/>
      <c r="F118" s="25"/>
      <c r="G118" s="42"/>
      <c r="J118" s="42"/>
    </row>
    <row r="119" spans="3:10" x14ac:dyDescent="0.25">
      <c r="C119" s="25"/>
      <c r="D119" s="42"/>
      <c r="F119" s="25"/>
      <c r="G119" s="42"/>
      <c r="J119" s="42"/>
    </row>
    <row r="120" spans="3:10" x14ac:dyDescent="0.25">
      <c r="C120" s="25"/>
      <c r="D120" s="42"/>
      <c r="F120" s="25"/>
      <c r="G120" s="42"/>
      <c r="J120" s="42"/>
    </row>
    <row r="121" spans="3:10" x14ac:dyDescent="0.25">
      <c r="C121" s="25"/>
      <c r="D121" s="42"/>
      <c r="F121" s="25"/>
      <c r="G121" s="42"/>
      <c r="J121" s="42"/>
    </row>
    <row r="122" spans="3:10" x14ac:dyDescent="0.25">
      <c r="C122" s="25"/>
      <c r="D122" s="42"/>
      <c r="F122" s="25"/>
      <c r="G122" s="42"/>
      <c r="J122" s="42"/>
    </row>
    <row r="123" spans="3:10" x14ac:dyDescent="0.25">
      <c r="C123" s="25"/>
      <c r="D123" s="42"/>
      <c r="F123" s="25"/>
      <c r="G123" s="42"/>
      <c r="J123" s="42"/>
    </row>
    <row r="124" spans="3:10" x14ac:dyDescent="0.25">
      <c r="C124" s="25"/>
      <c r="D124" s="42"/>
      <c r="F124" s="25"/>
      <c r="G124" s="42"/>
      <c r="J124" s="42"/>
    </row>
    <row r="125" spans="3:10" x14ac:dyDescent="0.25">
      <c r="C125" s="25"/>
      <c r="D125" s="42"/>
      <c r="F125" s="25"/>
      <c r="G125" s="42"/>
      <c r="J125" s="42"/>
    </row>
    <row r="126" spans="3:10" x14ac:dyDescent="0.25">
      <c r="C126" s="25"/>
      <c r="D126" s="42"/>
      <c r="F126" s="25"/>
      <c r="G126" s="42"/>
      <c r="J126" s="42"/>
    </row>
    <row r="127" spans="3:10" x14ac:dyDescent="0.25">
      <c r="D127" s="42"/>
      <c r="F127" s="25"/>
      <c r="G127" s="42"/>
      <c r="J127" s="42"/>
    </row>
    <row r="128" spans="3:10" x14ac:dyDescent="0.25">
      <c r="D128" s="42"/>
      <c r="F128" s="25"/>
      <c r="G128" s="42"/>
      <c r="J128" s="42"/>
    </row>
    <row r="129" spans="4:10" x14ac:dyDescent="0.25">
      <c r="D129" s="42"/>
      <c r="F129" s="25"/>
      <c r="G129" s="42"/>
      <c r="J129" s="42"/>
    </row>
    <row r="130" spans="4:10" x14ac:dyDescent="0.25">
      <c r="D130" s="42"/>
      <c r="F130" s="25"/>
      <c r="G130" s="42"/>
      <c r="J130" s="42"/>
    </row>
    <row r="131" spans="4:10" x14ac:dyDescent="0.25">
      <c r="D131" s="42"/>
      <c r="F131" s="25"/>
      <c r="G131" s="42"/>
      <c r="J131" s="42"/>
    </row>
    <row r="132" spans="4:10" x14ac:dyDescent="0.25">
      <c r="D132" s="42"/>
      <c r="F132" s="25"/>
      <c r="G132" s="42"/>
      <c r="J132" s="42"/>
    </row>
    <row r="133" spans="4:10" x14ac:dyDescent="0.25">
      <c r="D133" s="48"/>
      <c r="E133" s="56" t="s">
        <v>45</v>
      </c>
      <c r="F133" s="49"/>
      <c r="G133" s="48"/>
      <c r="H133" s="56" t="s">
        <v>45</v>
      </c>
      <c r="I133" s="56"/>
      <c r="J133" s="42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1C27C-FC7B-4D8B-8EB5-06AC1A7CC754}">
  <dimension ref="A1:X133"/>
  <sheetViews>
    <sheetView workbookViewId="0">
      <pane ySplit="15" topLeftCell="A16" activePane="bottomLeft" state="frozen"/>
      <selection activeCell="F6" sqref="F6"/>
      <selection pane="bottomLeft" activeCell="N32" sqref="N32"/>
    </sheetView>
  </sheetViews>
  <sheetFormatPr defaultRowHeight="15" x14ac:dyDescent="0.25"/>
  <cols>
    <col min="1" max="1" width="4" customWidth="1"/>
    <col min="3" max="3" width="4" customWidth="1"/>
    <col min="4" max="4" width="6.5703125" customWidth="1"/>
    <col min="6" max="6" width="10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[3]Summary!E2</f>
        <v>0.14499999999999999</v>
      </c>
      <c r="O1">
        <v>2204.62262184877</v>
      </c>
      <c r="T1" t="s">
        <v>1</v>
      </c>
      <c r="U1" t="s">
        <v>2</v>
      </c>
      <c r="V1" t="s">
        <v>3</v>
      </c>
    </row>
    <row r="2" spans="1:24" x14ac:dyDescent="0.25">
      <c r="H2" s="2" t="s">
        <v>4</v>
      </c>
      <c r="I2" s="2" t="s">
        <v>4</v>
      </c>
      <c r="J2">
        <f>+D11+G11</f>
        <v>442460</v>
      </c>
      <c r="K2">
        <f>J2-J3</f>
        <v>-240</v>
      </c>
      <c r="L2" s="1">
        <f>K2/J2</f>
        <v>-5.4242191384531937E-4</v>
      </c>
      <c r="S2" t="s">
        <v>5</v>
      </c>
      <c r="U2">
        <v>0</v>
      </c>
      <c r="V2" s="3">
        <f>U2*2204.622/60</f>
        <v>0</v>
      </c>
      <c r="W2" s="4" t="e">
        <f>V2/T2</f>
        <v>#DIV/0!</v>
      </c>
    </row>
    <row r="3" spans="1:24" x14ac:dyDescent="0.25">
      <c r="B3" t="s">
        <v>6</v>
      </c>
      <c r="D3" s="5" t="s">
        <v>7</v>
      </c>
      <c r="E3" s="6"/>
      <c r="F3" t="s">
        <v>8</v>
      </c>
      <c r="H3" s="2" t="s">
        <v>9</v>
      </c>
      <c r="I3" s="2"/>
      <c r="J3">
        <f>K11-L10+M11-N10+O11-P10+Q11-R10+S11-T10+U11-V10+W11-X10</f>
        <v>442700</v>
      </c>
      <c r="K3" s="7" t="s">
        <v>10</v>
      </c>
      <c r="L3" s="7" t="s">
        <v>11</v>
      </c>
      <c r="M3" s="7" t="s">
        <v>12</v>
      </c>
      <c r="N3" s="8">
        <f>N4*I4/O1</f>
        <v>180.44767312086094</v>
      </c>
      <c r="O3" s="8">
        <f>K7+M7+O7+Q7+S7+U7+W7</f>
        <v>180.44767312086091</v>
      </c>
      <c r="S3" t="s">
        <v>13</v>
      </c>
      <c r="U3" s="8">
        <f>Q7+O7+S7</f>
        <v>0</v>
      </c>
      <c r="V3" s="3">
        <f>U3*2204.622/60</f>
        <v>0</v>
      </c>
      <c r="W3" s="4" t="e">
        <f>V3/T3</f>
        <v>#DIV/0!</v>
      </c>
    </row>
    <row r="4" spans="1:24" x14ac:dyDescent="0.25">
      <c r="B4" t="s">
        <v>14</v>
      </c>
      <c r="D4" s="9" t="str">
        <f>[3]Summary!C2</f>
        <v>CPS</v>
      </c>
      <c r="E4" s="6"/>
      <c r="F4" s="3">
        <v>2020</v>
      </c>
      <c r="I4" s="3">
        <f>[3]Summary!D2</f>
        <v>60</v>
      </c>
      <c r="J4" s="3">
        <f>J3/I4</f>
        <v>7378.333333333333</v>
      </c>
      <c r="K4" s="10">
        <v>0.98</v>
      </c>
      <c r="L4" s="10">
        <f>IF(J5=0,L1,(L8+N8+P8+R8+T8+V8+X8)/J5/K4)</f>
        <v>0.19999999999999998</v>
      </c>
      <c r="M4" s="10">
        <f>IF(J5=0,0,(L9+N9+P9+R9+T9+V9+X9)/J5/K4)</f>
        <v>0.02</v>
      </c>
      <c r="N4" s="3">
        <f>IF(L4&gt;L1,J4*(1-L4)/(1-L1)*(1-M4)*K4,J4*K4*(1-M4))</f>
        <v>6630.3170370370381</v>
      </c>
      <c r="S4" t="s">
        <v>15</v>
      </c>
      <c r="T4">
        <v>0</v>
      </c>
      <c r="U4" s="8"/>
      <c r="V4" s="3">
        <f>U4*2204.622/60</f>
        <v>0</v>
      </c>
      <c r="W4" s="4" t="e">
        <f>V4/T4</f>
        <v>#DIV/0!</v>
      </c>
    </row>
    <row r="5" spans="1:24" x14ac:dyDescent="0.25">
      <c r="B5" t="s">
        <v>16</v>
      </c>
      <c r="D5" s="9">
        <v>44131</v>
      </c>
      <c r="E5" s="6"/>
      <c r="F5" s="11">
        <v>44132</v>
      </c>
      <c r="J5" s="8">
        <f>J3/O1</f>
        <v>200.80534219900053</v>
      </c>
      <c r="N5" s="3">
        <v>185.09</v>
      </c>
      <c r="O5" s="4">
        <f>N4/N5</f>
        <v>35.822124572030027</v>
      </c>
      <c r="P5" t="s">
        <v>17</v>
      </c>
      <c r="S5" t="s">
        <v>18</v>
      </c>
      <c r="T5" s="12">
        <f>SUM(T2:T4)</f>
        <v>0</v>
      </c>
      <c r="U5" s="13">
        <f t="shared" ref="U5:V5" si="0">SUM(U2:U4)</f>
        <v>0</v>
      </c>
      <c r="V5" s="14">
        <f t="shared" si="0"/>
        <v>0</v>
      </c>
      <c r="W5" s="15" t="e">
        <f>V5/T5</f>
        <v>#DIV/0!</v>
      </c>
    </row>
    <row r="6" spans="1:24" x14ac:dyDescent="0.25">
      <c r="D6" s="16"/>
      <c r="J6" s="8"/>
      <c r="K6" s="17"/>
      <c r="L6" s="18"/>
      <c r="M6" s="17"/>
      <c r="N6" s="3"/>
      <c r="O6" s="4"/>
    </row>
    <row r="7" spans="1:24" ht="14.25" customHeight="1" x14ac:dyDescent="0.25">
      <c r="F7">
        <f>F8*E8</f>
        <v>0</v>
      </c>
      <c r="I7">
        <f>I8*H8</f>
        <v>0</v>
      </c>
      <c r="K7" s="8">
        <f>IF(K8&gt;$L1,(L11-L10/$O1)*$K4*(1-K8)/(1-$L1)*(1-K9),(L11-L10/$O1)*$K4*(1-K9))</f>
        <v>180.44767312086091</v>
      </c>
      <c r="M7" s="8">
        <f>IF(M8&gt;$L1,(N11-N10/$O1)*$K4*(1-M8)/(1-$L1)*(1-M9),(N11-N10/$O1)*$K4*(1-M9))</f>
        <v>0</v>
      </c>
      <c r="O7" s="8">
        <f>IF(O8&gt;$L1,(P11-P10/$O1)*$K4*(1-O8)/(1-$L1)*(1-O9),(P11-P10/$O1)*$K4*(1-O9))</f>
        <v>0</v>
      </c>
      <c r="Q7" s="8">
        <f>IF(Q8&gt;$L1,(R11-R10/$O1)*$K4*(1-Q8)/(1-$L1)*(1-Q9),(R11-R10/$O1)*$K4*(1-Q9))</f>
        <v>0</v>
      </c>
      <c r="S7" s="8">
        <f>IF(S8&gt;$L1,(T11-T10/$O1)*$K4*(1-S8)/(1-$L1)*(1-S9),(T11-T10/$O1)*$K4*(1-S9))</f>
        <v>0</v>
      </c>
      <c r="U7" s="8">
        <f>IF(U8&gt;$L1,(V11-V10/$O1)*$K4*(1-U8)/(1-$L1)*(1-U9),(V11-V10/$O1)*$K4*(1-U9))</f>
        <v>0</v>
      </c>
      <c r="W7" s="8">
        <f>IF(W8&gt;$L1,(X11-X10/$O1)*$K4*(1-W8)/(1-$L1)*(1-W9),(X11-X10/$O1)*$K4*(1-W9))</f>
        <v>0</v>
      </c>
    </row>
    <row r="8" spans="1:24" x14ac:dyDescent="0.25">
      <c r="B8" s="19"/>
      <c r="C8" s="19"/>
      <c r="D8" s="19"/>
      <c r="E8" s="20">
        <f>D9/D10</f>
        <v>0</v>
      </c>
      <c r="F8" s="19">
        <v>600</v>
      </c>
      <c r="G8" s="19"/>
      <c r="H8" s="20">
        <f>G9/G10</f>
        <v>0</v>
      </c>
      <c r="I8" s="19">
        <v>505</v>
      </c>
      <c r="J8" t="s">
        <v>19</v>
      </c>
      <c r="K8" s="1">
        <v>0.2</v>
      </c>
      <c r="L8" s="8">
        <f>(L11-L10/$O1)*$K4*K8</f>
        <v>39.357847071004102</v>
      </c>
      <c r="M8" s="1">
        <v>0.23</v>
      </c>
      <c r="N8" s="8">
        <f>(N11-N10/$O1)*$K4*M8</f>
        <v>0</v>
      </c>
      <c r="O8" s="1">
        <v>0.14000000000000001</v>
      </c>
      <c r="P8" s="8">
        <f>(P11-P10/$O1)*$K4*O8</f>
        <v>0</v>
      </c>
      <c r="Q8" s="1">
        <v>0.128</v>
      </c>
      <c r="R8" s="8">
        <f>(R11-R10/$O1)*$K4*Q8</f>
        <v>0</v>
      </c>
      <c r="S8" s="1">
        <v>0.13</v>
      </c>
      <c r="T8" s="8">
        <f>(T11-T10/$O1)*$K4*S8</f>
        <v>0</v>
      </c>
      <c r="U8" s="1">
        <v>0.15</v>
      </c>
      <c r="V8" s="8">
        <f>(V11-V10/$O1)*$K4*U8</f>
        <v>0</v>
      </c>
      <c r="W8" s="1">
        <v>0.15</v>
      </c>
      <c r="X8" s="8">
        <f>(X11-X10/$O1)*$K4*W8</f>
        <v>0</v>
      </c>
    </row>
    <row r="9" spans="1:24" x14ac:dyDescent="0.25">
      <c r="B9" s="19" t="s">
        <v>20</v>
      </c>
      <c r="C9" s="21"/>
      <c r="D9" s="22"/>
      <c r="E9" s="23"/>
      <c r="F9" s="24"/>
      <c r="G9" s="22"/>
      <c r="H9" s="23"/>
      <c r="I9" s="24"/>
      <c r="J9" t="s">
        <v>12</v>
      </c>
      <c r="K9" s="1">
        <v>0.02</v>
      </c>
      <c r="L9" s="8">
        <f>(L11-L10/$O1)*$K4*K9</f>
        <v>3.9357847071004102</v>
      </c>
      <c r="M9" s="1">
        <v>0.02</v>
      </c>
      <c r="N9" s="8">
        <f>(N11-N10/$O1)*$K4*M9</f>
        <v>0</v>
      </c>
      <c r="O9" s="1">
        <v>0.02</v>
      </c>
      <c r="P9" s="8">
        <f>(P11-P10/$O1)*$K4*O9</f>
        <v>0</v>
      </c>
      <c r="Q9" s="1">
        <v>2.9000000000000001E-2</v>
      </c>
      <c r="R9" s="8">
        <f>(R11-R10/$O1)*$K4*Q9</f>
        <v>0</v>
      </c>
      <c r="S9" s="1">
        <v>1.4999999999999999E-2</v>
      </c>
      <c r="T9" s="8">
        <f>(T11-T10/$O1)*$K4*S9</f>
        <v>0</v>
      </c>
      <c r="U9" s="1">
        <v>2.5000000000000001E-2</v>
      </c>
      <c r="V9" s="8">
        <f>(V11-V10/$O1)*$K4*U9</f>
        <v>0</v>
      </c>
      <c r="W9" s="1">
        <v>2.5000000000000001E-2</v>
      </c>
      <c r="X9" s="8">
        <f>(X11-X10/$O1)*$K4*W9</f>
        <v>0</v>
      </c>
    </row>
    <row r="10" spans="1:24" x14ac:dyDescent="0.25">
      <c r="B10" t="s">
        <v>21</v>
      </c>
      <c r="C10" s="25"/>
      <c r="D10" s="26">
        <f>J3/J2*D11</f>
        <v>191964.06906839035</v>
      </c>
      <c r="E10" s="27"/>
      <c r="F10" s="28"/>
      <c r="G10" s="26">
        <f>J3/J2*G11</f>
        <v>250735.93093160962</v>
      </c>
      <c r="H10" s="27"/>
      <c r="I10" s="28"/>
      <c r="J10" t="s">
        <v>22</v>
      </c>
      <c r="L10" s="29"/>
      <c r="N10" s="29"/>
      <c r="P10" s="29"/>
      <c r="R10" s="29"/>
      <c r="T10" s="29"/>
      <c r="V10" s="29"/>
      <c r="X10" s="29"/>
    </row>
    <row r="11" spans="1:24" x14ac:dyDescent="0.25">
      <c r="B11" t="s">
        <v>23</v>
      </c>
      <c r="C11" s="25"/>
      <c r="D11" s="30">
        <f>E14+F14</f>
        <v>191860</v>
      </c>
      <c r="E11" s="31"/>
      <c r="F11" s="32"/>
      <c r="G11" s="30">
        <f>H14+I14</f>
        <v>250600</v>
      </c>
      <c r="H11" s="31"/>
      <c r="I11" s="31"/>
      <c r="J11" s="33"/>
      <c r="K11" s="34">
        <f>K14+L14</f>
        <v>442700</v>
      </c>
      <c r="L11" s="35">
        <f>K11/2204.62262184877</f>
        <v>200.80534219900053</v>
      </c>
      <c r="M11" s="34">
        <f>M14+N14</f>
        <v>0</v>
      </c>
      <c r="N11" s="35">
        <f>M11/2204.62262184877</f>
        <v>0</v>
      </c>
      <c r="O11" s="34">
        <f>O14+P14</f>
        <v>0</v>
      </c>
      <c r="P11" s="35">
        <f>O11/2204.62262184877</f>
        <v>0</v>
      </c>
      <c r="Q11" s="34">
        <f>Q14+R14</f>
        <v>0</v>
      </c>
      <c r="R11" s="35">
        <f>Q11/2204.62262184877</f>
        <v>0</v>
      </c>
      <c r="S11" s="34">
        <f>S14+T14</f>
        <v>0</v>
      </c>
      <c r="T11" s="35">
        <f>S11/2204.62262184877</f>
        <v>0</v>
      </c>
      <c r="U11" s="34">
        <f>U14+V14</f>
        <v>0</v>
      </c>
      <c r="V11" s="35">
        <f>U11/2204.62262184877</f>
        <v>0</v>
      </c>
      <c r="W11" s="34">
        <f>W14+X14</f>
        <v>0</v>
      </c>
      <c r="X11" s="35">
        <f>W11/2204.62262184877</f>
        <v>0</v>
      </c>
    </row>
    <row r="12" spans="1:24" x14ac:dyDescent="0.25">
      <c r="A12" s="6" t="s">
        <v>24</v>
      </c>
      <c r="B12" s="6"/>
      <c r="C12" s="25"/>
      <c r="D12" s="36" t="s">
        <v>25</v>
      </c>
      <c r="E12" s="37"/>
      <c r="F12" s="38"/>
      <c r="G12" s="36" t="s">
        <v>26</v>
      </c>
      <c r="H12" s="37"/>
      <c r="I12" s="37"/>
      <c r="J12" s="39"/>
      <c r="K12" s="40" t="s">
        <v>90</v>
      </c>
      <c r="L12" s="41"/>
      <c r="M12" s="40" t="s">
        <v>28</v>
      </c>
      <c r="N12" s="41"/>
      <c r="O12" s="40" t="s">
        <v>29</v>
      </c>
      <c r="P12" s="41"/>
      <c r="Q12" s="40" t="s">
        <v>30</v>
      </c>
      <c r="R12" s="41"/>
      <c r="S12" s="40" t="s">
        <v>31</v>
      </c>
      <c r="T12" s="41"/>
      <c r="U12" s="40" t="s">
        <v>32</v>
      </c>
      <c r="V12" s="41"/>
      <c r="W12" s="40" t="s">
        <v>33</v>
      </c>
      <c r="X12" s="41"/>
    </row>
    <row r="13" spans="1:24" x14ac:dyDescent="0.25">
      <c r="B13" t="s">
        <v>34</v>
      </c>
      <c r="C13" s="25"/>
      <c r="D13" s="42" t="s">
        <v>35</v>
      </c>
      <c r="E13" s="6" t="s">
        <v>36</v>
      </c>
      <c r="F13" s="43"/>
      <c r="G13" s="42" t="s">
        <v>35</v>
      </c>
      <c r="H13" s="6" t="s">
        <v>36</v>
      </c>
      <c r="I13" s="6"/>
      <c r="J13" s="33"/>
      <c r="K13" s="40" t="s">
        <v>36</v>
      </c>
      <c r="L13" s="41"/>
      <c r="M13" s="40" t="s">
        <v>36</v>
      </c>
      <c r="N13" s="41"/>
      <c r="O13" s="40" t="s">
        <v>36</v>
      </c>
      <c r="P13" s="41"/>
      <c r="Q13" s="40" t="s">
        <v>36</v>
      </c>
      <c r="R13" s="41"/>
      <c r="S13" s="40" t="s">
        <v>36</v>
      </c>
      <c r="T13" s="41"/>
      <c r="U13" s="40" t="s">
        <v>36</v>
      </c>
      <c r="V13" s="41"/>
      <c r="W13" s="40" t="s">
        <v>36</v>
      </c>
      <c r="X13" s="41"/>
    </row>
    <row r="14" spans="1:24" x14ac:dyDescent="0.25">
      <c r="C14" s="25"/>
      <c r="D14" s="42"/>
      <c r="E14" s="44">
        <f>SUM(E15:E133)</f>
        <v>191860</v>
      </c>
      <c r="F14" s="45">
        <f>SUM(F15:F133)</f>
        <v>0</v>
      </c>
      <c r="G14" s="42"/>
      <c r="H14" s="44">
        <f>SUM(H15:H133)</f>
        <v>250600</v>
      </c>
      <c r="I14" s="44">
        <f>SUM(I15:I133)</f>
        <v>0</v>
      </c>
      <c r="J14" s="33"/>
      <c r="K14" s="46">
        <f t="shared" ref="K14:X14" si="1">SUM(K15:K133)</f>
        <v>442700</v>
      </c>
      <c r="L14" s="47">
        <f t="shared" si="1"/>
        <v>0</v>
      </c>
      <c r="M14" s="46">
        <f t="shared" si="1"/>
        <v>0</v>
      </c>
      <c r="N14" s="47">
        <f t="shared" si="1"/>
        <v>0</v>
      </c>
      <c r="O14" s="46">
        <f t="shared" si="1"/>
        <v>0</v>
      </c>
      <c r="P14" s="47">
        <f t="shared" si="1"/>
        <v>0</v>
      </c>
      <c r="Q14" s="46">
        <f t="shared" si="1"/>
        <v>0</v>
      </c>
      <c r="R14" s="47">
        <f t="shared" si="1"/>
        <v>0</v>
      </c>
      <c r="S14" s="46">
        <f t="shared" si="1"/>
        <v>0</v>
      </c>
      <c r="T14" s="47">
        <f t="shared" si="1"/>
        <v>0</v>
      </c>
      <c r="U14" s="46">
        <f t="shared" si="1"/>
        <v>0</v>
      </c>
      <c r="V14" s="47">
        <f t="shared" si="1"/>
        <v>0</v>
      </c>
      <c r="W14" s="46">
        <f t="shared" si="1"/>
        <v>0</v>
      </c>
      <c r="X14" s="47">
        <f t="shared" si="1"/>
        <v>0</v>
      </c>
    </row>
    <row r="15" spans="1:24" x14ac:dyDescent="0.25">
      <c r="C15" s="25"/>
      <c r="D15" s="42"/>
      <c r="E15" t="s">
        <v>37</v>
      </c>
      <c r="F15" s="25" t="s">
        <v>38</v>
      </c>
      <c r="G15" s="42"/>
      <c r="H15" t="s">
        <v>37</v>
      </c>
      <c r="I15" t="s">
        <v>39</v>
      </c>
      <c r="J15" s="42"/>
      <c r="K15" s="48" t="s">
        <v>37</v>
      </c>
      <c r="L15" s="49" t="s">
        <v>38</v>
      </c>
      <c r="M15" s="48" t="s">
        <v>37</v>
      </c>
      <c r="N15" s="49" t="s">
        <v>38</v>
      </c>
      <c r="O15" s="48" t="s">
        <v>37</v>
      </c>
      <c r="P15" s="49" t="s">
        <v>38</v>
      </c>
      <c r="Q15" s="48" t="s">
        <v>37</v>
      </c>
      <c r="R15" s="49" t="s">
        <v>38</v>
      </c>
      <c r="S15" s="48" t="s">
        <v>37</v>
      </c>
      <c r="T15" s="49" t="s">
        <v>38</v>
      </c>
      <c r="U15" s="48" t="s">
        <v>37</v>
      </c>
      <c r="V15" s="49" t="s">
        <v>38</v>
      </c>
      <c r="W15" s="48" t="s">
        <v>37</v>
      </c>
      <c r="X15" s="49" t="s">
        <v>38</v>
      </c>
    </row>
    <row r="16" spans="1:24" x14ac:dyDescent="0.25">
      <c r="C16" s="25"/>
      <c r="F16" s="25"/>
      <c r="G16" s="42">
        <v>882</v>
      </c>
      <c r="H16">
        <v>16680</v>
      </c>
      <c r="J16" s="42"/>
      <c r="K16">
        <v>16480</v>
      </c>
    </row>
    <row r="17" spans="2:11" x14ac:dyDescent="0.25">
      <c r="C17" s="25"/>
      <c r="D17" s="42" t="s">
        <v>91</v>
      </c>
      <c r="E17">
        <v>20740</v>
      </c>
      <c r="F17" s="25"/>
      <c r="G17" s="42">
        <v>883</v>
      </c>
      <c r="H17">
        <v>20540</v>
      </c>
      <c r="J17" s="42"/>
      <c r="K17">
        <v>41200</v>
      </c>
    </row>
    <row r="18" spans="2:11" x14ac:dyDescent="0.25">
      <c r="C18" s="25"/>
      <c r="D18" s="42">
        <v>78</v>
      </c>
      <c r="E18">
        <v>12660</v>
      </c>
      <c r="F18" s="25"/>
      <c r="G18" s="42">
        <v>884</v>
      </c>
      <c r="H18">
        <v>19360</v>
      </c>
      <c r="J18" s="42"/>
      <c r="K18">
        <v>31960</v>
      </c>
    </row>
    <row r="19" spans="2:11" x14ac:dyDescent="0.25">
      <c r="B19" s="50"/>
      <c r="C19" s="25"/>
      <c r="D19" s="42" t="s">
        <v>92</v>
      </c>
      <c r="E19">
        <v>21820</v>
      </c>
      <c r="F19" s="25"/>
      <c r="G19" s="42">
        <v>885</v>
      </c>
      <c r="H19">
        <v>20200</v>
      </c>
      <c r="J19" s="42"/>
      <c r="K19">
        <v>41320</v>
      </c>
    </row>
    <row r="20" spans="2:11" x14ac:dyDescent="0.25">
      <c r="B20" s="50"/>
      <c r="C20" s="25"/>
      <c r="D20">
        <v>81</v>
      </c>
      <c r="E20">
        <v>21400</v>
      </c>
      <c r="F20" s="25"/>
      <c r="G20" s="42">
        <v>886</v>
      </c>
      <c r="H20">
        <v>10940</v>
      </c>
      <c r="J20" s="42"/>
      <c r="K20">
        <v>33180</v>
      </c>
    </row>
    <row r="21" spans="2:11" x14ac:dyDescent="0.25">
      <c r="C21" s="25"/>
      <c r="D21">
        <v>82</v>
      </c>
      <c r="E21">
        <v>6200</v>
      </c>
      <c r="F21" s="25"/>
      <c r="G21" s="42"/>
      <c r="J21" s="42"/>
      <c r="K21">
        <v>6200</v>
      </c>
    </row>
    <row r="22" spans="2:11" x14ac:dyDescent="0.25">
      <c r="C22" s="25"/>
      <c r="D22">
        <v>83</v>
      </c>
      <c r="E22">
        <v>20380</v>
      </c>
      <c r="F22" s="25"/>
      <c r="G22" s="42">
        <v>887</v>
      </c>
      <c r="H22">
        <v>17200</v>
      </c>
      <c r="J22" s="42"/>
      <c r="K22">
        <v>34420</v>
      </c>
    </row>
    <row r="23" spans="2:11" x14ac:dyDescent="0.25">
      <c r="C23" s="25"/>
      <c r="D23">
        <v>84</v>
      </c>
      <c r="E23">
        <v>12020</v>
      </c>
      <c r="F23" s="25"/>
      <c r="G23" s="42">
        <v>888</v>
      </c>
      <c r="H23">
        <v>8780</v>
      </c>
      <c r="J23" s="42"/>
      <c r="K23">
        <v>24100</v>
      </c>
    </row>
    <row r="24" spans="2:11" x14ac:dyDescent="0.25">
      <c r="C24" s="25"/>
      <c r="D24">
        <v>85</v>
      </c>
      <c r="E24">
        <v>17520</v>
      </c>
      <c r="F24" s="25"/>
      <c r="G24" s="42">
        <v>889</v>
      </c>
      <c r="H24">
        <v>18720</v>
      </c>
      <c r="J24" s="42"/>
      <c r="K24">
        <v>36280</v>
      </c>
    </row>
    <row r="25" spans="2:11" x14ac:dyDescent="0.25">
      <c r="C25" s="25"/>
      <c r="D25">
        <v>86</v>
      </c>
      <c r="E25">
        <v>13380</v>
      </c>
      <c r="F25" s="25"/>
      <c r="G25">
        <v>890</v>
      </c>
      <c r="H25">
        <v>20860</v>
      </c>
      <c r="J25" s="42"/>
      <c r="K25">
        <v>33920</v>
      </c>
    </row>
    <row r="26" spans="2:11" x14ac:dyDescent="0.25">
      <c r="C26" s="25"/>
      <c r="D26">
        <v>87</v>
      </c>
      <c r="E26">
        <v>13800</v>
      </c>
      <c r="F26" s="25"/>
      <c r="G26">
        <v>891</v>
      </c>
      <c r="H26">
        <v>16480</v>
      </c>
      <c r="J26" s="42"/>
      <c r="K26">
        <v>30580</v>
      </c>
    </row>
    <row r="27" spans="2:11" x14ac:dyDescent="0.25">
      <c r="B27" s="50"/>
      <c r="C27" s="25"/>
      <c r="D27">
        <v>88</v>
      </c>
      <c r="E27">
        <v>15740</v>
      </c>
      <c r="F27" s="25"/>
      <c r="G27">
        <v>892</v>
      </c>
      <c r="H27">
        <v>19100</v>
      </c>
      <c r="J27" s="42"/>
      <c r="K27" s="25">
        <v>34740</v>
      </c>
    </row>
    <row r="28" spans="2:11" x14ac:dyDescent="0.25">
      <c r="C28" s="25"/>
      <c r="D28">
        <v>89</v>
      </c>
      <c r="E28">
        <v>16200</v>
      </c>
      <c r="F28" s="25"/>
      <c r="G28">
        <v>893</v>
      </c>
      <c r="H28">
        <v>16860</v>
      </c>
      <c r="J28" s="42"/>
      <c r="K28" s="25">
        <v>33120</v>
      </c>
    </row>
    <row r="29" spans="2:11" x14ac:dyDescent="0.25">
      <c r="C29" s="25"/>
      <c r="G29">
        <v>894</v>
      </c>
      <c r="H29">
        <v>17520</v>
      </c>
      <c r="J29" s="42"/>
    </row>
    <row r="30" spans="2:11" x14ac:dyDescent="0.25">
      <c r="C30" s="25"/>
      <c r="D30" s="51"/>
      <c r="F30" s="25"/>
      <c r="G30" t="s">
        <v>93</v>
      </c>
      <c r="H30">
        <v>18120</v>
      </c>
      <c r="J30" s="42"/>
    </row>
    <row r="31" spans="2:11" x14ac:dyDescent="0.25">
      <c r="C31" s="25"/>
      <c r="F31" s="25"/>
      <c r="G31" t="s">
        <v>94</v>
      </c>
      <c r="H31">
        <v>9240</v>
      </c>
      <c r="J31" s="42"/>
      <c r="K31">
        <v>45200</v>
      </c>
    </row>
    <row r="32" spans="2:11" x14ac:dyDescent="0.25">
      <c r="C32" s="25"/>
      <c r="F32" s="25"/>
      <c r="J32" s="42"/>
    </row>
    <row r="33" spans="3:10" x14ac:dyDescent="0.25">
      <c r="C33" s="25"/>
      <c r="F33" s="25"/>
      <c r="J33" s="42"/>
    </row>
    <row r="34" spans="3:10" x14ac:dyDescent="0.25">
      <c r="C34" s="25"/>
      <c r="F34" s="25"/>
      <c r="J34" s="42"/>
    </row>
    <row r="35" spans="3:10" x14ac:dyDescent="0.25">
      <c r="C35" s="25"/>
      <c r="F35" s="25"/>
      <c r="J35" s="42"/>
    </row>
    <row r="36" spans="3:10" x14ac:dyDescent="0.25">
      <c r="C36" s="25"/>
      <c r="F36" s="25"/>
      <c r="J36" s="42"/>
    </row>
    <row r="37" spans="3:10" x14ac:dyDescent="0.25">
      <c r="C37" s="25"/>
      <c r="F37" s="25"/>
      <c r="J37" s="42"/>
    </row>
    <row r="38" spans="3:10" x14ac:dyDescent="0.25">
      <c r="C38" s="25"/>
      <c r="F38" s="25"/>
      <c r="J38" s="42"/>
    </row>
    <row r="39" spans="3:10" x14ac:dyDescent="0.25">
      <c r="C39" s="25"/>
      <c r="F39" s="25"/>
      <c r="J39" s="42"/>
    </row>
    <row r="40" spans="3:10" x14ac:dyDescent="0.25">
      <c r="C40" s="25"/>
      <c r="F40" s="25"/>
      <c r="J40" s="42"/>
    </row>
    <row r="41" spans="3:10" x14ac:dyDescent="0.25">
      <c r="C41" s="25"/>
      <c r="F41" s="25"/>
      <c r="J41" s="42"/>
    </row>
    <row r="42" spans="3:10" x14ac:dyDescent="0.25">
      <c r="C42" s="25"/>
      <c r="F42" s="25"/>
      <c r="J42" s="42"/>
    </row>
    <row r="43" spans="3:10" x14ac:dyDescent="0.25">
      <c r="C43" s="25"/>
      <c r="F43" s="25"/>
      <c r="J43" s="42"/>
    </row>
    <row r="44" spans="3:10" x14ac:dyDescent="0.25">
      <c r="C44" s="25"/>
      <c r="F44" s="25"/>
      <c r="J44" s="42"/>
    </row>
    <row r="45" spans="3:10" x14ac:dyDescent="0.25">
      <c r="C45" s="25"/>
      <c r="F45" s="25"/>
      <c r="J45" s="42"/>
    </row>
    <row r="46" spans="3:10" x14ac:dyDescent="0.25">
      <c r="C46" s="25"/>
      <c r="F46" s="25"/>
      <c r="J46" s="42"/>
    </row>
    <row r="47" spans="3:10" x14ac:dyDescent="0.25">
      <c r="C47" s="25"/>
      <c r="F47" s="25"/>
      <c r="J47" s="42"/>
    </row>
    <row r="48" spans="3:10" x14ac:dyDescent="0.25">
      <c r="C48" s="25"/>
      <c r="F48" s="25"/>
      <c r="J48" s="42"/>
    </row>
    <row r="49" spans="1:15" x14ac:dyDescent="0.25">
      <c r="C49" s="25"/>
      <c r="F49" s="25"/>
      <c r="J49" s="42"/>
    </row>
    <row r="50" spans="1:15" x14ac:dyDescent="0.25">
      <c r="C50" s="25"/>
      <c r="F50" s="25"/>
      <c r="J50" s="42"/>
    </row>
    <row r="51" spans="1:15" x14ac:dyDescent="0.25">
      <c r="C51" s="25"/>
      <c r="F51" s="25"/>
      <c r="J51" s="42"/>
    </row>
    <row r="52" spans="1:15" x14ac:dyDescent="0.25">
      <c r="C52" s="25"/>
      <c r="F52" s="25"/>
      <c r="J52" s="42"/>
    </row>
    <row r="53" spans="1:15" x14ac:dyDescent="0.25">
      <c r="C53" s="25"/>
      <c r="F53" s="25"/>
      <c r="J53" s="42"/>
    </row>
    <row r="54" spans="1:15" x14ac:dyDescent="0.25">
      <c r="C54" s="25"/>
      <c r="F54" s="25"/>
      <c r="J54" s="42"/>
    </row>
    <row r="55" spans="1:15" x14ac:dyDescent="0.25">
      <c r="C55" s="25"/>
      <c r="F55" s="25"/>
      <c r="J55" s="42"/>
      <c r="L55" s="16"/>
      <c r="M55" s="16"/>
    </row>
    <row r="56" spans="1:15" x14ac:dyDescent="0.25">
      <c r="C56" s="25"/>
      <c r="F56" s="25"/>
      <c r="J56" s="42"/>
    </row>
    <row r="57" spans="1:15" x14ac:dyDescent="0.25">
      <c r="C57" s="25"/>
      <c r="F57" s="25"/>
      <c r="J57" s="42"/>
    </row>
    <row r="58" spans="1:15" s="16" customFormat="1" x14ac:dyDescent="0.25">
      <c r="A58"/>
      <c r="C58" s="52"/>
      <c r="D58"/>
      <c r="E58"/>
      <c r="F58" s="25"/>
      <c r="G58"/>
      <c r="H58"/>
      <c r="I58"/>
      <c r="J58" s="42"/>
      <c r="K58"/>
    </row>
    <row r="59" spans="1:15" s="16" customFormat="1" x14ac:dyDescent="0.25">
      <c r="A59"/>
      <c r="C59" s="52"/>
      <c r="D59"/>
      <c r="E59"/>
      <c r="F59" s="25"/>
      <c r="G59"/>
      <c r="H59"/>
      <c r="I59"/>
      <c r="J59" s="42"/>
      <c r="K59"/>
    </row>
    <row r="60" spans="1:15" s="16" customFormat="1" x14ac:dyDescent="0.25">
      <c r="A60"/>
      <c r="C60" s="52"/>
      <c r="D60"/>
      <c r="E60"/>
      <c r="F60" s="25"/>
      <c r="G60"/>
      <c r="H60"/>
      <c r="I60"/>
      <c r="J60" s="42"/>
      <c r="K60"/>
    </row>
    <row r="61" spans="1:15" s="16" customFormat="1" x14ac:dyDescent="0.25">
      <c r="A61"/>
      <c r="C61" s="52"/>
      <c r="D61"/>
      <c r="E61"/>
      <c r="F61" s="25"/>
      <c r="G61"/>
      <c r="H61"/>
      <c r="J61" s="53"/>
      <c r="K61"/>
    </row>
    <row r="62" spans="1:15" s="16" customFormat="1" x14ac:dyDescent="0.25">
      <c r="A62"/>
      <c r="C62" s="52"/>
      <c r="D62" s="42"/>
      <c r="E62" s="3"/>
      <c r="F62" s="25"/>
      <c r="G62"/>
      <c r="H62" s="3"/>
      <c r="J62" s="53"/>
      <c r="K62"/>
      <c r="M62" s="54"/>
    </row>
    <row r="63" spans="1:15" x14ac:dyDescent="0.25">
      <c r="C63" s="25"/>
      <c r="D63" s="42"/>
      <c r="F63" s="25"/>
      <c r="J63" s="42"/>
      <c r="O63" s="16"/>
    </row>
    <row r="64" spans="1:15" x14ac:dyDescent="0.25">
      <c r="C64" s="25"/>
      <c r="D64" s="42"/>
      <c r="E64" s="3"/>
      <c r="F64" s="25"/>
      <c r="H64" s="3"/>
      <c r="J64" s="42"/>
      <c r="M64" s="54"/>
    </row>
    <row r="65" spans="3:10" x14ac:dyDescent="0.25">
      <c r="C65" s="25"/>
      <c r="D65" s="42"/>
      <c r="F65" s="25"/>
      <c r="J65" s="42"/>
    </row>
    <row r="66" spans="3:10" x14ac:dyDescent="0.25">
      <c r="C66" s="25"/>
      <c r="D66" s="42"/>
      <c r="F66" s="25"/>
      <c r="J66" s="42"/>
    </row>
    <row r="67" spans="3:10" x14ac:dyDescent="0.25">
      <c r="C67" s="25"/>
      <c r="D67" s="42"/>
      <c r="F67" s="25"/>
      <c r="J67" s="42"/>
    </row>
    <row r="68" spans="3:10" x14ac:dyDescent="0.25">
      <c r="C68" s="25"/>
      <c r="D68" s="42"/>
      <c r="F68" s="25"/>
      <c r="J68" s="42"/>
    </row>
    <row r="69" spans="3:10" x14ac:dyDescent="0.25">
      <c r="C69" s="25"/>
      <c r="D69" s="42"/>
      <c r="F69" s="25"/>
      <c r="J69" s="42"/>
    </row>
    <row r="70" spans="3:10" x14ac:dyDescent="0.25">
      <c r="C70" s="25"/>
      <c r="D70" s="42"/>
      <c r="F70" s="25"/>
      <c r="J70" s="42"/>
    </row>
    <row r="71" spans="3:10" x14ac:dyDescent="0.25">
      <c r="C71" s="25"/>
      <c r="D71" s="42"/>
      <c r="F71" s="25"/>
      <c r="J71" s="42"/>
    </row>
    <row r="72" spans="3:10" x14ac:dyDescent="0.25">
      <c r="C72" s="25"/>
      <c r="D72" s="42"/>
      <c r="F72" s="25"/>
      <c r="J72" s="42"/>
    </row>
    <row r="73" spans="3:10" x14ac:dyDescent="0.25">
      <c r="C73" s="25"/>
      <c r="D73" s="42"/>
      <c r="F73" s="25"/>
      <c r="J73" s="42"/>
    </row>
    <row r="74" spans="3:10" x14ac:dyDescent="0.25">
      <c r="C74" s="25"/>
      <c r="D74" s="42"/>
      <c r="F74" s="25"/>
      <c r="J74" s="42"/>
    </row>
    <row r="75" spans="3:10" x14ac:dyDescent="0.25">
      <c r="C75" s="25"/>
      <c r="D75" s="42"/>
      <c r="F75" s="25"/>
      <c r="J75" s="42"/>
    </row>
    <row r="76" spans="3:10" x14ac:dyDescent="0.25">
      <c r="C76" s="25"/>
      <c r="D76" s="42"/>
      <c r="F76" s="25"/>
      <c r="J76" s="42"/>
    </row>
    <row r="77" spans="3:10" x14ac:dyDescent="0.25">
      <c r="C77" s="25"/>
      <c r="D77" s="42"/>
      <c r="F77" s="25"/>
      <c r="J77" s="42"/>
    </row>
    <row r="78" spans="3:10" x14ac:dyDescent="0.25">
      <c r="C78" s="25"/>
      <c r="D78" s="42"/>
      <c r="F78" s="25"/>
      <c r="J78" s="42"/>
    </row>
    <row r="79" spans="3:10" x14ac:dyDescent="0.25">
      <c r="C79" s="25"/>
      <c r="D79" s="42"/>
      <c r="F79" s="25"/>
      <c r="G79" s="51"/>
      <c r="J79" s="42"/>
    </row>
    <row r="80" spans="3:10" x14ac:dyDescent="0.25">
      <c r="C80" s="25"/>
      <c r="G80" s="42"/>
      <c r="J80" s="42"/>
    </row>
    <row r="81" spans="3:10" x14ac:dyDescent="0.25">
      <c r="C81" s="25"/>
      <c r="D81" s="42"/>
      <c r="F81" s="25"/>
      <c r="G81" s="42"/>
      <c r="J81" s="42"/>
    </row>
    <row r="82" spans="3:10" x14ac:dyDescent="0.25">
      <c r="C82" s="25"/>
      <c r="D82" s="42"/>
      <c r="F82" s="25"/>
      <c r="G82" s="42"/>
      <c r="J82" s="42"/>
    </row>
    <row r="83" spans="3:10" x14ac:dyDescent="0.25">
      <c r="C83" s="25"/>
      <c r="D83" s="42"/>
      <c r="F83" s="25"/>
      <c r="G83" s="42"/>
      <c r="J83" s="42"/>
    </row>
    <row r="84" spans="3:10" x14ac:dyDescent="0.25">
      <c r="C84" s="25"/>
      <c r="D84" s="55"/>
      <c r="F84" s="25"/>
      <c r="G84" s="55"/>
      <c r="J84" s="42"/>
    </row>
    <row r="85" spans="3:10" x14ac:dyDescent="0.25">
      <c r="C85" s="25"/>
      <c r="D85" s="42"/>
      <c r="F85" s="25"/>
      <c r="G85" s="42"/>
      <c r="J85" s="42"/>
    </row>
    <row r="86" spans="3:10" x14ac:dyDescent="0.25">
      <c r="C86" s="25"/>
      <c r="D86" s="42"/>
      <c r="F86" s="25"/>
      <c r="G86" s="42"/>
      <c r="J86" s="42"/>
    </row>
    <row r="87" spans="3:10" x14ac:dyDescent="0.25">
      <c r="C87" s="25"/>
      <c r="D87" s="42"/>
      <c r="F87" s="25"/>
      <c r="G87" s="42"/>
      <c r="J87" s="42"/>
    </row>
    <row r="88" spans="3:10" x14ac:dyDescent="0.25">
      <c r="C88" s="25"/>
      <c r="D88" s="55"/>
      <c r="F88" s="25"/>
      <c r="G88" s="42"/>
      <c r="J88" s="42"/>
    </row>
    <row r="89" spans="3:10" x14ac:dyDescent="0.25">
      <c r="C89" s="25"/>
      <c r="D89" s="55"/>
      <c r="F89" s="25"/>
      <c r="G89" s="42"/>
      <c r="J89" s="42"/>
    </row>
    <row r="90" spans="3:10" x14ac:dyDescent="0.25">
      <c r="C90" s="25"/>
      <c r="D90" s="42"/>
      <c r="F90" s="25"/>
      <c r="G90" s="42"/>
      <c r="J90" s="42"/>
    </row>
    <row r="91" spans="3:10" x14ac:dyDescent="0.25">
      <c r="C91" s="25"/>
      <c r="D91" s="42"/>
      <c r="F91" s="25"/>
      <c r="G91" s="42"/>
      <c r="J91" s="42"/>
    </row>
    <row r="92" spans="3:10" x14ac:dyDescent="0.25">
      <c r="C92" s="25"/>
      <c r="D92" s="55"/>
      <c r="F92" s="25"/>
      <c r="G92" s="42"/>
      <c r="J92" s="42"/>
    </row>
    <row r="93" spans="3:10" x14ac:dyDescent="0.25">
      <c r="C93" s="25"/>
      <c r="D93" s="42"/>
      <c r="F93" s="25"/>
      <c r="G93" s="42"/>
      <c r="J93" s="42"/>
    </row>
    <row r="94" spans="3:10" x14ac:dyDescent="0.25">
      <c r="C94" s="25"/>
      <c r="D94" s="42"/>
      <c r="F94" s="25"/>
      <c r="G94" s="42"/>
      <c r="J94" s="42"/>
    </row>
    <row r="95" spans="3:10" x14ac:dyDescent="0.25">
      <c r="C95" s="25"/>
      <c r="D95" s="42"/>
      <c r="F95" s="25"/>
      <c r="G95" s="42"/>
      <c r="J95" s="42"/>
    </row>
    <row r="96" spans="3:10" x14ac:dyDescent="0.25">
      <c r="C96" s="25"/>
      <c r="D96" s="42"/>
      <c r="F96" s="25"/>
      <c r="G96" s="42"/>
      <c r="J96" s="42"/>
    </row>
    <row r="97" spans="3:10" x14ac:dyDescent="0.25">
      <c r="C97" s="25"/>
      <c r="D97" s="42"/>
      <c r="F97" s="25"/>
      <c r="G97" s="42"/>
      <c r="J97" s="42"/>
    </row>
    <row r="98" spans="3:10" x14ac:dyDescent="0.25">
      <c r="C98" s="25"/>
      <c r="D98" s="42"/>
      <c r="F98" s="25"/>
      <c r="G98" s="42"/>
      <c r="J98" s="42"/>
    </row>
    <row r="99" spans="3:10" x14ac:dyDescent="0.25">
      <c r="C99" s="25"/>
      <c r="D99" s="42"/>
      <c r="F99" s="25"/>
      <c r="G99" s="42"/>
      <c r="J99" s="42"/>
    </row>
    <row r="100" spans="3:10" x14ac:dyDescent="0.25">
      <c r="C100" s="25"/>
      <c r="D100" s="42"/>
      <c r="F100" s="25"/>
      <c r="G100" s="42"/>
      <c r="J100" s="42"/>
    </row>
    <row r="101" spans="3:10" x14ac:dyDescent="0.25">
      <c r="C101" s="25"/>
      <c r="D101" s="42"/>
      <c r="F101" s="25"/>
      <c r="G101" s="42"/>
      <c r="J101" s="42"/>
    </row>
    <row r="102" spans="3:10" x14ac:dyDescent="0.25">
      <c r="C102" s="25"/>
      <c r="D102" s="42"/>
      <c r="F102" s="25"/>
      <c r="G102" s="42"/>
      <c r="J102" s="42"/>
    </row>
    <row r="103" spans="3:10" x14ac:dyDescent="0.25">
      <c r="C103" s="25"/>
      <c r="D103" s="42"/>
      <c r="F103" s="25"/>
      <c r="G103" s="42"/>
      <c r="J103" s="42"/>
    </row>
    <row r="104" spans="3:10" x14ac:dyDescent="0.25">
      <c r="C104" s="25"/>
      <c r="D104" s="42"/>
      <c r="F104" s="25"/>
      <c r="G104" s="42"/>
      <c r="J104" s="42"/>
    </row>
    <row r="105" spans="3:10" x14ac:dyDescent="0.25">
      <c r="C105" s="25"/>
      <c r="D105" s="42"/>
      <c r="F105" s="25"/>
      <c r="G105" s="42"/>
      <c r="J105" s="42"/>
    </row>
    <row r="106" spans="3:10" x14ac:dyDescent="0.25">
      <c r="C106" s="25"/>
      <c r="D106" s="42"/>
      <c r="F106" s="25"/>
      <c r="G106" s="42"/>
      <c r="J106" s="42"/>
    </row>
    <row r="107" spans="3:10" x14ac:dyDescent="0.25">
      <c r="C107" s="25"/>
      <c r="D107" s="42"/>
      <c r="F107" s="25"/>
      <c r="G107" s="42"/>
      <c r="J107" s="42"/>
    </row>
    <row r="108" spans="3:10" x14ac:dyDescent="0.25">
      <c r="C108" s="25"/>
      <c r="D108" s="42"/>
      <c r="F108" s="25"/>
      <c r="G108" s="55"/>
      <c r="J108" s="42"/>
    </row>
    <row r="109" spans="3:10" x14ac:dyDescent="0.25">
      <c r="C109" s="25"/>
      <c r="D109" s="42"/>
      <c r="F109" s="25"/>
      <c r="G109" s="42"/>
      <c r="J109" s="42"/>
    </row>
    <row r="110" spans="3:10" x14ac:dyDescent="0.25">
      <c r="C110" s="25"/>
      <c r="D110" s="42"/>
      <c r="F110" s="25"/>
      <c r="G110" s="42"/>
      <c r="J110" s="42"/>
    </row>
    <row r="111" spans="3:10" x14ac:dyDescent="0.25">
      <c r="C111" s="25"/>
      <c r="D111" s="42"/>
      <c r="F111" s="25"/>
      <c r="G111" s="42"/>
      <c r="J111" s="42"/>
    </row>
    <row r="112" spans="3:10" x14ac:dyDescent="0.25">
      <c r="C112" s="25"/>
      <c r="D112" s="42"/>
      <c r="F112" s="25"/>
      <c r="G112" s="42"/>
      <c r="J112" s="42"/>
    </row>
    <row r="113" spans="3:10" x14ac:dyDescent="0.25">
      <c r="C113" s="25"/>
      <c r="D113" s="42"/>
      <c r="F113" s="25"/>
      <c r="G113" s="42"/>
      <c r="J113" s="42"/>
    </row>
    <row r="114" spans="3:10" x14ac:dyDescent="0.25">
      <c r="C114" s="25"/>
      <c r="D114" s="42"/>
      <c r="F114" s="25"/>
      <c r="G114" s="42"/>
      <c r="J114" s="42"/>
    </row>
    <row r="115" spans="3:10" x14ac:dyDescent="0.25">
      <c r="C115" s="25"/>
      <c r="D115" s="42"/>
      <c r="F115" s="25"/>
      <c r="G115" s="42"/>
      <c r="J115" s="42"/>
    </row>
    <row r="116" spans="3:10" x14ac:dyDescent="0.25">
      <c r="C116" s="25"/>
      <c r="D116" s="42"/>
      <c r="F116" s="25"/>
      <c r="G116" s="42"/>
      <c r="J116" s="42"/>
    </row>
    <row r="117" spans="3:10" x14ac:dyDescent="0.25">
      <c r="C117" s="25"/>
      <c r="D117" s="42"/>
      <c r="F117" s="25"/>
      <c r="G117" s="42"/>
      <c r="J117" s="42"/>
    </row>
    <row r="118" spans="3:10" x14ac:dyDescent="0.25">
      <c r="C118" s="25"/>
      <c r="D118" s="42"/>
      <c r="F118" s="25"/>
      <c r="G118" s="42"/>
      <c r="J118" s="42"/>
    </row>
    <row r="119" spans="3:10" x14ac:dyDescent="0.25">
      <c r="C119" s="25"/>
      <c r="D119" s="42"/>
      <c r="F119" s="25"/>
      <c r="G119" s="42"/>
      <c r="J119" s="42"/>
    </row>
    <row r="120" spans="3:10" x14ac:dyDescent="0.25">
      <c r="C120" s="25"/>
      <c r="D120" s="42"/>
      <c r="F120" s="25"/>
      <c r="G120" s="42"/>
      <c r="J120" s="42"/>
    </row>
    <row r="121" spans="3:10" x14ac:dyDescent="0.25">
      <c r="C121" s="25"/>
      <c r="D121" s="42"/>
      <c r="F121" s="25"/>
      <c r="G121" s="42"/>
      <c r="J121" s="42"/>
    </row>
    <row r="122" spans="3:10" x14ac:dyDescent="0.25">
      <c r="C122" s="25"/>
      <c r="D122" s="42"/>
      <c r="F122" s="25"/>
      <c r="G122" s="42"/>
      <c r="J122" s="42"/>
    </row>
    <row r="123" spans="3:10" x14ac:dyDescent="0.25">
      <c r="C123" s="25"/>
      <c r="D123" s="42"/>
      <c r="F123" s="25"/>
      <c r="G123" s="42"/>
      <c r="J123" s="42"/>
    </row>
    <row r="124" spans="3:10" x14ac:dyDescent="0.25">
      <c r="C124" s="25"/>
      <c r="D124" s="42"/>
      <c r="F124" s="25"/>
      <c r="G124" s="42"/>
      <c r="J124" s="42"/>
    </row>
    <row r="125" spans="3:10" x14ac:dyDescent="0.25">
      <c r="C125" s="25"/>
      <c r="D125" s="42"/>
      <c r="F125" s="25"/>
      <c r="G125" s="42"/>
      <c r="J125" s="42"/>
    </row>
    <row r="126" spans="3:10" x14ac:dyDescent="0.25">
      <c r="C126" s="25"/>
      <c r="D126" s="42"/>
      <c r="F126" s="25"/>
      <c r="G126" s="42"/>
      <c r="J126" s="42"/>
    </row>
    <row r="127" spans="3:10" x14ac:dyDescent="0.25">
      <c r="D127" s="42"/>
      <c r="F127" s="25"/>
      <c r="G127" s="42"/>
      <c r="J127" s="42"/>
    </row>
    <row r="128" spans="3:10" x14ac:dyDescent="0.25">
      <c r="D128" s="42"/>
      <c r="F128" s="25"/>
      <c r="G128" s="42"/>
      <c r="J128" s="42"/>
    </row>
    <row r="129" spans="4:10" x14ac:dyDescent="0.25">
      <c r="D129" s="42"/>
      <c r="F129" s="25"/>
      <c r="G129" s="42"/>
      <c r="J129" s="42"/>
    </row>
    <row r="130" spans="4:10" x14ac:dyDescent="0.25">
      <c r="D130" s="42"/>
      <c r="F130" s="25"/>
      <c r="G130" s="42"/>
      <c r="J130" s="42"/>
    </row>
    <row r="131" spans="4:10" x14ac:dyDescent="0.25">
      <c r="D131" s="42"/>
      <c r="F131" s="25"/>
      <c r="G131" s="42"/>
      <c r="J131" s="42"/>
    </row>
    <row r="132" spans="4:10" x14ac:dyDescent="0.25">
      <c r="D132" s="42"/>
      <c r="F132" s="25"/>
      <c r="G132" s="42"/>
      <c r="J132" s="42"/>
    </row>
    <row r="133" spans="4:10" x14ac:dyDescent="0.25">
      <c r="D133" s="48"/>
      <c r="E133" s="56" t="s">
        <v>45</v>
      </c>
      <c r="F133" s="49"/>
      <c r="G133" s="48"/>
      <c r="H133" s="56" t="s">
        <v>45</v>
      </c>
      <c r="I133" s="56"/>
      <c r="J133" s="42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0F13-BB95-42C8-8503-9872B8B3D45F}">
  <dimension ref="A1:X133"/>
  <sheetViews>
    <sheetView workbookViewId="0">
      <pane ySplit="15" topLeftCell="A16" activePane="bottomLeft" state="frozen"/>
      <selection activeCell="N6" sqref="N6"/>
      <selection pane="bottomLeft" activeCell="N33" sqref="N33"/>
    </sheetView>
  </sheetViews>
  <sheetFormatPr defaultRowHeight="15" x14ac:dyDescent="0.25"/>
  <cols>
    <col min="1" max="1" width="4" customWidth="1"/>
    <col min="3" max="3" width="4" customWidth="1"/>
    <col min="4" max="4" width="6.5703125" customWidth="1"/>
    <col min="6" max="6" width="10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[4]Summary!E2</f>
        <v>0.13500000000000001</v>
      </c>
      <c r="O1">
        <v>2204.62262184877</v>
      </c>
      <c r="T1" t="s">
        <v>1</v>
      </c>
      <c r="U1" t="s">
        <v>2</v>
      </c>
      <c r="V1" t="s">
        <v>3</v>
      </c>
    </row>
    <row r="2" spans="1:24" x14ac:dyDescent="0.25">
      <c r="H2" s="2" t="s">
        <v>4</v>
      </c>
      <c r="I2" s="2" t="s">
        <v>4</v>
      </c>
      <c r="J2">
        <f>+D11+G11</f>
        <v>30290</v>
      </c>
      <c r="K2">
        <f>J2-J3</f>
        <v>170</v>
      </c>
      <c r="L2" s="1">
        <f>K2/J2</f>
        <v>5.6124133377352262E-3</v>
      </c>
      <c r="S2" t="s">
        <v>5</v>
      </c>
      <c r="T2">
        <v>14.64</v>
      </c>
      <c r="U2">
        <v>19.184000000000001</v>
      </c>
      <c r="V2" s="3">
        <f>U2*2204.622/60</f>
        <v>704.89114080000002</v>
      </c>
      <c r="W2" s="4">
        <f>V2/T2</f>
        <v>48.148301967213115</v>
      </c>
    </row>
    <row r="3" spans="1:24" x14ac:dyDescent="0.25">
      <c r="B3" t="s">
        <v>6</v>
      </c>
      <c r="D3" s="5" t="s">
        <v>7</v>
      </c>
      <c r="E3" s="6"/>
      <c r="F3" t="s">
        <v>8</v>
      </c>
      <c r="H3" s="2" t="s">
        <v>9</v>
      </c>
      <c r="I3" s="2"/>
      <c r="J3">
        <f>K11-L10+M11-N10+O11-P10+Q11-R10+S11-T10+U11-V10+W11-X10</f>
        <v>30120</v>
      </c>
      <c r="K3" s="7" t="s">
        <v>10</v>
      </c>
      <c r="L3" s="7" t="s">
        <v>11</v>
      </c>
      <c r="M3" s="7" t="s">
        <v>12</v>
      </c>
      <c r="N3" s="8">
        <f>N4*I4/O1</f>
        <v>12.135194430425706</v>
      </c>
      <c r="O3" s="8">
        <f>K7+M7+O7+Q7+S7+U7+W7</f>
        <v>12.135194430425706</v>
      </c>
      <c r="S3" t="s">
        <v>13</v>
      </c>
      <c r="T3">
        <v>135.91999999999999</v>
      </c>
      <c r="U3" s="8">
        <f>Q7+O7+S7</f>
        <v>0</v>
      </c>
      <c r="V3" s="3">
        <f>U3*2204.622/60</f>
        <v>0</v>
      </c>
      <c r="W3" s="4">
        <f>V3/T3</f>
        <v>0</v>
      </c>
    </row>
    <row r="4" spans="1:24" x14ac:dyDescent="0.25">
      <c r="B4" t="s">
        <v>14</v>
      </c>
      <c r="D4" s="9" t="str">
        <f>[4]Summary!C2</f>
        <v>Oats</v>
      </c>
      <c r="E4" s="6"/>
      <c r="F4" s="3">
        <v>2020</v>
      </c>
      <c r="I4" s="3">
        <f>[4]Summary!D2</f>
        <v>34</v>
      </c>
      <c r="J4" s="3">
        <f>J3/I4</f>
        <v>885.88235294117646</v>
      </c>
      <c r="K4" s="10">
        <v>0.98</v>
      </c>
      <c r="L4" s="10">
        <f>IF(J5=0,L1,(L8+N8+P8+R8+T8+V8+X8)/J5/K4)</f>
        <v>0.2</v>
      </c>
      <c r="M4" s="10">
        <f>IF(J5=0,0,(L9+N9+P9+R9+T9+V9+X9)/J5/K4)</f>
        <v>0.02</v>
      </c>
      <c r="N4" s="3">
        <f>IF(L4&gt;L1,J4*(1-L4)/(1-L1)*(1-M4)*K4,J4*K4*(1-M4))</f>
        <v>786.86835770146206</v>
      </c>
      <c r="S4" t="s">
        <v>15</v>
      </c>
      <c r="T4">
        <f>157-T2-T3</f>
        <v>6.4400000000000261</v>
      </c>
      <c r="U4" s="8"/>
      <c r="V4" s="3">
        <f>U4*2204.622/60</f>
        <v>0</v>
      </c>
      <c r="W4" s="4">
        <f>V4/T4</f>
        <v>0</v>
      </c>
    </row>
    <row r="5" spans="1:24" x14ac:dyDescent="0.25">
      <c r="B5" t="s">
        <v>16</v>
      </c>
      <c r="D5" s="9">
        <v>44133</v>
      </c>
      <c r="E5" s="6"/>
      <c r="F5" s="11">
        <v>44133</v>
      </c>
      <c r="J5" s="8">
        <f>J3/O1</f>
        <v>13.662202184400035</v>
      </c>
      <c r="N5" s="3">
        <v>36.57</v>
      </c>
      <c r="O5" s="4">
        <f>N4/N5</f>
        <v>21.516772154811651</v>
      </c>
      <c r="P5" t="s">
        <v>17</v>
      </c>
      <c r="S5" t="s">
        <v>18</v>
      </c>
      <c r="T5" s="12">
        <f>SUM(T2:T4)</f>
        <v>157.00000000000003</v>
      </c>
      <c r="U5" s="13">
        <f t="shared" ref="U5:V5" si="0">SUM(U2:U4)</f>
        <v>19.184000000000001</v>
      </c>
      <c r="V5" s="14">
        <f t="shared" si="0"/>
        <v>704.89114080000002</v>
      </c>
      <c r="W5" s="15">
        <f>V5/T5</f>
        <v>4.4897524891719742</v>
      </c>
    </row>
    <row r="6" spans="1:24" x14ac:dyDescent="0.25">
      <c r="D6" s="16"/>
      <c r="J6" s="8"/>
      <c r="K6" s="17"/>
      <c r="L6" s="18"/>
      <c r="M6" s="17"/>
      <c r="N6" s="3"/>
      <c r="O6" s="4"/>
    </row>
    <row r="7" spans="1:24" ht="14.25" customHeight="1" x14ac:dyDescent="0.25">
      <c r="F7">
        <f>F8*E8</f>
        <v>0</v>
      </c>
      <c r="I7">
        <f>I8*H8</f>
        <v>0</v>
      </c>
      <c r="K7" s="8">
        <f>IF(K8&gt;$L1,(L11-L10/$O1)*$K4*(1-K8)/(1-$L1)*(1-K9),(L11-L10/$O1)*$K4*(1-K9))</f>
        <v>12.135194430425706</v>
      </c>
      <c r="M7" s="8">
        <f>IF(M8&gt;$L1,(N11-N10/$O1)*$K4*(1-M8)/(1-$L1)*(1-M9),(N11-N10/$O1)*$K4*(1-M9))</f>
        <v>0</v>
      </c>
      <c r="O7" s="8">
        <f>IF(O8&gt;$L1,(P11-P10/$O1)*$K4*(1-O8)/(1-$L1)*(1-O9),(P11-P10/$O1)*$K4*(1-O9))</f>
        <v>0</v>
      </c>
      <c r="Q7" s="8">
        <f>IF(Q8&gt;$L1,(R11-R10/$O1)*$K4*(1-Q8)/(1-$L1)*(1-Q9),(R11-R10/$O1)*$K4*(1-Q9))</f>
        <v>0</v>
      </c>
      <c r="S7" s="8">
        <f>IF(S8&gt;$L1,(T11-T10/$O1)*$K4*(1-S8)/(1-$L1)*(1-S9),(T11-T10/$O1)*$K4*(1-S9))</f>
        <v>0</v>
      </c>
      <c r="U7" s="8">
        <f>IF(U8&gt;$L1,(V11-V10/$O1)*$K4*(1-U8)/(1-$L1)*(1-U9),(V11-V10/$O1)*$K4*(1-U9))</f>
        <v>0</v>
      </c>
      <c r="W7" s="8">
        <f>IF(W8&gt;$L1,(X11-X10/$O1)*$K4*(1-W8)/(1-$L1)*(1-W9),(X11-X10/$O1)*$K4*(1-W9))</f>
        <v>0</v>
      </c>
    </row>
    <row r="8" spans="1:24" x14ac:dyDescent="0.25">
      <c r="B8" s="19"/>
      <c r="C8" s="19"/>
      <c r="D8" s="19"/>
      <c r="E8" s="20">
        <f>D9/D10</f>
        <v>0</v>
      </c>
      <c r="F8" s="19">
        <v>600</v>
      </c>
      <c r="G8" s="19"/>
      <c r="H8" s="20">
        <f>G9/G10</f>
        <v>0</v>
      </c>
      <c r="I8" s="19">
        <v>505</v>
      </c>
      <c r="J8" t="s">
        <v>19</v>
      </c>
      <c r="K8" s="1">
        <v>0.2</v>
      </c>
      <c r="L8" s="8">
        <f>(L11-L10/$O1)*$K4*K8</f>
        <v>2.677791628142407</v>
      </c>
      <c r="M8" s="1">
        <v>0.23</v>
      </c>
      <c r="N8" s="8">
        <f>(N11-N10/$O1)*$K4*M8</f>
        <v>0</v>
      </c>
      <c r="O8" s="1">
        <v>0.14000000000000001</v>
      </c>
      <c r="P8" s="8">
        <f>(P11-P10/$O1)*$K4*O8</f>
        <v>0</v>
      </c>
      <c r="Q8" s="1">
        <v>0.128</v>
      </c>
      <c r="R8" s="8">
        <f>(R11-R10/$O1)*$K4*Q8</f>
        <v>0</v>
      </c>
      <c r="S8" s="1">
        <v>0.13</v>
      </c>
      <c r="T8" s="8">
        <f>(T11-T10/$O1)*$K4*S8</f>
        <v>0</v>
      </c>
      <c r="U8" s="1">
        <v>0.15</v>
      </c>
      <c r="V8" s="8">
        <f>(V11-V10/$O1)*$K4*U8</f>
        <v>0</v>
      </c>
      <c r="W8" s="1">
        <v>0.15</v>
      </c>
      <c r="X8" s="8">
        <f>(X11-X10/$O1)*$K4*W8</f>
        <v>0</v>
      </c>
    </row>
    <row r="9" spans="1:24" x14ac:dyDescent="0.25">
      <c r="B9" s="19" t="s">
        <v>20</v>
      </c>
      <c r="C9" s="21"/>
      <c r="D9" s="22"/>
      <c r="E9" s="23"/>
      <c r="F9" s="24"/>
      <c r="G9" s="22"/>
      <c r="H9" s="23"/>
      <c r="I9" s="24"/>
      <c r="J9" t="s">
        <v>12</v>
      </c>
      <c r="K9" s="1">
        <v>0.02</v>
      </c>
      <c r="L9" s="8">
        <f>(L11-L10/$O1)*$K4*K9</f>
        <v>0.26777916281424069</v>
      </c>
      <c r="M9" s="1">
        <v>0.02</v>
      </c>
      <c r="N9" s="8">
        <f>(N11-N10/$O1)*$K4*M9</f>
        <v>0</v>
      </c>
      <c r="O9" s="1">
        <v>0.02</v>
      </c>
      <c r="P9" s="8">
        <f>(P11-P10/$O1)*$K4*O9</f>
        <v>0</v>
      </c>
      <c r="Q9" s="1">
        <v>2.9000000000000001E-2</v>
      </c>
      <c r="R9" s="8">
        <f>(R11-R10/$O1)*$K4*Q9</f>
        <v>0</v>
      </c>
      <c r="S9" s="1">
        <v>1.4999999999999999E-2</v>
      </c>
      <c r="T9" s="8">
        <f>(T11-T10/$O1)*$K4*S9</f>
        <v>0</v>
      </c>
      <c r="U9" s="1">
        <v>2.5000000000000001E-2</v>
      </c>
      <c r="V9" s="8">
        <f>(V11-V10/$O1)*$K4*U9</f>
        <v>0</v>
      </c>
      <c r="W9" s="1">
        <v>2.5000000000000001E-2</v>
      </c>
      <c r="X9" s="8">
        <f>(X11-X10/$O1)*$K4*W9</f>
        <v>0</v>
      </c>
    </row>
    <row r="10" spans="1:24" x14ac:dyDescent="0.25">
      <c r="B10" t="s">
        <v>21</v>
      </c>
      <c r="C10" s="25"/>
      <c r="D10" s="26">
        <f>J3/J2*D11</f>
        <v>10142.753383955102</v>
      </c>
      <c r="E10" s="27"/>
      <c r="F10" s="28"/>
      <c r="G10" s="26">
        <f>J3/J2*G11</f>
        <v>19977.2466160449</v>
      </c>
      <c r="H10" s="27"/>
      <c r="I10" s="28"/>
      <c r="J10" t="s">
        <v>22</v>
      </c>
      <c r="L10" s="29"/>
      <c r="N10" s="29"/>
      <c r="P10" s="29"/>
      <c r="R10" s="29"/>
      <c r="T10" s="29"/>
      <c r="V10" s="29"/>
      <c r="X10" s="29"/>
    </row>
    <row r="11" spans="1:24" x14ac:dyDescent="0.25">
      <c r="B11" t="s">
        <v>23</v>
      </c>
      <c r="C11" s="25"/>
      <c r="D11" s="30">
        <f>E14+F14</f>
        <v>10200</v>
      </c>
      <c r="E11" s="31"/>
      <c r="F11" s="32"/>
      <c r="G11" s="30">
        <f>H14</f>
        <v>20090</v>
      </c>
      <c r="H11" s="31"/>
      <c r="I11" s="31"/>
      <c r="J11" s="33"/>
      <c r="K11" s="34">
        <f>K14+L14</f>
        <v>30120</v>
      </c>
      <c r="L11" s="35">
        <f>K11/2204.62262184877</f>
        <v>13.662202184400035</v>
      </c>
      <c r="M11" s="34">
        <f>M14+N14</f>
        <v>0</v>
      </c>
      <c r="N11" s="35">
        <f>M11/2204.62262184877</f>
        <v>0</v>
      </c>
      <c r="O11" s="34">
        <f>O14+P14</f>
        <v>0</v>
      </c>
      <c r="P11" s="35">
        <f>O11/2204.62262184877</f>
        <v>0</v>
      </c>
      <c r="Q11" s="34">
        <f>Q14+R14</f>
        <v>0</v>
      </c>
      <c r="R11" s="35">
        <f>Q11/2204.62262184877</f>
        <v>0</v>
      </c>
      <c r="S11" s="34">
        <f>S14+T14</f>
        <v>0</v>
      </c>
      <c r="T11" s="35">
        <f>S11/2204.62262184877</f>
        <v>0</v>
      </c>
      <c r="U11" s="34">
        <f>U14+V14</f>
        <v>0</v>
      </c>
      <c r="V11" s="35">
        <f>U11/2204.62262184877</f>
        <v>0</v>
      </c>
      <c r="W11" s="34">
        <f>W14+X14</f>
        <v>0</v>
      </c>
      <c r="X11" s="35">
        <f>W11/2204.62262184877</f>
        <v>0</v>
      </c>
    </row>
    <row r="12" spans="1:24" x14ac:dyDescent="0.25">
      <c r="A12" s="6" t="s">
        <v>24</v>
      </c>
      <c r="B12" s="6"/>
      <c r="C12" s="25"/>
      <c r="D12" s="36" t="s">
        <v>25</v>
      </c>
      <c r="E12" s="37"/>
      <c r="F12" s="38"/>
      <c r="G12" s="36" t="s">
        <v>26</v>
      </c>
      <c r="H12" s="37"/>
      <c r="I12" s="37"/>
      <c r="J12" s="39"/>
      <c r="K12" s="40" t="s">
        <v>101</v>
      </c>
      <c r="L12" s="41"/>
      <c r="M12" s="40" t="s">
        <v>28</v>
      </c>
      <c r="N12" s="41"/>
      <c r="O12" s="40" t="s">
        <v>29</v>
      </c>
      <c r="P12" s="41"/>
      <c r="Q12" s="40" t="s">
        <v>30</v>
      </c>
      <c r="R12" s="41"/>
      <c r="S12" s="40" t="s">
        <v>31</v>
      </c>
      <c r="T12" s="41"/>
      <c r="U12" s="40" t="s">
        <v>32</v>
      </c>
      <c r="V12" s="41"/>
      <c r="W12" s="40" t="s">
        <v>33</v>
      </c>
      <c r="X12" s="41"/>
    </row>
    <row r="13" spans="1:24" x14ac:dyDescent="0.25">
      <c r="B13" t="s">
        <v>34</v>
      </c>
      <c r="C13" s="25"/>
      <c r="D13" s="42" t="s">
        <v>35</v>
      </c>
      <c r="E13" s="6" t="s">
        <v>36</v>
      </c>
      <c r="F13" s="43"/>
      <c r="G13" s="42" t="s">
        <v>35</v>
      </c>
      <c r="H13" s="6" t="s">
        <v>36</v>
      </c>
      <c r="I13" s="6"/>
      <c r="J13" s="33"/>
      <c r="K13" s="40" t="s">
        <v>36</v>
      </c>
      <c r="L13" s="41"/>
      <c r="M13" s="40" t="s">
        <v>36</v>
      </c>
      <c r="N13" s="41"/>
      <c r="O13" s="40" t="s">
        <v>36</v>
      </c>
      <c r="P13" s="41"/>
      <c r="Q13" s="40" t="s">
        <v>36</v>
      </c>
      <c r="R13" s="41"/>
      <c r="S13" s="40" t="s">
        <v>36</v>
      </c>
      <c r="T13" s="41"/>
      <c r="U13" s="40" t="s">
        <v>36</v>
      </c>
      <c r="V13" s="41"/>
      <c r="W13" s="40" t="s">
        <v>36</v>
      </c>
      <c r="X13" s="41"/>
    </row>
    <row r="14" spans="1:24" x14ac:dyDescent="0.25">
      <c r="C14" s="25"/>
      <c r="D14" s="42"/>
      <c r="E14" s="44">
        <f>SUM(E15:E133)</f>
        <v>10200</v>
      </c>
      <c r="F14" s="45">
        <f>SUM(F15:F133)</f>
        <v>0</v>
      </c>
      <c r="G14" s="42"/>
      <c r="H14" s="44">
        <f>SUM(H15:H133)</f>
        <v>20090</v>
      </c>
      <c r="I14" s="44">
        <f>SUM(I15:I133)</f>
        <v>17227</v>
      </c>
      <c r="J14" s="33"/>
      <c r="K14" s="46">
        <f t="shared" ref="K14:X14" si="1">SUM(K15:K133)</f>
        <v>30120</v>
      </c>
      <c r="L14" s="47">
        <f t="shared" si="1"/>
        <v>0</v>
      </c>
      <c r="M14" s="46">
        <f t="shared" si="1"/>
        <v>0</v>
      </c>
      <c r="N14" s="47">
        <f t="shared" si="1"/>
        <v>0</v>
      </c>
      <c r="O14" s="46">
        <f t="shared" si="1"/>
        <v>0</v>
      </c>
      <c r="P14" s="47">
        <f t="shared" si="1"/>
        <v>0</v>
      </c>
      <c r="Q14" s="46">
        <f t="shared" si="1"/>
        <v>0</v>
      </c>
      <c r="R14" s="47">
        <f t="shared" si="1"/>
        <v>0</v>
      </c>
      <c r="S14" s="46">
        <f t="shared" si="1"/>
        <v>0</v>
      </c>
      <c r="T14" s="47">
        <f t="shared" si="1"/>
        <v>0</v>
      </c>
      <c r="U14" s="46">
        <f t="shared" si="1"/>
        <v>0</v>
      </c>
      <c r="V14" s="47">
        <f t="shared" si="1"/>
        <v>0</v>
      </c>
      <c r="W14" s="46">
        <f t="shared" si="1"/>
        <v>0</v>
      </c>
      <c r="X14" s="47">
        <f t="shared" si="1"/>
        <v>0</v>
      </c>
    </row>
    <row r="15" spans="1:24" x14ac:dyDescent="0.25">
      <c r="C15" s="25"/>
      <c r="D15" s="42"/>
      <c r="E15" t="s">
        <v>37</v>
      </c>
      <c r="F15" s="25" t="s">
        <v>38</v>
      </c>
      <c r="G15" s="42"/>
      <c r="H15" t="s">
        <v>37</v>
      </c>
      <c r="I15" t="s">
        <v>39</v>
      </c>
      <c r="J15" s="42"/>
      <c r="K15" s="48" t="s">
        <v>37</v>
      </c>
      <c r="L15" s="49" t="s">
        <v>38</v>
      </c>
      <c r="M15" s="48" t="s">
        <v>37</v>
      </c>
      <c r="N15" s="49" t="s">
        <v>38</v>
      </c>
      <c r="O15" s="48" t="s">
        <v>37</v>
      </c>
      <c r="P15" s="49" t="s">
        <v>38</v>
      </c>
      <c r="Q15" s="48" t="s">
        <v>37</v>
      </c>
      <c r="R15" s="49" t="s">
        <v>38</v>
      </c>
      <c r="S15" s="48" t="s">
        <v>37</v>
      </c>
      <c r="T15" s="49" t="s">
        <v>38</v>
      </c>
      <c r="U15" s="48" t="s">
        <v>37</v>
      </c>
      <c r="V15" s="49" t="s">
        <v>38</v>
      </c>
      <c r="W15" s="48" t="s">
        <v>37</v>
      </c>
      <c r="X15" s="49" t="s">
        <v>38</v>
      </c>
    </row>
    <row r="16" spans="1:24" x14ac:dyDescent="0.25">
      <c r="C16" s="25"/>
      <c r="D16">
        <v>101</v>
      </c>
      <c r="E16">
        <v>10200</v>
      </c>
      <c r="F16" s="25"/>
      <c r="G16" s="42">
        <v>908</v>
      </c>
      <c r="H16">
        <v>12440</v>
      </c>
      <c r="I16">
        <v>10666</v>
      </c>
      <c r="J16" s="42"/>
      <c r="K16">
        <v>22560</v>
      </c>
    </row>
    <row r="17" spans="2:11" x14ac:dyDescent="0.25">
      <c r="C17" s="25"/>
      <c r="D17" s="42"/>
      <c r="F17" s="25"/>
      <c r="G17" s="42">
        <v>909</v>
      </c>
      <c r="H17">
        <f>ROUND(H16/I16*I17/10,0)*10</f>
        <v>7650</v>
      </c>
      <c r="I17">
        <v>6561</v>
      </c>
      <c r="J17" s="42"/>
      <c r="K17">
        <v>7560</v>
      </c>
    </row>
    <row r="18" spans="2:11" x14ac:dyDescent="0.25">
      <c r="C18" s="25"/>
      <c r="D18" s="42"/>
      <c r="F18" s="25"/>
      <c r="G18" s="42"/>
      <c r="J18" s="42"/>
    </row>
    <row r="19" spans="2:11" x14ac:dyDescent="0.25">
      <c r="B19" s="50"/>
      <c r="C19" s="25"/>
      <c r="D19" s="42"/>
      <c r="F19" s="25"/>
      <c r="J19" s="42"/>
    </row>
    <row r="20" spans="2:11" x14ac:dyDescent="0.25">
      <c r="B20" s="50"/>
      <c r="C20" s="25"/>
      <c r="F20" s="25"/>
      <c r="G20" s="42"/>
      <c r="J20" s="42"/>
    </row>
    <row r="21" spans="2:11" x14ac:dyDescent="0.25">
      <c r="C21" s="25"/>
      <c r="F21" s="25"/>
      <c r="G21" s="42"/>
      <c r="J21" s="42"/>
    </row>
    <row r="22" spans="2:11" x14ac:dyDescent="0.25">
      <c r="C22" s="25"/>
      <c r="F22" s="25"/>
      <c r="G22" s="42"/>
      <c r="J22" s="42"/>
    </row>
    <row r="23" spans="2:11" x14ac:dyDescent="0.25">
      <c r="C23" s="25"/>
      <c r="F23" s="25"/>
      <c r="G23" s="42"/>
      <c r="J23" s="42"/>
    </row>
    <row r="24" spans="2:11" x14ac:dyDescent="0.25">
      <c r="C24" s="25"/>
      <c r="F24" s="25"/>
      <c r="G24" s="42"/>
      <c r="J24" s="42"/>
    </row>
    <row r="25" spans="2:11" x14ac:dyDescent="0.25">
      <c r="C25" s="25"/>
      <c r="F25" s="25"/>
      <c r="J25" s="42"/>
    </row>
    <row r="26" spans="2:11" x14ac:dyDescent="0.25">
      <c r="C26" s="25"/>
      <c r="F26" s="25"/>
      <c r="J26" s="42"/>
    </row>
    <row r="27" spans="2:11" x14ac:dyDescent="0.25">
      <c r="B27" s="50"/>
      <c r="C27" s="25"/>
      <c r="F27" s="25"/>
      <c r="J27" s="42"/>
      <c r="K27" s="25"/>
    </row>
    <row r="28" spans="2:11" x14ac:dyDescent="0.25">
      <c r="C28" s="25"/>
      <c r="F28" s="25"/>
      <c r="J28" s="42"/>
      <c r="K28" s="25"/>
    </row>
    <row r="29" spans="2:11" x14ac:dyDescent="0.25">
      <c r="C29" s="25"/>
      <c r="J29" s="42"/>
    </row>
    <row r="30" spans="2:11" x14ac:dyDescent="0.25">
      <c r="C30" s="25"/>
      <c r="D30" s="51"/>
      <c r="F30" s="25"/>
      <c r="J30" s="42"/>
    </row>
    <row r="31" spans="2:11" x14ac:dyDescent="0.25">
      <c r="C31" s="25"/>
      <c r="F31" s="25"/>
      <c r="J31" s="42"/>
    </row>
    <row r="32" spans="2:11" x14ac:dyDescent="0.25">
      <c r="C32" s="25"/>
      <c r="F32" s="25"/>
      <c r="J32" s="42"/>
    </row>
    <row r="33" spans="3:10" x14ac:dyDescent="0.25">
      <c r="C33" s="25"/>
      <c r="F33" s="25"/>
      <c r="J33" s="42"/>
    </row>
    <row r="34" spans="3:10" x14ac:dyDescent="0.25">
      <c r="C34" s="25"/>
      <c r="F34" s="25"/>
      <c r="J34" s="42"/>
    </row>
    <row r="35" spans="3:10" x14ac:dyDescent="0.25">
      <c r="C35" s="25"/>
      <c r="F35" s="25"/>
      <c r="J35" s="42"/>
    </row>
    <row r="36" spans="3:10" x14ac:dyDescent="0.25">
      <c r="C36" s="25"/>
      <c r="F36" s="25"/>
      <c r="J36" s="42"/>
    </row>
    <row r="37" spans="3:10" x14ac:dyDescent="0.25">
      <c r="C37" s="25"/>
      <c r="F37" s="25"/>
      <c r="J37" s="42"/>
    </row>
    <row r="38" spans="3:10" x14ac:dyDescent="0.25">
      <c r="C38" s="25"/>
      <c r="F38" s="25"/>
      <c r="J38" s="42"/>
    </row>
    <row r="39" spans="3:10" x14ac:dyDescent="0.25">
      <c r="C39" s="25"/>
      <c r="F39" s="25"/>
      <c r="J39" s="42"/>
    </row>
    <row r="40" spans="3:10" x14ac:dyDescent="0.25">
      <c r="C40" s="25"/>
      <c r="F40" s="25"/>
      <c r="J40" s="42"/>
    </row>
    <row r="41" spans="3:10" x14ac:dyDescent="0.25">
      <c r="C41" s="25"/>
      <c r="F41" s="25"/>
      <c r="J41" s="42"/>
    </row>
    <row r="42" spans="3:10" x14ac:dyDescent="0.25">
      <c r="C42" s="25"/>
      <c r="F42" s="25"/>
      <c r="J42" s="42"/>
    </row>
    <row r="43" spans="3:10" x14ac:dyDescent="0.25">
      <c r="C43" s="25"/>
      <c r="F43" s="25"/>
      <c r="J43" s="42"/>
    </row>
    <row r="44" spans="3:10" x14ac:dyDescent="0.25">
      <c r="C44" s="25"/>
      <c r="F44" s="25"/>
      <c r="J44" s="42"/>
    </row>
    <row r="45" spans="3:10" x14ac:dyDescent="0.25">
      <c r="C45" s="25"/>
      <c r="F45" s="25"/>
      <c r="J45" s="42"/>
    </row>
    <row r="46" spans="3:10" x14ac:dyDescent="0.25">
      <c r="C46" s="25"/>
      <c r="F46" s="25"/>
      <c r="J46" s="42"/>
    </row>
    <row r="47" spans="3:10" x14ac:dyDescent="0.25">
      <c r="C47" s="25"/>
      <c r="F47" s="25"/>
      <c r="J47" s="42"/>
    </row>
    <row r="48" spans="3:10" x14ac:dyDescent="0.25">
      <c r="C48" s="25"/>
      <c r="F48" s="25"/>
      <c r="J48" s="42"/>
    </row>
    <row r="49" spans="1:15" x14ac:dyDescent="0.25">
      <c r="C49" s="25"/>
      <c r="F49" s="25"/>
      <c r="J49" s="42"/>
    </row>
    <row r="50" spans="1:15" x14ac:dyDescent="0.25">
      <c r="C50" s="25"/>
      <c r="F50" s="25"/>
      <c r="J50" s="42"/>
    </row>
    <row r="51" spans="1:15" x14ac:dyDescent="0.25">
      <c r="C51" s="25"/>
      <c r="F51" s="25"/>
      <c r="J51" s="42"/>
    </row>
    <row r="52" spans="1:15" x14ac:dyDescent="0.25">
      <c r="C52" s="25"/>
      <c r="F52" s="25"/>
      <c r="J52" s="42"/>
    </row>
    <row r="53" spans="1:15" x14ac:dyDescent="0.25">
      <c r="C53" s="25"/>
      <c r="F53" s="25"/>
      <c r="J53" s="42"/>
    </row>
    <row r="54" spans="1:15" x14ac:dyDescent="0.25">
      <c r="C54" s="25"/>
      <c r="F54" s="25"/>
      <c r="J54" s="42"/>
    </row>
    <row r="55" spans="1:15" x14ac:dyDescent="0.25">
      <c r="C55" s="25"/>
      <c r="F55" s="25"/>
      <c r="J55" s="42"/>
      <c r="L55" s="16"/>
      <c r="M55" s="16"/>
    </row>
    <row r="56" spans="1:15" x14ac:dyDescent="0.25">
      <c r="C56" s="25"/>
      <c r="F56" s="25"/>
      <c r="J56" s="42"/>
    </row>
    <row r="57" spans="1:15" x14ac:dyDescent="0.25">
      <c r="C57" s="25"/>
      <c r="F57" s="25"/>
      <c r="J57" s="42"/>
    </row>
    <row r="58" spans="1:15" s="16" customFormat="1" x14ac:dyDescent="0.25">
      <c r="A58"/>
      <c r="C58" s="52"/>
      <c r="D58"/>
      <c r="E58"/>
      <c r="F58" s="25"/>
      <c r="G58"/>
      <c r="H58"/>
      <c r="I58"/>
      <c r="J58" s="42"/>
      <c r="K58"/>
    </row>
    <row r="59" spans="1:15" s="16" customFormat="1" x14ac:dyDescent="0.25">
      <c r="A59"/>
      <c r="C59" s="52"/>
      <c r="D59"/>
      <c r="E59"/>
      <c r="F59" s="25"/>
      <c r="G59"/>
      <c r="H59"/>
      <c r="I59"/>
      <c r="J59" s="42"/>
      <c r="K59"/>
    </row>
    <row r="60" spans="1:15" s="16" customFormat="1" x14ac:dyDescent="0.25">
      <c r="A60"/>
      <c r="C60" s="52"/>
      <c r="D60"/>
      <c r="E60"/>
      <c r="F60" s="25"/>
      <c r="G60"/>
      <c r="H60"/>
      <c r="I60"/>
      <c r="J60" s="42"/>
      <c r="K60"/>
    </row>
    <row r="61" spans="1:15" s="16" customFormat="1" x14ac:dyDescent="0.25">
      <c r="A61"/>
      <c r="C61" s="52"/>
      <c r="D61"/>
      <c r="E61"/>
      <c r="F61" s="25"/>
      <c r="G61"/>
      <c r="H61"/>
      <c r="J61" s="53"/>
      <c r="K61"/>
    </row>
    <row r="62" spans="1:15" s="16" customFormat="1" x14ac:dyDescent="0.25">
      <c r="A62"/>
      <c r="C62" s="52"/>
      <c r="D62" s="42"/>
      <c r="E62" s="3"/>
      <c r="F62" s="25"/>
      <c r="G62"/>
      <c r="H62" s="3"/>
      <c r="J62" s="53"/>
      <c r="K62"/>
      <c r="M62" s="54"/>
    </row>
    <row r="63" spans="1:15" x14ac:dyDescent="0.25">
      <c r="C63" s="25"/>
      <c r="D63" s="42"/>
      <c r="F63" s="25"/>
      <c r="J63" s="42"/>
      <c r="O63" s="16"/>
    </row>
    <row r="64" spans="1:15" x14ac:dyDescent="0.25">
      <c r="C64" s="25"/>
      <c r="D64" s="42"/>
      <c r="E64" s="3"/>
      <c r="F64" s="25"/>
      <c r="H64" s="3"/>
      <c r="J64" s="42"/>
      <c r="M64" s="54"/>
    </row>
    <row r="65" spans="3:10" x14ac:dyDescent="0.25">
      <c r="C65" s="25"/>
      <c r="D65" s="42"/>
      <c r="F65" s="25"/>
      <c r="J65" s="42"/>
    </row>
    <row r="66" spans="3:10" x14ac:dyDescent="0.25">
      <c r="C66" s="25"/>
      <c r="D66" s="42"/>
      <c r="F66" s="25"/>
      <c r="J66" s="42"/>
    </row>
    <row r="67" spans="3:10" x14ac:dyDescent="0.25">
      <c r="C67" s="25"/>
      <c r="D67" s="42"/>
      <c r="F67" s="25"/>
      <c r="J67" s="42"/>
    </row>
    <row r="68" spans="3:10" x14ac:dyDescent="0.25">
      <c r="C68" s="25"/>
      <c r="D68" s="42"/>
      <c r="F68" s="25"/>
      <c r="J68" s="42"/>
    </row>
    <row r="69" spans="3:10" x14ac:dyDescent="0.25">
      <c r="C69" s="25"/>
      <c r="D69" s="42"/>
      <c r="F69" s="25"/>
      <c r="J69" s="42"/>
    </row>
    <row r="70" spans="3:10" x14ac:dyDescent="0.25">
      <c r="C70" s="25"/>
      <c r="D70" s="42"/>
      <c r="F70" s="25"/>
      <c r="J70" s="42"/>
    </row>
    <row r="71" spans="3:10" x14ac:dyDescent="0.25">
      <c r="C71" s="25"/>
      <c r="D71" s="42"/>
      <c r="F71" s="25"/>
      <c r="J71" s="42"/>
    </row>
    <row r="72" spans="3:10" x14ac:dyDescent="0.25">
      <c r="C72" s="25"/>
      <c r="D72" s="42"/>
      <c r="F72" s="25"/>
      <c r="J72" s="42"/>
    </row>
    <row r="73" spans="3:10" x14ac:dyDescent="0.25">
      <c r="C73" s="25"/>
      <c r="D73" s="42"/>
      <c r="F73" s="25"/>
      <c r="J73" s="42"/>
    </row>
    <row r="74" spans="3:10" x14ac:dyDescent="0.25">
      <c r="C74" s="25"/>
      <c r="D74" s="42"/>
      <c r="F74" s="25"/>
      <c r="J74" s="42"/>
    </row>
    <row r="75" spans="3:10" x14ac:dyDescent="0.25">
      <c r="C75" s="25"/>
      <c r="D75" s="42"/>
      <c r="F75" s="25"/>
      <c r="J75" s="42"/>
    </row>
    <row r="76" spans="3:10" x14ac:dyDescent="0.25">
      <c r="C76" s="25"/>
      <c r="D76" s="42"/>
      <c r="F76" s="25"/>
      <c r="J76" s="42"/>
    </row>
    <row r="77" spans="3:10" x14ac:dyDescent="0.25">
      <c r="C77" s="25"/>
      <c r="D77" s="42"/>
      <c r="F77" s="25"/>
      <c r="J77" s="42"/>
    </row>
    <row r="78" spans="3:10" x14ac:dyDescent="0.25">
      <c r="C78" s="25"/>
      <c r="D78" s="42"/>
      <c r="F78" s="25"/>
      <c r="J78" s="42"/>
    </row>
    <row r="79" spans="3:10" x14ac:dyDescent="0.25">
      <c r="C79" s="25"/>
      <c r="D79" s="42"/>
      <c r="F79" s="25"/>
      <c r="G79" s="51"/>
      <c r="J79" s="42"/>
    </row>
    <row r="80" spans="3:10" x14ac:dyDescent="0.25">
      <c r="C80" s="25"/>
      <c r="G80" s="42"/>
      <c r="J80" s="42"/>
    </row>
    <row r="81" spans="3:10" x14ac:dyDescent="0.25">
      <c r="C81" s="25"/>
      <c r="D81" s="42"/>
      <c r="F81" s="25"/>
      <c r="G81" s="42"/>
      <c r="J81" s="42"/>
    </row>
    <row r="82" spans="3:10" x14ac:dyDescent="0.25">
      <c r="C82" s="25"/>
      <c r="D82" s="42"/>
      <c r="F82" s="25"/>
      <c r="G82" s="42"/>
      <c r="J82" s="42"/>
    </row>
    <row r="83" spans="3:10" x14ac:dyDescent="0.25">
      <c r="C83" s="25"/>
      <c r="D83" s="42"/>
      <c r="F83" s="25"/>
      <c r="G83" s="42"/>
      <c r="J83" s="42"/>
    </row>
    <row r="84" spans="3:10" x14ac:dyDescent="0.25">
      <c r="C84" s="25"/>
      <c r="D84" s="55"/>
      <c r="F84" s="25"/>
      <c r="G84" s="55"/>
      <c r="J84" s="42"/>
    </row>
    <row r="85" spans="3:10" x14ac:dyDescent="0.25">
      <c r="C85" s="25"/>
      <c r="D85" s="42"/>
      <c r="F85" s="25"/>
      <c r="G85" s="42"/>
      <c r="J85" s="42"/>
    </row>
    <row r="86" spans="3:10" x14ac:dyDescent="0.25">
      <c r="C86" s="25"/>
      <c r="D86" s="42"/>
      <c r="F86" s="25"/>
      <c r="G86" s="42"/>
      <c r="J86" s="42"/>
    </row>
    <row r="87" spans="3:10" x14ac:dyDescent="0.25">
      <c r="C87" s="25"/>
      <c r="D87" s="42"/>
      <c r="F87" s="25"/>
      <c r="G87" s="42"/>
      <c r="J87" s="42"/>
    </row>
    <row r="88" spans="3:10" x14ac:dyDescent="0.25">
      <c r="C88" s="25"/>
      <c r="D88" s="55"/>
      <c r="F88" s="25"/>
      <c r="G88" s="42"/>
      <c r="J88" s="42"/>
    </row>
    <row r="89" spans="3:10" x14ac:dyDescent="0.25">
      <c r="C89" s="25"/>
      <c r="D89" s="55"/>
      <c r="F89" s="25"/>
      <c r="G89" s="42"/>
      <c r="J89" s="42"/>
    </row>
    <row r="90" spans="3:10" x14ac:dyDescent="0.25">
      <c r="C90" s="25"/>
      <c r="D90" s="42"/>
      <c r="F90" s="25"/>
      <c r="G90" s="42"/>
      <c r="J90" s="42"/>
    </row>
    <row r="91" spans="3:10" x14ac:dyDescent="0.25">
      <c r="C91" s="25"/>
      <c r="D91" s="42"/>
      <c r="F91" s="25"/>
      <c r="G91" s="42"/>
      <c r="J91" s="42"/>
    </row>
    <row r="92" spans="3:10" x14ac:dyDescent="0.25">
      <c r="C92" s="25"/>
      <c r="D92" s="55"/>
      <c r="F92" s="25"/>
      <c r="G92" s="42"/>
      <c r="J92" s="42"/>
    </row>
    <row r="93" spans="3:10" x14ac:dyDescent="0.25">
      <c r="C93" s="25"/>
      <c r="D93" s="42"/>
      <c r="F93" s="25"/>
      <c r="G93" s="42"/>
      <c r="J93" s="42"/>
    </row>
    <row r="94" spans="3:10" x14ac:dyDescent="0.25">
      <c r="C94" s="25"/>
      <c r="D94" s="42"/>
      <c r="F94" s="25"/>
      <c r="G94" s="42"/>
      <c r="J94" s="42"/>
    </row>
    <row r="95" spans="3:10" x14ac:dyDescent="0.25">
      <c r="C95" s="25"/>
      <c r="D95" s="42"/>
      <c r="F95" s="25"/>
      <c r="G95" s="42"/>
      <c r="J95" s="42"/>
    </row>
    <row r="96" spans="3:10" x14ac:dyDescent="0.25">
      <c r="C96" s="25"/>
      <c r="D96" s="42"/>
      <c r="F96" s="25"/>
      <c r="G96" s="42"/>
      <c r="J96" s="42"/>
    </row>
    <row r="97" spans="3:10" x14ac:dyDescent="0.25">
      <c r="C97" s="25"/>
      <c r="D97" s="42"/>
      <c r="F97" s="25"/>
      <c r="G97" s="42"/>
      <c r="J97" s="42"/>
    </row>
    <row r="98" spans="3:10" x14ac:dyDescent="0.25">
      <c r="C98" s="25"/>
      <c r="D98" s="42"/>
      <c r="F98" s="25"/>
      <c r="G98" s="42"/>
      <c r="J98" s="42"/>
    </row>
    <row r="99" spans="3:10" x14ac:dyDescent="0.25">
      <c r="C99" s="25"/>
      <c r="D99" s="42"/>
      <c r="F99" s="25"/>
      <c r="G99" s="42"/>
      <c r="J99" s="42"/>
    </row>
    <row r="100" spans="3:10" x14ac:dyDescent="0.25">
      <c r="C100" s="25"/>
      <c r="D100" s="42"/>
      <c r="F100" s="25"/>
      <c r="G100" s="42"/>
      <c r="J100" s="42"/>
    </row>
    <row r="101" spans="3:10" x14ac:dyDescent="0.25">
      <c r="C101" s="25"/>
      <c r="D101" s="42"/>
      <c r="F101" s="25"/>
      <c r="G101" s="42"/>
      <c r="J101" s="42"/>
    </row>
    <row r="102" spans="3:10" x14ac:dyDescent="0.25">
      <c r="C102" s="25"/>
      <c r="D102" s="42"/>
      <c r="F102" s="25"/>
      <c r="G102" s="42"/>
      <c r="J102" s="42"/>
    </row>
    <row r="103" spans="3:10" x14ac:dyDescent="0.25">
      <c r="C103" s="25"/>
      <c r="D103" s="42"/>
      <c r="F103" s="25"/>
      <c r="G103" s="42"/>
      <c r="J103" s="42"/>
    </row>
    <row r="104" spans="3:10" x14ac:dyDescent="0.25">
      <c r="C104" s="25"/>
      <c r="D104" s="42"/>
      <c r="F104" s="25"/>
      <c r="G104" s="42"/>
      <c r="J104" s="42"/>
    </row>
    <row r="105" spans="3:10" x14ac:dyDescent="0.25">
      <c r="C105" s="25"/>
      <c r="D105" s="42"/>
      <c r="F105" s="25"/>
      <c r="G105" s="42"/>
      <c r="J105" s="42"/>
    </row>
    <row r="106" spans="3:10" x14ac:dyDescent="0.25">
      <c r="C106" s="25"/>
      <c r="D106" s="42"/>
      <c r="F106" s="25"/>
      <c r="G106" s="42"/>
      <c r="J106" s="42"/>
    </row>
    <row r="107" spans="3:10" x14ac:dyDescent="0.25">
      <c r="C107" s="25"/>
      <c r="D107" s="42"/>
      <c r="F107" s="25"/>
      <c r="G107" s="42"/>
      <c r="J107" s="42"/>
    </row>
    <row r="108" spans="3:10" x14ac:dyDescent="0.25">
      <c r="C108" s="25"/>
      <c r="D108" s="42"/>
      <c r="F108" s="25"/>
      <c r="G108" s="55"/>
      <c r="J108" s="42"/>
    </row>
    <row r="109" spans="3:10" x14ac:dyDescent="0.25">
      <c r="C109" s="25"/>
      <c r="D109" s="42"/>
      <c r="F109" s="25"/>
      <c r="G109" s="42"/>
      <c r="J109" s="42"/>
    </row>
    <row r="110" spans="3:10" x14ac:dyDescent="0.25">
      <c r="C110" s="25"/>
      <c r="D110" s="42"/>
      <c r="F110" s="25"/>
      <c r="G110" s="42"/>
      <c r="J110" s="42"/>
    </row>
    <row r="111" spans="3:10" x14ac:dyDescent="0.25">
      <c r="C111" s="25"/>
      <c r="D111" s="42"/>
      <c r="F111" s="25"/>
      <c r="G111" s="42"/>
      <c r="J111" s="42"/>
    </row>
    <row r="112" spans="3:10" x14ac:dyDescent="0.25">
      <c r="C112" s="25"/>
      <c r="D112" s="42"/>
      <c r="F112" s="25"/>
      <c r="G112" s="42"/>
      <c r="J112" s="42"/>
    </row>
    <row r="113" spans="3:10" x14ac:dyDescent="0.25">
      <c r="C113" s="25"/>
      <c r="D113" s="42"/>
      <c r="F113" s="25"/>
      <c r="G113" s="42"/>
      <c r="J113" s="42"/>
    </row>
    <row r="114" spans="3:10" x14ac:dyDescent="0.25">
      <c r="C114" s="25"/>
      <c r="D114" s="42"/>
      <c r="F114" s="25"/>
      <c r="G114" s="42"/>
      <c r="J114" s="42"/>
    </row>
    <row r="115" spans="3:10" x14ac:dyDescent="0.25">
      <c r="C115" s="25"/>
      <c r="D115" s="42"/>
      <c r="F115" s="25"/>
      <c r="G115" s="42"/>
      <c r="J115" s="42"/>
    </row>
    <row r="116" spans="3:10" x14ac:dyDescent="0.25">
      <c r="C116" s="25"/>
      <c r="D116" s="42"/>
      <c r="F116" s="25"/>
      <c r="G116" s="42"/>
      <c r="J116" s="42"/>
    </row>
    <row r="117" spans="3:10" x14ac:dyDescent="0.25">
      <c r="C117" s="25"/>
      <c r="D117" s="42"/>
      <c r="F117" s="25"/>
      <c r="G117" s="42"/>
      <c r="J117" s="42"/>
    </row>
    <row r="118" spans="3:10" x14ac:dyDescent="0.25">
      <c r="C118" s="25"/>
      <c r="D118" s="42"/>
      <c r="F118" s="25"/>
      <c r="G118" s="42"/>
      <c r="J118" s="42"/>
    </row>
    <row r="119" spans="3:10" x14ac:dyDescent="0.25">
      <c r="C119" s="25"/>
      <c r="D119" s="42"/>
      <c r="F119" s="25"/>
      <c r="G119" s="42"/>
      <c r="J119" s="42"/>
    </row>
    <row r="120" spans="3:10" x14ac:dyDescent="0.25">
      <c r="C120" s="25"/>
      <c r="D120" s="42"/>
      <c r="F120" s="25"/>
      <c r="G120" s="42"/>
      <c r="J120" s="42"/>
    </row>
    <row r="121" spans="3:10" x14ac:dyDescent="0.25">
      <c r="C121" s="25"/>
      <c r="D121" s="42"/>
      <c r="F121" s="25"/>
      <c r="G121" s="42"/>
      <c r="J121" s="42"/>
    </row>
    <row r="122" spans="3:10" x14ac:dyDescent="0.25">
      <c r="C122" s="25"/>
      <c r="D122" s="42"/>
      <c r="F122" s="25"/>
      <c r="G122" s="42"/>
      <c r="J122" s="42"/>
    </row>
    <row r="123" spans="3:10" x14ac:dyDescent="0.25">
      <c r="C123" s="25"/>
      <c r="D123" s="42"/>
      <c r="F123" s="25"/>
      <c r="G123" s="42"/>
      <c r="J123" s="42"/>
    </row>
    <row r="124" spans="3:10" x14ac:dyDescent="0.25">
      <c r="C124" s="25"/>
      <c r="D124" s="42"/>
      <c r="F124" s="25"/>
      <c r="G124" s="42"/>
      <c r="J124" s="42"/>
    </row>
    <row r="125" spans="3:10" x14ac:dyDescent="0.25">
      <c r="C125" s="25"/>
      <c r="D125" s="42"/>
      <c r="F125" s="25"/>
      <c r="G125" s="42"/>
      <c r="J125" s="42"/>
    </row>
    <row r="126" spans="3:10" x14ac:dyDescent="0.25">
      <c r="C126" s="25"/>
      <c r="D126" s="42"/>
      <c r="F126" s="25"/>
      <c r="G126" s="42"/>
      <c r="J126" s="42"/>
    </row>
    <row r="127" spans="3:10" x14ac:dyDescent="0.25">
      <c r="D127" s="42"/>
      <c r="F127" s="25"/>
      <c r="G127" s="42"/>
      <c r="J127" s="42"/>
    </row>
    <row r="128" spans="3:10" x14ac:dyDescent="0.25">
      <c r="D128" s="42"/>
      <c r="F128" s="25"/>
      <c r="G128" s="42"/>
      <c r="J128" s="42"/>
    </row>
    <row r="129" spans="4:10" x14ac:dyDescent="0.25">
      <c r="D129" s="42"/>
      <c r="F129" s="25"/>
      <c r="G129" s="42"/>
      <c r="J129" s="42"/>
    </row>
    <row r="130" spans="4:10" x14ac:dyDescent="0.25">
      <c r="D130" s="42"/>
      <c r="F130" s="25"/>
      <c r="G130" s="42"/>
      <c r="J130" s="42"/>
    </row>
    <row r="131" spans="4:10" x14ac:dyDescent="0.25">
      <c r="D131" s="42"/>
      <c r="F131" s="25"/>
      <c r="G131" s="42"/>
      <c r="J131" s="42"/>
    </row>
    <row r="132" spans="4:10" x14ac:dyDescent="0.25">
      <c r="D132" s="42"/>
      <c r="F132" s="25"/>
      <c r="G132" s="42"/>
      <c r="J132" s="42"/>
    </row>
    <row r="133" spans="4:10" x14ac:dyDescent="0.25">
      <c r="D133" s="48"/>
      <c r="E133" s="56" t="s">
        <v>45</v>
      </c>
      <c r="F133" s="49"/>
      <c r="G133" s="48"/>
      <c r="H133" s="56" t="s">
        <v>45</v>
      </c>
      <c r="I133" s="56"/>
      <c r="J133" s="42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D92AA-7D9B-4A24-A6CC-FCC33E151D15}">
  <dimension ref="A1:AC110"/>
  <sheetViews>
    <sheetView workbookViewId="0">
      <pane ySplit="15" topLeftCell="A40" activePane="bottomLeft" state="frozen"/>
      <selection activeCell="N6" sqref="N6"/>
      <selection pane="bottomLeft" activeCell="N6" sqref="N6"/>
    </sheetView>
  </sheetViews>
  <sheetFormatPr defaultRowHeight="15" x14ac:dyDescent="0.25"/>
  <cols>
    <col min="1" max="1" width="4" customWidth="1"/>
    <col min="3" max="3" width="4" customWidth="1"/>
    <col min="4" max="4" width="7.5703125" customWidth="1"/>
    <col min="6" max="6" width="9.42578125" bestFit="1" customWidth="1"/>
    <col min="7" max="7" width="7.42578125" style="3" customWidth="1"/>
    <col min="11" max="11" width="9.28515625" customWidth="1"/>
    <col min="26" max="26" width="9.85546875" bestFit="1" customWidth="1"/>
  </cols>
  <sheetData>
    <row r="1" spans="1:29" x14ac:dyDescent="0.25">
      <c r="B1" t="s">
        <v>0</v>
      </c>
      <c r="G1"/>
      <c r="L1" s="1">
        <f>[4]Summary!E2</f>
        <v>0.13500000000000001</v>
      </c>
      <c r="O1">
        <v>2204.62262184877</v>
      </c>
      <c r="T1" t="s">
        <v>1</v>
      </c>
      <c r="U1" t="s">
        <v>2</v>
      </c>
      <c r="V1" t="s">
        <v>3</v>
      </c>
    </row>
    <row r="2" spans="1:29" x14ac:dyDescent="0.25">
      <c r="G2"/>
      <c r="H2" s="2" t="s">
        <v>4</v>
      </c>
      <c r="I2" s="2" t="s">
        <v>4</v>
      </c>
      <c r="J2">
        <f>+D11+G11</f>
        <v>3552</v>
      </c>
      <c r="K2">
        <f>J2-J3</f>
        <v>-22</v>
      </c>
      <c r="L2" s="1">
        <f>K2/J2</f>
        <v>-6.1936936936936937E-3</v>
      </c>
      <c r="S2" t="s">
        <v>5</v>
      </c>
      <c r="V2" s="3">
        <f>U2*2204.622/60</f>
        <v>0</v>
      </c>
      <c r="W2" s="4" t="e">
        <f>V2/T2</f>
        <v>#DIV/0!</v>
      </c>
    </row>
    <row r="3" spans="1:29" x14ac:dyDescent="0.25">
      <c r="B3" t="s">
        <v>6</v>
      </c>
      <c r="D3" s="5" t="s">
        <v>98</v>
      </c>
      <c r="E3" s="6"/>
      <c r="F3" t="s">
        <v>99</v>
      </c>
      <c r="G3"/>
      <c r="H3" s="2" t="s">
        <v>9</v>
      </c>
      <c r="I3" s="2"/>
      <c r="J3">
        <f>K11-L10+M11-N10+O11-P10+Q11-R10+S11-T10+U11-V10+W11-X10</f>
        <v>3574</v>
      </c>
      <c r="K3" s="7" t="s">
        <v>10</v>
      </c>
      <c r="L3" s="7" t="s">
        <v>11</v>
      </c>
      <c r="M3" s="7" t="s">
        <v>12</v>
      </c>
      <c r="N3" s="8">
        <f>N4*I4/O1</f>
        <v>1.556942020816956</v>
      </c>
      <c r="O3" s="8">
        <f>K7+M7+O7+Q7+S7+U7+W7</f>
        <v>1.5569420208169562</v>
      </c>
      <c r="S3" t="s">
        <v>13</v>
      </c>
      <c r="U3" s="8"/>
      <c r="V3" s="3">
        <f>U3*2204.622/60</f>
        <v>0</v>
      </c>
      <c r="W3" s="4" t="e">
        <f>V3/T3</f>
        <v>#DIV/0!</v>
      </c>
      <c r="Y3">
        <v>134</v>
      </c>
      <c r="Z3">
        <f>U3/Y3*1000</f>
        <v>0</v>
      </c>
      <c r="AA3">
        <v>1320</v>
      </c>
      <c r="AB3">
        <f>AA3*Y3</f>
        <v>176880</v>
      </c>
    </row>
    <row r="4" spans="1:29" x14ac:dyDescent="0.25">
      <c r="B4" t="s">
        <v>14</v>
      </c>
      <c r="D4" s="9" t="str">
        <f>[4]Summary!C2</f>
        <v>Oats</v>
      </c>
      <c r="E4" s="6"/>
      <c r="F4" s="3">
        <v>2020</v>
      </c>
      <c r="G4"/>
      <c r="I4" s="3">
        <f>[4]Summary!D2</f>
        <v>34</v>
      </c>
      <c r="J4" s="3">
        <f>J3/I4</f>
        <v>105.11764705882354</v>
      </c>
      <c r="K4" s="10">
        <v>0.98</v>
      </c>
      <c r="L4" s="10">
        <f>IF(J5=0,L1,(L8+N8+P8+R8+T8+V8+X8)/J5/K4)</f>
        <v>0.13500000000000004</v>
      </c>
      <c r="M4" s="10">
        <f>IF(J5=0,0,(L9+N9+P9+R9+T9+V9+X9)/J5/K4)</f>
        <v>2.0000000000000004E-2</v>
      </c>
      <c r="N4" s="3">
        <f>IF(L4&gt;L1,J4*(1-L4)/(1-L1)*(1-M4)*K4,J4*K4*(1-M4))</f>
        <v>100.95498823529411</v>
      </c>
      <c r="S4" t="s">
        <v>18</v>
      </c>
      <c r="T4" s="12">
        <f>T2+T3</f>
        <v>0</v>
      </c>
      <c r="U4" s="12">
        <f t="shared" ref="U4:V4" si="0">U2+U3</f>
        <v>0</v>
      </c>
      <c r="V4" s="14">
        <f t="shared" si="0"/>
        <v>0</v>
      </c>
      <c r="W4" s="15" t="e">
        <f>V4/T4</f>
        <v>#DIV/0!</v>
      </c>
    </row>
    <row r="5" spans="1:29" x14ac:dyDescent="0.25">
      <c r="B5" t="s">
        <v>16</v>
      </c>
      <c r="D5" s="9">
        <v>44133</v>
      </c>
      <c r="E5" s="6"/>
      <c r="F5" s="11">
        <v>44133</v>
      </c>
      <c r="G5"/>
      <c r="J5" s="8">
        <f>J3/O1</f>
        <v>1.6211391303800042</v>
      </c>
      <c r="N5" s="3">
        <v>39</v>
      </c>
      <c r="O5" s="4">
        <f>N4/N5</f>
        <v>2.5885894419306181</v>
      </c>
      <c r="P5" t="s">
        <v>17</v>
      </c>
      <c r="V5" s="8"/>
    </row>
    <row r="6" spans="1:29" x14ac:dyDescent="0.25">
      <c r="D6" s="16"/>
      <c r="G6"/>
      <c r="J6" s="8"/>
      <c r="K6" s="17"/>
      <c r="L6" s="18"/>
      <c r="M6" s="17"/>
      <c r="N6" s="3"/>
      <c r="O6" s="4"/>
    </row>
    <row r="7" spans="1:29" x14ac:dyDescent="0.25">
      <c r="F7">
        <f>F8*E8</f>
        <v>0</v>
      </c>
      <c r="G7"/>
      <c r="I7">
        <f>I8*H8</f>
        <v>0</v>
      </c>
      <c r="K7" s="8">
        <f>IF(K8&gt;$L1,(L11-L10/$O1)*$K4*(1-K8)/(1-$L1)*(1-K9),(L11-L10/$O1)*$K4*(1-K9))</f>
        <v>1.5569420208169562</v>
      </c>
      <c r="M7" s="8">
        <f>IF(M8&gt;$L1,(N11-N10/$O1)*$K4*(1-M8)/(1-$L1)*(1-M9),(N11-N10/$O1)*$K4*(1-M9))</f>
        <v>0</v>
      </c>
      <c r="O7" s="8">
        <f>IF(O8&gt;$L1,(P11-P10/$O1)*$K4*(1-O8)/(1-$L1)*(1-O9),(P11-P10/$O1)*$K4*(1-O9))</f>
        <v>0</v>
      </c>
      <c r="Q7" s="8">
        <f>IF(Q8&gt;$L1,(R11-R10/$O1)*$K4*(1-Q8)/(1-$L1)*(1-Q9),(R11-R10/$O1)*$K4*(1-Q9))</f>
        <v>0</v>
      </c>
      <c r="S7" s="8">
        <f>IF(S8&gt;$L1,(T11-T10/$O1)*$K4*(1-S8)/(1-$L1)*(1-S9),(T11-T10/$O1)*$K4*(1-S9))</f>
        <v>0</v>
      </c>
      <c r="U7" s="8">
        <f>IF(U8&gt;$L1,(V11-V10/$O1)*$K4*(1-U8)/(1-$L1)*(1-U9),(V11-V10/$O1)*$K4*(1-U9))</f>
        <v>0</v>
      </c>
      <c r="W7" s="8">
        <f>IF(W8&gt;$L1,(X11-X10/$O1)*$K4*(1-W8)/(1-$L1)*(1-W9),(X11-X10/$O1)*$K4*(1-W9))</f>
        <v>0</v>
      </c>
    </row>
    <row r="8" spans="1:29" x14ac:dyDescent="0.25">
      <c r="B8" s="19"/>
      <c r="C8" s="19"/>
      <c r="D8" s="19"/>
      <c r="E8" s="20">
        <f>D9/D10</f>
        <v>0</v>
      </c>
      <c r="F8" s="19">
        <v>600</v>
      </c>
      <c r="G8" s="19"/>
      <c r="H8" s="20">
        <f>G9/G10</f>
        <v>0</v>
      </c>
      <c r="I8" s="19">
        <v>505</v>
      </c>
      <c r="J8" t="s">
        <v>19</v>
      </c>
      <c r="K8" s="1">
        <v>0.13500000000000001</v>
      </c>
      <c r="L8" s="8">
        <f>(L11-L10/$O1)*$K4*K8</f>
        <v>0.21447670694927459</v>
      </c>
      <c r="M8" s="1">
        <v>0.2</v>
      </c>
      <c r="N8" s="8">
        <f>(N11-N10/$O1)*$K4*M8</f>
        <v>0</v>
      </c>
      <c r="O8" s="1">
        <v>0.2</v>
      </c>
      <c r="P8" s="8">
        <f>(P11-P10/$O1)*$K4*O8</f>
        <v>0</v>
      </c>
      <c r="Q8" s="1">
        <v>0.26</v>
      </c>
      <c r="R8" s="8">
        <f>(R11-R10/$O1)*$K4*Q8</f>
        <v>0</v>
      </c>
      <c r="S8" s="1">
        <v>0.13</v>
      </c>
      <c r="T8" s="8">
        <f>(T11-T10/$O1)*$K4*S8</f>
        <v>0</v>
      </c>
      <c r="U8" s="1">
        <v>0.15</v>
      </c>
      <c r="V8" s="8">
        <f>(V11-V10/$O1)*$K4*U8</f>
        <v>0</v>
      </c>
      <c r="W8" s="1">
        <v>0.15</v>
      </c>
      <c r="X8" s="8">
        <f>(X11-X10/$O1)*$K4*W8</f>
        <v>0</v>
      </c>
    </row>
    <row r="9" spans="1:29" x14ac:dyDescent="0.25">
      <c r="B9" s="19" t="s">
        <v>20</v>
      </c>
      <c r="C9" s="21"/>
      <c r="D9" s="22"/>
      <c r="E9" s="23"/>
      <c r="F9" s="24"/>
      <c r="G9" s="22"/>
      <c r="H9" s="23"/>
      <c r="I9" s="24"/>
      <c r="J9" t="s">
        <v>12</v>
      </c>
      <c r="K9" s="1">
        <v>0.02</v>
      </c>
      <c r="L9" s="8">
        <f>(L11-L10/$O1)*$K4*K9</f>
        <v>3.1774326955448087E-2</v>
      </c>
      <c r="M9" s="1">
        <v>0.02</v>
      </c>
      <c r="N9" s="8">
        <f>(N11-N10/$O1)*$K4*M9</f>
        <v>0</v>
      </c>
      <c r="O9" s="1">
        <v>0.02</v>
      </c>
      <c r="P9" s="8">
        <f>(P11-P10/$O1)*$K4*O9</f>
        <v>0</v>
      </c>
      <c r="Q9" s="1">
        <v>1.7000000000000001E-2</v>
      </c>
      <c r="R9" s="8">
        <f>(R11-R10/$O1)*$K4*Q9</f>
        <v>0</v>
      </c>
      <c r="S9" s="1">
        <v>0.02</v>
      </c>
      <c r="T9" s="8">
        <f>(T11-T10/$O1)*$K4*S9</f>
        <v>0</v>
      </c>
      <c r="U9" s="1">
        <v>2.5000000000000001E-2</v>
      </c>
      <c r="V9" s="8">
        <f>(V11-V10/$O1)*$K4*U9</f>
        <v>0</v>
      </c>
      <c r="W9" s="1">
        <v>2.5000000000000001E-2</v>
      </c>
      <c r="X9" s="8">
        <f>(X11-X10/$O1)*$K4*W9</f>
        <v>0</v>
      </c>
    </row>
    <row r="10" spans="1:29" x14ac:dyDescent="0.25">
      <c r="B10" t="s">
        <v>21</v>
      </c>
      <c r="C10" s="25"/>
      <c r="D10" s="26">
        <f>J3/J2*D11</f>
        <v>2064.7094594594596</v>
      </c>
      <c r="E10" s="27"/>
      <c r="F10" s="28"/>
      <c r="G10" s="26">
        <f>J3/J2*G11</f>
        <v>1509.2905405405406</v>
      </c>
      <c r="H10" s="27"/>
      <c r="I10" s="28"/>
      <c r="J10" t="s">
        <v>22</v>
      </c>
      <c r="L10" s="29"/>
      <c r="N10" s="29"/>
      <c r="P10" s="29"/>
      <c r="R10" s="29"/>
      <c r="T10" s="29"/>
      <c r="V10" s="29"/>
      <c r="X10" s="29"/>
    </row>
    <row r="11" spans="1:29" x14ac:dyDescent="0.25">
      <c r="B11" t="s">
        <v>23</v>
      </c>
      <c r="C11" s="25"/>
      <c r="D11" s="30">
        <f>E14</f>
        <v>2052</v>
      </c>
      <c r="E11" s="31"/>
      <c r="F11" s="32"/>
      <c r="G11" s="30">
        <f>H14</f>
        <v>1500</v>
      </c>
      <c r="H11" s="31"/>
      <c r="I11" s="31"/>
      <c r="J11" s="33"/>
      <c r="K11" s="34">
        <f>K14+L14</f>
        <v>3574</v>
      </c>
      <c r="L11" s="35">
        <f>K11/2204.62262184877</f>
        <v>1.6211391303800042</v>
      </c>
      <c r="M11" s="34">
        <f>M14+N14</f>
        <v>0</v>
      </c>
      <c r="N11" s="35">
        <f>M11/2204.62262184877</f>
        <v>0</v>
      </c>
      <c r="O11" s="34">
        <f>O14+P14</f>
        <v>0</v>
      </c>
      <c r="P11" s="35">
        <f>O11/2204.62262184877</f>
        <v>0</v>
      </c>
      <c r="Q11" s="34">
        <f>Q14+R14</f>
        <v>0</v>
      </c>
      <c r="R11" s="35">
        <f>Q11/2204.62262184877</f>
        <v>0</v>
      </c>
      <c r="S11" s="34">
        <f>S14+T14</f>
        <v>0</v>
      </c>
      <c r="T11" s="35">
        <f>S11/2204.62262184877</f>
        <v>0</v>
      </c>
      <c r="U11" s="34">
        <f>U14+V14</f>
        <v>0</v>
      </c>
      <c r="V11" s="35">
        <f>U11/2204.62262184877</f>
        <v>0</v>
      </c>
      <c r="W11" s="34">
        <f>W14+X14</f>
        <v>0</v>
      </c>
      <c r="X11" s="35">
        <f>W11/2204.62262184877</f>
        <v>0</v>
      </c>
    </row>
    <row r="12" spans="1:29" x14ac:dyDescent="0.25">
      <c r="A12" s="6" t="s">
        <v>24</v>
      </c>
      <c r="B12" s="6"/>
      <c r="C12" s="25"/>
      <c r="D12" s="36" t="s">
        <v>25</v>
      </c>
      <c r="E12" s="37"/>
      <c r="F12" s="38"/>
      <c r="G12" s="36" t="s">
        <v>26</v>
      </c>
      <c r="H12" s="37"/>
      <c r="I12" s="37"/>
      <c r="J12" s="39"/>
      <c r="K12" s="40" t="s">
        <v>100</v>
      </c>
      <c r="L12" s="41"/>
      <c r="M12" s="40" t="s">
        <v>84</v>
      </c>
      <c r="N12" s="41"/>
      <c r="O12" s="40" t="s">
        <v>84</v>
      </c>
      <c r="P12" s="41"/>
      <c r="Q12" s="40" t="s">
        <v>75</v>
      </c>
      <c r="R12" s="41"/>
      <c r="S12" s="40" t="s">
        <v>29</v>
      </c>
      <c r="T12" s="41"/>
      <c r="U12" s="40" t="s">
        <v>32</v>
      </c>
      <c r="V12" s="41"/>
      <c r="W12" s="40" t="s">
        <v>33</v>
      </c>
      <c r="X12" s="41"/>
    </row>
    <row r="13" spans="1:29" x14ac:dyDescent="0.25">
      <c r="B13" t="s">
        <v>34</v>
      </c>
      <c r="C13" s="25"/>
      <c r="D13" s="42" t="s">
        <v>35</v>
      </c>
      <c r="E13" s="6" t="s">
        <v>36</v>
      </c>
      <c r="F13" s="43"/>
      <c r="G13" s="42" t="s">
        <v>35</v>
      </c>
      <c r="H13" s="6" t="s">
        <v>36</v>
      </c>
      <c r="I13" s="6"/>
      <c r="J13" s="33"/>
      <c r="K13" s="40" t="s">
        <v>36</v>
      </c>
      <c r="L13" s="41"/>
      <c r="M13" s="40" t="s">
        <v>36</v>
      </c>
      <c r="N13" s="41"/>
      <c r="O13" s="40" t="s">
        <v>36</v>
      </c>
      <c r="P13" s="41"/>
      <c r="Q13" s="40" t="s">
        <v>36</v>
      </c>
      <c r="R13" s="41"/>
      <c r="S13" s="40" t="s">
        <v>36</v>
      </c>
      <c r="T13" s="41"/>
      <c r="U13" s="40" t="s">
        <v>36</v>
      </c>
      <c r="V13" s="41"/>
      <c r="W13" s="40" t="s">
        <v>36</v>
      </c>
      <c r="X13" s="41"/>
    </row>
    <row r="14" spans="1:29" x14ac:dyDescent="0.25">
      <c r="C14" s="25"/>
      <c r="D14" s="42"/>
      <c r="E14" s="44">
        <f>SUM(E15:E143)</f>
        <v>2052</v>
      </c>
      <c r="F14" s="45">
        <f>SUM(F15:F143)</f>
        <v>0</v>
      </c>
      <c r="G14" s="42"/>
      <c r="H14" s="44">
        <f>SUM(H15:H143)</f>
        <v>1500</v>
      </c>
      <c r="I14" s="44">
        <f>SUM(I15:I143)</f>
        <v>0</v>
      </c>
      <c r="J14" s="33"/>
      <c r="K14" s="46">
        <f t="shared" ref="K14:X14" si="1">SUM(K15:K143)</f>
        <v>3574</v>
      </c>
      <c r="L14" s="47">
        <f t="shared" si="1"/>
        <v>0</v>
      </c>
      <c r="M14" s="46">
        <f t="shared" si="1"/>
        <v>0</v>
      </c>
      <c r="N14" s="47">
        <f t="shared" si="1"/>
        <v>0</v>
      </c>
      <c r="O14" s="46">
        <f t="shared" si="1"/>
        <v>0</v>
      </c>
      <c r="P14" s="47">
        <f t="shared" si="1"/>
        <v>0</v>
      </c>
      <c r="Q14" s="46">
        <f t="shared" si="1"/>
        <v>0</v>
      </c>
      <c r="R14" s="47">
        <f t="shared" si="1"/>
        <v>0</v>
      </c>
      <c r="S14" s="46">
        <f t="shared" si="1"/>
        <v>0</v>
      </c>
      <c r="T14" s="47">
        <f t="shared" si="1"/>
        <v>0</v>
      </c>
      <c r="U14" s="46">
        <f t="shared" si="1"/>
        <v>0</v>
      </c>
      <c r="V14" s="47">
        <f t="shared" si="1"/>
        <v>0</v>
      </c>
      <c r="W14" s="46">
        <f t="shared" si="1"/>
        <v>0</v>
      </c>
      <c r="X14" s="47">
        <f t="shared" si="1"/>
        <v>0</v>
      </c>
    </row>
    <row r="15" spans="1:29" x14ac:dyDescent="0.25">
      <c r="C15" s="25"/>
      <c r="D15" s="42"/>
      <c r="E15" t="s">
        <v>37</v>
      </c>
      <c r="F15" s="25" t="s">
        <v>38</v>
      </c>
      <c r="G15" s="42"/>
      <c r="H15" t="s">
        <v>37</v>
      </c>
      <c r="I15" t="s">
        <v>39</v>
      </c>
      <c r="J15" s="42"/>
      <c r="K15" s="48" t="s">
        <v>37</v>
      </c>
      <c r="L15" s="49" t="s">
        <v>38</v>
      </c>
      <c r="M15" s="48" t="s">
        <v>37</v>
      </c>
      <c r="N15" s="49" t="s">
        <v>38</v>
      </c>
      <c r="O15" s="48" t="s">
        <v>37</v>
      </c>
      <c r="P15" s="49" t="s">
        <v>38</v>
      </c>
      <c r="Q15" s="48" t="s">
        <v>37</v>
      </c>
      <c r="R15" s="49" t="s">
        <v>38</v>
      </c>
      <c r="S15" s="48" t="s">
        <v>37</v>
      </c>
      <c r="T15" s="49" t="s">
        <v>38</v>
      </c>
      <c r="U15" s="48" t="s">
        <v>37</v>
      </c>
      <c r="V15" s="49" t="s">
        <v>38</v>
      </c>
      <c r="W15" s="48" t="s">
        <v>37</v>
      </c>
      <c r="X15" s="49" t="s">
        <v>38</v>
      </c>
    </row>
    <row r="16" spans="1:29" x14ac:dyDescent="0.25">
      <c r="C16" s="25"/>
      <c r="F16" s="25"/>
      <c r="G16" s="58"/>
      <c r="I16" s="25"/>
      <c r="J16" s="59"/>
      <c r="O16" s="16"/>
      <c r="AA16" s="8"/>
      <c r="AC16" s="3"/>
    </row>
    <row r="17" spans="3:27" x14ac:dyDescent="0.25">
      <c r="C17" s="25"/>
      <c r="F17" s="25"/>
      <c r="G17" s="58"/>
      <c r="I17" s="25"/>
      <c r="J17" s="8"/>
    </row>
    <row r="18" spans="3:27" x14ac:dyDescent="0.25">
      <c r="C18" s="25"/>
      <c r="F18" s="25"/>
      <c r="G18" s="58"/>
      <c r="I18" s="25"/>
      <c r="J18" s="8"/>
    </row>
    <row r="19" spans="3:27" x14ac:dyDescent="0.25">
      <c r="C19" s="25"/>
      <c r="F19" s="25"/>
      <c r="G19" s="58"/>
      <c r="I19" s="25"/>
      <c r="J19" s="8"/>
    </row>
    <row r="20" spans="3:27" x14ac:dyDescent="0.25">
      <c r="C20" s="25"/>
      <c r="F20" s="25"/>
      <c r="G20" s="58"/>
      <c r="I20" s="25"/>
      <c r="J20" s="8"/>
    </row>
    <row r="21" spans="3:27" x14ac:dyDescent="0.25">
      <c r="C21" s="25"/>
      <c r="F21" s="25"/>
      <c r="G21" s="58"/>
      <c r="I21" s="25"/>
      <c r="J21" s="8"/>
    </row>
    <row r="22" spans="3:27" x14ac:dyDescent="0.25">
      <c r="C22" s="25"/>
      <c r="F22" s="25"/>
      <c r="G22" s="58"/>
      <c r="I22" s="25"/>
      <c r="J22" s="8"/>
    </row>
    <row r="23" spans="3:27" x14ac:dyDescent="0.25">
      <c r="C23" s="25"/>
      <c r="F23" s="25"/>
      <c r="G23" s="58"/>
      <c r="I23" s="25"/>
      <c r="J23" s="8"/>
    </row>
    <row r="24" spans="3:27" x14ac:dyDescent="0.25">
      <c r="C24" s="25"/>
      <c r="F24" s="25"/>
      <c r="G24" s="58"/>
      <c r="I24" s="25"/>
      <c r="J24" s="8"/>
    </row>
    <row r="25" spans="3:27" x14ac:dyDescent="0.25">
      <c r="C25" s="25"/>
      <c r="F25" s="25"/>
      <c r="G25" s="58"/>
      <c r="I25" s="25"/>
      <c r="J25" s="8"/>
    </row>
    <row r="26" spans="3:27" x14ac:dyDescent="0.25">
      <c r="C26" s="25"/>
      <c r="F26" s="25"/>
      <c r="G26" s="58"/>
      <c r="I26" s="25"/>
      <c r="J26" s="59"/>
      <c r="P26" s="16"/>
      <c r="Z26" s="3"/>
    </row>
    <row r="27" spans="3:27" x14ac:dyDescent="0.25">
      <c r="C27" s="25"/>
      <c r="F27" s="25"/>
      <c r="G27" s="58"/>
      <c r="I27" s="25"/>
      <c r="J27" s="8"/>
      <c r="Z27" s="3"/>
    </row>
    <row r="28" spans="3:27" x14ac:dyDescent="0.25">
      <c r="C28" s="25"/>
      <c r="F28" s="25"/>
      <c r="G28" s="58"/>
      <c r="I28" s="25"/>
      <c r="J28" s="8"/>
      <c r="S28" s="16"/>
      <c r="AA28" s="8"/>
    </row>
    <row r="29" spans="3:27" x14ac:dyDescent="0.25">
      <c r="C29" s="25"/>
      <c r="F29" s="25"/>
      <c r="G29" s="58"/>
      <c r="I29" s="25"/>
      <c r="J29" s="8"/>
      <c r="S29" s="16"/>
    </row>
    <row r="30" spans="3:27" x14ac:dyDescent="0.25">
      <c r="C30" s="25"/>
      <c r="F30" s="25"/>
      <c r="G30" s="58"/>
      <c r="I30" s="25"/>
      <c r="J30" s="8"/>
      <c r="S30" s="16"/>
    </row>
    <row r="31" spans="3:27" x14ac:dyDescent="0.25">
      <c r="C31" s="25"/>
      <c r="F31" s="25"/>
      <c r="G31" s="58"/>
      <c r="I31" s="25"/>
      <c r="J31" s="59"/>
    </row>
    <row r="32" spans="3:27" x14ac:dyDescent="0.25">
      <c r="C32" s="25"/>
      <c r="F32" s="25"/>
      <c r="G32" s="58"/>
      <c r="I32" s="25"/>
      <c r="J32" s="8"/>
    </row>
    <row r="33" spans="3:29" x14ac:dyDescent="0.25">
      <c r="C33" s="25"/>
      <c r="F33" s="25"/>
      <c r="G33" s="58"/>
      <c r="I33" s="25"/>
      <c r="J33" s="59"/>
    </row>
    <row r="34" spans="3:29" x14ac:dyDescent="0.25">
      <c r="C34" s="25"/>
      <c r="F34" s="25"/>
      <c r="G34" s="58"/>
      <c r="I34" s="25"/>
      <c r="J34" s="59"/>
      <c r="O34" s="16"/>
      <c r="P34" s="16"/>
      <c r="AA34" s="8"/>
      <c r="AC34" s="3"/>
    </row>
    <row r="35" spans="3:29" x14ac:dyDescent="0.25">
      <c r="C35" s="25"/>
      <c r="F35" s="25"/>
      <c r="G35" s="58"/>
      <c r="I35" s="25"/>
      <c r="J35" s="59"/>
      <c r="Z35" s="3"/>
      <c r="AB35" s="3"/>
    </row>
    <row r="36" spans="3:29" x14ac:dyDescent="0.25">
      <c r="C36" s="25"/>
      <c r="F36" s="25"/>
      <c r="G36" s="58"/>
      <c r="I36" s="25"/>
      <c r="J36" s="8"/>
      <c r="P36" s="16"/>
      <c r="AA36" s="8"/>
    </row>
    <row r="37" spans="3:29" x14ac:dyDescent="0.25">
      <c r="C37" s="25"/>
      <c r="F37" s="25"/>
      <c r="G37" s="58"/>
      <c r="I37" s="25"/>
      <c r="J37" s="59"/>
      <c r="Z37" s="3"/>
      <c r="AB37" s="3"/>
    </row>
    <row r="38" spans="3:29" x14ac:dyDescent="0.25">
      <c r="C38" s="25"/>
      <c r="F38" s="25"/>
      <c r="G38" s="58"/>
      <c r="I38" s="25"/>
      <c r="J38" s="59"/>
      <c r="M38" s="16"/>
      <c r="N38" s="16"/>
      <c r="AA38" s="8"/>
    </row>
    <row r="39" spans="3:29" x14ac:dyDescent="0.25">
      <c r="C39" s="25"/>
      <c r="F39" s="25"/>
      <c r="G39" s="58"/>
      <c r="I39" s="25"/>
      <c r="J39" s="8"/>
      <c r="N39" s="16"/>
      <c r="Z39" s="3"/>
      <c r="AB39" s="3"/>
    </row>
    <row r="40" spans="3:29" x14ac:dyDescent="0.25">
      <c r="C40" s="25"/>
      <c r="D40">
        <v>102</v>
      </c>
      <c r="E40">
        <v>7380</v>
      </c>
      <c r="F40" s="25"/>
      <c r="G40" s="58"/>
      <c r="I40" s="25"/>
      <c r="J40" s="59"/>
      <c r="K40">
        <v>7600</v>
      </c>
      <c r="N40" s="16"/>
      <c r="AA40" s="8"/>
    </row>
    <row r="41" spans="3:29" x14ac:dyDescent="0.25">
      <c r="C41" s="25"/>
      <c r="E41">
        <f>-E40*0.9</f>
        <v>-6642</v>
      </c>
      <c r="F41" s="25"/>
      <c r="G41" s="58"/>
      <c r="I41" s="25"/>
      <c r="J41" s="8"/>
      <c r="K41">
        <f>-K40*0.9</f>
        <v>-6840</v>
      </c>
    </row>
    <row r="42" spans="3:29" x14ac:dyDescent="0.25">
      <c r="C42" s="25"/>
      <c r="D42">
        <v>103</v>
      </c>
      <c r="E42">
        <v>1314</v>
      </c>
      <c r="F42" s="25"/>
      <c r="G42" s="58">
        <v>910</v>
      </c>
      <c r="H42">
        <v>1500</v>
      </c>
      <c r="I42" s="25"/>
      <c r="J42" s="59"/>
      <c r="K42">
        <f>E42+H42</f>
        <v>2814</v>
      </c>
      <c r="M42" s="16"/>
      <c r="P42" s="16"/>
      <c r="Z42" s="3"/>
      <c r="AB42" s="3"/>
    </row>
    <row r="43" spans="3:29" x14ac:dyDescent="0.25">
      <c r="C43" s="25"/>
      <c r="F43" s="25"/>
      <c r="G43" s="58"/>
      <c r="I43" s="25"/>
      <c r="J43" s="59"/>
      <c r="M43" s="16"/>
      <c r="P43" s="16"/>
      <c r="AA43" s="8"/>
    </row>
    <row r="44" spans="3:29" x14ac:dyDescent="0.25">
      <c r="C44" s="25"/>
      <c r="F44" s="25"/>
      <c r="G44" s="58"/>
      <c r="I44" s="25"/>
      <c r="J44" s="59"/>
      <c r="Z44" s="3"/>
      <c r="AB44" s="3"/>
    </row>
    <row r="45" spans="3:29" x14ac:dyDescent="0.25">
      <c r="C45" s="25"/>
      <c r="D45" s="42"/>
      <c r="F45" s="25"/>
      <c r="G45" s="58"/>
      <c r="I45" s="25"/>
      <c r="J45" s="59"/>
    </row>
    <row r="46" spans="3:29" x14ac:dyDescent="0.25">
      <c r="C46" s="25"/>
      <c r="D46" s="42"/>
      <c r="F46" s="25"/>
      <c r="G46" s="58"/>
      <c r="I46" s="25"/>
      <c r="J46" s="59"/>
    </row>
    <row r="47" spans="3:29" x14ac:dyDescent="0.25">
      <c r="C47" s="25"/>
      <c r="D47" s="42"/>
      <c r="F47" s="25"/>
      <c r="G47" s="58"/>
      <c r="I47" s="25"/>
      <c r="J47" s="59"/>
    </row>
    <row r="48" spans="3:29" x14ac:dyDescent="0.25">
      <c r="C48" s="25"/>
      <c r="D48" s="42"/>
      <c r="F48" s="25"/>
      <c r="G48" s="58"/>
      <c r="I48" s="25"/>
      <c r="J48" s="59"/>
    </row>
    <row r="49" spans="2:10" x14ac:dyDescent="0.25">
      <c r="C49" s="25"/>
      <c r="D49" s="42"/>
      <c r="F49" s="25"/>
      <c r="G49" s="58"/>
      <c r="I49" s="25"/>
      <c r="J49" s="59"/>
    </row>
    <row r="50" spans="2:10" x14ac:dyDescent="0.25">
      <c r="C50" s="25"/>
      <c r="D50" s="42"/>
      <c r="F50" s="25"/>
      <c r="G50" s="58"/>
      <c r="I50" s="25"/>
      <c r="J50" s="59"/>
    </row>
    <row r="51" spans="2:10" x14ac:dyDescent="0.25">
      <c r="C51" s="25"/>
      <c r="D51" s="42"/>
      <c r="F51" s="25"/>
      <c r="G51" s="58"/>
      <c r="I51" s="25"/>
      <c r="J51" s="59"/>
    </row>
    <row r="52" spans="2:10" x14ac:dyDescent="0.25">
      <c r="C52" s="25"/>
      <c r="F52" s="25"/>
      <c r="G52" s="58"/>
      <c r="I52" s="25"/>
      <c r="J52" s="59"/>
    </row>
    <row r="53" spans="2:10" x14ac:dyDescent="0.25">
      <c r="C53" s="25"/>
      <c r="D53" s="42"/>
      <c r="F53" s="25"/>
      <c r="G53" s="58"/>
      <c r="I53" s="25"/>
      <c r="J53" s="59"/>
    </row>
    <row r="54" spans="2:10" x14ac:dyDescent="0.25">
      <c r="C54" s="25"/>
      <c r="D54" s="60"/>
      <c r="E54" s="61"/>
      <c r="F54" s="62"/>
      <c r="G54" s="58"/>
      <c r="I54" s="25"/>
      <c r="J54" s="59"/>
    </row>
    <row r="55" spans="2:10" x14ac:dyDescent="0.25">
      <c r="C55" s="25"/>
      <c r="D55" s="42"/>
      <c r="E55" s="16"/>
      <c r="F55" s="25"/>
      <c r="G55" s="58"/>
      <c r="I55" s="25"/>
      <c r="J55" s="59"/>
    </row>
    <row r="56" spans="2:10" x14ac:dyDescent="0.25">
      <c r="C56" s="25"/>
      <c r="D56" s="55"/>
      <c r="E56" s="16"/>
      <c r="F56" s="25"/>
      <c r="G56" s="58"/>
      <c r="I56" s="25"/>
      <c r="J56" s="59"/>
    </row>
    <row r="57" spans="2:10" x14ac:dyDescent="0.25">
      <c r="C57" s="25"/>
      <c r="D57" s="42"/>
      <c r="E57" s="16"/>
      <c r="F57" s="25"/>
      <c r="G57" s="58"/>
      <c r="H57" s="16"/>
      <c r="I57" s="25"/>
      <c r="J57" s="59"/>
    </row>
    <row r="58" spans="2:10" x14ac:dyDescent="0.25">
      <c r="B58" s="50"/>
      <c r="C58" s="25"/>
      <c r="D58" s="42"/>
      <c r="E58" s="16"/>
      <c r="F58" s="25"/>
      <c r="G58" s="58"/>
      <c r="H58" s="16"/>
      <c r="I58" s="25"/>
      <c r="J58" s="59"/>
    </row>
    <row r="59" spans="2:10" x14ac:dyDescent="0.25">
      <c r="C59" s="25"/>
      <c r="D59" s="42"/>
      <c r="E59" s="16"/>
      <c r="F59" s="25"/>
      <c r="G59" s="58"/>
      <c r="H59" s="16"/>
      <c r="I59" s="25"/>
      <c r="J59" s="59"/>
    </row>
    <row r="60" spans="2:10" x14ac:dyDescent="0.25">
      <c r="C60" s="25"/>
      <c r="D60" s="42"/>
      <c r="E60" s="16"/>
      <c r="F60" s="25"/>
      <c r="G60" s="58"/>
      <c r="H60" s="16"/>
      <c r="I60" s="25"/>
      <c r="J60" s="59"/>
    </row>
    <row r="61" spans="2:10" x14ac:dyDescent="0.25">
      <c r="C61" s="25"/>
      <c r="D61" s="42"/>
      <c r="E61" s="16"/>
      <c r="F61" s="25"/>
      <c r="G61" s="58"/>
      <c r="H61" s="16"/>
      <c r="I61" s="25"/>
      <c r="J61" s="59"/>
    </row>
    <row r="62" spans="2:10" x14ac:dyDescent="0.25">
      <c r="C62" s="25"/>
      <c r="D62" s="42"/>
      <c r="E62" s="16"/>
      <c r="F62" s="25"/>
      <c r="G62" s="58"/>
      <c r="H62" s="16"/>
      <c r="I62" s="25"/>
      <c r="J62" s="59"/>
    </row>
    <row r="63" spans="2:10" x14ac:dyDescent="0.25">
      <c r="C63" s="25"/>
      <c r="D63" s="42"/>
      <c r="F63" s="25"/>
      <c r="G63" s="58"/>
      <c r="H63" s="16"/>
      <c r="I63" s="25"/>
      <c r="J63" s="59"/>
    </row>
    <row r="64" spans="2:10" x14ac:dyDescent="0.25">
      <c r="C64" s="25"/>
      <c r="D64" s="42"/>
      <c r="F64" s="25"/>
      <c r="G64" s="58"/>
      <c r="I64" s="25"/>
      <c r="J64" s="59"/>
    </row>
    <row r="65" spans="3:19" x14ac:dyDescent="0.25">
      <c r="C65" s="25"/>
      <c r="D65" s="55"/>
      <c r="F65" s="25"/>
      <c r="G65" s="58"/>
      <c r="I65" s="25"/>
      <c r="J65" s="59"/>
      <c r="S65" s="65"/>
    </row>
    <row r="66" spans="3:19" x14ac:dyDescent="0.25">
      <c r="C66" s="25"/>
      <c r="D66" s="55"/>
      <c r="F66" s="25"/>
      <c r="G66" s="58"/>
      <c r="I66" s="25"/>
      <c r="J66" s="59"/>
    </row>
    <row r="67" spans="3:19" x14ac:dyDescent="0.25">
      <c r="C67" s="25"/>
      <c r="D67" s="42"/>
      <c r="F67" s="25"/>
      <c r="G67" s="58"/>
      <c r="I67" s="25"/>
      <c r="J67" s="59"/>
    </row>
    <row r="68" spans="3:19" x14ac:dyDescent="0.25">
      <c r="C68" s="25"/>
      <c r="D68" s="42"/>
      <c r="F68" s="25"/>
      <c r="G68" s="58"/>
      <c r="I68" s="25"/>
      <c r="J68" s="59"/>
    </row>
    <row r="69" spans="3:19" x14ac:dyDescent="0.25">
      <c r="C69" s="25"/>
      <c r="D69" s="55"/>
      <c r="F69" s="25"/>
      <c r="G69" s="58"/>
      <c r="I69" s="25"/>
      <c r="J69" s="59"/>
    </row>
    <row r="70" spans="3:19" x14ac:dyDescent="0.25">
      <c r="C70" s="25"/>
      <c r="D70" s="42"/>
      <c r="F70" s="25"/>
      <c r="G70" s="58"/>
      <c r="I70" s="25"/>
      <c r="J70" s="59"/>
    </row>
    <row r="71" spans="3:19" x14ac:dyDescent="0.25">
      <c r="C71" s="25"/>
      <c r="D71" s="42"/>
      <c r="F71" s="25"/>
      <c r="G71" s="58"/>
      <c r="I71" s="25"/>
      <c r="J71" s="59"/>
    </row>
    <row r="72" spans="3:19" x14ac:dyDescent="0.25">
      <c r="C72" s="25"/>
      <c r="D72" s="42"/>
      <c r="F72" s="25"/>
      <c r="G72" s="58"/>
      <c r="I72" s="25"/>
      <c r="J72" s="59"/>
    </row>
    <row r="73" spans="3:19" x14ac:dyDescent="0.25">
      <c r="C73" s="25"/>
      <c r="D73" s="42"/>
      <c r="F73" s="25"/>
      <c r="G73" s="58"/>
      <c r="I73" s="25"/>
      <c r="J73" s="59"/>
    </row>
    <row r="74" spans="3:19" x14ac:dyDescent="0.25">
      <c r="C74" s="25"/>
      <c r="D74" s="42"/>
      <c r="F74" s="25"/>
      <c r="G74" s="58"/>
      <c r="I74" s="25"/>
      <c r="J74" s="59"/>
    </row>
    <row r="75" spans="3:19" x14ac:dyDescent="0.25">
      <c r="C75" s="25"/>
      <c r="D75" s="42"/>
      <c r="F75" s="25"/>
      <c r="G75" s="58"/>
      <c r="I75" s="25"/>
      <c r="J75" s="59"/>
    </row>
    <row r="76" spans="3:19" x14ac:dyDescent="0.25">
      <c r="C76" s="25"/>
      <c r="D76" s="42"/>
      <c r="F76" s="25"/>
      <c r="G76" s="58"/>
      <c r="I76" s="25"/>
      <c r="J76" s="59"/>
    </row>
    <row r="77" spans="3:19" x14ac:dyDescent="0.25">
      <c r="C77" s="25"/>
      <c r="D77" s="42"/>
      <c r="F77" s="25"/>
      <c r="G77" s="58"/>
      <c r="J77" s="63"/>
    </row>
    <row r="78" spans="3:19" x14ac:dyDescent="0.25">
      <c r="C78" s="25"/>
      <c r="D78" s="42"/>
      <c r="F78" s="25"/>
      <c r="G78" s="58"/>
      <c r="J78" s="63"/>
    </row>
    <row r="79" spans="3:19" x14ac:dyDescent="0.25">
      <c r="C79" s="25"/>
      <c r="D79" s="42"/>
      <c r="F79" s="25"/>
      <c r="G79" s="58"/>
      <c r="J79" s="63"/>
    </row>
    <row r="80" spans="3:19" x14ac:dyDescent="0.25">
      <c r="C80" s="25"/>
      <c r="D80" s="42"/>
      <c r="F80" s="25"/>
      <c r="G80" s="58"/>
      <c r="J80" s="63"/>
    </row>
    <row r="81" spans="3:29" x14ac:dyDescent="0.25">
      <c r="C81" s="25"/>
      <c r="D81" s="42"/>
      <c r="F81" s="25"/>
      <c r="G81" s="58"/>
      <c r="J81" s="63"/>
    </row>
    <row r="82" spans="3:29" x14ac:dyDescent="0.25">
      <c r="C82" s="25"/>
      <c r="D82" s="42"/>
      <c r="F82" s="25"/>
      <c r="G82" s="58"/>
      <c r="J82" s="63"/>
    </row>
    <row r="83" spans="3:29" x14ac:dyDescent="0.25">
      <c r="C83" s="25"/>
      <c r="D83" s="42"/>
      <c r="F83" s="25"/>
      <c r="G83" s="58"/>
      <c r="J83" s="63"/>
    </row>
    <row r="84" spans="3:29" x14ac:dyDescent="0.25">
      <c r="C84" s="25"/>
      <c r="D84" s="42"/>
      <c r="F84" s="25"/>
      <c r="G84" s="58"/>
      <c r="J84" s="63"/>
    </row>
    <row r="85" spans="3:29" x14ac:dyDescent="0.25">
      <c r="C85" s="25"/>
      <c r="D85" s="42"/>
      <c r="F85" s="25"/>
      <c r="G85" s="58"/>
      <c r="J85" s="63"/>
    </row>
    <row r="86" spans="3:29" x14ac:dyDescent="0.25">
      <c r="C86" s="25"/>
      <c r="D86" s="42"/>
      <c r="F86" s="25"/>
      <c r="G86" s="58"/>
      <c r="J86" s="63"/>
    </row>
    <row r="87" spans="3:29" x14ac:dyDescent="0.25">
      <c r="C87" s="25"/>
      <c r="D87" s="42"/>
      <c r="F87" s="25"/>
      <c r="G87" s="58"/>
      <c r="J87" s="63"/>
    </row>
    <row r="88" spans="3:29" x14ac:dyDescent="0.25">
      <c r="C88" s="25"/>
      <c r="D88" s="42"/>
      <c r="F88" s="25"/>
      <c r="G88" s="58"/>
      <c r="J88" s="63"/>
    </row>
    <row r="89" spans="3:29" x14ac:dyDescent="0.25">
      <c r="C89" s="25"/>
      <c r="D89" s="42"/>
      <c r="F89" s="25"/>
      <c r="G89" s="58"/>
      <c r="J89" s="63"/>
    </row>
    <row r="90" spans="3:29" x14ac:dyDescent="0.25">
      <c r="C90" s="25"/>
      <c r="D90" s="42"/>
      <c r="F90" s="25"/>
      <c r="G90" s="58"/>
      <c r="J90" s="63"/>
    </row>
    <row r="91" spans="3:29" x14ac:dyDescent="0.25">
      <c r="C91" s="25"/>
      <c r="D91" s="42"/>
      <c r="F91" s="25"/>
      <c r="G91" s="58"/>
      <c r="J91" s="63"/>
    </row>
    <row r="92" spans="3:29" x14ac:dyDescent="0.25">
      <c r="C92" s="25"/>
      <c r="D92" s="42"/>
      <c r="F92" s="25"/>
      <c r="G92" s="58"/>
      <c r="J92" s="63"/>
    </row>
    <row r="93" spans="3:29" x14ac:dyDescent="0.25">
      <c r="C93" s="25"/>
      <c r="D93" s="42"/>
      <c r="F93" s="25"/>
      <c r="G93" s="58"/>
      <c r="J93" s="63"/>
    </row>
    <row r="94" spans="3:29" x14ac:dyDescent="0.25">
      <c r="C94" s="25"/>
      <c r="D94" s="42"/>
      <c r="F94" s="25"/>
      <c r="G94" s="58"/>
      <c r="J94" s="63"/>
      <c r="AA94" s="8"/>
      <c r="AC94" s="3"/>
    </row>
    <row r="95" spans="3:29" x14ac:dyDescent="0.25">
      <c r="C95" s="25"/>
      <c r="D95" s="42"/>
      <c r="F95" s="25"/>
      <c r="G95" s="58"/>
      <c r="J95" s="42"/>
    </row>
    <row r="96" spans="3:29" x14ac:dyDescent="0.25">
      <c r="C96" s="25"/>
      <c r="D96" s="42"/>
      <c r="F96" s="25"/>
      <c r="G96" s="58"/>
      <c r="J96" s="42"/>
    </row>
    <row r="97" spans="3:10" x14ac:dyDescent="0.25">
      <c r="C97" s="25"/>
      <c r="D97" s="42"/>
      <c r="F97" s="25"/>
      <c r="G97" s="58"/>
      <c r="J97" s="42"/>
    </row>
    <row r="98" spans="3:10" x14ac:dyDescent="0.25">
      <c r="C98" s="25"/>
      <c r="D98" s="42"/>
      <c r="F98" s="25"/>
      <c r="G98" s="58"/>
      <c r="J98" s="42"/>
    </row>
    <row r="99" spans="3:10" x14ac:dyDescent="0.25">
      <c r="C99" s="25"/>
      <c r="D99" s="42"/>
      <c r="F99" s="25"/>
      <c r="G99" s="58"/>
      <c r="J99" s="42"/>
    </row>
    <row r="100" spans="3:10" x14ac:dyDescent="0.25">
      <c r="C100" s="25"/>
      <c r="D100" s="42"/>
      <c r="F100" s="25"/>
      <c r="G100" s="58"/>
      <c r="J100" s="42"/>
    </row>
    <row r="101" spans="3:10" x14ac:dyDescent="0.25">
      <c r="C101" s="25"/>
      <c r="D101" s="42"/>
      <c r="F101" s="25"/>
      <c r="G101" s="58"/>
      <c r="J101" s="42"/>
    </row>
    <row r="102" spans="3:10" x14ac:dyDescent="0.25">
      <c r="C102" s="25"/>
      <c r="D102" s="42"/>
      <c r="F102" s="25"/>
      <c r="G102" s="58"/>
      <c r="J102" s="42"/>
    </row>
    <row r="103" spans="3:10" x14ac:dyDescent="0.25">
      <c r="C103" s="25"/>
      <c r="D103" s="42"/>
      <c r="F103" s="25"/>
      <c r="G103" s="58"/>
      <c r="J103" s="42"/>
    </row>
    <row r="104" spans="3:10" x14ac:dyDescent="0.25">
      <c r="D104" s="42"/>
      <c r="F104" s="25"/>
      <c r="G104" s="58"/>
      <c r="J104" s="42"/>
    </row>
    <row r="105" spans="3:10" x14ac:dyDescent="0.25">
      <c r="D105" s="42"/>
      <c r="F105" s="25"/>
      <c r="G105" s="58"/>
      <c r="J105" s="42"/>
    </row>
    <row r="106" spans="3:10" x14ac:dyDescent="0.25">
      <c r="D106" s="42"/>
      <c r="F106" s="25"/>
      <c r="G106" s="58"/>
      <c r="J106" s="42"/>
    </row>
    <row r="107" spans="3:10" x14ac:dyDescent="0.25">
      <c r="D107" s="42"/>
      <c r="F107" s="25"/>
      <c r="G107" s="58"/>
      <c r="J107" s="42"/>
    </row>
    <row r="108" spans="3:10" x14ac:dyDescent="0.25">
      <c r="D108" s="42"/>
      <c r="F108" s="25"/>
      <c r="G108" s="58"/>
      <c r="J108" s="42"/>
    </row>
    <row r="109" spans="3:10" x14ac:dyDescent="0.25">
      <c r="D109" s="42"/>
      <c r="F109" s="25"/>
      <c r="G109" s="58"/>
      <c r="J109" s="42"/>
    </row>
    <row r="110" spans="3:10" x14ac:dyDescent="0.25">
      <c r="D110" s="48"/>
      <c r="E110" s="56" t="s">
        <v>45</v>
      </c>
      <c r="F110" s="49"/>
      <c r="G110" s="64"/>
      <c r="H110" s="56" t="s">
        <v>45</v>
      </c>
      <c r="I110" s="56"/>
      <c r="J110" s="42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F2D84-929F-4DF6-A2E3-7180ABA58663}">
  <dimension ref="A1:X133"/>
  <sheetViews>
    <sheetView workbookViewId="0">
      <pane ySplit="15" topLeftCell="A16" activePane="bottomLeft" state="frozen"/>
      <selection activeCell="B23" sqref="B23"/>
      <selection pane="bottomLeft" activeCell="B23" sqref="B23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[2]Summary!E2</f>
        <v>0.16</v>
      </c>
      <c r="O1">
        <v>2204.62262184877</v>
      </c>
    </row>
    <row r="2" spans="1:24" x14ac:dyDescent="0.25">
      <c r="H2" s="2" t="s">
        <v>4</v>
      </c>
      <c r="I2" s="2" t="s">
        <v>4</v>
      </c>
      <c r="J2">
        <f>+D11+G11</f>
        <v>13168</v>
      </c>
      <c r="K2">
        <f>J2-J3</f>
        <v>0</v>
      </c>
      <c r="L2" s="1">
        <f>K2/J2</f>
        <v>0</v>
      </c>
    </row>
    <row r="3" spans="1:24" x14ac:dyDescent="0.25">
      <c r="B3" t="s">
        <v>6</v>
      </c>
      <c r="D3" s="5" t="s">
        <v>70</v>
      </c>
      <c r="E3" s="6"/>
      <c r="F3" t="s">
        <v>71</v>
      </c>
      <c r="H3" s="2" t="s">
        <v>9</v>
      </c>
      <c r="I3" s="2"/>
      <c r="J3">
        <f>K11-L10+M11-N10+O11-P10+Q11-R10+S11-T10+U11-V10+W11-X10</f>
        <v>13168</v>
      </c>
      <c r="K3" s="7" t="s">
        <v>10</v>
      </c>
      <c r="L3" s="7" t="s">
        <v>11</v>
      </c>
      <c r="M3" s="7" t="s">
        <v>12</v>
      </c>
      <c r="N3" s="8">
        <f>N4*I4/O1</f>
        <v>5.2681016174371349</v>
      </c>
      <c r="O3" s="8">
        <f>K7+M7+O7+Q7+S7+U7+W7</f>
        <v>5.268101617437134</v>
      </c>
    </row>
    <row r="4" spans="1:24" x14ac:dyDescent="0.25">
      <c r="B4" t="s">
        <v>14</v>
      </c>
      <c r="D4" s="9" t="str">
        <f>[2]Summary!C2</f>
        <v>Peas</v>
      </c>
      <c r="E4" s="6"/>
      <c r="F4" s="3">
        <v>2020</v>
      </c>
      <c r="I4" s="3">
        <f>[2]Summary!D2</f>
        <v>60</v>
      </c>
      <c r="J4" s="3">
        <f>J3/I4</f>
        <v>219.46666666666667</v>
      </c>
      <c r="K4" s="10">
        <v>0.98</v>
      </c>
      <c r="L4" s="10">
        <f>IF(J5=0,L1,(L8+N8+P8+R8+T8+V8+X8)/J5/K4)</f>
        <v>0.13</v>
      </c>
      <c r="M4" s="10">
        <f>IF(J5=0,0,(L9+N9+P9+R9+T9+V9+X9)/J5/K4)</f>
        <v>0.10000000000000002</v>
      </c>
      <c r="N4" s="3">
        <f>IF(L4&gt;L1,J4*(1-L4)/(1-L1)*(1-M4)*K4,J4*K4*(1-M4))</f>
        <v>193.56960000000001</v>
      </c>
      <c r="V4" s="8"/>
    </row>
    <row r="5" spans="1:24" x14ac:dyDescent="0.25">
      <c r="B5" t="s">
        <v>16</v>
      </c>
      <c r="D5" s="9">
        <v>44105</v>
      </c>
      <c r="E5" s="6"/>
      <c r="F5" s="11">
        <v>44105</v>
      </c>
      <c r="J5" s="8">
        <f>J3/O1</f>
        <v>5.9729043281600154</v>
      </c>
      <c r="N5" s="3">
        <v>75.77</v>
      </c>
      <c r="O5" s="4">
        <f>N4/N5</f>
        <v>2.5546997492411245</v>
      </c>
      <c r="P5" t="s">
        <v>17</v>
      </c>
      <c r="V5" s="8"/>
    </row>
    <row r="6" spans="1:24" x14ac:dyDescent="0.25">
      <c r="D6" s="16"/>
      <c r="J6" s="8"/>
      <c r="K6" s="17"/>
      <c r="L6" s="18"/>
      <c r="M6" s="17"/>
      <c r="N6" s="3"/>
      <c r="O6" s="4"/>
    </row>
    <row r="7" spans="1:24" x14ac:dyDescent="0.25">
      <c r="F7">
        <f>F8*E8</f>
        <v>0</v>
      </c>
      <c r="I7">
        <f>I8*H8</f>
        <v>0</v>
      </c>
      <c r="K7" s="8">
        <f>IF(K8&gt;$L1,(L11-L10/$O1)*$K4*(1-K8)/(1-$L1)*(1-K9),(L11-L10/$O1)*$K4*(1-K9))</f>
        <v>5.268101617437134</v>
      </c>
      <c r="M7" s="8">
        <f>IF(M8&gt;$L1,(N11-N10/$O1)*$K4*(1-M8)/(1-$L1)*(1-M9),(N11-N10/$O1)*$K4*(1-M9))</f>
        <v>0</v>
      </c>
      <c r="O7" s="8">
        <f>IF(O8&gt;$L1,(P11-P10/$O1)*$K4*(1-O8)/(1-$L1)*(1-O9),(P11-P10/$O1)*$K4*(1-O9))</f>
        <v>0</v>
      </c>
      <c r="Q7" s="8">
        <f>IF(Q8&gt;$L1,(R11-R10/$O1)*$K4*(1-Q8)/(1-$L1)*(1-Q9),(R11-R10/$O1)*$K4*(1-Q9))</f>
        <v>0</v>
      </c>
      <c r="S7" s="8">
        <f>IF(S8&gt;$L1,(T11-T10/$O1)*$K4*(1-S8)/(1-$L1)*(1-S9),(T11-T10/$O1)*$K4*(1-S9))</f>
        <v>0</v>
      </c>
      <c r="U7" s="8">
        <f>IF(U8&gt;$L1,(V11-V10/$O1)*$K4*(1-U8)/(1-$L1)*(1-U9),(V11-V10/$O1)*$K4*(1-U9))</f>
        <v>0</v>
      </c>
      <c r="W7" s="8">
        <f>IF(W8&gt;$L1,(X11-X10/$O1)*$K4*(1-W8)/(1-$L1)*(1-W9),(X11-X10/$O1)*$K4*(1-W9))</f>
        <v>0</v>
      </c>
    </row>
    <row r="8" spans="1:24" x14ac:dyDescent="0.25">
      <c r="B8" s="19"/>
      <c r="C8" s="19"/>
      <c r="D8" s="19"/>
      <c r="E8" s="20">
        <f>D9/D10</f>
        <v>0</v>
      </c>
      <c r="F8" s="19">
        <v>600</v>
      </c>
      <c r="G8" s="19"/>
      <c r="H8" s="20">
        <f>G9/G10</f>
        <v>0</v>
      </c>
      <c r="I8" s="19">
        <v>505</v>
      </c>
      <c r="J8" t="s">
        <v>19</v>
      </c>
      <c r="K8" s="1">
        <v>0.13</v>
      </c>
      <c r="L8" s="8">
        <f>(L11-L10/$O1)*$K4*K8</f>
        <v>0.76094801140758606</v>
      </c>
      <c r="M8" s="1">
        <v>9.5000000000000001E-2</v>
      </c>
      <c r="N8" s="8">
        <f>(N11-N10/$O1)*$K4*M8</f>
        <v>0</v>
      </c>
      <c r="O8" s="1">
        <v>0.105</v>
      </c>
      <c r="P8" s="8">
        <f>(P11-P10/$O1)*$K4*O8</f>
        <v>0</v>
      </c>
      <c r="Q8" s="1">
        <v>9.5000000000000001E-2</v>
      </c>
      <c r="R8" s="8">
        <f>(R11-R10/$O1)*$K4*Q8</f>
        <v>0</v>
      </c>
      <c r="S8" s="1">
        <v>9.5000000000000001E-2</v>
      </c>
      <c r="T8" s="8">
        <f>(T11-T10/$O1)*$K4*S8</f>
        <v>0</v>
      </c>
      <c r="U8" s="1">
        <v>0.15</v>
      </c>
      <c r="V8" s="8">
        <f>(V11-V10/$O1)*$K4*U8</f>
        <v>0</v>
      </c>
      <c r="W8" s="1">
        <v>0.15</v>
      </c>
      <c r="X8" s="8">
        <f>(X11-X10/$O1)*$K4*W8</f>
        <v>0</v>
      </c>
    </row>
    <row r="9" spans="1:24" x14ac:dyDescent="0.25">
      <c r="B9" s="19" t="s">
        <v>20</v>
      </c>
      <c r="C9" s="21"/>
      <c r="D9" s="22"/>
      <c r="E9" s="23"/>
      <c r="F9" s="24"/>
      <c r="G9" s="22"/>
      <c r="H9" s="23"/>
      <c r="I9" s="24"/>
      <c r="J9" t="s">
        <v>12</v>
      </c>
      <c r="K9" s="1">
        <v>0.1</v>
      </c>
      <c r="L9" s="8">
        <f>(L11-L10/$O1)*$K4*K9</f>
        <v>0.58534462415968158</v>
      </c>
      <c r="M9" s="1">
        <v>2.5000000000000001E-2</v>
      </c>
      <c r="N9" s="8">
        <f>(N11-N10/$O1)*$K4*M9</f>
        <v>0</v>
      </c>
      <c r="O9" s="1">
        <v>2.5000000000000001E-2</v>
      </c>
      <c r="P9" s="8">
        <f>(P11-P10/$O1)*$K4*O9</f>
        <v>0</v>
      </c>
      <c r="Q9" s="1">
        <v>2.5000000000000001E-2</v>
      </c>
      <c r="R9" s="8">
        <f>(R11-R10/$O1)*$K4*Q9</f>
        <v>0</v>
      </c>
      <c r="S9" s="1">
        <v>2.5000000000000001E-2</v>
      </c>
      <c r="T9" s="8">
        <f>(T11-T10/$O1)*$K4*S9</f>
        <v>0</v>
      </c>
      <c r="U9" s="1">
        <v>2.5000000000000001E-2</v>
      </c>
      <c r="V9" s="8">
        <f>(V11-V10/$O1)*$K4*U9</f>
        <v>0</v>
      </c>
      <c r="W9" s="1">
        <v>2.5000000000000001E-2</v>
      </c>
      <c r="X9" s="8">
        <f>(X11-X10/$O1)*$K4*W9</f>
        <v>0</v>
      </c>
    </row>
    <row r="10" spans="1:24" x14ac:dyDescent="0.25">
      <c r="B10" t="s">
        <v>21</v>
      </c>
      <c r="C10" s="25"/>
      <c r="D10" s="26">
        <f>J3/J2*D11</f>
        <v>8912</v>
      </c>
      <c r="E10" s="27"/>
      <c r="F10" s="28"/>
      <c r="G10" s="26">
        <f>J3/J2*G11</f>
        <v>4256</v>
      </c>
      <c r="H10" s="27"/>
      <c r="I10" s="28"/>
      <c r="J10" t="s">
        <v>22</v>
      </c>
      <c r="L10" s="29"/>
      <c r="N10" s="29"/>
      <c r="P10" s="29"/>
      <c r="R10" s="29"/>
      <c r="T10" s="29"/>
      <c r="V10" s="29"/>
      <c r="X10" s="29"/>
    </row>
    <row r="11" spans="1:24" x14ac:dyDescent="0.25">
      <c r="B11" t="s">
        <v>23</v>
      </c>
      <c r="C11" s="25"/>
      <c r="D11" s="30">
        <f>E14+F14</f>
        <v>8912</v>
      </c>
      <c r="E11" s="31"/>
      <c r="F11" s="32"/>
      <c r="G11" s="30">
        <f>H14+I14</f>
        <v>4256</v>
      </c>
      <c r="H11" s="31"/>
      <c r="I11" s="31"/>
      <c r="J11" s="33"/>
      <c r="K11" s="34">
        <f>K14+L14</f>
        <v>13168</v>
      </c>
      <c r="L11" s="35">
        <f>K11/2204.62262184877</f>
        <v>5.9729043281600154</v>
      </c>
      <c r="M11" s="34">
        <f>M14+N14</f>
        <v>0</v>
      </c>
      <c r="N11" s="35">
        <f>M11/2204.62262184877</f>
        <v>0</v>
      </c>
      <c r="O11" s="34">
        <f>O14+P14</f>
        <v>0</v>
      </c>
      <c r="P11" s="35">
        <f>O11/2204.62262184877</f>
        <v>0</v>
      </c>
      <c r="Q11" s="34">
        <f>Q14+R14</f>
        <v>0</v>
      </c>
      <c r="R11" s="35">
        <f>Q11/2204.62262184877</f>
        <v>0</v>
      </c>
      <c r="S11" s="34">
        <f>S14+T14</f>
        <v>0</v>
      </c>
      <c r="T11" s="35">
        <f>S11/2204.62262184877</f>
        <v>0</v>
      </c>
      <c r="U11" s="34">
        <f>U14+V14</f>
        <v>0</v>
      </c>
      <c r="V11" s="35">
        <f>U11/2204.62262184877</f>
        <v>0</v>
      </c>
      <c r="W11" s="34">
        <f>W14+X14</f>
        <v>0</v>
      </c>
      <c r="X11" s="35">
        <f>W11/2204.62262184877</f>
        <v>0</v>
      </c>
    </row>
    <row r="12" spans="1:24" x14ac:dyDescent="0.25">
      <c r="A12" s="6" t="s">
        <v>24</v>
      </c>
      <c r="B12" s="6"/>
      <c r="C12" s="25"/>
      <c r="D12" s="36" t="s">
        <v>25</v>
      </c>
      <c r="E12" s="37"/>
      <c r="F12" s="38"/>
      <c r="G12" s="36" t="s">
        <v>26</v>
      </c>
      <c r="H12" s="37"/>
      <c r="I12" s="37"/>
      <c r="J12" s="39"/>
      <c r="K12" s="40" t="s">
        <v>72</v>
      </c>
      <c r="L12" s="41"/>
      <c r="M12" s="40" t="s">
        <v>68</v>
      </c>
      <c r="N12" s="41"/>
      <c r="O12" s="40" t="s">
        <v>59</v>
      </c>
      <c r="P12" s="41"/>
      <c r="Q12" s="40" t="s">
        <v>60</v>
      </c>
      <c r="R12" s="41"/>
      <c r="S12" s="40" t="s">
        <v>61</v>
      </c>
      <c r="T12" s="41"/>
      <c r="U12" s="40" t="s">
        <v>32</v>
      </c>
      <c r="V12" s="41"/>
      <c r="W12" s="40" t="s">
        <v>33</v>
      </c>
      <c r="X12" s="41"/>
    </row>
    <row r="13" spans="1:24" x14ac:dyDescent="0.25">
      <c r="B13" t="s">
        <v>34</v>
      </c>
      <c r="C13" s="25"/>
      <c r="D13" s="42" t="s">
        <v>35</v>
      </c>
      <c r="E13" s="6" t="s">
        <v>36</v>
      </c>
      <c r="F13" s="43"/>
      <c r="G13" s="42" t="s">
        <v>35</v>
      </c>
      <c r="H13" s="6" t="s">
        <v>36</v>
      </c>
      <c r="I13" s="6"/>
      <c r="J13" s="33"/>
      <c r="K13" s="40" t="s">
        <v>36</v>
      </c>
      <c r="L13" s="41"/>
      <c r="M13" s="40" t="s">
        <v>36</v>
      </c>
      <c r="N13" s="41"/>
      <c r="O13" s="40" t="s">
        <v>36</v>
      </c>
      <c r="P13" s="41"/>
      <c r="Q13" s="40" t="s">
        <v>36</v>
      </c>
      <c r="R13" s="41"/>
      <c r="S13" s="40" t="s">
        <v>36</v>
      </c>
      <c r="T13" s="41"/>
      <c r="U13" s="40" t="s">
        <v>36</v>
      </c>
      <c r="V13" s="41"/>
      <c r="W13" s="40" t="s">
        <v>36</v>
      </c>
      <c r="X13" s="41"/>
    </row>
    <row r="14" spans="1:24" x14ac:dyDescent="0.25">
      <c r="C14" s="25"/>
      <c r="D14" s="42"/>
      <c r="E14" s="44">
        <f>SUM(E15:E133)</f>
        <v>8912</v>
      </c>
      <c r="F14" s="45">
        <f>SUM(F15:F133)</f>
        <v>0</v>
      </c>
      <c r="G14" s="42"/>
      <c r="H14" s="44">
        <f>SUM(H15:H133)</f>
        <v>4256</v>
      </c>
      <c r="I14" s="44">
        <f>SUM(I15:I133)</f>
        <v>0</v>
      </c>
      <c r="J14" s="33"/>
      <c r="K14" s="46">
        <f t="shared" ref="K14:X14" si="0">SUM(K15:K133)</f>
        <v>13168</v>
      </c>
      <c r="L14" s="47">
        <f t="shared" si="0"/>
        <v>0</v>
      </c>
      <c r="M14" s="46">
        <f t="shared" si="0"/>
        <v>0</v>
      </c>
      <c r="N14" s="47">
        <f t="shared" si="0"/>
        <v>0</v>
      </c>
      <c r="O14" s="46">
        <f t="shared" si="0"/>
        <v>0</v>
      </c>
      <c r="P14" s="47">
        <f t="shared" si="0"/>
        <v>0</v>
      </c>
      <c r="Q14" s="46">
        <f t="shared" si="0"/>
        <v>0</v>
      </c>
      <c r="R14" s="47">
        <f t="shared" si="0"/>
        <v>0</v>
      </c>
      <c r="S14" s="46">
        <f t="shared" si="0"/>
        <v>0</v>
      </c>
      <c r="T14" s="47">
        <f t="shared" si="0"/>
        <v>0</v>
      </c>
      <c r="U14" s="46">
        <f t="shared" si="0"/>
        <v>0</v>
      </c>
      <c r="V14" s="47">
        <f t="shared" si="0"/>
        <v>0</v>
      </c>
      <c r="W14" s="46">
        <f t="shared" si="0"/>
        <v>0</v>
      </c>
      <c r="X14" s="47">
        <f t="shared" si="0"/>
        <v>0</v>
      </c>
    </row>
    <row r="15" spans="1:24" x14ac:dyDescent="0.25">
      <c r="C15" s="25"/>
      <c r="D15" s="42"/>
      <c r="E15" t="s">
        <v>37</v>
      </c>
      <c r="F15" s="25" t="s">
        <v>38</v>
      </c>
      <c r="G15" s="42"/>
      <c r="H15" t="s">
        <v>37</v>
      </c>
      <c r="I15" t="s">
        <v>39</v>
      </c>
      <c r="J15" s="42"/>
      <c r="K15" s="48" t="s">
        <v>37</v>
      </c>
      <c r="L15" s="49" t="s">
        <v>38</v>
      </c>
      <c r="M15" s="48" t="s">
        <v>37</v>
      </c>
      <c r="N15" s="49" t="s">
        <v>38</v>
      </c>
      <c r="O15" s="48" t="s">
        <v>37</v>
      </c>
      <c r="P15" s="49" t="s">
        <v>38</v>
      </c>
      <c r="Q15" s="48" t="s">
        <v>37</v>
      </c>
      <c r="R15" s="49" t="s">
        <v>38</v>
      </c>
      <c r="S15" s="48" t="s">
        <v>37</v>
      </c>
      <c r="T15" s="49" t="s">
        <v>38</v>
      </c>
      <c r="U15" s="48" t="s">
        <v>37</v>
      </c>
      <c r="V15" s="49" t="s">
        <v>38</v>
      </c>
      <c r="W15" s="48" t="s">
        <v>37</v>
      </c>
      <c r="X15" s="49" t="s">
        <v>38</v>
      </c>
    </row>
    <row r="16" spans="1:24" x14ac:dyDescent="0.25">
      <c r="C16" s="25"/>
      <c r="D16" s="42"/>
      <c r="F16" s="25"/>
      <c r="G16" s="42"/>
      <c r="J16" s="42"/>
    </row>
    <row r="17" spans="3:19" x14ac:dyDescent="0.25">
      <c r="C17" s="25"/>
      <c r="D17" s="42"/>
      <c r="E17">
        <v>8912</v>
      </c>
      <c r="F17" s="25"/>
      <c r="G17" s="42"/>
      <c r="H17">
        <v>4256</v>
      </c>
      <c r="J17" s="42"/>
      <c r="K17">
        <v>13168</v>
      </c>
    </row>
    <row r="18" spans="3:19" x14ac:dyDescent="0.25">
      <c r="C18" s="25"/>
      <c r="D18" s="42"/>
      <c r="F18" s="25"/>
      <c r="G18" s="42"/>
      <c r="J18" s="42"/>
    </row>
    <row r="19" spans="3:19" x14ac:dyDescent="0.25">
      <c r="C19" s="25"/>
      <c r="F19" s="25"/>
      <c r="J19" s="42"/>
    </row>
    <row r="20" spans="3:19" x14ac:dyDescent="0.25">
      <c r="C20" s="25"/>
      <c r="F20" s="25"/>
      <c r="J20" s="42"/>
    </row>
    <row r="21" spans="3:19" x14ac:dyDescent="0.25">
      <c r="C21" s="25"/>
      <c r="F21" s="25"/>
      <c r="J21" s="42"/>
    </row>
    <row r="22" spans="3:19" x14ac:dyDescent="0.25">
      <c r="C22" s="25"/>
      <c r="F22" s="25"/>
      <c r="J22" s="42"/>
    </row>
    <row r="23" spans="3:19" x14ac:dyDescent="0.25">
      <c r="C23" s="25"/>
      <c r="F23" s="25"/>
      <c r="J23" s="42"/>
    </row>
    <row r="24" spans="3:19" x14ac:dyDescent="0.25">
      <c r="C24" s="25"/>
      <c r="F24" s="25"/>
      <c r="J24" s="42"/>
    </row>
    <row r="25" spans="3:19" x14ac:dyDescent="0.25">
      <c r="C25" s="25"/>
      <c r="F25" s="25"/>
      <c r="J25" s="42"/>
    </row>
    <row r="26" spans="3:19" x14ac:dyDescent="0.25">
      <c r="C26" s="25"/>
      <c r="F26" s="25"/>
      <c r="J26" s="42"/>
    </row>
    <row r="27" spans="3:19" x14ac:dyDescent="0.25">
      <c r="C27" s="25"/>
      <c r="F27" s="25"/>
      <c r="I27" s="25"/>
      <c r="J27" s="42"/>
    </row>
    <row r="28" spans="3:19" x14ac:dyDescent="0.25">
      <c r="C28" s="25"/>
      <c r="F28" s="25"/>
      <c r="I28" s="25"/>
      <c r="J28" s="42"/>
    </row>
    <row r="29" spans="3:19" x14ac:dyDescent="0.25">
      <c r="C29" s="25"/>
      <c r="J29" s="42"/>
    </row>
    <row r="30" spans="3:19" x14ac:dyDescent="0.25">
      <c r="C30" s="25"/>
      <c r="D30" s="51"/>
      <c r="F30" s="25"/>
      <c r="H30" s="65"/>
      <c r="J30" s="42"/>
    </row>
    <row r="31" spans="3:19" x14ac:dyDescent="0.25">
      <c r="C31" s="25"/>
      <c r="F31" s="25"/>
      <c r="H31" s="65"/>
      <c r="J31" s="42"/>
    </row>
    <row r="32" spans="3:19" x14ac:dyDescent="0.25">
      <c r="C32" s="25"/>
      <c r="F32" s="25"/>
      <c r="H32" s="65"/>
      <c r="J32" s="42"/>
      <c r="S32" t="s">
        <v>69</v>
      </c>
    </row>
    <row r="33" spans="3:13" x14ac:dyDescent="0.25">
      <c r="C33" s="25"/>
      <c r="F33" s="25"/>
      <c r="H33" s="65"/>
      <c r="J33" s="42"/>
    </row>
    <row r="34" spans="3:13" x14ac:dyDescent="0.25">
      <c r="C34" s="25"/>
      <c r="F34" s="25"/>
      <c r="H34" s="65"/>
      <c r="J34" s="42"/>
    </row>
    <row r="35" spans="3:13" x14ac:dyDescent="0.25">
      <c r="C35" s="25"/>
      <c r="F35" s="25"/>
      <c r="H35" s="65"/>
      <c r="J35" s="42"/>
    </row>
    <row r="36" spans="3:13" x14ac:dyDescent="0.25">
      <c r="C36" s="25"/>
      <c r="F36" s="25"/>
      <c r="H36" s="65"/>
      <c r="J36" s="42"/>
    </row>
    <row r="37" spans="3:13" x14ac:dyDescent="0.25">
      <c r="C37" s="25"/>
      <c r="F37" s="25"/>
      <c r="H37" s="65"/>
      <c r="J37" s="42"/>
    </row>
    <row r="38" spans="3:13" x14ac:dyDescent="0.25">
      <c r="C38" s="25"/>
      <c r="F38" s="25"/>
      <c r="H38" s="65"/>
      <c r="J38" s="42"/>
    </row>
    <row r="39" spans="3:13" x14ac:dyDescent="0.25">
      <c r="C39" s="25"/>
      <c r="F39" s="25"/>
      <c r="H39" s="65"/>
      <c r="J39" s="42"/>
    </row>
    <row r="40" spans="3:13" x14ac:dyDescent="0.25">
      <c r="C40" s="25"/>
      <c r="F40" s="25"/>
      <c r="H40" s="65"/>
      <c r="J40" s="42"/>
    </row>
    <row r="41" spans="3:13" x14ac:dyDescent="0.25">
      <c r="C41" s="25"/>
      <c r="F41" s="25"/>
      <c r="H41" s="65"/>
      <c r="J41" s="42"/>
      <c r="M41" s="65"/>
    </row>
    <row r="42" spans="3:13" x14ac:dyDescent="0.25">
      <c r="C42" s="25"/>
      <c r="F42" s="25"/>
      <c r="J42" s="42"/>
    </row>
    <row r="43" spans="3:13" x14ac:dyDescent="0.25">
      <c r="C43" s="25"/>
      <c r="F43" s="25"/>
      <c r="J43" s="42"/>
    </row>
    <row r="44" spans="3:13" x14ac:dyDescent="0.25">
      <c r="C44" s="25"/>
      <c r="F44" s="25"/>
      <c r="J44" s="42"/>
    </row>
    <row r="45" spans="3:13" x14ac:dyDescent="0.25">
      <c r="C45" s="25"/>
      <c r="F45" s="25"/>
      <c r="J45" s="42"/>
    </row>
    <row r="46" spans="3:13" x14ac:dyDescent="0.25">
      <c r="C46" s="25"/>
      <c r="F46" s="25"/>
      <c r="J46" s="42"/>
    </row>
    <row r="47" spans="3:13" x14ac:dyDescent="0.25">
      <c r="C47" s="25"/>
      <c r="F47" s="25"/>
      <c r="J47" s="42"/>
    </row>
    <row r="48" spans="3:13" x14ac:dyDescent="0.25">
      <c r="C48" s="25"/>
      <c r="F48" s="25"/>
      <c r="J48" s="42"/>
    </row>
    <row r="49" spans="1:15" x14ac:dyDescent="0.25">
      <c r="C49" s="25"/>
      <c r="F49" s="25"/>
      <c r="J49" s="42"/>
    </row>
    <row r="50" spans="1:15" x14ac:dyDescent="0.25">
      <c r="C50" s="25"/>
      <c r="F50" s="25"/>
      <c r="J50" s="42"/>
    </row>
    <row r="51" spans="1:15" x14ac:dyDescent="0.25">
      <c r="C51" s="25"/>
      <c r="F51" s="25"/>
      <c r="J51" s="42"/>
    </row>
    <row r="52" spans="1:15" x14ac:dyDescent="0.25">
      <c r="C52" s="25"/>
      <c r="F52" s="25"/>
      <c r="J52" s="42"/>
    </row>
    <row r="53" spans="1:15" x14ac:dyDescent="0.25">
      <c r="C53" s="25"/>
      <c r="F53" s="25"/>
      <c r="J53" s="42"/>
    </row>
    <row r="54" spans="1:15" x14ac:dyDescent="0.25">
      <c r="C54" s="25"/>
      <c r="F54" s="25"/>
      <c r="J54" s="42"/>
    </row>
    <row r="55" spans="1:15" x14ac:dyDescent="0.25">
      <c r="C55" s="25"/>
      <c r="F55" s="25"/>
      <c r="J55" s="42"/>
      <c r="L55" s="16"/>
      <c r="M55" s="16"/>
    </row>
    <row r="56" spans="1:15" x14ac:dyDescent="0.25">
      <c r="C56" s="25"/>
      <c r="F56" s="25"/>
      <c r="J56" s="42"/>
    </row>
    <row r="57" spans="1:15" x14ac:dyDescent="0.25">
      <c r="C57" s="25"/>
      <c r="F57" s="25"/>
      <c r="J57" s="42"/>
    </row>
    <row r="58" spans="1:15" s="16" customFormat="1" x14ac:dyDescent="0.25">
      <c r="A58"/>
      <c r="C58" s="52"/>
      <c r="D58"/>
      <c r="E58"/>
      <c r="F58" s="25"/>
      <c r="G58"/>
      <c r="H58"/>
      <c r="I58"/>
      <c r="J58" s="42"/>
      <c r="K58"/>
    </row>
    <row r="59" spans="1:15" s="16" customFormat="1" x14ac:dyDescent="0.25">
      <c r="A59"/>
      <c r="C59" s="52"/>
      <c r="D59"/>
      <c r="E59"/>
      <c r="F59" s="25"/>
      <c r="G59"/>
      <c r="H59"/>
      <c r="I59"/>
      <c r="J59" s="42"/>
      <c r="K59"/>
    </row>
    <row r="60" spans="1:15" s="16" customFormat="1" x14ac:dyDescent="0.25">
      <c r="A60"/>
      <c r="C60" s="52"/>
      <c r="D60"/>
      <c r="E60"/>
      <c r="F60" s="25"/>
      <c r="G60"/>
      <c r="H60"/>
      <c r="I60"/>
      <c r="J60" s="42"/>
      <c r="K60"/>
    </row>
    <row r="61" spans="1:15" s="16" customFormat="1" x14ac:dyDescent="0.25">
      <c r="A61"/>
      <c r="C61" s="52"/>
      <c r="D61"/>
      <c r="E61"/>
      <c r="F61" s="25"/>
      <c r="G61"/>
      <c r="H61"/>
      <c r="J61" s="53"/>
      <c r="K61"/>
    </row>
    <row r="62" spans="1:15" s="16" customFormat="1" x14ac:dyDescent="0.25">
      <c r="A62"/>
      <c r="C62" s="52"/>
      <c r="D62" s="42"/>
      <c r="E62" s="3"/>
      <c r="F62" s="25"/>
      <c r="G62"/>
      <c r="H62" s="3"/>
      <c r="J62" s="53"/>
      <c r="K62"/>
      <c r="M62" s="54"/>
    </row>
    <row r="63" spans="1:15" x14ac:dyDescent="0.25">
      <c r="C63" s="25"/>
      <c r="D63" s="42"/>
      <c r="F63" s="25"/>
      <c r="J63" s="42"/>
      <c r="O63" s="16"/>
    </row>
    <row r="64" spans="1:15" x14ac:dyDescent="0.25">
      <c r="C64" s="25"/>
      <c r="D64" s="42"/>
      <c r="E64" s="3"/>
      <c r="F64" s="25"/>
      <c r="H64" s="3"/>
      <c r="J64" s="42"/>
      <c r="M64" s="54"/>
    </row>
    <row r="65" spans="3:10" x14ac:dyDescent="0.25">
      <c r="C65" s="25"/>
      <c r="D65" s="42"/>
      <c r="F65" s="25"/>
      <c r="J65" s="42"/>
    </row>
    <row r="66" spans="3:10" x14ac:dyDescent="0.25">
      <c r="C66" s="25"/>
      <c r="D66" s="42"/>
      <c r="F66" s="25"/>
      <c r="J66" s="42"/>
    </row>
    <row r="67" spans="3:10" x14ac:dyDescent="0.25">
      <c r="C67" s="25"/>
      <c r="D67" s="42"/>
      <c r="F67" s="25"/>
      <c r="J67" s="42"/>
    </row>
    <row r="68" spans="3:10" x14ac:dyDescent="0.25">
      <c r="C68" s="25"/>
      <c r="D68" s="42"/>
      <c r="F68" s="25"/>
      <c r="J68" s="42"/>
    </row>
    <row r="69" spans="3:10" x14ac:dyDescent="0.25">
      <c r="C69" s="25"/>
      <c r="D69" s="42"/>
      <c r="F69" s="25"/>
      <c r="J69" s="42"/>
    </row>
    <row r="70" spans="3:10" x14ac:dyDescent="0.25">
      <c r="C70" s="25"/>
      <c r="D70" s="42"/>
      <c r="F70" s="25"/>
      <c r="J70" s="42"/>
    </row>
    <row r="71" spans="3:10" x14ac:dyDescent="0.25">
      <c r="C71" s="25"/>
      <c r="D71" s="42"/>
      <c r="F71" s="25"/>
      <c r="J71" s="42"/>
    </row>
    <row r="72" spans="3:10" x14ac:dyDescent="0.25">
      <c r="C72" s="25"/>
      <c r="D72" s="42"/>
      <c r="F72" s="25"/>
      <c r="J72" s="42"/>
    </row>
    <row r="73" spans="3:10" x14ac:dyDescent="0.25">
      <c r="C73" s="25"/>
      <c r="D73" s="42"/>
      <c r="F73" s="25"/>
      <c r="J73" s="42"/>
    </row>
    <row r="74" spans="3:10" x14ac:dyDescent="0.25">
      <c r="C74" s="25"/>
      <c r="D74" s="42"/>
      <c r="F74" s="25"/>
      <c r="J74" s="42"/>
    </row>
    <row r="75" spans="3:10" x14ac:dyDescent="0.25">
      <c r="C75" s="25"/>
      <c r="D75" s="42"/>
      <c r="F75" s="25"/>
      <c r="J75" s="42"/>
    </row>
    <row r="76" spans="3:10" x14ac:dyDescent="0.25">
      <c r="C76" s="25"/>
      <c r="D76" s="42"/>
      <c r="F76" s="25"/>
      <c r="J76" s="42"/>
    </row>
    <row r="77" spans="3:10" x14ac:dyDescent="0.25">
      <c r="C77" s="25"/>
      <c r="D77" s="42"/>
      <c r="F77" s="25"/>
      <c r="J77" s="42"/>
    </row>
    <row r="78" spans="3:10" x14ac:dyDescent="0.25">
      <c r="C78" s="25"/>
      <c r="D78" s="42"/>
      <c r="F78" s="25"/>
      <c r="J78" s="42"/>
    </row>
    <row r="79" spans="3:10" x14ac:dyDescent="0.25">
      <c r="C79" s="25"/>
      <c r="D79" s="42"/>
      <c r="F79" s="25"/>
      <c r="G79" s="51"/>
      <c r="J79" s="42"/>
    </row>
    <row r="80" spans="3:10" x14ac:dyDescent="0.25">
      <c r="C80" s="25"/>
      <c r="G80" s="42"/>
      <c r="J80" s="42"/>
    </row>
    <row r="81" spans="3:10" x14ac:dyDescent="0.25">
      <c r="C81" s="25"/>
      <c r="D81" s="42"/>
      <c r="F81" s="25"/>
      <c r="G81" s="42"/>
      <c r="J81" s="42"/>
    </row>
    <row r="82" spans="3:10" x14ac:dyDescent="0.25">
      <c r="C82" s="25"/>
      <c r="D82" s="42"/>
      <c r="F82" s="25"/>
      <c r="G82" s="42"/>
      <c r="J82" s="42"/>
    </row>
    <row r="83" spans="3:10" x14ac:dyDescent="0.25">
      <c r="C83" s="25"/>
      <c r="D83" s="42"/>
      <c r="F83" s="25"/>
      <c r="G83" s="42"/>
      <c r="J83" s="42"/>
    </row>
    <row r="84" spans="3:10" x14ac:dyDescent="0.25">
      <c r="C84" s="25"/>
      <c r="D84" s="55"/>
      <c r="F84" s="25"/>
      <c r="G84" s="55"/>
      <c r="J84" s="42"/>
    </row>
    <row r="85" spans="3:10" x14ac:dyDescent="0.25">
      <c r="C85" s="25"/>
      <c r="D85" s="42"/>
      <c r="F85" s="25"/>
      <c r="G85" s="42"/>
      <c r="J85" s="42"/>
    </row>
    <row r="86" spans="3:10" x14ac:dyDescent="0.25">
      <c r="C86" s="25"/>
      <c r="D86" s="42"/>
      <c r="F86" s="25"/>
      <c r="G86" s="42"/>
      <c r="J86" s="42"/>
    </row>
    <row r="87" spans="3:10" x14ac:dyDescent="0.25">
      <c r="C87" s="25"/>
      <c r="D87" s="42"/>
      <c r="F87" s="25"/>
      <c r="G87" s="42"/>
      <c r="J87" s="42"/>
    </row>
    <row r="88" spans="3:10" x14ac:dyDescent="0.25">
      <c r="C88" s="25"/>
      <c r="D88" s="55"/>
      <c r="F88" s="25"/>
      <c r="G88" s="42"/>
      <c r="J88" s="42"/>
    </row>
    <row r="89" spans="3:10" x14ac:dyDescent="0.25">
      <c r="C89" s="25"/>
      <c r="D89" s="55"/>
      <c r="F89" s="25"/>
      <c r="G89" s="42"/>
      <c r="J89" s="42"/>
    </row>
    <row r="90" spans="3:10" x14ac:dyDescent="0.25">
      <c r="C90" s="25"/>
      <c r="D90" s="42"/>
      <c r="F90" s="25"/>
      <c r="G90" s="42"/>
      <c r="J90" s="42"/>
    </row>
    <row r="91" spans="3:10" x14ac:dyDescent="0.25">
      <c r="C91" s="25"/>
      <c r="D91" s="42"/>
      <c r="F91" s="25"/>
      <c r="G91" s="42"/>
      <c r="J91" s="42"/>
    </row>
    <row r="92" spans="3:10" x14ac:dyDescent="0.25">
      <c r="C92" s="25"/>
      <c r="D92" s="55"/>
      <c r="F92" s="25"/>
      <c r="G92" s="42"/>
      <c r="J92" s="42"/>
    </row>
    <row r="93" spans="3:10" x14ac:dyDescent="0.25">
      <c r="C93" s="25"/>
      <c r="D93" s="42"/>
      <c r="F93" s="25"/>
      <c r="G93" s="42"/>
      <c r="J93" s="42"/>
    </row>
    <row r="94" spans="3:10" x14ac:dyDescent="0.25">
      <c r="C94" s="25"/>
      <c r="D94" s="42"/>
      <c r="F94" s="25"/>
      <c r="G94" s="42"/>
      <c r="J94" s="42"/>
    </row>
    <row r="95" spans="3:10" x14ac:dyDescent="0.25">
      <c r="C95" s="25"/>
      <c r="D95" s="42"/>
      <c r="F95" s="25"/>
      <c r="G95" s="42"/>
      <c r="J95" s="42"/>
    </row>
    <row r="96" spans="3:10" x14ac:dyDescent="0.25">
      <c r="C96" s="25"/>
      <c r="D96" s="42"/>
      <c r="F96" s="25"/>
      <c r="G96" s="42"/>
      <c r="J96" s="42"/>
    </row>
    <row r="97" spans="3:10" x14ac:dyDescent="0.25">
      <c r="C97" s="25"/>
      <c r="D97" s="42"/>
      <c r="F97" s="25"/>
      <c r="G97" s="42"/>
      <c r="J97" s="42"/>
    </row>
    <row r="98" spans="3:10" x14ac:dyDescent="0.25">
      <c r="C98" s="25"/>
      <c r="D98" s="42"/>
      <c r="F98" s="25"/>
      <c r="G98" s="42"/>
      <c r="J98" s="42"/>
    </row>
    <row r="99" spans="3:10" x14ac:dyDescent="0.25">
      <c r="C99" s="25"/>
      <c r="D99" s="42"/>
      <c r="F99" s="25"/>
      <c r="G99" s="42"/>
      <c r="J99" s="42"/>
    </row>
    <row r="100" spans="3:10" x14ac:dyDescent="0.25">
      <c r="C100" s="25"/>
      <c r="D100" s="42"/>
      <c r="F100" s="25"/>
      <c r="G100" s="42"/>
      <c r="J100" s="42"/>
    </row>
    <row r="101" spans="3:10" x14ac:dyDescent="0.25">
      <c r="C101" s="25"/>
      <c r="D101" s="42"/>
      <c r="F101" s="25"/>
      <c r="G101" s="42"/>
      <c r="J101" s="42"/>
    </row>
    <row r="102" spans="3:10" x14ac:dyDescent="0.25">
      <c r="C102" s="25"/>
      <c r="D102" s="42"/>
      <c r="F102" s="25"/>
      <c r="G102" s="42"/>
      <c r="J102" s="42"/>
    </row>
    <row r="103" spans="3:10" x14ac:dyDescent="0.25">
      <c r="C103" s="25"/>
      <c r="D103" s="42"/>
      <c r="F103" s="25"/>
      <c r="G103" s="42"/>
      <c r="J103" s="42"/>
    </row>
    <row r="104" spans="3:10" x14ac:dyDescent="0.25">
      <c r="C104" s="25"/>
      <c r="D104" s="42"/>
      <c r="F104" s="25"/>
      <c r="G104" s="42"/>
      <c r="J104" s="42"/>
    </row>
    <row r="105" spans="3:10" x14ac:dyDescent="0.25">
      <c r="C105" s="25"/>
      <c r="D105" s="42"/>
      <c r="F105" s="25"/>
      <c r="G105" s="42"/>
      <c r="J105" s="42"/>
    </row>
    <row r="106" spans="3:10" x14ac:dyDescent="0.25">
      <c r="C106" s="25"/>
      <c r="D106" s="42"/>
      <c r="F106" s="25"/>
      <c r="G106" s="42"/>
      <c r="J106" s="42"/>
    </row>
    <row r="107" spans="3:10" x14ac:dyDescent="0.25">
      <c r="C107" s="25"/>
      <c r="D107" s="42"/>
      <c r="F107" s="25"/>
      <c r="G107" s="42"/>
      <c r="J107" s="42"/>
    </row>
    <row r="108" spans="3:10" x14ac:dyDescent="0.25">
      <c r="C108" s="25"/>
      <c r="D108" s="42"/>
      <c r="F108" s="25"/>
      <c r="G108" s="42"/>
      <c r="J108" s="42"/>
    </row>
    <row r="109" spans="3:10" x14ac:dyDescent="0.25">
      <c r="C109" s="25"/>
      <c r="D109" s="42"/>
      <c r="F109" s="25"/>
      <c r="G109" s="42"/>
      <c r="J109" s="42"/>
    </row>
    <row r="110" spans="3:10" x14ac:dyDescent="0.25">
      <c r="C110" s="25"/>
      <c r="D110" s="42"/>
      <c r="F110" s="25"/>
      <c r="G110" s="42"/>
      <c r="J110" s="42"/>
    </row>
    <row r="111" spans="3:10" x14ac:dyDescent="0.25">
      <c r="C111" s="25"/>
      <c r="D111" s="42"/>
      <c r="F111" s="25"/>
      <c r="G111" s="42"/>
      <c r="J111" s="42"/>
    </row>
    <row r="112" spans="3:10" x14ac:dyDescent="0.25">
      <c r="C112" s="25"/>
      <c r="D112" s="42"/>
      <c r="F112" s="25"/>
      <c r="G112" s="42"/>
      <c r="J112" s="42"/>
    </row>
    <row r="113" spans="3:10" x14ac:dyDescent="0.25">
      <c r="C113" s="25"/>
      <c r="D113" s="42"/>
      <c r="F113" s="25"/>
      <c r="G113" s="42"/>
      <c r="J113" s="42"/>
    </row>
    <row r="114" spans="3:10" x14ac:dyDescent="0.25">
      <c r="C114" s="25"/>
      <c r="D114" s="42"/>
      <c r="F114" s="25"/>
      <c r="G114" s="42"/>
      <c r="J114" s="42"/>
    </row>
    <row r="115" spans="3:10" x14ac:dyDescent="0.25">
      <c r="C115" s="25"/>
      <c r="D115" s="42"/>
      <c r="F115" s="25"/>
      <c r="G115" s="42"/>
      <c r="J115" s="42"/>
    </row>
    <row r="116" spans="3:10" x14ac:dyDescent="0.25">
      <c r="C116" s="25"/>
      <c r="D116" s="42"/>
      <c r="F116" s="25"/>
      <c r="G116" s="42"/>
      <c r="J116" s="42"/>
    </row>
    <row r="117" spans="3:10" x14ac:dyDescent="0.25">
      <c r="C117" s="25"/>
      <c r="D117" s="42"/>
      <c r="F117" s="25"/>
      <c r="G117" s="42"/>
      <c r="J117" s="42"/>
    </row>
    <row r="118" spans="3:10" x14ac:dyDescent="0.25">
      <c r="C118" s="25"/>
      <c r="D118" s="42"/>
      <c r="F118" s="25"/>
      <c r="G118" s="42"/>
      <c r="J118" s="42"/>
    </row>
    <row r="119" spans="3:10" x14ac:dyDescent="0.25">
      <c r="C119" s="25"/>
      <c r="D119" s="42"/>
      <c r="F119" s="25"/>
      <c r="G119" s="42"/>
      <c r="J119" s="42"/>
    </row>
    <row r="120" spans="3:10" x14ac:dyDescent="0.25">
      <c r="C120" s="25"/>
      <c r="D120" s="42"/>
      <c r="F120" s="25"/>
      <c r="G120" s="42"/>
      <c r="J120" s="42"/>
    </row>
    <row r="121" spans="3:10" x14ac:dyDescent="0.25">
      <c r="C121" s="25"/>
      <c r="D121" s="42"/>
      <c r="F121" s="25"/>
      <c r="G121" s="42"/>
      <c r="J121" s="42"/>
    </row>
    <row r="122" spans="3:10" x14ac:dyDescent="0.25">
      <c r="C122" s="25"/>
      <c r="D122" s="42"/>
      <c r="F122" s="25"/>
      <c r="G122" s="42"/>
      <c r="J122" s="42"/>
    </row>
    <row r="123" spans="3:10" x14ac:dyDescent="0.25">
      <c r="C123" s="25"/>
      <c r="D123" s="42"/>
      <c r="F123" s="25"/>
      <c r="G123" s="42"/>
      <c r="J123" s="42"/>
    </row>
    <row r="124" spans="3:10" x14ac:dyDescent="0.25">
      <c r="C124" s="25"/>
      <c r="D124" s="42"/>
      <c r="F124" s="25"/>
      <c r="G124" s="42"/>
      <c r="J124" s="42"/>
    </row>
    <row r="125" spans="3:10" x14ac:dyDescent="0.25">
      <c r="C125" s="25"/>
      <c r="D125" s="42"/>
      <c r="F125" s="25"/>
      <c r="G125" s="42"/>
      <c r="J125" s="42"/>
    </row>
    <row r="126" spans="3:10" x14ac:dyDescent="0.25">
      <c r="C126" s="25"/>
      <c r="D126" s="42"/>
      <c r="F126" s="25"/>
      <c r="G126" s="42"/>
      <c r="J126" s="42"/>
    </row>
    <row r="127" spans="3:10" x14ac:dyDescent="0.25">
      <c r="D127" s="42"/>
      <c r="F127" s="25"/>
      <c r="G127" s="42"/>
      <c r="J127" s="42"/>
    </row>
    <row r="128" spans="3:10" x14ac:dyDescent="0.25">
      <c r="D128" s="42"/>
      <c r="F128" s="25"/>
      <c r="G128" s="42"/>
      <c r="J128" s="42"/>
    </row>
    <row r="129" spans="4:10" x14ac:dyDescent="0.25">
      <c r="D129" s="42"/>
      <c r="F129" s="25"/>
      <c r="G129" s="42"/>
      <c r="J129" s="42"/>
    </row>
    <row r="130" spans="4:10" x14ac:dyDescent="0.25">
      <c r="D130" s="42"/>
      <c r="F130" s="25"/>
      <c r="G130" s="42"/>
      <c r="J130" s="42"/>
    </row>
    <row r="131" spans="4:10" x14ac:dyDescent="0.25">
      <c r="D131" s="42"/>
      <c r="F131" s="25"/>
      <c r="G131" s="42"/>
      <c r="J131" s="42"/>
    </row>
    <row r="132" spans="4:10" x14ac:dyDescent="0.25">
      <c r="D132" s="42"/>
      <c r="F132" s="25"/>
      <c r="G132" s="42"/>
      <c r="J132" s="42"/>
    </row>
    <row r="133" spans="4:10" x14ac:dyDescent="0.25">
      <c r="D133" s="48"/>
      <c r="E133" s="56" t="s">
        <v>45</v>
      </c>
      <c r="F133" s="49"/>
      <c r="G133" s="48"/>
      <c r="H133" s="56" t="s">
        <v>45</v>
      </c>
      <c r="I133" s="56"/>
      <c r="J133" s="42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E45E-922D-449D-A701-0B3F380E123C}">
  <dimension ref="A1:X133"/>
  <sheetViews>
    <sheetView workbookViewId="0">
      <pane ySplit="15" topLeftCell="A16" activePane="bottomLeft" state="frozen"/>
      <selection activeCell="B23" sqref="B23"/>
      <selection pane="bottomLeft" activeCell="B23" sqref="B23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[2]Summary!E2</f>
        <v>0.16</v>
      </c>
      <c r="O1">
        <v>2204.62262184877</v>
      </c>
      <c r="T1" t="s">
        <v>1</v>
      </c>
      <c r="U1" t="s">
        <v>2</v>
      </c>
      <c r="V1" t="s">
        <v>3</v>
      </c>
    </row>
    <row r="2" spans="1:24" x14ac:dyDescent="0.25">
      <c r="H2" s="2" t="s">
        <v>4</v>
      </c>
      <c r="I2" s="2" t="s">
        <v>4</v>
      </c>
      <c r="J2">
        <f>+D11+G11</f>
        <v>99678.399999999994</v>
      </c>
      <c r="K2">
        <f>J2-J3</f>
        <v>0.39999999999417923</v>
      </c>
      <c r="L2" s="1">
        <f>K2/J2</f>
        <v>4.0129055040427944E-6</v>
      </c>
      <c r="S2" t="s">
        <v>5</v>
      </c>
      <c r="T2">
        <f>144.7+152.18</f>
        <v>296.88</v>
      </c>
      <c r="U2">
        <v>0</v>
      </c>
      <c r="V2" s="3">
        <f>U2*2204.622/60</f>
        <v>0</v>
      </c>
      <c r="W2" s="4">
        <f>V2/T2</f>
        <v>0</v>
      </c>
    </row>
    <row r="3" spans="1:24" x14ac:dyDescent="0.25">
      <c r="B3" t="s">
        <v>6</v>
      </c>
      <c r="D3" s="5" t="s">
        <v>73</v>
      </c>
      <c r="E3" s="6"/>
      <c r="F3" t="s">
        <v>74</v>
      </c>
      <c r="H3" s="2" t="s">
        <v>9</v>
      </c>
      <c r="I3" s="2"/>
      <c r="J3">
        <f>K11-L10+M11-N10+O11-P10+Q11-R10+S11-T10+U11-V10+W11-X10</f>
        <v>99678</v>
      </c>
      <c r="K3" s="7" t="s">
        <v>10</v>
      </c>
      <c r="L3" s="7" t="s">
        <v>11</v>
      </c>
      <c r="M3" s="7" t="s">
        <v>12</v>
      </c>
      <c r="N3" s="8">
        <f>N4*I4/O1</f>
        <v>26.585349991033741</v>
      </c>
      <c r="O3" s="8">
        <f>K7+M7+O7+Q7+S7+U7+W7</f>
        <v>26.585349991033748</v>
      </c>
      <c r="S3" t="s">
        <v>13</v>
      </c>
      <c r="T3">
        <v>0</v>
      </c>
      <c r="U3" s="8">
        <f>O7</f>
        <v>0</v>
      </c>
      <c r="V3" s="3">
        <f>U3*2204.622/60</f>
        <v>0</v>
      </c>
      <c r="W3" s="4" t="e">
        <f>V3/T3</f>
        <v>#DIV/0!</v>
      </c>
    </row>
    <row r="4" spans="1:24" x14ac:dyDescent="0.25">
      <c r="B4" t="s">
        <v>14</v>
      </c>
      <c r="D4" s="9" t="str">
        <f>[2]Summary!C2</f>
        <v>Peas</v>
      </c>
      <c r="E4" s="6"/>
      <c r="F4" s="3">
        <v>2020</v>
      </c>
      <c r="I4" s="3">
        <f>[2]Summary!D2</f>
        <v>60</v>
      </c>
      <c r="J4" s="3">
        <f>J3/I4</f>
        <v>1661.3</v>
      </c>
      <c r="K4" s="10">
        <v>0.98</v>
      </c>
      <c r="L4" s="10">
        <f>IF(J5=0,L1,(L8+N8+P8+R8+T8+V8+X8)/J5/K4)</f>
        <v>0.12999999999999998</v>
      </c>
      <c r="M4" s="10">
        <f>IF(J5=0,0,(L9+N9+P9+R9+T9+V9+X9)/J5/K4)</f>
        <v>0.40000000000000008</v>
      </c>
      <c r="N4" s="3">
        <f>IF(L4&gt;L1,J4*(1-L4)/(1-L1)*(1-M4)*K4,J4*K4*(1-M4))</f>
        <v>976.84439999999972</v>
      </c>
      <c r="S4" t="s">
        <v>18</v>
      </c>
      <c r="T4" s="12">
        <f>T2+T3</f>
        <v>296.88</v>
      </c>
      <c r="U4" s="12">
        <f t="shared" ref="U4:V4" si="0">U2+U3</f>
        <v>0</v>
      </c>
      <c r="V4" s="14">
        <f t="shared" si="0"/>
        <v>0</v>
      </c>
      <c r="W4" s="15">
        <f>V4/T4</f>
        <v>0</v>
      </c>
    </row>
    <row r="5" spans="1:24" x14ac:dyDescent="0.25">
      <c r="B5" t="s">
        <v>16</v>
      </c>
      <c r="D5" s="9">
        <v>44105</v>
      </c>
      <c r="E5" s="6"/>
      <c r="F5" s="50">
        <v>44106</v>
      </c>
      <c r="J5" s="8">
        <f>J3/O1</f>
        <v>45.21318025686012</v>
      </c>
      <c r="N5" s="3">
        <f>T4</f>
        <v>296.88</v>
      </c>
      <c r="O5" s="4">
        <f>N4/N5</f>
        <v>3.2903678253839925</v>
      </c>
      <c r="P5" t="s">
        <v>17</v>
      </c>
      <c r="V5" s="8"/>
    </row>
    <row r="6" spans="1:24" x14ac:dyDescent="0.25">
      <c r="D6" s="16"/>
      <c r="J6" s="8"/>
      <c r="K6" s="17"/>
      <c r="L6" s="18"/>
      <c r="M6" s="17"/>
      <c r="N6" s="3"/>
      <c r="O6" s="4"/>
    </row>
    <row r="7" spans="1:24" x14ac:dyDescent="0.25">
      <c r="F7">
        <f>F8*E8</f>
        <v>0</v>
      </c>
      <c r="I7">
        <f>I8*H8</f>
        <v>0</v>
      </c>
      <c r="K7" s="8">
        <f>IF(K8&gt;$L1,(L11-L10/$O1)*$K4*(1-K8)/(1-$L1)*(1-K9),(L11-L10/$O1)*$K4*(1-K9))</f>
        <v>26.585349991033748</v>
      </c>
      <c r="M7" s="8">
        <f>IF(M8&gt;$L1,(N11-N10/$O1)*$K4*(1-M8)/(1-$L1)*(1-M9),(N11-N10/$O1)*$K4*(1-M9))</f>
        <v>0</v>
      </c>
      <c r="O7" s="8">
        <f>IF(O8&gt;$L1,(P11-P10/$O1)*$K4*(1-O8)/(1-$L1)*(1-O9),(P11-P10/$O1)*$K4*(1-O9))</f>
        <v>0</v>
      </c>
      <c r="Q7" s="8">
        <f>IF(Q8&gt;$L1,(R11-R10/$O1)*$K4*(1-Q8)/(1-$L1)*(1-Q9),(R11-R10/$O1)*$K4*(1-Q9))</f>
        <v>0</v>
      </c>
      <c r="S7" s="8">
        <f>IF(S8&gt;$L1,(T11-T10/$O1)*$K4*(1-S8)/(1-$L1)*(1-S9),(T11-T10/$O1)*$K4*(1-S9))</f>
        <v>0</v>
      </c>
      <c r="U7" s="8">
        <f>IF(U8&gt;$L1,(V11-V10/$O1)*$K4*(1-U8)/(1-$L1)*(1-U9),(V11-V10/$O1)*$K4*(1-U9))</f>
        <v>0</v>
      </c>
      <c r="W7" s="8">
        <f>IF(W8&gt;$L1,(X11-X10/$O1)*$K4*(1-W8)/(1-$L1)*(1-W9),(X11-X10/$O1)*$K4*(1-W9))</f>
        <v>0</v>
      </c>
    </row>
    <row r="8" spans="1:24" x14ac:dyDescent="0.25">
      <c r="B8" s="19"/>
      <c r="C8" s="19"/>
      <c r="D8" s="19"/>
      <c r="E8" s="20">
        <f>D9/D10</f>
        <v>0</v>
      </c>
      <c r="F8" s="19">
        <v>600</v>
      </c>
      <c r="G8" s="19"/>
      <c r="H8" s="20">
        <f>G9/G10</f>
        <v>0</v>
      </c>
      <c r="I8" s="19">
        <v>505</v>
      </c>
      <c r="J8" t="s">
        <v>19</v>
      </c>
      <c r="K8" s="1">
        <v>0.13</v>
      </c>
      <c r="L8" s="8">
        <f>(L11-L10/$O1)*$K4*K8</f>
        <v>5.7601591647239792</v>
      </c>
      <c r="M8" s="1">
        <v>0.25</v>
      </c>
      <c r="N8" s="8">
        <f>(N11-N10/$O1)*$K4*M8</f>
        <v>0</v>
      </c>
      <c r="O8" s="1">
        <v>0.105</v>
      </c>
      <c r="P8" s="8">
        <f>(P11-P10/$O1)*$K4*O8</f>
        <v>0</v>
      </c>
      <c r="Q8" s="1">
        <v>9.5000000000000001E-2</v>
      </c>
      <c r="R8" s="8">
        <f>(R11-R10/$O1)*$K4*Q8</f>
        <v>0</v>
      </c>
      <c r="S8" s="1">
        <v>9.5000000000000001E-2</v>
      </c>
      <c r="T8" s="8">
        <f>(T11-T10/$O1)*$K4*S8</f>
        <v>0</v>
      </c>
      <c r="U8" s="1">
        <v>0.15</v>
      </c>
      <c r="V8" s="8">
        <f>(V11-V10/$O1)*$K4*U8</f>
        <v>0</v>
      </c>
      <c r="W8" s="1">
        <v>0.15</v>
      </c>
      <c r="X8" s="8">
        <f>(X11-X10/$O1)*$K4*W8</f>
        <v>0</v>
      </c>
    </row>
    <row r="9" spans="1:24" x14ac:dyDescent="0.25">
      <c r="B9" s="19" t="s">
        <v>20</v>
      </c>
      <c r="C9" s="21"/>
      <c r="D9" s="22"/>
      <c r="E9" s="23"/>
      <c r="F9" s="24"/>
      <c r="G9" s="22"/>
      <c r="H9" s="23"/>
      <c r="I9" s="24"/>
      <c r="J9" t="s">
        <v>12</v>
      </c>
      <c r="K9" s="1">
        <v>0.4</v>
      </c>
      <c r="L9" s="8">
        <f>(L11-L10/$O1)*$K4*K9</f>
        <v>17.723566660689169</v>
      </c>
      <c r="M9" s="1">
        <v>0.01</v>
      </c>
      <c r="N9" s="8">
        <f>(N11-N10/$O1)*$K4*M9</f>
        <v>0</v>
      </c>
      <c r="O9" s="1">
        <v>0</v>
      </c>
      <c r="P9" s="8">
        <f>(P11-P10/$O1)*$K4*O9</f>
        <v>0</v>
      </c>
      <c r="Q9" s="1">
        <v>2.5000000000000001E-2</v>
      </c>
      <c r="R9" s="8">
        <f>(R11-R10/$O1)*$K4*Q9</f>
        <v>0</v>
      </c>
      <c r="S9" s="1">
        <v>2.5000000000000001E-2</v>
      </c>
      <c r="T9" s="8">
        <f>(T11-T10/$O1)*$K4*S9</f>
        <v>0</v>
      </c>
      <c r="U9" s="1">
        <v>2.5000000000000001E-2</v>
      </c>
      <c r="V9" s="8">
        <f>(V11-V10/$O1)*$K4*U9</f>
        <v>0</v>
      </c>
      <c r="W9" s="1">
        <v>2.5000000000000001E-2</v>
      </c>
      <c r="X9" s="8">
        <f>(X11-X10/$O1)*$K4*W9</f>
        <v>0</v>
      </c>
    </row>
    <row r="10" spans="1:24" x14ac:dyDescent="0.25">
      <c r="B10" t="s">
        <v>21</v>
      </c>
      <c r="C10" s="25"/>
      <c r="D10" s="26">
        <f>J3/J2*D11</f>
        <v>37633.248980721997</v>
      </c>
      <c r="E10" s="27"/>
      <c r="F10" s="28"/>
      <c r="G10" s="26">
        <f>J3/J2*G11</f>
        <v>62044.751019278003</v>
      </c>
      <c r="H10" s="27"/>
      <c r="I10" s="28"/>
      <c r="J10" t="s">
        <v>22</v>
      </c>
      <c r="L10" s="29">
        <v>0</v>
      </c>
      <c r="N10" s="29"/>
      <c r="P10" s="29"/>
      <c r="R10" s="29"/>
      <c r="T10" s="29"/>
      <c r="V10" s="29"/>
      <c r="X10" s="29"/>
    </row>
    <row r="11" spans="1:24" x14ac:dyDescent="0.25">
      <c r="B11" t="s">
        <v>23</v>
      </c>
      <c r="C11" s="25"/>
      <c r="D11" s="30">
        <f>E14+F14</f>
        <v>37633.399999999994</v>
      </c>
      <c r="E11" s="31"/>
      <c r="F11" s="32"/>
      <c r="G11" s="30">
        <f>H14+I14</f>
        <v>62045</v>
      </c>
      <c r="H11" s="31"/>
      <c r="I11" s="31"/>
      <c r="J11" s="33"/>
      <c r="K11" s="34">
        <f>K14+L14</f>
        <v>99678</v>
      </c>
      <c r="L11" s="35">
        <f>K11/2204.62262184877</f>
        <v>45.21318025686012</v>
      </c>
      <c r="M11" s="34">
        <f>M14+N14</f>
        <v>0</v>
      </c>
      <c r="N11" s="35">
        <f>M11/2204.62262184877</f>
        <v>0</v>
      </c>
      <c r="O11" s="34">
        <f>O14+P14</f>
        <v>0</v>
      </c>
      <c r="P11" s="35">
        <f>O11/2204.62262184877</f>
        <v>0</v>
      </c>
      <c r="Q11" s="34">
        <f>Q14+R14</f>
        <v>0</v>
      </c>
      <c r="R11" s="35">
        <f>Q11/2204.62262184877</f>
        <v>0</v>
      </c>
      <c r="S11" s="34">
        <f>S14+T14</f>
        <v>0</v>
      </c>
      <c r="T11" s="35">
        <f>S11/2204.62262184877</f>
        <v>0</v>
      </c>
      <c r="U11" s="34">
        <f>U14+V14</f>
        <v>0</v>
      </c>
      <c r="V11" s="35">
        <f>U11/2204.62262184877</f>
        <v>0</v>
      </c>
      <c r="W11" s="34">
        <f>W14+X14</f>
        <v>0</v>
      </c>
      <c r="X11" s="35">
        <f>W11/2204.62262184877</f>
        <v>0</v>
      </c>
    </row>
    <row r="12" spans="1:24" x14ac:dyDescent="0.25">
      <c r="A12" s="6" t="s">
        <v>24</v>
      </c>
      <c r="B12" s="6"/>
      <c r="C12" s="25"/>
      <c r="D12" s="36" t="s">
        <v>25</v>
      </c>
      <c r="E12" s="37"/>
      <c r="F12" s="38"/>
      <c r="G12" s="36" t="s">
        <v>26</v>
      </c>
      <c r="H12" s="37"/>
      <c r="I12" s="37"/>
      <c r="J12" s="39"/>
      <c r="K12" s="40" t="s">
        <v>58</v>
      </c>
      <c r="L12" s="41"/>
      <c r="M12" s="40" t="s">
        <v>75</v>
      </c>
      <c r="N12" s="41"/>
      <c r="O12" s="40" t="s">
        <v>59</v>
      </c>
      <c r="P12" s="41"/>
      <c r="Q12" s="40" t="s">
        <v>60</v>
      </c>
      <c r="R12" s="41"/>
      <c r="S12" s="40" t="s">
        <v>61</v>
      </c>
      <c r="T12" s="41"/>
      <c r="U12" s="40" t="s">
        <v>32</v>
      </c>
      <c r="V12" s="41"/>
      <c r="W12" s="40" t="s">
        <v>33</v>
      </c>
      <c r="X12" s="41"/>
    </row>
    <row r="13" spans="1:24" x14ac:dyDescent="0.25">
      <c r="B13" t="s">
        <v>34</v>
      </c>
      <c r="C13" s="25"/>
      <c r="D13" s="42" t="s">
        <v>35</v>
      </c>
      <c r="E13" s="6" t="s">
        <v>36</v>
      </c>
      <c r="F13" s="43"/>
      <c r="G13" s="42" t="s">
        <v>35</v>
      </c>
      <c r="H13" s="6" t="s">
        <v>36</v>
      </c>
      <c r="I13" s="6"/>
      <c r="J13" s="33"/>
      <c r="K13" s="40" t="s">
        <v>36</v>
      </c>
      <c r="L13" s="41"/>
      <c r="M13" s="40" t="s">
        <v>36</v>
      </c>
      <c r="N13" s="41"/>
      <c r="O13" s="40" t="s">
        <v>36</v>
      </c>
      <c r="P13" s="41"/>
      <c r="Q13" s="40" t="s">
        <v>36</v>
      </c>
      <c r="R13" s="41"/>
      <c r="S13" s="40" t="s">
        <v>36</v>
      </c>
      <c r="T13" s="41"/>
      <c r="U13" s="40" t="s">
        <v>36</v>
      </c>
      <c r="V13" s="41"/>
      <c r="W13" s="40" t="s">
        <v>36</v>
      </c>
      <c r="X13" s="41"/>
    </row>
    <row r="14" spans="1:24" x14ac:dyDescent="0.25">
      <c r="C14" s="25"/>
      <c r="D14" s="42"/>
      <c r="E14" s="44">
        <f>SUM(E15:E133)</f>
        <v>37633.399999999994</v>
      </c>
      <c r="F14" s="45">
        <f>SUM(F15:F133)</f>
        <v>0</v>
      </c>
      <c r="G14" s="42"/>
      <c r="H14" s="44">
        <f>SUM(H15:H133)</f>
        <v>62045</v>
      </c>
      <c r="I14" s="44">
        <f>SUM(I15:I133)</f>
        <v>0</v>
      </c>
      <c r="J14" s="33"/>
      <c r="K14" s="46">
        <f t="shared" ref="K14:X14" si="1">SUM(K15:K133)</f>
        <v>99678</v>
      </c>
      <c r="L14" s="47">
        <f t="shared" si="1"/>
        <v>0</v>
      </c>
      <c r="M14" s="46">
        <f t="shared" si="1"/>
        <v>0</v>
      </c>
      <c r="N14" s="47">
        <f t="shared" si="1"/>
        <v>0</v>
      </c>
      <c r="O14" s="46">
        <f t="shared" si="1"/>
        <v>0</v>
      </c>
      <c r="P14" s="47">
        <f t="shared" si="1"/>
        <v>0</v>
      </c>
      <c r="Q14" s="46">
        <f t="shared" si="1"/>
        <v>0</v>
      </c>
      <c r="R14" s="47">
        <f t="shared" si="1"/>
        <v>0</v>
      </c>
      <c r="S14" s="46">
        <f t="shared" si="1"/>
        <v>0</v>
      </c>
      <c r="T14" s="47">
        <f t="shared" si="1"/>
        <v>0</v>
      </c>
      <c r="U14" s="46">
        <f t="shared" si="1"/>
        <v>0</v>
      </c>
      <c r="V14" s="47">
        <f t="shared" si="1"/>
        <v>0</v>
      </c>
      <c r="W14" s="46">
        <f t="shared" si="1"/>
        <v>0</v>
      </c>
      <c r="X14" s="47">
        <f t="shared" si="1"/>
        <v>0</v>
      </c>
    </row>
    <row r="15" spans="1:24" x14ac:dyDescent="0.25">
      <c r="C15" s="25"/>
      <c r="D15" s="42"/>
      <c r="E15" t="s">
        <v>37</v>
      </c>
      <c r="F15" s="25" t="s">
        <v>38</v>
      </c>
      <c r="G15" s="42"/>
      <c r="H15" t="s">
        <v>37</v>
      </c>
      <c r="I15" t="s">
        <v>39</v>
      </c>
      <c r="J15" s="42"/>
      <c r="K15" s="48" t="s">
        <v>37</v>
      </c>
      <c r="L15" s="49" t="s">
        <v>38</v>
      </c>
      <c r="M15" s="48" t="s">
        <v>37</v>
      </c>
      <c r="N15" s="49" t="s">
        <v>38</v>
      </c>
      <c r="O15" s="48" t="s">
        <v>37</v>
      </c>
      <c r="P15" s="49" t="s">
        <v>38</v>
      </c>
      <c r="Q15" s="48" t="s">
        <v>37</v>
      </c>
      <c r="R15" s="49" t="s">
        <v>38</v>
      </c>
      <c r="S15" s="48" t="s">
        <v>37</v>
      </c>
      <c r="T15" s="49" t="s">
        <v>38</v>
      </c>
      <c r="U15" s="48" t="s">
        <v>37</v>
      </c>
      <c r="V15" s="49" t="s">
        <v>38</v>
      </c>
      <c r="W15" s="48" t="s">
        <v>37</v>
      </c>
      <c r="X15" s="49" t="s">
        <v>38</v>
      </c>
    </row>
    <row r="16" spans="1:24" x14ac:dyDescent="0.25">
      <c r="C16" s="25"/>
      <c r="D16" s="42"/>
      <c r="F16" s="25"/>
      <c r="G16" s="42"/>
      <c r="J16" s="42"/>
    </row>
    <row r="17" spans="3:11" x14ac:dyDescent="0.25">
      <c r="C17" s="25"/>
      <c r="D17" s="42"/>
      <c r="E17">
        <f>26881*1.4</f>
        <v>37633.399999999994</v>
      </c>
      <c r="F17" s="25"/>
      <c r="G17" s="42"/>
      <c r="H17">
        <v>62045</v>
      </c>
      <c r="J17" s="42"/>
      <c r="K17">
        <v>99678</v>
      </c>
    </row>
    <row r="18" spans="3:11" x14ac:dyDescent="0.25">
      <c r="C18" s="25"/>
      <c r="D18" s="42"/>
      <c r="F18" s="25"/>
      <c r="G18" s="42"/>
      <c r="J18" s="42"/>
    </row>
    <row r="19" spans="3:11" x14ac:dyDescent="0.25">
      <c r="C19" s="25"/>
      <c r="D19" s="42"/>
      <c r="F19" s="25"/>
      <c r="G19" s="42"/>
      <c r="J19" s="42"/>
    </row>
    <row r="20" spans="3:11" x14ac:dyDescent="0.25">
      <c r="C20" s="25"/>
      <c r="F20" s="25"/>
      <c r="J20" s="42"/>
    </row>
    <row r="21" spans="3:11" x14ac:dyDescent="0.25">
      <c r="C21" s="25"/>
      <c r="F21" s="25"/>
      <c r="J21" s="42"/>
    </row>
    <row r="22" spans="3:11" x14ac:dyDescent="0.25">
      <c r="C22" s="25"/>
      <c r="F22" s="25"/>
      <c r="J22" s="42"/>
    </row>
    <row r="23" spans="3:11" x14ac:dyDescent="0.25">
      <c r="C23" s="25"/>
      <c r="F23" s="25"/>
      <c r="J23" s="42"/>
    </row>
    <row r="24" spans="3:11" x14ac:dyDescent="0.25">
      <c r="C24" s="25"/>
      <c r="F24" s="25"/>
      <c r="J24" s="42"/>
    </row>
    <row r="25" spans="3:11" x14ac:dyDescent="0.25">
      <c r="C25" s="25"/>
      <c r="F25" s="25"/>
      <c r="J25" s="42"/>
    </row>
    <row r="26" spans="3:11" x14ac:dyDescent="0.25">
      <c r="C26" s="25"/>
      <c r="F26" s="25"/>
      <c r="J26" s="42"/>
    </row>
    <row r="27" spans="3:11" x14ac:dyDescent="0.25">
      <c r="C27" s="25"/>
      <c r="F27" s="25"/>
      <c r="J27" s="42"/>
    </row>
    <row r="28" spans="3:11" x14ac:dyDescent="0.25">
      <c r="C28" s="25"/>
      <c r="F28" s="25"/>
      <c r="I28" s="25"/>
      <c r="J28" s="42"/>
    </row>
    <row r="29" spans="3:11" x14ac:dyDescent="0.25">
      <c r="C29" s="25"/>
      <c r="F29" s="25"/>
      <c r="I29" s="25"/>
      <c r="J29" s="42"/>
    </row>
    <row r="30" spans="3:11" x14ac:dyDescent="0.25">
      <c r="C30" s="25"/>
      <c r="D30" s="51"/>
      <c r="F30" s="25"/>
      <c r="J30" s="42"/>
    </row>
    <row r="31" spans="3:11" x14ac:dyDescent="0.25">
      <c r="C31" s="25"/>
      <c r="F31" s="25"/>
      <c r="J31" s="42"/>
    </row>
    <row r="32" spans="3:11" x14ac:dyDescent="0.25">
      <c r="C32" s="25"/>
      <c r="F32" s="25"/>
      <c r="J32" s="42"/>
    </row>
    <row r="33" spans="3:10" x14ac:dyDescent="0.25">
      <c r="C33" s="25"/>
      <c r="F33" s="25"/>
      <c r="J33" s="42"/>
    </row>
    <row r="34" spans="3:10" x14ac:dyDescent="0.25">
      <c r="C34" s="25"/>
      <c r="F34" s="25"/>
      <c r="J34" s="42"/>
    </row>
    <row r="35" spans="3:10" x14ac:dyDescent="0.25">
      <c r="C35" s="25"/>
      <c r="F35" s="25"/>
      <c r="J35" s="42"/>
    </row>
    <row r="36" spans="3:10" x14ac:dyDescent="0.25">
      <c r="C36" s="25"/>
      <c r="F36" s="25"/>
      <c r="J36" s="42"/>
    </row>
    <row r="37" spans="3:10" x14ac:dyDescent="0.25">
      <c r="C37" s="25"/>
      <c r="F37" s="25"/>
      <c r="J37" s="42"/>
    </row>
    <row r="38" spans="3:10" x14ac:dyDescent="0.25">
      <c r="C38" s="25"/>
      <c r="F38" s="25"/>
      <c r="J38" s="42"/>
    </row>
    <row r="39" spans="3:10" x14ac:dyDescent="0.25">
      <c r="C39" s="25"/>
      <c r="F39" s="25"/>
      <c r="J39" s="42"/>
    </row>
    <row r="40" spans="3:10" x14ac:dyDescent="0.25">
      <c r="C40" s="25"/>
      <c r="F40" s="25"/>
      <c r="J40" s="42"/>
    </row>
    <row r="41" spans="3:10" x14ac:dyDescent="0.25">
      <c r="C41" s="25"/>
      <c r="F41" s="25"/>
      <c r="J41" s="42"/>
    </row>
    <row r="42" spans="3:10" x14ac:dyDescent="0.25">
      <c r="C42" s="25"/>
      <c r="F42" s="25"/>
      <c r="J42" s="42"/>
    </row>
    <row r="43" spans="3:10" x14ac:dyDescent="0.25">
      <c r="C43" s="25"/>
      <c r="F43" s="25"/>
      <c r="J43" s="42"/>
    </row>
    <row r="44" spans="3:10" x14ac:dyDescent="0.25">
      <c r="C44" s="25"/>
      <c r="F44" s="25"/>
      <c r="J44" s="42"/>
    </row>
    <row r="45" spans="3:10" x14ac:dyDescent="0.25">
      <c r="C45" s="25"/>
      <c r="F45" s="25"/>
      <c r="J45" s="42"/>
    </row>
    <row r="46" spans="3:10" x14ac:dyDescent="0.25">
      <c r="C46" s="25"/>
      <c r="F46" s="25"/>
      <c r="J46" s="42"/>
    </row>
    <row r="47" spans="3:10" x14ac:dyDescent="0.25">
      <c r="C47" s="25"/>
      <c r="F47" s="25"/>
      <c r="J47" s="42"/>
    </row>
    <row r="48" spans="3:10" x14ac:dyDescent="0.25">
      <c r="C48" s="25"/>
      <c r="F48" s="25"/>
      <c r="J48" s="42"/>
    </row>
    <row r="49" spans="1:20" x14ac:dyDescent="0.25">
      <c r="C49" s="25"/>
      <c r="F49" s="25"/>
      <c r="J49" s="42"/>
    </row>
    <row r="50" spans="1:20" x14ac:dyDescent="0.25">
      <c r="C50" s="25"/>
      <c r="F50" s="25"/>
      <c r="J50" s="42"/>
    </row>
    <row r="51" spans="1:20" x14ac:dyDescent="0.25">
      <c r="C51" s="25"/>
      <c r="F51" s="25"/>
      <c r="J51" s="42"/>
    </row>
    <row r="52" spans="1:20" x14ac:dyDescent="0.25">
      <c r="C52" s="25"/>
      <c r="F52" s="25"/>
      <c r="J52" s="42"/>
    </row>
    <row r="53" spans="1:20" x14ac:dyDescent="0.25">
      <c r="C53" s="25"/>
      <c r="F53" s="25"/>
      <c r="J53" s="42"/>
    </row>
    <row r="54" spans="1:20" x14ac:dyDescent="0.25">
      <c r="C54" s="25"/>
      <c r="F54" s="25"/>
      <c r="J54" s="42"/>
    </row>
    <row r="55" spans="1:20" x14ac:dyDescent="0.25">
      <c r="C55" s="25"/>
      <c r="F55" s="25"/>
      <c r="J55" s="42"/>
      <c r="L55" s="16"/>
      <c r="M55" s="16"/>
    </row>
    <row r="56" spans="1:20" x14ac:dyDescent="0.25">
      <c r="C56" s="25"/>
      <c r="F56" s="25"/>
      <c r="J56" s="42"/>
    </row>
    <row r="57" spans="1:20" x14ac:dyDescent="0.25">
      <c r="C57" s="25"/>
      <c r="F57" s="25"/>
      <c r="J57" s="42"/>
    </row>
    <row r="58" spans="1:20" s="16" customFormat="1" x14ac:dyDescent="0.25">
      <c r="A58"/>
      <c r="C58" s="52"/>
      <c r="D58"/>
      <c r="E58"/>
      <c r="F58" s="25"/>
      <c r="G58"/>
      <c r="H58"/>
      <c r="I58"/>
      <c r="J58" s="42"/>
      <c r="K58"/>
      <c r="S58"/>
      <c r="T58"/>
    </row>
    <row r="59" spans="1:20" s="16" customFormat="1" x14ac:dyDescent="0.25">
      <c r="A59"/>
      <c r="C59" s="52"/>
      <c r="D59"/>
      <c r="E59"/>
      <c r="F59" s="25"/>
      <c r="G59"/>
      <c r="H59"/>
      <c r="I59"/>
      <c r="J59" s="42"/>
      <c r="K59"/>
      <c r="S59"/>
      <c r="T59"/>
    </row>
    <row r="60" spans="1:20" s="16" customFormat="1" x14ac:dyDescent="0.25">
      <c r="A60"/>
      <c r="C60" s="52"/>
      <c r="D60"/>
      <c r="E60"/>
      <c r="F60" s="25"/>
      <c r="G60"/>
      <c r="H60"/>
      <c r="I60"/>
      <c r="J60" s="42"/>
      <c r="K60"/>
      <c r="S60"/>
      <c r="T60"/>
    </row>
    <row r="61" spans="1:20" s="16" customFormat="1" x14ac:dyDescent="0.25">
      <c r="A61"/>
      <c r="C61" s="52"/>
      <c r="D61"/>
      <c r="E61"/>
      <c r="F61" s="25"/>
      <c r="G61"/>
      <c r="H61"/>
      <c r="J61" s="53"/>
      <c r="K61"/>
      <c r="S61"/>
      <c r="T61"/>
    </row>
    <row r="62" spans="1:20" s="16" customFormat="1" x14ac:dyDescent="0.25">
      <c r="A62"/>
      <c r="C62" s="52"/>
      <c r="D62" s="42"/>
      <c r="E62" s="3"/>
      <c r="F62" s="25"/>
      <c r="G62"/>
      <c r="H62" s="3"/>
      <c r="J62" s="53"/>
      <c r="K62"/>
      <c r="M62" s="54"/>
      <c r="S62"/>
      <c r="T62"/>
    </row>
    <row r="63" spans="1:20" x14ac:dyDescent="0.25">
      <c r="C63" s="25"/>
      <c r="D63" s="42"/>
      <c r="F63" s="25"/>
      <c r="J63" s="42"/>
      <c r="O63" s="16"/>
    </row>
    <row r="64" spans="1:20" x14ac:dyDescent="0.25">
      <c r="C64" s="25"/>
      <c r="D64" s="42"/>
      <c r="E64" s="3"/>
      <c r="F64" s="25"/>
      <c r="H64" s="3"/>
      <c r="J64" s="42"/>
      <c r="M64" s="54"/>
    </row>
    <row r="65" spans="3:10" x14ac:dyDescent="0.25">
      <c r="C65" s="25"/>
      <c r="D65" s="42"/>
      <c r="F65" s="25"/>
      <c r="J65" s="42"/>
    </row>
    <row r="66" spans="3:10" x14ac:dyDescent="0.25">
      <c r="C66" s="25"/>
      <c r="D66" s="42"/>
      <c r="F66" s="25"/>
      <c r="J66" s="42"/>
    </row>
    <row r="67" spans="3:10" x14ac:dyDescent="0.25">
      <c r="C67" s="25"/>
      <c r="D67" s="42"/>
      <c r="F67" s="25"/>
      <c r="J67" s="42"/>
    </row>
    <row r="68" spans="3:10" x14ac:dyDescent="0.25">
      <c r="C68" s="25"/>
      <c r="D68" s="42"/>
      <c r="F68" s="25"/>
      <c r="J68" s="42"/>
    </row>
    <row r="69" spans="3:10" x14ac:dyDescent="0.25">
      <c r="C69" s="25"/>
      <c r="D69" s="42"/>
      <c r="F69" s="25"/>
      <c r="J69" s="42"/>
    </row>
    <row r="70" spans="3:10" x14ac:dyDescent="0.25">
      <c r="C70" s="25"/>
      <c r="D70" s="42"/>
      <c r="F70" s="25"/>
      <c r="J70" s="42"/>
    </row>
    <row r="71" spans="3:10" x14ac:dyDescent="0.25">
      <c r="C71" s="25"/>
      <c r="D71" s="42"/>
      <c r="F71" s="25"/>
      <c r="J71" s="42"/>
    </row>
    <row r="72" spans="3:10" x14ac:dyDescent="0.25">
      <c r="C72" s="25"/>
      <c r="D72" s="42"/>
      <c r="F72" s="25"/>
      <c r="J72" s="42"/>
    </row>
    <row r="73" spans="3:10" x14ac:dyDescent="0.25">
      <c r="C73" s="25"/>
      <c r="D73" s="42"/>
      <c r="F73" s="25"/>
      <c r="J73" s="42"/>
    </row>
    <row r="74" spans="3:10" x14ac:dyDescent="0.25">
      <c r="C74" s="25"/>
      <c r="D74" s="42"/>
      <c r="F74" s="25"/>
      <c r="J74" s="42"/>
    </row>
    <row r="75" spans="3:10" x14ac:dyDescent="0.25">
      <c r="C75" s="25"/>
      <c r="D75" s="42"/>
      <c r="F75" s="25"/>
      <c r="J75" s="42"/>
    </row>
    <row r="76" spans="3:10" x14ac:dyDescent="0.25">
      <c r="C76" s="25"/>
      <c r="D76" s="42"/>
      <c r="F76" s="25"/>
      <c r="J76" s="42"/>
    </row>
    <row r="77" spans="3:10" x14ac:dyDescent="0.25">
      <c r="C77" s="25"/>
      <c r="D77" s="42"/>
      <c r="F77" s="25"/>
      <c r="J77" s="42"/>
    </row>
    <row r="78" spans="3:10" x14ac:dyDescent="0.25">
      <c r="C78" s="25"/>
      <c r="D78" s="42"/>
      <c r="F78" s="25"/>
      <c r="J78" s="42"/>
    </row>
    <row r="79" spans="3:10" x14ac:dyDescent="0.25">
      <c r="C79" s="25"/>
      <c r="D79" s="42"/>
      <c r="F79" s="25"/>
      <c r="G79" s="51"/>
      <c r="J79" s="42"/>
    </row>
    <row r="80" spans="3:10" x14ac:dyDescent="0.25">
      <c r="C80" s="25"/>
      <c r="G80" s="42"/>
      <c r="J80" s="42"/>
    </row>
    <row r="81" spans="3:10" x14ac:dyDescent="0.25">
      <c r="C81" s="25"/>
      <c r="D81" s="42"/>
      <c r="F81" s="25"/>
      <c r="G81" s="42"/>
      <c r="J81" s="42"/>
    </row>
    <row r="82" spans="3:10" x14ac:dyDescent="0.25">
      <c r="C82" s="25"/>
      <c r="D82" s="42"/>
      <c r="F82" s="25"/>
      <c r="G82" s="42"/>
      <c r="J82" s="42"/>
    </row>
    <row r="83" spans="3:10" x14ac:dyDescent="0.25">
      <c r="C83" s="25"/>
      <c r="D83" s="42"/>
      <c r="F83" s="25"/>
      <c r="G83" s="42"/>
      <c r="J83" s="42"/>
    </row>
    <row r="84" spans="3:10" x14ac:dyDescent="0.25">
      <c r="C84" s="25"/>
      <c r="D84" s="55"/>
      <c r="F84" s="25"/>
      <c r="G84" s="55"/>
      <c r="J84" s="42"/>
    </row>
    <row r="85" spans="3:10" x14ac:dyDescent="0.25">
      <c r="C85" s="25"/>
      <c r="D85" s="42"/>
      <c r="F85" s="25"/>
      <c r="G85" s="42"/>
      <c r="J85" s="42"/>
    </row>
    <row r="86" spans="3:10" x14ac:dyDescent="0.25">
      <c r="C86" s="25"/>
      <c r="D86" s="42"/>
      <c r="F86" s="25"/>
      <c r="G86" s="42"/>
      <c r="J86" s="42"/>
    </row>
    <row r="87" spans="3:10" x14ac:dyDescent="0.25">
      <c r="C87" s="25"/>
      <c r="D87" s="42"/>
      <c r="F87" s="25"/>
      <c r="G87" s="42"/>
      <c r="J87" s="42"/>
    </row>
    <row r="88" spans="3:10" x14ac:dyDescent="0.25">
      <c r="C88" s="25"/>
      <c r="D88" s="55"/>
      <c r="F88" s="25"/>
      <c r="G88" s="42"/>
      <c r="J88" s="42"/>
    </row>
    <row r="89" spans="3:10" x14ac:dyDescent="0.25">
      <c r="C89" s="25"/>
      <c r="D89" s="55"/>
      <c r="F89" s="25"/>
      <c r="G89" s="42"/>
      <c r="J89" s="42"/>
    </row>
    <row r="90" spans="3:10" x14ac:dyDescent="0.25">
      <c r="C90" s="25"/>
      <c r="D90" s="42"/>
      <c r="F90" s="25"/>
      <c r="G90" s="42"/>
      <c r="J90" s="42"/>
    </row>
    <row r="91" spans="3:10" x14ac:dyDescent="0.25">
      <c r="C91" s="25"/>
      <c r="D91" s="42"/>
      <c r="F91" s="25"/>
      <c r="G91" s="42"/>
      <c r="J91" s="42"/>
    </row>
    <row r="92" spans="3:10" x14ac:dyDescent="0.25">
      <c r="C92" s="25"/>
      <c r="D92" s="55"/>
      <c r="F92" s="25"/>
      <c r="G92" s="42"/>
      <c r="J92" s="42"/>
    </row>
    <row r="93" spans="3:10" x14ac:dyDescent="0.25">
      <c r="C93" s="25"/>
      <c r="D93" s="42"/>
      <c r="F93" s="25"/>
      <c r="G93" s="42"/>
      <c r="J93" s="42"/>
    </row>
    <row r="94" spans="3:10" x14ac:dyDescent="0.25">
      <c r="C94" s="25"/>
      <c r="D94" s="42"/>
      <c r="F94" s="25"/>
      <c r="G94" s="42"/>
      <c r="J94" s="42"/>
    </row>
    <row r="95" spans="3:10" x14ac:dyDescent="0.25">
      <c r="C95" s="25"/>
      <c r="D95" s="42"/>
      <c r="F95" s="25"/>
      <c r="G95" s="42"/>
      <c r="J95" s="42"/>
    </row>
    <row r="96" spans="3:10" x14ac:dyDescent="0.25">
      <c r="C96" s="25"/>
      <c r="D96" s="42"/>
      <c r="F96" s="25"/>
      <c r="G96" s="42"/>
      <c r="J96" s="42"/>
    </row>
    <row r="97" spans="3:10" x14ac:dyDescent="0.25">
      <c r="C97" s="25"/>
      <c r="D97" s="42"/>
      <c r="F97" s="25"/>
      <c r="G97" s="42"/>
      <c r="J97" s="42"/>
    </row>
    <row r="98" spans="3:10" x14ac:dyDescent="0.25">
      <c r="C98" s="25"/>
      <c r="D98" s="42"/>
      <c r="F98" s="25"/>
      <c r="G98" s="42"/>
      <c r="J98" s="42"/>
    </row>
    <row r="99" spans="3:10" x14ac:dyDescent="0.25">
      <c r="C99" s="25"/>
      <c r="D99" s="42"/>
      <c r="F99" s="25"/>
      <c r="G99" s="42"/>
      <c r="J99" s="42"/>
    </row>
    <row r="100" spans="3:10" x14ac:dyDescent="0.25">
      <c r="C100" s="25"/>
      <c r="D100" s="42"/>
      <c r="F100" s="25"/>
      <c r="G100" s="42"/>
      <c r="J100" s="42"/>
    </row>
    <row r="101" spans="3:10" x14ac:dyDescent="0.25">
      <c r="C101" s="25"/>
      <c r="D101" s="42"/>
      <c r="F101" s="25"/>
      <c r="G101" s="42"/>
      <c r="J101" s="42"/>
    </row>
    <row r="102" spans="3:10" x14ac:dyDescent="0.25">
      <c r="C102" s="25"/>
      <c r="D102" s="42"/>
      <c r="F102" s="25"/>
      <c r="G102" s="42"/>
      <c r="J102" s="42"/>
    </row>
    <row r="103" spans="3:10" x14ac:dyDescent="0.25">
      <c r="C103" s="25"/>
      <c r="D103" s="42"/>
      <c r="F103" s="25"/>
      <c r="G103" s="42"/>
      <c r="J103" s="42"/>
    </row>
    <row r="104" spans="3:10" x14ac:dyDescent="0.25">
      <c r="C104" s="25"/>
      <c r="D104" s="42"/>
      <c r="F104" s="25"/>
      <c r="G104" s="42"/>
      <c r="J104" s="42"/>
    </row>
    <row r="105" spans="3:10" x14ac:dyDescent="0.25">
      <c r="C105" s="25"/>
      <c r="D105" s="42"/>
      <c r="F105" s="25"/>
      <c r="G105" s="42"/>
      <c r="J105" s="42"/>
    </row>
    <row r="106" spans="3:10" x14ac:dyDescent="0.25">
      <c r="C106" s="25"/>
      <c r="D106" s="42"/>
      <c r="F106" s="25"/>
      <c r="G106" s="42"/>
      <c r="J106" s="42"/>
    </row>
    <row r="107" spans="3:10" x14ac:dyDescent="0.25">
      <c r="C107" s="25"/>
      <c r="D107" s="42"/>
      <c r="F107" s="25"/>
      <c r="G107" s="42"/>
      <c r="J107" s="42"/>
    </row>
    <row r="108" spans="3:10" x14ac:dyDescent="0.25">
      <c r="C108" s="25"/>
      <c r="D108" s="42"/>
      <c r="F108" s="25"/>
      <c r="G108" s="42"/>
      <c r="J108" s="42"/>
    </row>
    <row r="109" spans="3:10" x14ac:dyDescent="0.25">
      <c r="C109" s="25"/>
      <c r="D109" s="42"/>
      <c r="F109" s="25"/>
      <c r="G109" s="42"/>
      <c r="J109" s="42"/>
    </row>
    <row r="110" spans="3:10" x14ac:dyDescent="0.25">
      <c r="C110" s="25"/>
      <c r="D110" s="42"/>
      <c r="F110" s="25"/>
      <c r="G110" s="42"/>
      <c r="J110" s="42"/>
    </row>
    <row r="111" spans="3:10" x14ac:dyDescent="0.25">
      <c r="C111" s="25"/>
      <c r="D111" s="42"/>
      <c r="F111" s="25"/>
      <c r="G111" s="42"/>
      <c r="J111" s="42"/>
    </row>
    <row r="112" spans="3:10" x14ac:dyDescent="0.25">
      <c r="C112" s="25"/>
      <c r="D112" s="42"/>
      <c r="F112" s="25"/>
      <c r="G112" s="42"/>
      <c r="J112" s="42"/>
    </row>
    <row r="113" spans="3:10" x14ac:dyDescent="0.25">
      <c r="C113" s="25"/>
      <c r="D113" s="42"/>
      <c r="F113" s="25"/>
      <c r="G113" s="42"/>
      <c r="J113" s="42"/>
    </row>
    <row r="114" spans="3:10" x14ac:dyDescent="0.25">
      <c r="C114" s="25"/>
      <c r="D114" s="42"/>
      <c r="F114" s="25"/>
      <c r="G114" s="42"/>
      <c r="J114" s="42"/>
    </row>
    <row r="115" spans="3:10" x14ac:dyDescent="0.25">
      <c r="C115" s="25"/>
      <c r="D115" s="42"/>
      <c r="F115" s="25"/>
      <c r="G115" s="42"/>
      <c r="J115" s="42"/>
    </row>
    <row r="116" spans="3:10" x14ac:dyDescent="0.25">
      <c r="C116" s="25"/>
      <c r="D116" s="42"/>
      <c r="F116" s="25"/>
      <c r="G116" s="42"/>
      <c r="J116" s="42"/>
    </row>
    <row r="117" spans="3:10" x14ac:dyDescent="0.25">
      <c r="C117" s="25"/>
      <c r="D117" s="42"/>
      <c r="F117" s="25"/>
      <c r="G117" s="42"/>
      <c r="J117" s="42"/>
    </row>
    <row r="118" spans="3:10" x14ac:dyDescent="0.25">
      <c r="C118" s="25"/>
      <c r="D118" s="42"/>
      <c r="F118" s="25"/>
      <c r="G118" s="42"/>
      <c r="J118" s="42"/>
    </row>
    <row r="119" spans="3:10" x14ac:dyDescent="0.25">
      <c r="C119" s="25"/>
      <c r="D119" s="42"/>
      <c r="F119" s="25"/>
      <c r="G119" s="42"/>
      <c r="J119" s="42"/>
    </row>
    <row r="120" spans="3:10" x14ac:dyDescent="0.25">
      <c r="C120" s="25"/>
      <c r="D120" s="42"/>
      <c r="F120" s="25"/>
      <c r="G120" s="42"/>
      <c r="J120" s="42"/>
    </row>
    <row r="121" spans="3:10" x14ac:dyDescent="0.25">
      <c r="C121" s="25"/>
      <c r="D121" s="42"/>
      <c r="F121" s="25"/>
      <c r="G121" s="42"/>
      <c r="J121" s="42"/>
    </row>
    <row r="122" spans="3:10" x14ac:dyDescent="0.25">
      <c r="C122" s="25"/>
      <c r="D122" s="42"/>
      <c r="F122" s="25"/>
      <c r="G122" s="42"/>
      <c r="J122" s="42"/>
    </row>
    <row r="123" spans="3:10" x14ac:dyDescent="0.25">
      <c r="C123" s="25"/>
      <c r="D123" s="42"/>
      <c r="F123" s="25"/>
      <c r="G123" s="42"/>
      <c r="J123" s="42"/>
    </row>
    <row r="124" spans="3:10" x14ac:dyDescent="0.25">
      <c r="C124" s="25"/>
      <c r="D124" s="42"/>
      <c r="F124" s="25"/>
      <c r="G124" s="42"/>
      <c r="J124" s="42"/>
    </row>
    <row r="125" spans="3:10" x14ac:dyDescent="0.25">
      <c r="C125" s="25"/>
      <c r="D125" s="42"/>
      <c r="F125" s="25"/>
      <c r="G125" s="42"/>
      <c r="J125" s="42"/>
    </row>
    <row r="126" spans="3:10" x14ac:dyDescent="0.25">
      <c r="C126" s="25"/>
      <c r="D126" s="42"/>
      <c r="F126" s="25"/>
      <c r="G126" s="42"/>
      <c r="J126" s="42"/>
    </row>
    <row r="127" spans="3:10" x14ac:dyDescent="0.25">
      <c r="D127" s="42"/>
      <c r="F127" s="25"/>
      <c r="G127" s="42"/>
      <c r="J127" s="42"/>
    </row>
    <row r="128" spans="3:10" x14ac:dyDescent="0.25">
      <c r="D128" s="42"/>
      <c r="F128" s="25"/>
      <c r="G128" s="42"/>
      <c r="J128" s="42"/>
    </row>
    <row r="129" spans="4:10" x14ac:dyDescent="0.25">
      <c r="D129" s="42"/>
      <c r="F129" s="25"/>
      <c r="G129" s="42"/>
      <c r="J129" s="42"/>
    </row>
    <row r="130" spans="4:10" x14ac:dyDescent="0.25">
      <c r="D130" s="42"/>
      <c r="F130" s="25"/>
      <c r="G130" s="42"/>
      <c r="J130" s="42"/>
    </row>
    <row r="131" spans="4:10" x14ac:dyDescent="0.25">
      <c r="D131" s="42"/>
      <c r="F131" s="25"/>
      <c r="G131" s="42"/>
      <c r="J131" s="42"/>
    </row>
    <row r="132" spans="4:10" x14ac:dyDescent="0.25">
      <c r="D132" s="42"/>
      <c r="F132" s="25"/>
      <c r="G132" s="42"/>
      <c r="J132" s="42"/>
    </row>
    <row r="133" spans="4:10" x14ac:dyDescent="0.25">
      <c r="D133" s="48"/>
      <c r="E133" s="56"/>
      <c r="F133" s="49"/>
      <c r="G133" s="48"/>
      <c r="H133" s="56"/>
      <c r="I133" s="56"/>
      <c r="J133" s="42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D356-7114-4315-AD41-5CBD3A248EFD}">
  <dimension ref="A1:X108"/>
  <sheetViews>
    <sheetView workbookViewId="0">
      <pane ySplit="15" topLeftCell="A31" activePane="bottomLeft" state="frozen"/>
      <selection activeCell="F7" sqref="F7"/>
      <selection pane="bottomLeft" activeCell="F7" sqref="F7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[5]Summary!E2</f>
        <v>0.14499999999999999</v>
      </c>
      <c r="O1">
        <v>2204.62262184877</v>
      </c>
      <c r="T1" t="s">
        <v>1</v>
      </c>
      <c r="U1" t="s">
        <v>2</v>
      </c>
      <c r="V1" t="s">
        <v>3</v>
      </c>
    </row>
    <row r="2" spans="1:24" x14ac:dyDescent="0.25">
      <c r="H2" s="2" t="s">
        <v>4</v>
      </c>
      <c r="I2" s="2" t="s">
        <v>4</v>
      </c>
      <c r="J2">
        <f>+D11+G11</f>
        <v>582280</v>
      </c>
      <c r="K2">
        <f>J2-J3</f>
        <v>2020</v>
      </c>
      <c r="L2" s="1">
        <f>K2/J2</f>
        <v>3.4691213849007349E-3</v>
      </c>
      <c r="S2" t="s">
        <v>5</v>
      </c>
      <c r="V2" s="3">
        <f>U2*2204.622/60</f>
        <v>0</v>
      </c>
      <c r="W2" s="4" t="e">
        <f>V2/T2</f>
        <v>#DIV/0!</v>
      </c>
    </row>
    <row r="3" spans="1:24" x14ac:dyDescent="0.25">
      <c r="B3" t="s">
        <v>6</v>
      </c>
      <c r="D3" s="5" t="s">
        <v>102</v>
      </c>
      <c r="E3" s="6"/>
      <c r="F3" t="s">
        <v>77</v>
      </c>
      <c r="H3" s="2" t="s">
        <v>9</v>
      </c>
      <c r="I3" s="2"/>
      <c r="J3">
        <f>K11-L10+M11-N10+O11-P10+Q11-R10+S11-T10+U11-V10+W11-X10</f>
        <v>580260</v>
      </c>
      <c r="K3" s="7" t="s">
        <v>10</v>
      </c>
      <c r="L3" s="7" t="s">
        <v>11</v>
      </c>
      <c r="M3" s="7" t="s">
        <v>12</v>
      </c>
      <c r="N3" s="8">
        <f>N4*I4/O1</f>
        <v>241.20416417245258</v>
      </c>
      <c r="O3" s="8">
        <f>K7+M7+O7+Q7+S7+U7+W7</f>
        <v>241.20416417245252</v>
      </c>
      <c r="S3" t="s">
        <v>13</v>
      </c>
      <c r="U3" s="8"/>
      <c r="V3" s="3">
        <f>U3*2204.622/60</f>
        <v>0</v>
      </c>
      <c r="W3" s="4" t="e">
        <f>V3/T3</f>
        <v>#DIV/0!</v>
      </c>
    </row>
    <row r="4" spans="1:24" x14ac:dyDescent="0.25">
      <c r="B4" t="s">
        <v>14</v>
      </c>
      <c r="D4" s="9" t="str">
        <f>[5]Summary!C2</f>
        <v>CPS</v>
      </c>
      <c r="E4" s="6"/>
      <c r="F4" s="3">
        <v>2020</v>
      </c>
      <c r="I4" s="3">
        <f>[5]Summary!D2</f>
        <v>60</v>
      </c>
      <c r="J4" s="3">
        <f>J3/I4</f>
        <v>9671</v>
      </c>
      <c r="K4" s="10">
        <v>0.98</v>
      </c>
      <c r="L4" s="10">
        <f>IF(J5=0,L1,(L8+N8+P8+R8+T8+V8+X8)/J5/K4)</f>
        <v>0.18414986385413437</v>
      </c>
      <c r="M4" s="10">
        <f>IF(J5=0,0,(L9+N9+P9+R9+T9+V9+X9)/J5/K4)</f>
        <v>2.0000000000000004E-2</v>
      </c>
      <c r="N4" s="3">
        <f>IF(L4&gt;L1,J4*(1-L4)/(1-L1)*(1-M4)*K4,J4*K4*(1-M4))</f>
        <v>8862.7359469785588</v>
      </c>
      <c r="S4" t="s">
        <v>18</v>
      </c>
      <c r="T4" s="12">
        <f>T2+T3</f>
        <v>0</v>
      </c>
      <c r="U4" s="12">
        <f t="shared" ref="U4:V4" si="0">U2+U3</f>
        <v>0</v>
      </c>
      <c r="V4" s="14">
        <f t="shared" si="0"/>
        <v>0</v>
      </c>
      <c r="W4" s="15" t="e">
        <f>V4/T4</f>
        <v>#DIV/0!</v>
      </c>
    </row>
    <row r="5" spans="1:24" x14ac:dyDescent="0.25">
      <c r="B5" t="s">
        <v>16</v>
      </c>
      <c r="D5" s="9">
        <v>44107</v>
      </c>
      <c r="E5" s="6"/>
      <c r="F5" s="11">
        <v>44110</v>
      </c>
      <c r="J5" s="8">
        <f>J3/O1</f>
        <v>263.20150861620067</v>
      </c>
      <c r="N5" s="3">
        <v>250</v>
      </c>
      <c r="O5" s="4">
        <f>N4/N5</f>
        <v>35.450943787914234</v>
      </c>
      <c r="P5" t="s">
        <v>17</v>
      </c>
      <c r="V5" s="8"/>
    </row>
    <row r="6" spans="1:24" x14ac:dyDescent="0.25">
      <c r="D6" s="16"/>
      <c r="J6" s="8"/>
      <c r="K6" s="17"/>
      <c r="L6" s="18"/>
      <c r="M6" s="17"/>
      <c r="N6" s="3"/>
      <c r="O6" s="4"/>
    </row>
    <row r="7" spans="1:24" x14ac:dyDescent="0.25">
      <c r="F7">
        <f>F8*E8</f>
        <v>0</v>
      </c>
      <c r="I7">
        <f>I8*H8</f>
        <v>0</v>
      </c>
      <c r="K7" s="8">
        <f>IF(K8&gt;$L1,(L11-L10/$O1)*$K4*(1-K8)/(1-$L1)*(1-K9),(L11-L10/$O1)*$K4*(1-K9))</f>
        <v>23.924500053826364</v>
      </c>
      <c r="M7" s="8">
        <f>IF(M8&gt;$L1,(N11-N10/$O1)*$K4*(1-M8)/(1-$L1)*(1-M9),(N11-N10/$O1)*$K4*(1-M9))</f>
        <v>140.19606216906934</v>
      </c>
      <c r="O7" s="8">
        <f>IF(O8&gt;$L1,(P11-P10/$O1)*$K4*(1-O8)/(1-$L1)*(1-O9),(P11-P10/$O1)*$K4*(1-O9))</f>
        <v>77.083601949556837</v>
      </c>
      <c r="Q7" s="8">
        <f>IF(Q8&gt;$L1,(R11-R10/$O1)*$K4*(1-Q8)/(1-$L1)*(1-Q9),(R11-R10/$O1)*$K4*(1-Q9))</f>
        <v>0</v>
      </c>
      <c r="S7" s="8">
        <f>IF(S8&gt;$L1,(T11-T10/$O1)*$K4*(1-S8)/(1-$L1)*(1-S9),(T11-T10/$O1)*$K4*(1-S9))</f>
        <v>0</v>
      </c>
      <c r="U7" s="8">
        <f>IF(U8&gt;$L1,(V11-V10/$O1)*$K4*(1-U8)/(1-$L1)*(1-U9),(V11-V10/$O1)*$K4*(1-U9))</f>
        <v>0</v>
      </c>
      <c r="W7" s="8">
        <f>IF(W8&gt;$L1,(X11-X10/$O1)*$K4*(1-W8)/(1-$L1)*(1-W9),(X11-X10/$O1)*$K4*(1-W9))</f>
        <v>0</v>
      </c>
    </row>
    <row r="8" spans="1:24" x14ac:dyDescent="0.25">
      <c r="B8" s="19"/>
      <c r="C8" s="19"/>
      <c r="D8" s="19"/>
      <c r="E8" s="20">
        <f>D9/D10</f>
        <v>0</v>
      </c>
      <c r="F8" s="19">
        <v>600</v>
      </c>
      <c r="G8" s="19"/>
      <c r="H8" s="20">
        <f>G9/G10</f>
        <v>0</v>
      </c>
      <c r="I8" s="19">
        <v>505</v>
      </c>
      <c r="J8" t="s">
        <v>19</v>
      </c>
      <c r="K8" s="1">
        <v>0.22</v>
      </c>
      <c r="L8" s="8">
        <f>(L11-L10/$O1)*$K4*K8</f>
        <v>5.8872298013144153</v>
      </c>
      <c r="M8" s="1">
        <v>0.18</v>
      </c>
      <c r="N8" s="8">
        <f>(N11-N10/$O1)*$K4*M8</f>
        <v>26.849395181458149</v>
      </c>
      <c r="O8" s="1">
        <v>0.18</v>
      </c>
      <c r="P8" s="8">
        <f>(P11-P10/$O1)*$K4*O8</f>
        <v>14.762526555546039</v>
      </c>
      <c r="Q8" s="1">
        <v>0.15</v>
      </c>
      <c r="R8" s="8">
        <f>(R11-R10/$O1)*$K4*Q8</f>
        <v>0</v>
      </c>
      <c r="S8" s="1">
        <v>0.15</v>
      </c>
      <c r="T8" s="8">
        <f>(T11-T10/$O1)*$K4*S8</f>
        <v>0</v>
      </c>
      <c r="U8" s="1">
        <v>0.15</v>
      </c>
      <c r="V8" s="8">
        <f>(V11-V10/$O1)*$K4*U8</f>
        <v>0</v>
      </c>
      <c r="W8" s="1">
        <v>0.15</v>
      </c>
      <c r="X8" s="8">
        <f>(X11-X10/$O1)*$K4*W8</f>
        <v>0</v>
      </c>
    </row>
    <row r="9" spans="1:24" x14ac:dyDescent="0.25">
      <c r="B9" s="19" t="s">
        <v>20</v>
      </c>
      <c r="C9" s="21"/>
      <c r="D9" s="22"/>
      <c r="E9" s="23"/>
      <c r="F9" s="24"/>
      <c r="G9" s="22"/>
      <c r="H9" s="23"/>
      <c r="I9" s="24"/>
      <c r="J9" t="s">
        <v>12</v>
      </c>
      <c r="K9" s="1">
        <v>0.02</v>
      </c>
      <c r="L9" s="8">
        <f>(L11-L10/$O1)*$K4*K9</f>
        <v>0.53520270921040136</v>
      </c>
      <c r="M9" s="1">
        <v>0.02</v>
      </c>
      <c r="N9" s="8">
        <f>(N11-N10/$O1)*$K4*M9</f>
        <v>2.9832661312731279</v>
      </c>
      <c r="O9" s="1">
        <v>0.02</v>
      </c>
      <c r="P9" s="8">
        <f>(P11-P10/$O1)*$K4*O9</f>
        <v>1.6402807283940044</v>
      </c>
      <c r="Q9" s="1">
        <v>0.02</v>
      </c>
      <c r="R9" s="8">
        <f>(R11-R10/$O1)*$K4*Q9</f>
        <v>0</v>
      </c>
      <c r="S9" s="1">
        <v>0.02</v>
      </c>
      <c r="T9" s="8">
        <f>(T11-T10/$O1)*$K4*S9</f>
        <v>0</v>
      </c>
      <c r="U9" s="1">
        <v>2.5000000000000001E-2</v>
      </c>
      <c r="V9" s="8">
        <f>(V11-V10/$O1)*$K4*U9</f>
        <v>0</v>
      </c>
      <c r="W9" s="1">
        <v>2.5000000000000001E-2</v>
      </c>
      <c r="X9" s="8">
        <f>(X11-X10/$O1)*$K4*W9</f>
        <v>0</v>
      </c>
    </row>
    <row r="10" spans="1:24" x14ac:dyDescent="0.25">
      <c r="B10" t="s">
        <v>21</v>
      </c>
      <c r="C10" s="25"/>
      <c r="D10" s="26">
        <f>J3/J2*D11</f>
        <v>254015.72095898879</v>
      </c>
      <c r="E10" s="27"/>
      <c r="F10" s="28"/>
      <c r="G10" s="26">
        <f>J3/J2*G11</f>
        <v>326244.27904101118</v>
      </c>
      <c r="H10" s="27"/>
      <c r="I10" s="28"/>
      <c r="J10" t="s">
        <v>22</v>
      </c>
      <c r="L10" s="29"/>
      <c r="N10" s="29"/>
      <c r="P10" s="29"/>
      <c r="R10" s="29"/>
      <c r="T10" s="29"/>
      <c r="V10" s="29"/>
      <c r="X10" s="29"/>
    </row>
    <row r="11" spans="1:24" x14ac:dyDescent="0.25">
      <c r="B11" t="s">
        <v>23</v>
      </c>
      <c r="C11" s="25"/>
      <c r="D11" s="30">
        <f>E14+F14</f>
        <v>254900</v>
      </c>
      <c r="E11" s="31"/>
      <c r="F11" s="32"/>
      <c r="G11" s="30">
        <f>H14+I14</f>
        <v>327380</v>
      </c>
      <c r="H11" s="31"/>
      <c r="I11" s="31"/>
      <c r="J11" s="33"/>
      <c r="K11" s="34">
        <f>K14+L14</f>
        <v>60200</v>
      </c>
      <c r="L11" s="35">
        <f>K11/2204.62262184877</f>
        <v>27.306260674000072</v>
      </c>
      <c r="M11" s="34">
        <f>M14+N14</f>
        <v>335560</v>
      </c>
      <c r="N11" s="35">
        <f>M11/2204.62262184877</f>
        <v>152.20745567720041</v>
      </c>
      <c r="O11" s="34">
        <f>O14+P14</f>
        <v>184500</v>
      </c>
      <c r="P11" s="35">
        <f>O11/2204.62262184877</f>
        <v>83.687792265000226</v>
      </c>
      <c r="Q11" s="34">
        <f>Q14+R14</f>
        <v>0</v>
      </c>
      <c r="R11" s="35">
        <f>Q11/2204.62262184877</f>
        <v>0</v>
      </c>
      <c r="S11" s="34">
        <f>S14+T14</f>
        <v>0</v>
      </c>
      <c r="T11" s="35">
        <f>S11/2204.62262184877</f>
        <v>0</v>
      </c>
      <c r="U11" s="34">
        <f>U14+V14</f>
        <v>0</v>
      </c>
      <c r="V11" s="35">
        <f>U11/2204.62262184877</f>
        <v>0</v>
      </c>
      <c r="W11" s="34">
        <f>W14+X14</f>
        <v>0</v>
      </c>
      <c r="X11" s="35">
        <f>W11/2204.62262184877</f>
        <v>0</v>
      </c>
    </row>
    <row r="12" spans="1:24" x14ac:dyDescent="0.25">
      <c r="A12" s="6" t="s">
        <v>24</v>
      </c>
      <c r="B12" s="6"/>
      <c r="C12" s="25"/>
      <c r="D12" s="36" t="s">
        <v>25</v>
      </c>
      <c r="E12" s="37"/>
      <c r="F12" s="38"/>
      <c r="G12" s="36" t="s">
        <v>26</v>
      </c>
      <c r="H12" s="37"/>
      <c r="I12" s="37"/>
      <c r="J12" s="39"/>
      <c r="K12" s="40" t="s">
        <v>75</v>
      </c>
      <c r="L12" s="41"/>
      <c r="M12" s="40" t="s">
        <v>75</v>
      </c>
      <c r="N12" s="41"/>
      <c r="O12" s="40" t="s">
        <v>78</v>
      </c>
      <c r="P12" s="41"/>
      <c r="Q12" s="40" t="s">
        <v>29</v>
      </c>
      <c r="R12" s="41"/>
      <c r="S12" s="40" t="s">
        <v>79</v>
      </c>
      <c r="T12" s="41"/>
      <c r="U12" s="40" t="s">
        <v>32</v>
      </c>
      <c r="V12" s="41"/>
      <c r="W12" s="40" t="s">
        <v>33</v>
      </c>
      <c r="X12" s="41"/>
    </row>
    <row r="13" spans="1:24" x14ac:dyDescent="0.25">
      <c r="B13" t="s">
        <v>34</v>
      </c>
      <c r="C13" s="25"/>
      <c r="D13" s="42" t="s">
        <v>35</v>
      </c>
      <c r="E13" s="6" t="s">
        <v>36</v>
      </c>
      <c r="F13" s="43"/>
      <c r="G13" s="42" t="s">
        <v>35</v>
      </c>
      <c r="H13" s="6" t="s">
        <v>36</v>
      </c>
      <c r="I13" s="6"/>
      <c r="J13" s="33"/>
      <c r="K13" s="40" t="s">
        <v>36</v>
      </c>
      <c r="L13" s="41"/>
      <c r="M13" s="40" t="s">
        <v>36</v>
      </c>
      <c r="N13" s="41"/>
      <c r="O13" s="40" t="s">
        <v>36</v>
      </c>
      <c r="P13" s="41"/>
      <c r="Q13" s="40" t="s">
        <v>36</v>
      </c>
      <c r="R13" s="41"/>
      <c r="S13" s="40" t="s">
        <v>36</v>
      </c>
      <c r="T13" s="41"/>
      <c r="U13" s="40" t="s">
        <v>36</v>
      </c>
      <c r="V13" s="41"/>
      <c r="W13" s="40" t="s">
        <v>36</v>
      </c>
      <c r="X13" s="41"/>
    </row>
    <row r="14" spans="1:24" x14ac:dyDescent="0.25">
      <c r="C14" s="25"/>
      <c r="D14" s="42"/>
      <c r="E14" s="44">
        <f>SUM(E15:E133)</f>
        <v>254900</v>
      </c>
      <c r="F14" s="45">
        <f>SUM(F15:F133)</f>
        <v>0</v>
      </c>
      <c r="G14" s="42"/>
      <c r="H14" s="44">
        <f>SUM(H15:H133)</f>
        <v>327380</v>
      </c>
      <c r="I14" s="44">
        <f>SUM(I15:I133)</f>
        <v>0</v>
      </c>
      <c r="J14" s="33"/>
      <c r="K14" s="46">
        <f t="shared" ref="K14:X14" si="1">SUM(K15:K133)</f>
        <v>60200</v>
      </c>
      <c r="L14" s="47">
        <f t="shared" si="1"/>
        <v>0</v>
      </c>
      <c r="M14" s="46">
        <f t="shared" si="1"/>
        <v>335560</v>
      </c>
      <c r="N14" s="47">
        <f t="shared" si="1"/>
        <v>0</v>
      </c>
      <c r="O14" s="46">
        <f t="shared" si="1"/>
        <v>184500</v>
      </c>
      <c r="P14" s="47">
        <f t="shared" si="1"/>
        <v>0</v>
      </c>
      <c r="Q14" s="46">
        <f t="shared" si="1"/>
        <v>0</v>
      </c>
      <c r="R14" s="47">
        <f t="shared" si="1"/>
        <v>0</v>
      </c>
      <c r="S14" s="46">
        <f t="shared" si="1"/>
        <v>0</v>
      </c>
      <c r="T14" s="47">
        <f t="shared" si="1"/>
        <v>0</v>
      </c>
      <c r="U14" s="46">
        <f t="shared" si="1"/>
        <v>0</v>
      </c>
      <c r="V14" s="47">
        <f t="shared" si="1"/>
        <v>0</v>
      </c>
      <c r="W14" s="46">
        <f t="shared" si="1"/>
        <v>0</v>
      </c>
      <c r="X14" s="47">
        <f t="shared" si="1"/>
        <v>0</v>
      </c>
    </row>
    <row r="15" spans="1:24" x14ac:dyDescent="0.25">
      <c r="C15" s="25"/>
      <c r="D15" s="42"/>
      <c r="E15" t="s">
        <v>37</v>
      </c>
      <c r="F15" s="25" t="s">
        <v>38</v>
      </c>
      <c r="G15" s="42"/>
      <c r="H15" t="s">
        <v>37</v>
      </c>
      <c r="I15" t="s">
        <v>39</v>
      </c>
      <c r="J15" s="42"/>
      <c r="K15" s="48" t="s">
        <v>37</v>
      </c>
      <c r="L15" s="49" t="s">
        <v>38</v>
      </c>
      <c r="M15" s="48" t="s">
        <v>37</v>
      </c>
      <c r="N15" s="49" t="s">
        <v>80</v>
      </c>
      <c r="O15" s="48" t="s">
        <v>37</v>
      </c>
      <c r="P15" s="49" t="s">
        <v>38</v>
      </c>
      <c r="Q15" s="48" t="s">
        <v>37</v>
      </c>
      <c r="R15" s="49" t="s">
        <v>38</v>
      </c>
      <c r="S15" s="48" t="s">
        <v>37</v>
      </c>
      <c r="T15" s="49" t="s">
        <v>38</v>
      </c>
      <c r="U15" s="48" t="s">
        <v>37</v>
      </c>
      <c r="V15" s="49" t="s">
        <v>38</v>
      </c>
      <c r="W15" s="48" t="s">
        <v>37</v>
      </c>
      <c r="X15" s="49" t="s">
        <v>38</v>
      </c>
    </row>
    <row r="16" spans="1:24" x14ac:dyDescent="0.25">
      <c r="B16">
        <v>1</v>
      </c>
      <c r="C16" s="25"/>
      <c r="D16" s="42">
        <v>1</v>
      </c>
      <c r="E16">
        <v>15500</v>
      </c>
      <c r="F16" s="25"/>
      <c r="G16" s="42">
        <v>816</v>
      </c>
      <c r="H16">
        <v>19100</v>
      </c>
      <c r="J16" s="63"/>
      <c r="K16">
        <v>34700</v>
      </c>
    </row>
    <row r="17" spans="2:16" x14ac:dyDescent="0.25">
      <c r="B17">
        <v>2</v>
      </c>
      <c r="C17" s="25"/>
      <c r="D17" s="42">
        <v>2</v>
      </c>
      <c r="E17">
        <v>15120</v>
      </c>
      <c r="F17" s="25"/>
      <c r="G17" s="42">
        <v>817</v>
      </c>
      <c r="H17">
        <v>10460</v>
      </c>
      <c r="J17" s="63"/>
      <c r="K17">
        <v>25500</v>
      </c>
    </row>
    <row r="18" spans="2:16" x14ac:dyDescent="0.25">
      <c r="B18">
        <v>3</v>
      </c>
      <c r="C18" s="25"/>
      <c r="D18" s="42">
        <v>3</v>
      </c>
      <c r="E18">
        <v>16700</v>
      </c>
      <c r="F18" s="25"/>
      <c r="G18" s="42">
        <v>618</v>
      </c>
      <c r="H18">
        <v>20840</v>
      </c>
      <c r="J18" s="63"/>
      <c r="M18">
        <v>37940</v>
      </c>
    </row>
    <row r="19" spans="2:16" x14ac:dyDescent="0.25">
      <c r="B19">
        <v>4</v>
      </c>
      <c r="C19" s="25"/>
      <c r="D19">
        <v>4</v>
      </c>
      <c r="E19">
        <v>10320</v>
      </c>
      <c r="F19" s="25"/>
      <c r="G19">
        <v>619</v>
      </c>
      <c r="H19">
        <v>18480</v>
      </c>
      <c r="J19" s="63"/>
      <c r="M19">
        <v>28980</v>
      </c>
    </row>
    <row r="20" spans="2:16" x14ac:dyDescent="0.25">
      <c r="B20">
        <v>5</v>
      </c>
      <c r="C20" s="25"/>
      <c r="D20">
        <v>5</v>
      </c>
      <c r="E20">
        <v>14340</v>
      </c>
      <c r="F20" s="25"/>
      <c r="G20">
        <v>820</v>
      </c>
      <c r="H20">
        <v>14420</v>
      </c>
      <c r="J20" s="63"/>
    </row>
    <row r="21" spans="2:16" x14ac:dyDescent="0.25">
      <c r="C21" s="25"/>
      <c r="F21" s="25"/>
      <c r="G21">
        <v>821</v>
      </c>
      <c r="H21">
        <v>12460</v>
      </c>
      <c r="J21" s="58"/>
      <c r="M21">
        <v>41280</v>
      </c>
    </row>
    <row r="22" spans="2:16" x14ac:dyDescent="0.25">
      <c r="B22">
        <v>6</v>
      </c>
      <c r="C22" s="25"/>
      <c r="D22">
        <v>6</v>
      </c>
      <c r="E22">
        <v>18000</v>
      </c>
      <c r="F22" s="25"/>
      <c r="G22" t="s">
        <v>103</v>
      </c>
      <c r="H22">
        <v>21940</v>
      </c>
      <c r="J22" s="63"/>
      <c r="M22">
        <v>37800</v>
      </c>
    </row>
    <row r="23" spans="2:16" x14ac:dyDescent="0.25">
      <c r="C23" s="25"/>
      <c r="D23">
        <v>7</v>
      </c>
      <c r="E23">
        <v>14940</v>
      </c>
      <c r="F23" s="25"/>
      <c r="G23">
        <v>824</v>
      </c>
      <c r="H23">
        <v>13060</v>
      </c>
      <c r="J23" s="63"/>
    </row>
    <row r="24" spans="2:16" x14ac:dyDescent="0.25">
      <c r="C24" s="25"/>
      <c r="D24">
        <v>8</v>
      </c>
      <c r="E24">
        <v>5060</v>
      </c>
      <c r="F24" s="25"/>
      <c r="G24">
        <v>825</v>
      </c>
      <c r="H24">
        <v>13120</v>
      </c>
      <c r="J24" s="63"/>
      <c r="M24">
        <v>47820</v>
      </c>
    </row>
    <row r="25" spans="2:16" x14ac:dyDescent="0.25">
      <c r="B25">
        <v>7</v>
      </c>
      <c r="C25" s="25"/>
      <c r="D25">
        <v>9</v>
      </c>
      <c r="E25">
        <v>23540</v>
      </c>
      <c r="F25" s="25"/>
      <c r="G25">
        <v>826</v>
      </c>
      <c r="H25">
        <v>15840</v>
      </c>
      <c r="J25" s="63"/>
      <c r="M25">
        <v>32740</v>
      </c>
    </row>
    <row r="26" spans="2:16" x14ac:dyDescent="0.25">
      <c r="C26" s="25"/>
      <c r="D26">
        <v>10</v>
      </c>
      <c r="E26">
        <v>13400</v>
      </c>
      <c r="F26" s="25"/>
      <c r="G26">
        <v>827</v>
      </c>
      <c r="H26">
        <v>14860</v>
      </c>
      <c r="J26" s="63"/>
    </row>
    <row r="27" spans="2:16" x14ac:dyDescent="0.25">
      <c r="C27" s="25"/>
      <c r="F27" s="25"/>
      <c r="G27">
        <v>828</v>
      </c>
      <c r="H27">
        <v>13040</v>
      </c>
      <c r="J27" s="63"/>
      <c r="M27">
        <v>48220</v>
      </c>
      <c r="O27" s="16"/>
      <c r="P27" s="16"/>
    </row>
    <row r="28" spans="2:16" x14ac:dyDescent="0.25">
      <c r="B28">
        <v>8</v>
      </c>
      <c r="C28" s="25"/>
      <c r="D28" t="s">
        <v>104</v>
      </c>
      <c r="E28">
        <v>15340</v>
      </c>
      <c r="F28" s="25"/>
      <c r="G28">
        <v>829</v>
      </c>
      <c r="H28">
        <v>19700</v>
      </c>
      <c r="J28" s="63"/>
      <c r="O28">
        <v>35200</v>
      </c>
      <c r="P28" s="16"/>
    </row>
    <row r="29" spans="2:16" x14ac:dyDescent="0.25">
      <c r="B29">
        <v>9</v>
      </c>
      <c r="C29" s="25"/>
      <c r="D29">
        <v>13</v>
      </c>
      <c r="E29">
        <v>23860</v>
      </c>
      <c r="F29" s="25"/>
      <c r="G29">
        <v>830</v>
      </c>
      <c r="H29">
        <v>20520</v>
      </c>
      <c r="J29" s="63"/>
      <c r="O29">
        <v>42960</v>
      </c>
      <c r="P29" s="16"/>
    </row>
    <row r="30" spans="2:16" x14ac:dyDescent="0.25">
      <c r="B30">
        <v>10</v>
      </c>
      <c r="C30" s="25"/>
      <c r="D30">
        <v>14</v>
      </c>
      <c r="E30">
        <v>16560</v>
      </c>
      <c r="F30" s="25"/>
      <c r="G30">
        <v>831</v>
      </c>
      <c r="H30">
        <v>20420</v>
      </c>
      <c r="J30" s="63"/>
      <c r="O30">
        <v>36800</v>
      </c>
    </row>
    <row r="31" spans="2:16" x14ac:dyDescent="0.25">
      <c r="B31">
        <v>11</v>
      </c>
      <c r="C31" s="25"/>
      <c r="D31">
        <v>15</v>
      </c>
      <c r="E31">
        <v>20060</v>
      </c>
      <c r="F31" s="25"/>
      <c r="G31">
        <v>832</v>
      </c>
      <c r="H31">
        <v>18620</v>
      </c>
      <c r="J31" s="63"/>
      <c r="O31">
        <v>38260</v>
      </c>
    </row>
    <row r="32" spans="2:16" x14ac:dyDescent="0.25">
      <c r="B32">
        <v>12</v>
      </c>
      <c r="C32" s="25"/>
      <c r="D32">
        <v>16</v>
      </c>
      <c r="E32">
        <v>12640</v>
      </c>
      <c r="F32" s="25"/>
      <c r="G32">
        <v>833</v>
      </c>
      <c r="H32">
        <v>19400</v>
      </c>
      <c r="J32" s="63"/>
      <c r="O32">
        <v>31280</v>
      </c>
    </row>
    <row r="33" spans="1:20" s="16" customFormat="1" x14ac:dyDescent="0.25">
      <c r="A33"/>
      <c r="B33">
        <v>13</v>
      </c>
      <c r="C33" s="52"/>
      <c r="D33">
        <v>17</v>
      </c>
      <c r="E33">
        <v>19520</v>
      </c>
      <c r="F33" s="25"/>
      <c r="G33">
        <v>834</v>
      </c>
      <c r="H33">
        <v>22860</v>
      </c>
      <c r="I33"/>
      <c r="J33" s="63"/>
      <c r="K33"/>
      <c r="M33">
        <v>34520</v>
      </c>
      <c r="N33"/>
      <c r="Q33"/>
      <c r="R33"/>
      <c r="S33"/>
      <c r="T33"/>
    </row>
    <row r="34" spans="1:20" s="16" customFormat="1" x14ac:dyDescent="0.25">
      <c r="A34"/>
      <c r="B34">
        <v>14</v>
      </c>
      <c r="C34" s="52"/>
      <c r="D34"/>
      <c r="E34"/>
      <c r="F34" s="25"/>
      <c r="G34">
        <v>835</v>
      </c>
      <c r="H34">
        <v>18240</v>
      </c>
      <c r="I34"/>
      <c r="J34" s="63"/>
      <c r="K34"/>
      <c r="M34">
        <v>26260</v>
      </c>
      <c r="N34"/>
      <c r="Q34"/>
      <c r="R34"/>
      <c r="S34"/>
      <c r="T34"/>
    </row>
    <row r="35" spans="1:20" s="16" customFormat="1" x14ac:dyDescent="0.25">
      <c r="A35"/>
      <c r="B35"/>
      <c r="C35" s="52"/>
      <c r="D35"/>
      <c r="E35"/>
      <c r="F35" s="25"/>
      <c r="G35"/>
      <c r="H35"/>
      <c r="I35"/>
      <c r="J35" s="63"/>
      <c r="K35"/>
      <c r="L35"/>
      <c r="M35"/>
      <c r="N35"/>
      <c r="S35"/>
      <c r="T35"/>
    </row>
    <row r="36" spans="1:20" s="16" customFormat="1" x14ac:dyDescent="0.25">
      <c r="A36"/>
      <c r="B36"/>
      <c r="C36" s="52"/>
      <c r="D36"/>
      <c r="E36"/>
      <c r="F36" s="25"/>
      <c r="G36"/>
      <c r="H36"/>
      <c r="I36"/>
      <c r="J36" s="63"/>
      <c r="K36"/>
      <c r="L36"/>
      <c r="M36"/>
      <c r="N36"/>
      <c r="S36"/>
      <c r="T36"/>
    </row>
    <row r="37" spans="1:20" s="16" customFormat="1" x14ac:dyDescent="0.25">
      <c r="A37"/>
      <c r="B37"/>
      <c r="C37" s="52"/>
      <c r="D37" s="42"/>
      <c r="E37" s="3"/>
      <c r="F37" s="25"/>
      <c r="G37"/>
      <c r="H37" s="3"/>
      <c r="I37"/>
      <c r="J37" s="63"/>
      <c r="K37"/>
      <c r="L37"/>
      <c r="M37"/>
      <c r="N37"/>
      <c r="O37" s="54"/>
      <c r="S37"/>
      <c r="T37"/>
    </row>
    <row r="38" spans="1:20" x14ac:dyDescent="0.25">
      <c r="C38" s="25"/>
      <c r="D38" s="42"/>
      <c r="F38" s="25"/>
      <c r="J38" s="63"/>
    </row>
    <row r="39" spans="1:20" x14ac:dyDescent="0.25">
      <c r="C39" s="25"/>
      <c r="D39" s="42"/>
      <c r="E39" s="3"/>
      <c r="F39" s="25"/>
      <c r="H39" s="3"/>
      <c r="J39" s="63"/>
      <c r="O39" s="54"/>
    </row>
    <row r="40" spans="1:20" x14ac:dyDescent="0.25">
      <c r="C40" s="25"/>
      <c r="D40" s="42"/>
      <c r="F40" s="25"/>
      <c r="J40" s="63"/>
    </row>
    <row r="41" spans="1:20" x14ac:dyDescent="0.25">
      <c r="C41" s="25"/>
      <c r="D41" s="42"/>
      <c r="F41" s="25"/>
      <c r="J41" s="63"/>
    </row>
    <row r="42" spans="1:20" x14ac:dyDescent="0.25">
      <c r="C42" s="25"/>
      <c r="D42" s="42"/>
      <c r="F42" s="25"/>
      <c r="J42" s="63"/>
      <c r="R42" s="16"/>
    </row>
    <row r="43" spans="1:20" x14ac:dyDescent="0.25">
      <c r="C43" s="25"/>
      <c r="D43" s="42"/>
      <c r="F43" s="25"/>
      <c r="J43" s="63"/>
      <c r="R43" s="16"/>
    </row>
    <row r="44" spans="1:20" x14ac:dyDescent="0.25">
      <c r="C44" s="25"/>
      <c r="D44" s="42"/>
      <c r="F44" s="25"/>
      <c r="J44" s="63"/>
      <c r="Q44" s="16"/>
    </row>
    <row r="45" spans="1:20" x14ac:dyDescent="0.25">
      <c r="C45" s="25"/>
      <c r="D45" s="42"/>
      <c r="F45" s="25"/>
      <c r="J45" s="63"/>
    </row>
    <row r="46" spans="1:20" x14ac:dyDescent="0.25">
      <c r="C46" s="25"/>
      <c r="D46" s="42"/>
      <c r="F46" s="25"/>
      <c r="J46" s="63"/>
    </row>
    <row r="47" spans="1:20" x14ac:dyDescent="0.25">
      <c r="C47" s="25"/>
      <c r="D47" s="42"/>
      <c r="F47" s="25"/>
      <c r="J47" s="63"/>
    </row>
    <row r="48" spans="1:20" x14ac:dyDescent="0.25">
      <c r="C48" s="25"/>
      <c r="D48" s="42"/>
      <c r="F48" s="25"/>
      <c r="J48" s="63"/>
    </row>
    <row r="49" spans="3:13" x14ac:dyDescent="0.25">
      <c r="C49" s="25"/>
      <c r="D49" s="42"/>
      <c r="F49" s="25"/>
      <c r="J49" s="63"/>
    </row>
    <row r="50" spans="3:13" x14ac:dyDescent="0.25">
      <c r="C50" s="25"/>
      <c r="D50" s="42"/>
      <c r="F50" s="25"/>
      <c r="J50" s="63"/>
    </row>
    <row r="51" spans="3:13" x14ac:dyDescent="0.25">
      <c r="C51" s="25"/>
      <c r="D51" s="42"/>
      <c r="F51" s="25"/>
      <c r="J51" s="63"/>
    </row>
    <row r="52" spans="3:13" x14ac:dyDescent="0.25">
      <c r="C52" s="25"/>
      <c r="D52" s="42"/>
      <c r="F52" s="66"/>
      <c r="J52" s="63"/>
      <c r="L52" s="65"/>
    </row>
    <row r="53" spans="3:13" x14ac:dyDescent="0.25">
      <c r="C53" s="25"/>
      <c r="D53" s="42"/>
      <c r="F53" s="66"/>
      <c r="J53" s="63"/>
      <c r="L53" s="65"/>
    </row>
    <row r="54" spans="3:13" x14ac:dyDescent="0.25">
      <c r="C54" s="25"/>
      <c r="D54" s="42"/>
      <c r="F54" s="66"/>
      <c r="G54" s="51"/>
      <c r="J54" s="63"/>
      <c r="L54" s="65"/>
    </row>
    <row r="55" spans="3:13" x14ac:dyDescent="0.25">
      <c r="C55" s="25"/>
      <c r="D55" s="42"/>
      <c r="F55" s="65"/>
      <c r="G55" s="42"/>
      <c r="H55" s="65"/>
      <c r="J55" s="63"/>
      <c r="L55" s="65"/>
      <c r="M55" s="65"/>
    </row>
    <row r="56" spans="3:13" x14ac:dyDescent="0.25">
      <c r="C56" s="25"/>
      <c r="D56" s="42"/>
      <c r="F56" s="25"/>
      <c r="G56" s="42"/>
      <c r="H56" s="65"/>
      <c r="J56" s="63"/>
      <c r="M56" s="65"/>
    </row>
    <row r="57" spans="3:13" x14ac:dyDescent="0.25">
      <c r="C57" s="25"/>
      <c r="D57" s="42"/>
      <c r="F57" s="25"/>
      <c r="G57" s="42"/>
      <c r="J57" s="63"/>
    </row>
    <row r="58" spans="3:13" x14ac:dyDescent="0.25">
      <c r="C58" s="25"/>
      <c r="D58" s="42"/>
      <c r="F58" s="25"/>
      <c r="G58" s="42"/>
      <c r="J58" s="63"/>
    </row>
    <row r="59" spans="3:13" x14ac:dyDescent="0.25">
      <c r="C59" s="25"/>
      <c r="D59" s="55"/>
      <c r="F59" s="25"/>
      <c r="G59" s="55"/>
      <c r="J59" s="42"/>
    </row>
    <row r="60" spans="3:13" x14ac:dyDescent="0.25">
      <c r="C60" s="25"/>
      <c r="F60" s="25"/>
      <c r="J60" s="42"/>
    </row>
    <row r="61" spans="3:13" x14ac:dyDescent="0.25">
      <c r="C61" s="25"/>
      <c r="F61" s="25"/>
      <c r="J61" s="42"/>
    </row>
    <row r="62" spans="3:13" x14ac:dyDescent="0.25">
      <c r="C62" s="25"/>
      <c r="F62" s="25"/>
      <c r="J62" s="42"/>
    </row>
    <row r="63" spans="3:13" x14ac:dyDescent="0.25">
      <c r="J63" s="42"/>
    </row>
    <row r="64" spans="3:13" x14ac:dyDescent="0.25">
      <c r="J64" s="42"/>
    </row>
    <row r="65" spans="2:10" x14ac:dyDescent="0.25">
      <c r="J65" s="42"/>
    </row>
    <row r="66" spans="2:10" x14ac:dyDescent="0.25">
      <c r="J66" s="42"/>
    </row>
    <row r="67" spans="2:10" x14ac:dyDescent="0.25">
      <c r="J67" s="42"/>
    </row>
    <row r="68" spans="2:10" x14ac:dyDescent="0.25">
      <c r="C68" s="25"/>
      <c r="F68" s="25"/>
      <c r="J68" s="42"/>
    </row>
    <row r="69" spans="2:10" x14ac:dyDescent="0.25">
      <c r="C69" s="25"/>
      <c r="F69" s="25"/>
      <c r="J69" s="42"/>
    </row>
    <row r="70" spans="2:10" x14ac:dyDescent="0.25">
      <c r="C70" s="25"/>
      <c r="F70" s="25"/>
      <c r="J70" s="42"/>
    </row>
    <row r="71" spans="2:10" x14ac:dyDescent="0.25">
      <c r="C71" s="25"/>
      <c r="F71" s="25"/>
      <c r="J71" s="42"/>
    </row>
    <row r="72" spans="2:10" x14ac:dyDescent="0.25">
      <c r="C72" s="25"/>
      <c r="F72" s="25"/>
      <c r="J72" s="42"/>
    </row>
    <row r="73" spans="2:10" x14ac:dyDescent="0.25">
      <c r="C73" s="25"/>
      <c r="F73" s="25"/>
      <c r="J73" s="42"/>
    </row>
    <row r="74" spans="2:10" x14ac:dyDescent="0.25">
      <c r="C74" s="25"/>
      <c r="F74" s="25"/>
      <c r="J74" s="42"/>
    </row>
    <row r="75" spans="2:10" x14ac:dyDescent="0.25">
      <c r="C75" s="25"/>
      <c r="F75" s="25"/>
      <c r="J75" s="42"/>
    </row>
    <row r="76" spans="2:10" x14ac:dyDescent="0.25">
      <c r="C76" s="25"/>
      <c r="F76" s="25"/>
      <c r="J76" s="42"/>
    </row>
    <row r="77" spans="2:10" x14ac:dyDescent="0.25">
      <c r="C77" s="25"/>
      <c r="F77" s="25"/>
      <c r="J77" s="42"/>
    </row>
    <row r="78" spans="2:10" x14ac:dyDescent="0.25">
      <c r="C78" s="25"/>
      <c r="F78" s="25"/>
      <c r="J78" s="42"/>
    </row>
    <row r="79" spans="2:10" x14ac:dyDescent="0.25">
      <c r="C79" s="25"/>
      <c r="F79" s="25"/>
      <c r="J79" s="42"/>
    </row>
    <row r="80" spans="2:10" x14ac:dyDescent="0.25">
      <c r="B80" s="50"/>
      <c r="C80" s="25"/>
      <c r="F80" s="25"/>
      <c r="J80" s="42"/>
    </row>
    <row r="81" spans="2:10" x14ac:dyDescent="0.25">
      <c r="C81" s="25"/>
      <c r="F81" s="25"/>
      <c r="J81" s="42"/>
    </row>
    <row r="82" spans="2:10" x14ac:dyDescent="0.25">
      <c r="C82" s="25"/>
      <c r="F82" s="25"/>
      <c r="J82" s="42"/>
    </row>
    <row r="83" spans="2:10" x14ac:dyDescent="0.25">
      <c r="C83" s="25"/>
      <c r="F83" s="25"/>
      <c r="J83" s="42"/>
    </row>
    <row r="84" spans="2:10" x14ac:dyDescent="0.25">
      <c r="C84" s="25"/>
      <c r="F84" s="25"/>
      <c r="J84" s="42"/>
    </row>
    <row r="85" spans="2:10" x14ac:dyDescent="0.25">
      <c r="C85" s="25"/>
      <c r="F85" s="25"/>
      <c r="J85" s="42"/>
    </row>
    <row r="86" spans="2:10" x14ac:dyDescent="0.25">
      <c r="C86" s="25"/>
      <c r="F86" s="25"/>
      <c r="J86" s="42"/>
    </row>
    <row r="87" spans="2:10" x14ac:dyDescent="0.25">
      <c r="C87" s="25"/>
      <c r="F87" s="25"/>
      <c r="J87" s="42"/>
    </row>
    <row r="88" spans="2:10" x14ac:dyDescent="0.25">
      <c r="B88" s="50"/>
      <c r="C88" s="25"/>
      <c r="F88" s="25"/>
      <c r="J88" s="42"/>
    </row>
    <row r="89" spans="2:10" x14ac:dyDescent="0.25">
      <c r="C89" s="25"/>
      <c r="F89" s="25"/>
      <c r="J89" s="42"/>
    </row>
    <row r="90" spans="2:10" x14ac:dyDescent="0.25">
      <c r="C90" s="25"/>
      <c r="F90" s="25"/>
      <c r="J90" s="42"/>
    </row>
    <row r="91" spans="2:10" x14ac:dyDescent="0.25">
      <c r="C91" s="25"/>
      <c r="F91" s="25"/>
      <c r="J91" s="42"/>
    </row>
    <row r="92" spans="2:10" x14ac:dyDescent="0.25">
      <c r="C92" s="25"/>
      <c r="D92" s="42"/>
      <c r="F92" s="25"/>
      <c r="J92" s="42"/>
    </row>
    <row r="93" spans="2:10" x14ac:dyDescent="0.25">
      <c r="C93" s="25"/>
      <c r="D93" s="42"/>
      <c r="F93" s="25"/>
      <c r="G93" s="42"/>
      <c r="J93" s="42"/>
    </row>
    <row r="94" spans="2:10" x14ac:dyDescent="0.25">
      <c r="B94" s="50"/>
      <c r="C94" s="25"/>
      <c r="D94" s="42"/>
      <c r="F94" s="25"/>
      <c r="G94" s="42"/>
      <c r="J94" s="42"/>
    </row>
    <row r="95" spans="2:10" x14ac:dyDescent="0.25">
      <c r="C95" s="25"/>
      <c r="D95" s="42"/>
      <c r="F95" s="25"/>
      <c r="G95" s="42"/>
      <c r="J95" s="42"/>
    </row>
    <row r="96" spans="2:10" x14ac:dyDescent="0.25">
      <c r="C96" s="25"/>
      <c r="D96" s="42"/>
      <c r="F96" s="25"/>
      <c r="G96" s="42"/>
      <c r="J96" s="42"/>
    </row>
    <row r="97" spans="3:10" x14ac:dyDescent="0.25">
      <c r="C97" s="25"/>
      <c r="D97" s="42"/>
      <c r="F97" s="25"/>
      <c r="G97" s="42"/>
      <c r="J97" s="42"/>
    </row>
    <row r="98" spans="3:10" x14ac:dyDescent="0.25">
      <c r="C98" s="25"/>
      <c r="D98" s="42"/>
      <c r="F98" s="25"/>
      <c r="G98" s="42"/>
      <c r="J98" s="42"/>
    </row>
    <row r="99" spans="3:10" x14ac:dyDescent="0.25">
      <c r="C99" s="25"/>
      <c r="D99" s="42"/>
      <c r="F99" s="25"/>
      <c r="G99" s="42"/>
      <c r="J99" s="42"/>
    </row>
    <row r="100" spans="3:10" x14ac:dyDescent="0.25">
      <c r="C100" s="25"/>
      <c r="D100" s="42"/>
      <c r="F100" s="25"/>
      <c r="G100" s="42"/>
      <c r="J100" s="42"/>
    </row>
    <row r="101" spans="3:10" x14ac:dyDescent="0.25">
      <c r="C101" s="25"/>
      <c r="D101" s="42"/>
      <c r="F101" s="25"/>
      <c r="G101" s="42"/>
      <c r="J101" s="42"/>
    </row>
    <row r="102" spans="3:10" x14ac:dyDescent="0.25">
      <c r="D102" s="42"/>
      <c r="F102" s="25"/>
      <c r="G102" s="42"/>
      <c r="J102" s="42"/>
    </row>
    <row r="103" spans="3:10" x14ac:dyDescent="0.25">
      <c r="D103" s="42"/>
      <c r="F103" s="25"/>
      <c r="G103" s="42"/>
      <c r="J103" s="42"/>
    </row>
    <row r="104" spans="3:10" x14ac:dyDescent="0.25">
      <c r="D104" s="42"/>
      <c r="F104" s="25"/>
      <c r="G104" s="42"/>
      <c r="J104" s="42"/>
    </row>
    <row r="105" spans="3:10" x14ac:dyDescent="0.25">
      <c r="D105" s="42"/>
      <c r="F105" s="25"/>
      <c r="G105" s="42"/>
      <c r="J105" s="42"/>
    </row>
    <row r="106" spans="3:10" x14ac:dyDescent="0.25">
      <c r="D106" s="42"/>
      <c r="F106" s="25"/>
      <c r="G106" s="42"/>
      <c r="J106" s="42"/>
    </row>
    <row r="107" spans="3:10" x14ac:dyDescent="0.25">
      <c r="D107" s="42"/>
      <c r="F107" s="25"/>
      <c r="G107" s="42"/>
      <c r="J107" s="42"/>
    </row>
    <row r="108" spans="3:10" x14ac:dyDescent="0.25">
      <c r="D108" s="48"/>
      <c r="E108" s="56" t="s">
        <v>45</v>
      </c>
      <c r="F108" s="49"/>
      <c r="G108" s="48"/>
      <c r="H108" s="56" t="s">
        <v>45</v>
      </c>
      <c r="I108" s="56"/>
      <c r="J108" s="42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5032-716B-499F-B990-A28133D6F2C8}">
  <dimension ref="A1:X108"/>
  <sheetViews>
    <sheetView workbookViewId="0">
      <pane ySplit="15" topLeftCell="A16" activePane="bottomLeft" state="frozen"/>
      <selection activeCell="F6" sqref="F6"/>
      <selection pane="bottomLeft" activeCell="F6" sqref="F6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[3]Summary!E2</f>
        <v>0.14499999999999999</v>
      </c>
      <c r="O1">
        <v>2204.62262184877</v>
      </c>
      <c r="T1" t="s">
        <v>1</v>
      </c>
      <c r="U1" t="s">
        <v>2</v>
      </c>
      <c r="V1" t="s">
        <v>3</v>
      </c>
    </row>
    <row r="2" spans="1:24" x14ac:dyDescent="0.25">
      <c r="H2" s="2" t="s">
        <v>4</v>
      </c>
      <c r="I2" s="2" t="s">
        <v>4</v>
      </c>
      <c r="J2">
        <f>+D11+G11</f>
        <v>568240</v>
      </c>
      <c r="K2">
        <f>J2-J3</f>
        <v>-4340</v>
      </c>
      <c r="L2" s="1">
        <f>K2/J2</f>
        <v>-7.6376179079262283E-3</v>
      </c>
      <c r="S2" t="s">
        <v>5</v>
      </c>
      <c r="V2" s="3">
        <f>U2*2204.622/60</f>
        <v>0</v>
      </c>
      <c r="W2" s="4" t="e">
        <f>V2/T2</f>
        <v>#DIV/0!</v>
      </c>
    </row>
    <row r="3" spans="1:24" x14ac:dyDescent="0.25">
      <c r="B3" t="s">
        <v>6</v>
      </c>
      <c r="D3" s="5" t="s">
        <v>76</v>
      </c>
      <c r="E3" s="6"/>
      <c r="F3" t="s">
        <v>77</v>
      </c>
      <c r="H3" s="2" t="s">
        <v>9</v>
      </c>
      <c r="I3" s="2"/>
      <c r="J3">
        <f>K11-L10+M11-N10+O11-P10+Q11-R10+S11-T10+U11-V10+W11-X10</f>
        <v>572580</v>
      </c>
      <c r="K3" s="7" t="s">
        <v>10</v>
      </c>
      <c r="L3" s="7" t="s">
        <v>11</v>
      </c>
      <c r="M3" s="7" t="s">
        <v>12</v>
      </c>
      <c r="N3" s="8">
        <f>N4*I4/O1</f>
        <v>239.2223783429661</v>
      </c>
      <c r="O3" s="8">
        <f>K7+M7+O7+Q7+S7+U7+W7</f>
        <v>239.22237834296612</v>
      </c>
      <c r="S3" t="s">
        <v>13</v>
      </c>
      <c r="U3" s="8"/>
      <c r="V3" s="3">
        <f>U3*2204.622/60</f>
        <v>0</v>
      </c>
      <c r="W3" s="4" t="e">
        <f>V3/T3</f>
        <v>#DIV/0!</v>
      </c>
    </row>
    <row r="4" spans="1:24" x14ac:dyDescent="0.25">
      <c r="B4" t="s">
        <v>14</v>
      </c>
      <c r="D4" s="9" t="str">
        <f>[3]Summary!C2</f>
        <v>CPS</v>
      </c>
      <c r="E4" s="6"/>
      <c r="F4" s="3">
        <v>2020</v>
      </c>
      <c r="I4" s="3">
        <f>[3]Summary!D2</f>
        <v>60</v>
      </c>
      <c r="J4" s="3">
        <f>J3/I4</f>
        <v>9543</v>
      </c>
      <c r="K4" s="10">
        <v>0.98</v>
      </c>
      <c r="L4" s="10">
        <f>IF(J5=0,L1,(L8+N8+P8+R8+T8+V8+X8)/J5/K4)</f>
        <v>0.17999999999999997</v>
      </c>
      <c r="M4" s="10">
        <f>IF(J5=0,0,(L9+N9+P9+R9+T9+V9+X9)/J5/K4)</f>
        <v>0.02</v>
      </c>
      <c r="N4" s="3">
        <f>IF(L4&gt;L1,J4*(1-L4)/(1-L1)*(1-M4)*K4,J4*K4*(1-M4))</f>
        <v>8789.9177824561393</v>
      </c>
      <c r="S4" t="s">
        <v>18</v>
      </c>
      <c r="T4" s="12">
        <f>T2+T3</f>
        <v>0</v>
      </c>
      <c r="U4" s="12">
        <f t="shared" ref="U4:V4" si="0">U2+U3</f>
        <v>0</v>
      </c>
      <c r="V4" s="14">
        <f t="shared" si="0"/>
        <v>0</v>
      </c>
      <c r="W4" s="15" t="e">
        <f>V4/T4</f>
        <v>#DIV/0!</v>
      </c>
    </row>
    <row r="5" spans="1:24" x14ac:dyDescent="0.25">
      <c r="B5" t="s">
        <v>16</v>
      </c>
      <c r="D5" s="9">
        <v>44110</v>
      </c>
      <c r="E5" s="6"/>
      <c r="F5" s="11">
        <v>44111</v>
      </c>
      <c r="J5" s="8">
        <f>J3/O1</f>
        <v>259.71791921460067</v>
      </c>
      <c r="N5" s="3">
        <v>301</v>
      </c>
      <c r="O5" s="4">
        <f>N4/N5</f>
        <v>29.202384659322721</v>
      </c>
      <c r="P5" t="s">
        <v>17</v>
      </c>
      <c r="V5" s="8"/>
    </row>
    <row r="6" spans="1:24" x14ac:dyDescent="0.25">
      <c r="D6" s="16"/>
      <c r="J6" s="8"/>
      <c r="K6" s="17"/>
      <c r="L6" s="18"/>
      <c r="M6" s="17"/>
      <c r="N6" s="3"/>
      <c r="O6" s="4"/>
    </row>
    <row r="7" spans="1:24" x14ac:dyDescent="0.25">
      <c r="F7">
        <f>F8*E8</f>
        <v>0</v>
      </c>
      <c r="I7">
        <f>I8*H8</f>
        <v>0</v>
      </c>
      <c r="K7" s="8">
        <f>IF(K8&gt;$L1,(L11-L10/$O1)*$K4*(1-K8)/(1-$L1)*(1-K9),(L11-L10/$O1)*$K4*(1-K9))</f>
        <v>239.22237834296612</v>
      </c>
      <c r="M7" s="8">
        <f>IF(M8&gt;$L1,(N11-N10/$O1)*$K4*(1-M8)/(1-$L1)*(1-M9),(N11-N10/$O1)*$K4*(1-M9))</f>
        <v>0</v>
      </c>
      <c r="O7" s="8">
        <f>IF(O8&gt;$L1,(P11-P10/$O1)*$K4*(1-O8)/(1-$L1)*(1-O9),(P11-P10/$O1)*$K4*(1-O9))</f>
        <v>0</v>
      </c>
      <c r="Q7" s="8">
        <f>IF(Q8&gt;$L1,(R11-R10/$O1)*$K4*(1-Q8)/(1-$L1)*(1-Q9),(R11-R10/$O1)*$K4*(1-Q9))</f>
        <v>0</v>
      </c>
      <c r="S7" s="8">
        <f>IF(S8&gt;$L1,(T11-T10/$O1)*$K4*(1-S8)/(1-$L1)*(1-S9),(T11-T10/$O1)*$K4*(1-S9))</f>
        <v>0</v>
      </c>
      <c r="U7" s="8">
        <f>IF(U8&gt;$L1,(V11-V10/$O1)*$K4*(1-U8)/(1-$L1)*(1-U9),(V11-V10/$O1)*$K4*(1-U9))</f>
        <v>0</v>
      </c>
      <c r="W7" s="8">
        <f>IF(W8&gt;$L1,(X11-X10/$O1)*$K4*(1-W8)/(1-$L1)*(1-W9),(X11-X10/$O1)*$K4*(1-W9))</f>
        <v>0</v>
      </c>
    </row>
    <row r="8" spans="1:24" x14ac:dyDescent="0.25">
      <c r="B8" s="19"/>
      <c r="C8" s="19"/>
      <c r="D8" s="19"/>
      <c r="E8" s="20">
        <f>D9/D10</f>
        <v>0</v>
      </c>
      <c r="F8" s="19">
        <v>600</v>
      </c>
      <c r="G8" s="19"/>
      <c r="H8" s="20">
        <f>G9/G10</f>
        <v>0</v>
      </c>
      <c r="I8" s="19">
        <v>505</v>
      </c>
      <c r="J8" t="s">
        <v>19</v>
      </c>
      <c r="K8" s="1">
        <v>0.18</v>
      </c>
      <c r="L8" s="8">
        <f>(L11-L10/$O1)*$K4*K8</f>
        <v>45.814240949455552</v>
      </c>
      <c r="M8" s="1">
        <v>0.18</v>
      </c>
      <c r="N8" s="8">
        <f>(N11-N10/$O1)*$K4*M8</f>
        <v>0</v>
      </c>
      <c r="O8" s="1">
        <v>0.18</v>
      </c>
      <c r="P8" s="8">
        <f>(P11-P10/$O1)*$K4*O8</f>
        <v>0</v>
      </c>
      <c r="Q8" s="1">
        <v>0.15</v>
      </c>
      <c r="R8" s="8">
        <f>(R11-R10/$O1)*$K4*Q8</f>
        <v>0</v>
      </c>
      <c r="S8" s="1">
        <v>0.15</v>
      </c>
      <c r="T8" s="8">
        <f>(T11-T10/$O1)*$K4*S8</f>
        <v>0</v>
      </c>
      <c r="U8" s="1">
        <v>0.15</v>
      </c>
      <c r="V8" s="8">
        <f>(V11-V10/$O1)*$K4*U8</f>
        <v>0</v>
      </c>
      <c r="W8" s="1">
        <v>0.15</v>
      </c>
      <c r="X8" s="8">
        <f>(X11-X10/$O1)*$K4*W8</f>
        <v>0</v>
      </c>
    </row>
    <row r="9" spans="1:24" x14ac:dyDescent="0.25">
      <c r="B9" s="19" t="s">
        <v>20</v>
      </c>
      <c r="C9" s="21"/>
      <c r="D9" s="22"/>
      <c r="E9" s="23"/>
      <c r="F9" s="24"/>
      <c r="G9" s="22"/>
      <c r="H9" s="23"/>
      <c r="I9" s="24"/>
      <c r="J9" t="s">
        <v>12</v>
      </c>
      <c r="K9" s="1">
        <v>0.02</v>
      </c>
      <c r="L9" s="8">
        <f>(L11-L10/$O1)*$K4*K9</f>
        <v>5.090471216606173</v>
      </c>
      <c r="M9" s="1">
        <v>0.02</v>
      </c>
      <c r="N9" s="8">
        <f>(N11-N10/$O1)*$K4*M9</f>
        <v>0</v>
      </c>
      <c r="O9" s="1">
        <v>0.02</v>
      </c>
      <c r="P9" s="8">
        <f>(P11-P10/$O1)*$K4*O9</f>
        <v>0</v>
      </c>
      <c r="Q9" s="1">
        <v>0.02</v>
      </c>
      <c r="R9" s="8">
        <f>(R11-R10/$O1)*$K4*Q9</f>
        <v>0</v>
      </c>
      <c r="S9" s="1">
        <v>0.02</v>
      </c>
      <c r="T9" s="8">
        <f>(T11-T10/$O1)*$K4*S9</f>
        <v>0</v>
      </c>
      <c r="U9" s="1">
        <v>2.5000000000000001E-2</v>
      </c>
      <c r="V9" s="8">
        <f>(V11-V10/$O1)*$K4*U9</f>
        <v>0</v>
      </c>
      <c r="W9" s="1">
        <v>2.5000000000000001E-2</v>
      </c>
      <c r="X9" s="8">
        <f>(X11-X10/$O1)*$K4*W9</f>
        <v>0</v>
      </c>
    </row>
    <row r="10" spans="1:24" x14ac:dyDescent="0.25">
      <c r="B10" t="s">
        <v>21</v>
      </c>
      <c r="C10" s="25"/>
      <c r="D10" s="26">
        <f>J3/J2*D11</f>
        <v>263779.37561593694</v>
      </c>
      <c r="E10" s="27"/>
      <c r="F10" s="28"/>
      <c r="G10" s="26">
        <f>J3/J2*G11</f>
        <v>308800.62438406306</v>
      </c>
      <c r="H10" s="27"/>
      <c r="I10" s="28"/>
      <c r="J10" t="s">
        <v>22</v>
      </c>
      <c r="L10" s="29"/>
      <c r="N10" s="29"/>
      <c r="P10" s="29"/>
      <c r="R10" s="29"/>
      <c r="T10" s="29"/>
      <c r="V10" s="29"/>
      <c r="X10" s="29"/>
    </row>
    <row r="11" spans="1:24" x14ac:dyDescent="0.25">
      <c r="B11" t="s">
        <v>23</v>
      </c>
      <c r="C11" s="25"/>
      <c r="D11" s="30">
        <f>E14+F14</f>
        <v>261780</v>
      </c>
      <c r="E11" s="31"/>
      <c r="F11" s="32"/>
      <c r="G11" s="30">
        <f>H14+I14</f>
        <v>306460</v>
      </c>
      <c r="H11" s="31"/>
      <c r="I11" s="31"/>
      <c r="J11" s="33"/>
      <c r="K11" s="34">
        <f>K14+L14</f>
        <v>572580</v>
      </c>
      <c r="L11" s="35">
        <f>K11/2204.62262184877</f>
        <v>259.71791921460067</v>
      </c>
      <c r="M11" s="34">
        <f>M14+N14</f>
        <v>0</v>
      </c>
      <c r="N11" s="35">
        <f>M11/2204.62262184877</f>
        <v>0</v>
      </c>
      <c r="O11" s="34">
        <f>O14+P14</f>
        <v>0</v>
      </c>
      <c r="P11" s="35">
        <f>O11/2204.62262184877</f>
        <v>0</v>
      </c>
      <c r="Q11" s="34">
        <f>Q14+R14</f>
        <v>0</v>
      </c>
      <c r="R11" s="35">
        <f>Q11/2204.62262184877</f>
        <v>0</v>
      </c>
      <c r="S11" s="34">
        <f>S14+T14</f>
        <v>0</v>
      </c>
      <c r="T11" s="35">
        <f>S11/2204.62262184877</f>
        <v>0</v>
      </c>
      <c r="U11" s="34">
        <f>U14+V14</f>
        <v>0</v>
      </c>
      <c r="V11" s="35">
        <f>U11/2204.62262184877</f>
        <v>0</v>
      </c>
      <c r="W11" s="34">
        <f>W14+X14</f>
        <v>0</v>
      </c>
      <c r="X11" s="35">
        <f>W11/2204.62262184877</f>
        <v>0</v>
      </c>
    </row>
    <row r="12" spans="1:24" x14ac:dyDescent="0.25">
      <c r="A12" s="6" t="s">
        <v>24</v>
      </c>
      <c r="B12" s="6"/>
      <c r="C12" s="25"/>
      <c r="D12" s="36" t="s">
        <v>25</v>
      </c>
      <c r="E12" s="37"/>
      <c r="F12" s="38"/>
      <c r="G12" s="36" t="s">
        <v>26</v>
      </c>
      <c r="H12" s="37"/>
      <c r="I12" s="37"/>
      <c r="J12" s="39"/>
      <c r="K12" s="40" t="s">
        <v>75</v>
      </c>
      <c r="L12" s="41"/>
      <c r="M12" s="40" t="s">
        <v>75</v>
      </c>
      <c r="N12" s="41"/>
      <c r="O12" s="40" t="s">
        <v>78</v>
      </c>
      <c r="P12" s="41"/>
      <c r="Q12" s="40" t="s">
        <v>29</v>
      </c>
      <c r="R12" s="41"/>
      <c r="S12" s="40" t="s">
        <v>79</v>
      </c>
      <c r="T12" s="41"/>
      <c r="U12" s="40" t="s">
        <v>32</v>
      </c>
      <c r="V12" s="41"/>
      <c r="W12" s="40" t="s">
        <v>33</v>
      </c>
      <c r="X12" s="41"/>
    </row>
    <row r="13" spans="1:24" x14ac:dyDescent="0.25">
      <c r="B13" t="s">
        <v>34</v>
      </c>
      <c r="C13" s="25"/>
      <c r="D13" s="42" t="s">
        <v>35</v>
      </c>
      <c r="E13" s="6" t="s">
        <v>36</v>
      </c>
      <c r="F13" s="43"/>
      <c r="G13" s="42" t="s">
        <v>35</v>
      </c>
      <c r="H13" s="6" t="s">
        <v>36</v>
      </c>
      <c r="I13" s="6"/>
      <c r="J13" s="33"/>
      <c r="K13" s="40" t="s">
        <v>36</v>
      </c>
      <c r="L13" s="41"/>
      <c r="M13" s="40" t="s">
        <v>36</v>
      </c>
      <c r="N13" s="41"/>
      <c r="O13" s="40" t="s">
        <v>36</v>
      </c>
      <c r="P13" s="41"/>
      <c r="Q13" s="40" t="s">
        <v>36</v>
      </c>
      <c r="R13" s="41"/>
      <c r="S13" s="40" t="s">
        <v>36</v>
      </c>
      <c r="T13" s="41"/>
      <c r="U13" s="40" t="s">
        <v>36</v>
      </c>
      <c r="V13" s="41"/>
      <c r="W13" s="40" t="s">
        <v>36</v>
      </c>
      <c r="X13" s="41"/>
    </row>
    <row r="14" spans="1:24" x14ac:dyDescent="0.25">
      <c r="C14" s="25"/>
      <c r="D14" s="42"/>
      <c r="E14" s="44">
        <f>SUM(E15:E133)</f>
        <v>261780</v>
      </c>
      <c r="F14" s="45">
        <f>SUM(F15:F133)</f>
        <v>0</v>
      </c>
      <c r="G14" s="42"/>
      <c r="H14" s="44">
        <f>SUM(H15:H133)</f>
        <v>306460</v>
      </c>
      <c r="I14" s="44">
        <f>SUM(I15:I133)</f>
        <v>0</v>
      </c>
      <c r="J14" s="33"/>
      <c r="K14" s="46">
        <f t="shared" ref="K14:X14" si="1">SUM(K15:K133)</f>
        <v>572580</v>
      </c>
      <c r="L14" s="47">
        <f t="shared" si="1"/>
        <v>0</v>
      </c>
      <c r="M14" s="46">
        <f t="shared" si="1"/>
        <v>0</v>
      </c>
      <c r="N14" s="47">
        <f t="shared" si="1"/>
        <v>0</v>
      </c>
      <c r="O14" s="46">
        <f t="shared" si="1"/>
        <v>0</v>
      </c>
      <c r="P14" s="47">
        <f t="shared" si="1"/>
        <v>0</v>
      </c>
      <c r="Q14" s="46">
        <f t="shared" si="1"/>
        <v>0</v>
      </c>
      <c r="R14" s="47">
        <f t="shared" si="1"/>
        <v>0</v>
      </c>
      <c r="S14" s="46">
        <f t="shared" si="1"/>
        <v>0</v>
      </c>
      <c r="T14" s="47">
        <f t="shared" si="1"/>
        <v>0</v>
      </c>
      <c r="U14" s="46">
        <f t="shared" si="1"/>
        <v>0</v>
      </c>
      <c r="V14" s="47">
        <f t="shared" si="1"/>
        <v>0</v>
      </c>
      <c r="W14" s="46">
        <f t="shared" si="1"/>
        <v>0</v>
      </c>
      <c r="X14" s="47">
        <f t="shared" si="1"/>
        <v>0</v>
      </c>
    </row>
    <row r="15" spans="1:24" x14ac:dyDescent="0.25">
      <c r="C15" s="25"/>
      <c r="D15" s="42"/>
      <c r="E15" t="s">
        <v>37</v>
      </c>
      <c r="F15" s="25" t="s">
        <v>38</v>
      </c>
      <c r="G15" s="42"/>
      <c r="H15" t="s">
        <v>37</v>
      </c>
      <c r="I15" t="s">
        <v>39</v>
      </c>
      <c r="J15" s="42"/>
      <c r="K15" s="48" t="s">
        <v>37</v>
      </c>
      <c r="L15" s="49" t="s">
        <v>38</v>
      </c>
      <c r="M15" s="48" t="s">
        <v>37</v>
      </c>
      <c r="N15" s="49" t="s">
        <v>80</v>
      </c>
      <c r="O15" s="48" t="s">
        <v>37</v>
      </c>
      <c r="P15" s="49" t="s">
        <v>38</v>
      </c>
      <c r="Q15" s="48" t="s">
        <v>37</v>
      </c>
      <c r="R15" s="49" t="s">
        <v>38</v>
      </c>
      <c r="S15" s="48" t="s">
        <v>37</v>
      </c>
      <c r="T15" s="49" t="s">
        <v>38</v>
      </c>
      <c r="U15" s="48" t="s">
        <v>37</v>
      </c>
      <c r="V15" s="49" t="s">
        <v>38</v>
      </c>
      <c r="W15" s="48" t="s">
        <v>37</v>
      </c>
      <c r="X15" s="49" t="s">
        <v>38</v>
      </c>
    </row>
    <row r="16" spans="1:24" x14ac:dyDescent="0.25">
      <c r="B16">
        <v>1</v>
      </c>
      <c r="C16" s="25"/>
      <c r="D16" s="42">
        <v>18</v>
      </c>
      <c r="E16">
        <v>14800</v>
      </c>
      <c r="F16" s="25"/>
      <c r="G16" s="42">
        <v>836</v>
      </c>
      <c r="H16">
        <v>8900</v>
      </c>
      <c r="J16" s="63"/>
      <c r="K16">
        <v>23460</v>
      </c>
    </row>
    <row r="17" spans="2:16" x14ac:dyDescent="0.25">
      <c r="B17">
        <v>2</v>
      </c>
      <c r="C17" s="25"/>
      <c r="D17" s="42">
        <v>19</v>
      </c>
      <c r="E17">
        <v>15900</v>
      </c>
      <c r="F17" s="25"/>
      <c r="G17" s="42">
        <v>837</v>
      </c>
      <c r="H17">
        <v>20780</v>
      </c>
      <c r="J17" s="63"/>
      <c r="K17">
        <v>36240</v>
      </c>
    </row>
    <row r="18" spans="2:16" x14ac:dyDescent="0.25">
      <c r="B18">
        <v>3</v>
      </c>
      <c r="C18" s="25"/>
      <c r="D18" s="42">
        <v>20</v>
      </c>
      <c r="E18">
        <v>16100</v>
      </c>
      <c r="F18" s="25"/>
      <c r="G18" s="42">
        <v>838</v>
      </c>
      <c r="H18">
        <v>22400</v>
      </c>
      <c r="J18" s="63"/>
      <c r="K18">
        <v>38480</v>
      </c>
    </row>
    <row r="19" spans="2:16" x14ac:dyDescent="0.25">
      <c r="B19">
        <v>4</v>
      </c>
      <c r="C19" s="25"/>
      <c r="D19">
        <v>21</v>
      </c>
      <c r="E19">
        <v>17060</v>
      </c>
      <c r="F19" s="25"/>
      <c r="G19">
        <v>839</v>
      </c>
      <c r="H19">
        <v>20820</v>
      </c>
      <c r="J19" s="63"/>
      <c r="K19">
        <v>40360</v>
      </c>
    </row>
    <row r="20" spans="2:16" x14ac:dyDescent="0.25">
      <c r="B20">
        <v>5</v>
      </c>
      <c r="C20" s="25"/>
      <c r="D20">
        <v>22</v>
      </c>
      <c r="E20">
        <v>18400</v>
      </c>
      <c r="F20" s="25"/>
      <c r="G20">
        <v>840</v>
      </c>
      <c r="H20">
        <v>19780</v>
      </c>
      <c r="J20" s="63"/>
      <c r="K20">
        <v>38140</v>
      </c>
    </row>
    <row r="21" spans="2:16" x14ac:dyDescent="0.25">
      <c r="B21">
        <v>6</v>
      </c>
      <c r="C21" s="25"/>
      <c r="D21">
        <v>23</v>
      </c>
      <c r="E21">
        <v>19920</v>
      </c>
      <c r="F21" s="25"/>
      <c r="G21" t="s">
        <v>81</v>
      </c>
      <c r="H21">
        <v>21220</v>
      </c>
      <c r="J21" s="58"/>
      <c r="K21">
        <v>41080</v>
      </c>
    </row>
    <row r="22" spans="2:16" x14ac:dyDescent="0.25">
      <c r="B22">
        <v>7</v>
      </c>
      <c r="C22" s="25"/>
      <c r="D22">
        <v>24</v>
      </c>
      <c r="E22">
        <v>16640</v>
      </c>
      <c r="F22" s="25"/>
      <c r="G22">
        <v>843</v>
      </c>
      <c r="H22">
        <v>22580</v>
      </c>
      <c r="J22" s="63"/>
      <c r="K22">
        <v>38460</v>
      </c>
    </row>
    <row r="23" spans="2:16" x14ac:dyDescent="0.25">
      <c r="B23">
        <v>8</v>
      </c>
      <c r="C23" s="25"/>
      <c r="D23">
        <v>25</v>
      </c>
      <c r="E23">
        <v>21860</v>
      </c>
      <c r="F23" s="25"/>
      <c r="G23">
        <v>844</v>
      </c>
      <c r="H23">
        <v>20380</v>
      </c>
      <c r="J23" s="63"/>
      <c r="K23">
        <v>43100</v>
      </c>
    </row>
    <row r="24" spans="2:16" x14ac:dyDescent="0.25">
      <c r="B24">
        <v>9</v>
      </c>
      <c r="C24" s="25"/>
      <c r="D24">
        <v>26</v>
      </c>
      <c r="E24">
        <v>17740</v>
      </c>
      <c r="F24" s="25"/>
      <c r="G24">
        <v>845</v>
      </c>
      <c r="H24">
        <v>21560</v>
      </c>
      <c r="J24" s="63"/>
      <c r="K24">
        <v>39320</v>
      </c>
    </row>
    <row r="25" spans="2:16" x14ac:dyDescent="0.25">
      <c r="B25">
        <v>10</v>
      </c>
      <c r="C25" s="25"/>
      <c r="D25">
        <v>27</v>
      </c>
      <c r="E25">
        <v>20360</v>
      </c>
      <c r="F25" s="25"/>
      <c r="G25">
        <v>846</v>
      </c>
      <c r="H25">
        <v>22060</v>
      </c>
      <c r="J25" s="63"/>
      <c r="K25">
        <v>42360</v>
      </c>
    </row>
    <row r="26" spans="2:16" x14ac:dyDescent="0.25">
      <c r="B26">
        <v>11</v>
      </c>
      <c r="C26" s="25"/>
      <c r="D26">
        <v>28</v>
      </c>
      <c r="E26">
        <v>18140</v>
      </c>
      <c r="F26" s="25"/>
      <c r="G26">
        <v>847</v>
      </c>
      <c r="H26">
        <v>23900</v>
      </c>
      <c r="J26" s="63"/>
      <c r="K26">
        <v>42540</v>
      </c>
    </row>
    <row r="27" spans="2:16" x14ac:dyDescent="0.25">
      <c r="B27">
        <v>12</v>
      </c>
      <c r="C27" s="25"/>
      <c r="D27">
        <v>29</v>
      </c>
      <c r="E27">
        <v>13980</v>
      </c>
      <c r="F27" s="25"/>
      <c r="G27">
        <v>848</v>
      </c>
      <c r="H27">
        <v>17920</v>
      </c>
      <c r="J27" s="63"/>
      <c r="K27">
        <v>32180</v>
      </c>
      <c r="O27" s="16"/>
      <c r="P27" s="16"/>
    </row>
    <row r="28" spans="2:16" x14ac:dyDescent="0.25">
      <c r="B28">
        <v>13</v>
      </c>
      <c r="C28" s="25"/>
      <c r="D28">
        <v>30</v>
      </c>
      <c r="E28">
        <v>19720</v>
      </c>
      <c r="F28" s="25"/>
      <c r="G28">
        <v>849</v>
      </c>
      <c r="H28">
        <v>20680</v>
      </c>
      <c r="J28" s="63"/>
      <c r="K28">
        <v>40860</v>
      </c>
      <c r="P28" s="16"/>
    </row>
    <row r="29" spans="2:16" x14ac:dyDescent="0.25">
      <c r="B29">
        <v>14</v>
      </c>
      <c r="C29" s="25"/>
      <c r="D29">
        <v>31</v>
      </c>
      <c r="E29">
        <v>18160</v>
      </c>
      <c r="F29" s="25"/>
      <c r="G29">
        <v>850</v>
      </c>
      <c r="H29">
        <v>19360</v>
      </c>
      <c r="J29" s="63"/>
      <c r="K29">
        <v>38620</v>
      </c>
      <c r="P29" s="16"/>
    </row>
    <row r="30" spans="2:16" x14ac:dyDescent="0.25">
      <c r="B30">
        <v>15</v>
      </c>
      <c r="C30" s="25"/>
      <c r="D30">
        <v>32</v>
      </c>
      <c r="E30">
        <v>13000</v>
      </c>
      <c r="F30" s="25"/>
      <c r="G30">
        <v>851</v>
      </c>
      <c r="H30">
        <v>16840</v>
      </c>
      <c r="J30" s="63"/>
    </row>
    <row r="31" spans="2:16" x14ac:dyDescent="0.25">
      <c r="C31" s="25"/>
      <c r="F31" s="25"/>
      <c r="G31">
        <v>852</v>
      </c>
      <c r="H31">
        <v>7280</v>
      </c>
      <c r="J31" s="63"/>
      <c r="K31">
        <v>37380</v>
      </c>
    </row>
    <row r="32" spans="2:16" x14ac:dyDescent="0.25">
      <c r="C32" s="25"/>
      <c r="F32" s="25"/>
      <c r="J32" s="63"/>
    </row>
    <row r="33" spans="1:20" s="16" customFormat="1" x14ac:dyDescent="0.25">
      <c r="A33"/>
      <c r="B33"/>
      <c r="C33" s="52"/>
      <c r="D33"/>
      <c r="E33"/>
      <c r="F33" s="25"/>
      <c r="G33"/>
      <c r="H33"/>
      <c r="I33"/>
      <c r="J33" s="63"/>
      <c r="K33"/>
      <c r="M33"/>
      <c r="N33"/>
      <c r="Q33"/>
      <c r="R33"/>
      <c r="S33"/>
      <c r="T33"/>
    </row>
    <row r="34" spans="1:20" s="16" customFormat="1" x14ac:dyDescent="0.25">
      <c r="A34"/>
      <c r="B34"/>
      <c r="C34" s="52"/>
      <c r="D34"/>
      <c r="E34"/>
      <c r="F34" s="25"/>
      <c r="G34"/>
      <c r="H34"/>
      <c r="I34"/>
      <c r="J34" s="63"/>
      <c r="K34"/>
      <c r="M34"/>
      <c r="N34"/>
      <c r="Q34"/>
      <c r="R34"/>
      <c r="S34"/>
      <c r="T34"/>
    </row>
    <row r="35" spans="1:20" s="16" customFormat="1" x14ac:dyDescent="0.25">
      <c r="A35"/>
      <c r="B35"/>
      <c r="C35" s="52"/>
      <c r="D35"/>
      <c r="E35"/>
      <c r="F35" s="25"/>
      <c r="G35"/>
      <c r="H35"/>
      <c r="I35"/>
      <c r="J35" s="63"/>
      <c r="K35"/>
      <c r="L35"/>
      <c r="M35"/>
      <c r="N35"/>
      <c r="S35"/>
      <c r="T35"/>
    </row>
    <row r="36" spans="1:20" s="16" customFormat="1" x14ac:dyDescent="0.25">
      <c r="A36"/>
      <c r="B36"/>
      <c r="C36" s="52"/>
      <c r="D36"/>
      <c r="E36"/>
      <c r="F36" s="25"/>
      <c r="G36"/>
      <c r="H36"/>
      <c r="I36"/>
      <c r="J36" s="63"/>
      <c r="K36"/>
      <c r="L36"/>
      <c r="M36"/>
      <c r="N36"/>
      <c r="S36"/>
      <c r="T36"/>
    </row>
    <row r="37" spans="1:20" s="16" customFormat="1" x14ac:dyDescent="0.25">
      <c r="A37"/>
      <c r="B37"/>
      <c r="C37" s="52"/>
      <c r="D37" s="42"/>
      <c r="E37" s="3"/>
      <c r="F37" s="25"/>
      <c r="G37"/>
      <c r="H37" s="3"/>
      <c r="I37"/>
      <c r="J37" s="63"/>
      <c r="K37"/>
      <c r="L37"/>
      <c r="M37"/>
      <c r="N37"/>
      <c r="O37" s="54"/>
      <c r="S37"/>
      <c r="T37"/>
    </row>
    <row r="38" spans="1:20" x14ac:dyDescent="0.25">
      <c r="C38" s="25"/>
      <c r="D38" s="42"/>
      <c r="F38" s="25"/>
      <c r="J38" s="63"/>
    </row>
    <row r="39" spans="1:20" x14ac:dyDescent="0.25">
      <c r="C39" s="25"/>
      <c r="D39" s="42"/>
      <c r="E39" s="3"/>
      <c r="F39" s="25"/>
      <c r="H39" s="3"/>
      <c r="J39" s="63"/>
      <c r="O39" s="54"/>
    </row>
    <row r="40" spans="1:20" x14ac:dyDescent="0.25">
      <c r="C40" s="25"/>
      <c r="D40" s="42"/>
      <c r="F40" s="25"/>
      <c r="J40" s="63"/>
    </row>
    <row r="41" spans="1:20" x14ac:dyDescent="0.25">
      <c r="C41" s="25"/>
      <c r="D41" s="42"/>
      <c r="F41" s="25"/>
      <c r="J41" s="63"/>
    </row>
    <row r="42" spans="1:20" x14ac:dyDescent="0.25">
      <c r="C42" s="25"/>
      <c r="D42" s="42"/>
      <c r="F42" s="25"/>
      <c r="J42" s="63"/>
      <c r="R42" s="16"/>
    </row>
    <row r="43" spans="1:20" x14ac:dyDescent="0.25">
      <c r="C43" s="25"/>
      <c r="D43" s="42"/>
      <c r="F43" s="25"/>
      <c r="J43" s="63"/>
      <c r="R43" s="16"/>
    </row>
    <row r="44" spans="1:20" x14ac:dyDescent="0.25">
      <c r="C44" s="25"/>
      <c r="D44" s="42"/>
      <c r="F44" s="25"/>
      <c r="J44" s="63"/>
      <c r="Q44" s="16"/>
    </row>
    <row r="45" spans="1:20" x14ac:dyDescent="0.25">
      <c r="C45" s="25"/>
      <c r="D45" s="42"/>
      <c r="F45" s="25"/>
      <c r="J45" s="63"/>
    </row>
    <row r="46" spans="1:20" x14ac:dyDescent="0.25">
      <c r="C46" s="25"/>
      <c r="D46" s="42"/>
      <c r="F46" s="25"/>
      <c r="J46" s="63"/>
    </row>
    <row r="47" spans="1:20" x14ac:dyDescent="0.25">
      <c r="C47" s="25"/>
      <c r="D47" s="42"/>
      <c r="F47" s="25"/>
      <c r="J47" s="63"/>
    </row>
    <row r="48" spans="1:20" x14ac:dyDescent="0.25">
      <c r="C48" s="25"/>
      <c r="D48" s="42"/>
      <c r="F48" s="25"/>
      <c r="J48" s="63"/>
    </row>
    <row r="49" spans="3:13" x14ac:dyDescent="0.25">
      <c r="C49" s="25"/>
      <c r="D49" s="42"/>
      <c r="F49" s="25"/>
      <c r="J49" s="63"/>
    </row>
    <row r="50" spans="3:13" x14ac:dyDescent="0.25">
      <c r="C50" s="25"/>
      <c r="D50" s="42"/>
      <c r="F50" s="25"/>
      <c r="J50" s="63"/>
    </row>
    <row r="51" spans="3:13" x14ac:dyDescent="0.25">
      <c r="C51" s="25"/>
      <c r="D51" s="42"/>
      <c r="F51" s="25"/>
      <c r="J51" s="63"/>
    </row>
    <row r="52" spans="3:13" x14ac:dyDescent="0.25">
      <c r="C52" s="25"/>
      <c r="D52" s="42"/>
      <c r="F52" s="66"/>
      <c r="J52" s="63"/>
      <c r="L52" s="65"/>
    </row>
    <row r="53" spans="3:13" x14ac:dyDescent="0.25">
      <c r="C53" s="25"/>
      <c r="D53" s="42"/>
      <c r="F53" s="66"/>
      <c r="J53" s="63"/>
      <c r="L53" s="65"/>
    </row>
    <row r="54" spans="3:13" x14ac:dyDescent="0.25">
      <c r="C54" s="25"/>
      <c r="D54" s="42"/>
      <c r="F54" s="66"/>
      <c r="G54" s="51"/>
      <c r="J54" s="63"/>
      <c r="L54" s="65"/>
    </row>
    <row r="55" spans="3:13" x14ac:dyDescent="0.25">
      <c r="C55" s="25"/>
      <c r="D55" s="42"/>
      <c r="F55" s="65"/>
      <c r="G55" s="42"/>
      <c r="H55" s="65"/>
      <c r="J55" s="63"/>
      <c r="L55" s="65"/>
      <c r="M55" s="65"/>
    </row>
    <row r="56" spans="3:13" x14ac:dyDescent="0.25">
      <c r="C56" s="25"/>
      <c r="D56" s="42"/>
      <c r="F56" s="25"/>
      <c r="G56" s="42"/>
      <c r="H56" s="65"/>
      <c r="J56" s="63"/>
      <c r="M56" s="65"/>
    </row>
    <row r="57" spans="3:13" x14ac:dyDescent="0.25">
      <c r="C57" s="25"/>
      <c r="D57" s="42"/>
      <c r="F57" s="25"/>
      <c r="G57" s="42"/>
      <c r="J57" s="63"/>
    </row>
    <row r="58" spans="3:13" x14ac:dyDescent="0.25">
      <c r="C58" s="25"/>
      <c r="D58" s="42"/>
      <c r="F58" s="25"/>
      <c r="G58" s="42"/>
      <c r="J58" s="63"/>
    </row>
    <row r="59" spans="3:13" x14ac:dyDescent="0.25">
      <c r="C59" s="25"/>
      <c r="D59" s="55"/>
      <c r="F59" s="25"/>
      <c r="G59" s="55"/>
      <c r="J59" s="42"/>
    </row>
    <row r="60" spans="3:13" x14ac:dyDescent="0.25">
      <c r="C60" s="25"/>
      <c r="F60" s="25"/>
      <c r="J60" s="42"/>
    </row>
    <row r="61" spans="3:13" x14ac:dyDescent="0.25">
      <c r="C61" s="25"/>
      <c r="F61" s="25"/>
      <c r="J61" s="42"/>
    </row>
    <row r="62" spans="3:13" x14ac:dyDescent="0.25">
      <c r="C62" s="25"/>
      <c r="F62" s="25"/>
      <c r="J62" s="42"/>
    </row>
    <row r="63" spans="3:13" x14ac:dyDescent="0.25">
      <c r="J63" s="42"/>
    </row>
    <row r="64" spans="3:13" x14ac:dyDescent="0.25">
      <c r="J64" s="42"/>
    </row>
    <row r="65" spans="2:10" x14ac:dyDescent="0.25">
      <c r="J65" s="42"/>
    </row>
    <row r="66" spans="2:10" x14ac:dyDescent="0.25">
      <c r="J66" s="42"/>
    </row>
    <row r="67" spans="2:10" x14ac:dyDescent="0.25">
      <c r="J67" s="42"/>
    </row>
    <row r="68" spans="2:10" x14ac:dyDescent="0.25">
      <c r="C68" s="25"/>
      <c r="F68" s="25"/>
      <c r="J68" s="42"/>
    </row>
    <row r="69" spans="2:10" x14ac:dyDescent="0.25">
      <c r="C69" s="25"/>
      <c r="F69" s="25"/>
      <c r="J69" s="42"/>
    </row>
    <row r="70" spans="2:10" x14ac:dyDescent="0.25">
      <c r="C70" s="25"/>
      <c r="F70" s="25"/>
      <c r="J70" s="42"/>
    </row>
    <row r="71" spans="2:10" x14ac:dyDescent="0.25">
      <c r="C71" s="25"/>
      <c r="F71" s="25"/>
      <c r="J71" s="42"/>
    </row>
    <row r="72" spans="2:10" x14ac:dyDescent="0.25">
      <c r="C72" s="25"/>
      <c r="F72" s="25"/>
      <c r="J72" s="42"/>
    </row>
    <row r="73" spans="2:10" x14ac:dyDescent="0.25">
      <c r="C73" s="25"/>
      <c r="F73" s="25"/>
      <c r="J73" s="42"/>
    </row>
    <row r="74" spans="2:10" x14ac:dyDescent="0.25">
      <c r="C74" s="25"/>
      <c r="F74" s="25"/>
      <c r="J74" s="42"/>
    </row>
    <row r="75" spans="2:10" x14ac:dyDescent="0.25">
      <c r="C75" s="25"/>
      <c r="F75" s="25"/>
      <c r="J75" s="42"/>
    </row>
    <row r="76" spans="2:10" x14ac:dyDescent="0.25">
      <c r="C76" s="25"/>
      <c r="F76" s="25"/>
      <c r="J76" s="42"/>
    </row>
    <row r="77" spans="2:10" x14ac:dyDescent="0.25">
      <c r="C77" s="25"/>
      <c r="F77" s="25"/>
      <c r="J77" s="42"/>
    </row>
    <row r="78" spans="2:10" x14ac:dyDescent="0.25">
      <c r="C78" s="25"/>
      <c r="F78" s="25"/>
      <c r="J78" s="42"/>
    </row>
    <row r="79" spans="2:10" x14ac:dyDescent="0.25">
      <c r="C79" s="25"/>
      <c r="F79" s="25"/>
      <c r="J79" s="42"/>
    </row>
    <row r="80" spans="2:10" x14ac:dyDescent="0.25">
      <c r="B80" s="50"/>
      <c r="C80" s="25"/>
      <c r="F80" s="25"/>
      <c r="J80" s="42"/>
    </row>
    <row r="81" spans="2:10" x14ac:dyDescent="0.25">
      <c r="C81" s="25"/>
      <c r="F81" s="25"/>
      <c r="J81" s="42"/>
    </row>
    <row r="82" spans="2:10" x14ac:dyDescent="0.25">
      <c r="C82" s="25"/>
      <c r="F82" s="25"/>
      <c r="J82" s="42"/>
    </row>
    <row r="83" spans="2:10" x14ac:dyDescent="0.25">
      <c r="C83" s="25"/>
      <c r="F83" s="25"/>
      <c r="J83" s="42"/>
    </row>
    <row r="84" spans="2:10" x14ac:dyDescent="0.25">
      <c r="C84" s="25"/>
      <c r="F84" s="25"/>
      <c r="J84" s="42"/>
    </row>
    <row r="85" spans="2:10" x14ac:dyDescent="0.25">
      <c r="C85" s="25"/>
      <c r="F85" s="25"/>
      <c r="J85" s="42"/>
    </row>
    <row r="86" spans="2:10" x14ac:dyDescent="0.25">
      <c r="C86" s="25"/>
      <c r="F86" s="25"/>
      <c r="J86" s="42"/>
    </row>
    <row r="87" spans="2:10" x14ac:dyDescent="0.25">
      <c r="C87" s="25"/>
      <c r="F87" s="25"/>
      <c r="J87" s="42"/>
    </row>
    <row r="88" spans="2:10" x14ac:dyDescent="0.25">
      <c r="B88" s="50"/>
      <c r="C88" s="25"/>
      <c r="F88" s="25"/>
      <c r="J88" s="42"/>
    </row>
    <row r="89" spans="2:10" x14ac:dyDescent="0.25">
      <c r="C89" s="25"/>
      <c r="F89" s="25"/>
      <c r="J89" s="42"/>
    </row>
    <row r="90" spans="2:10" x14ac:dyDescent="0.25">
      <c r="C90" s="25"/>
      <c r="F90" s="25"/>
      <c r="J90" s="42"/>
    </row>
    <row r="91" spans="2:10" x14ac:dyDescent="0.25">
      <c r="C91" s="25"/>
      <c r="F91" s="25"/>
      <c r="J91" s="42"/>
    </row>
    <row r="92" spans="2:10" x14ac:dyDescent="0.25">
      <c r="C92" s="25"/>
      <c r="D92" s="42"/>
      <c r="F92" s="25"/>
      <c r="J92" s="42"/>
    </row>
    <row r="93" spans="2:10" x14ac:dyDescent="0.25">
      <c r="C93" s="25"/>
      <c r="D93" s="42"/>
      <c r="F93" s="25"/>
      <c r="G93" s="42"/>
      <c r="J93" s="42"/>
    </row>
    <row r="94" spans="2:10" x14ac:dyDescent="0.25">
      <c r="B94" s="50"/>
      <c r="C94" s="25"/>
      <c r="D94" s="42"/>
      <c r="F94" s="25"/>
      <c r="G94" s="42"/>
      <c r="J94" s="42"/>
    </row>
    <row r="95" spans="2:10" x14ac:dyDescent="0.25">
      <c r="C95" s="25"/>
      <c r="D95" s="42"/>
      <c r="F95" s="25"/>
      <c r="G95" s="42"/>
      <c r="J95" s="42"/>
    </row>
    <row r="96" spans="2:10" x14ac:dyDescent="0.25">
      <c r="C96" s="25"/>
      <c r="D96" s="42"/>
      <c r="F96" s="25"/>
      <c r="G96" s="42"/>
      <c r="J96" s="42"/>
    </row>
    <row r="97" spans="3:10" x14ac:dyDescent="0.25">
      <c r="C97" s="25"/>
      <c r="D97" s="42"/>
      <c r="F97" s="25"/>
      <c r="G97" s="42"/>
      <c r="J97" s="42"/>
    </row>
    <row r="98" spans="3:10" x14ac:dyDescent="0.25">
      <c r="C98" s="25"/>
      <c r="D98" s="42"/>
      <c r="F98" s="25"/>
      <c r="G98" s="42"/>
      <c r="J98" s="42"/>
    </row>
    <row r="99" spans="3:10" x14ac:dyDescent="0.25">
      <c r="C99" s="25"/>
      <c r="D99" s="42"/>
      <c r="F99" s="25"/>
      <c r="G99" s="42"/>
      <c r="J99" s="42"/>
    </row>
    <row r="100" spans="3:10" x14ac:dyDescent="0.25">
      <c r="C100" s="25"/>
      <c r="D100" s="42"/>
      <c r="F100" s="25"/>
      <c r="G100" s="42"/>
      <c r="J100" s="42"/>
    </row>
    <row r="101" spans="3:10" x14ac:dyDescent="0.25">
      <c r="C101" s="25"/>
      <c r="D101" s="42"/>
      <c r="F101" s="25"/>
      <c r="G101" s="42"/>
      <c r="J101" s="42"/>
    </row>
    <row r="102" spans="3:10" x14ac:dyDescent="0.25">
      <c r="D102" s="42"/>
      <c r="F102" s="25"/>
      <c r="G102" s="42"/>
      <c r="J102" s="42"/>
    </row>
    <row r="103" spans="3:10" x14ac:dyDescent="0.25">
      <c r="D103" s="42"/>
      <c r="F103" s="25"/>
      <c r="G103" s="42"/>
      <c r="J103" s="42"/>
    </row>
    <row r="104" spans="3:10" x14ac:dyDescent="0.25">
      <c r="D104" s="42"/>
      <c r="F104" s="25"/>
      <c r="G104" s="42"/>
      <c r="J104" s="42"/>
    </row>
    <row r="105" spans="3:10" x14ac:dyDescent="0.25">
      <c r="D105" s="42"/>
      <c r="F105" s="25"/>
      <c r="G105" s="42"/>
      <c r="J105" s="42"/>
    </row>
    <row r="106" spans="3:10" x14ac:dyDescent="0.25">
      <c r="D106" s="42"/>
      <c r="F106" s="25"/>
      <c r="G106" s="42"/>
      <c r="J106" s="42"/>
    </row>
    <row r="107" spans="3:10" x14ac:dyDescent="0.25">
      <c r="D107" s="42"/>
      <c r="F107" s="25"/>
      <c r="G107" s="42"/>
      <c r="J107" s="42"/>
    </row>
    <row r="108" spans="3:10" x14ac:dyDescent="0.25">
      <c r="D108" s="48"/>
      <c r="E108" s="56" t="s">
        <v>45</v>
      </c>
      <c r="F108" s="49"/>
      <c r="G108" s="48"/>
      <c r="H108" s="56" t="s">
        <v>45</v>
      </c>
      <c r="I108" s="56"/>
      <c r="J108" s="42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D392-5638-4677-BED1-DF8CD16D0C02}">
  <dimension ref="A1:X108"/>
  <sheetViews>
    <sheetView workbookViewId="0">
      <pane ySplit="15" topLeftCell="A16" activePane="bottomLeft" state="frozen"/>
      <selection activeCell="N6" sqref="N6"/>
      <selection pane="bottomLeft" activeCell="N6" sqref="N6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[4]Summary!E2</f>
        <v>0.13500000000000001</v>
      </c>
      <c r="O1">
        <v>2204.62262184877</v>
      </c>
      <c r="T1" t="s">
        <v>1</v>
      </c>
      <c r="U1" t="s">
        <v>2</v>
      </c>
      <c r="V1" t="s">
        <v>3</v>
      </c>
    </row>
    <row r="2" spans="1:24" x14ac:dyDescent="0.25">
      <c r="H2" s="2" t="s">
        <v>4</v>
      </c>
      <c r="I2" s="2" t="s">
        <v>4</v>
      </c>
      <c r="J2">
        <f>+D11+G11</f>
        <v>89420</v>
      </c>
      <c r="K2">
        <f>J2-J3</f>
        <v>-600</v>
      </c>
      <c r="L2" s="1">
        <f>K2/J2</f>
        <v>-6.7099082979199288E-3</v>
      </c>
      <c r="S2" t="s">
        <v>5</v>
      </c>
      <c r="V2" s="3">
        <f>U2*2204.622/60</f>
        <v>0</v>
      </c>
      <c r="W2" s="4" t="e">
        <f>V2/T2</f>
        <v>#DIV/0!</v>
      </c>
    </row>
    <row r="3" spans="1:24" x14ac:dyDescent="0.25">
      <c r="B3" t="s">
        <v>6</v>
      </c>
      <c r="D3" s="5" t="s">
        <v>95</v>
      </c>
      <c r="E3" s="6"/>
      <c r="F3" t="s">
        <v>96</v>
      </c>
      <c r="H3" s="2" t="s">
        <v>9</v>
      </c>
      <c r="I3" s="2"/>
      <c r="J3">
        <f>K11-L10+M11-N10+O11-P10+Q11-R10+S11-T10+U11-V10+W11-X10</f>
        <v>90020</v>
      </c>
      <c r="K3" s="7" t="s">
        <v>10</v>
      </c>
      <c r="L3" s="7" t="s">
        <v>11</v>
      </c>
      <c r="M3" s="7" t="s">
        <v>12</v>
      </c>
      <c r="N3" s="8">
        <f>N4*I4/O1</f>
        <v>36.268599024798199</v>
      </c>
      <c r="O3" s="8">
        <f>K7+M7+O7+Q7+S7+U7+W7</f>
        <v>36.268599024798206</v>
      </c>
      <c r="S3" t="s">
        <v>13</v>
      </c>
      <c r="U3" s="8"/>
      <c r="V3" s="3">
        <f>U3*2204.622/60</f>
        <v>0</v>
      </c>
      <c r="W3" s="4" t="e">
        <f>V3/T3</f>
        <v>#DIV/0!</v>
      </c>
    </row>
    <row r="4" spans="1:24" x14ac:dyDescent="0.25">
      <c r="B4" t="s">
        <v>14</v>
      </c>
      <c r="D4" s="9" t="str">
        <f>[4]Summary!C2</f>
        <v>Oats</v>
      </c>
      <c r="E4" s="6"/>
      <c r="F4" s="3">
        <v>2020</v>
      </c>
      <c r="I4" s="3">
        <f>[4]Summary!D2</f>
        <v>34</v>
      </c>
      <c r="J4" s="3">
        <f>J3/I4</f>
        <v>2647.6470588235293</v>
      </c>
      <c r="K4" s="10">
        <v>0.98</v>
      </c>
      <c r="L4" s="10">
        <f>IF(J5=0,L1,(L8+N8+P8+R8+T8+V8+X8)/J5/K4)</f>
        <v>0.2</v>
      </c>
      <c r="M4" s="10">
        <f>IF(J5=0,0,(L9+N9+P9+R9+T9+V9+X9)/J5/K4)</f>
        <v>0.02</v>
      </c>
      <c r="N4" s="3">
        <f>IF(L4&gt;L1,J4*(1-L4)/(1-L1)*(1-M4)*K4,J4*K4*(1-M4))</f>
        <v>2351.7227609656575</v>
      </c>
      <c r="S4" t="s">
        <v>18</v>
      </c>
      <c r="T4" s="12">
        <f>T2+T3</f>
        <v>0</v>
      </c>
      <c r="U4" s="12">
        <f t="shared" ref="U4:V4" si="0">U2+U3</f>
        <v>0</v>
      </c>
      <c r="V4" s="14">
        <f t="shared" si="0"/>
        <v>0</v>
      </c>
      <c r="W4" s="15" t="e">
        <f>V4/T4</f>
        <v>#DIV/0!</v>
      </c>
    </row>
    <row r="5" spans="1:24" x14ac:dyDescent="0.25">
      <c r="B5" t="s">
        <v>16</v>
      </c>
      <c r="D5" s="9">
        <v>44132</v>
      </c>
      <c r="E5" s="6"/>
      <c r="F5" s="11">
        <v>44133</v>
      </c>
      <c r="J5" s="8">
        <f>J3/O1</f>
        <v>40.83238514740011</v>
      </c>
      <c r="N5" s="3">
        <v>83.68</v>
      </c>
      <c r="O5" s="4">
        <f>N4/N5</f>
        <v>28.103761483815216</v>
      </c>
      <c r="P5" t="s">
        <v>17</v>
      </c>
      <c r="V5" s="8"/>
    </row>
    <row r="6" spans="1:24" x14ac:dyDescent="0.25">
      <c r="D6" s="16"/>
      <c r="J6" s="8"/>
      <c r="K6" s="17"/>
      <c r="L6" s="18"/>
      <c r="M6" s="17"/>
      <c r="N6" s="3"/>
      <c r="O6" s="4"/>
    </row>
    <row r="7" spans="1:24" x14ac:dyDescent="0.25">
      <c r="F7">
        <f>F8*E8</f>
        <v>0</v>
      </c>
      <c r="I7">
        <f>I8*H8</f>
        <v>0</v>
      </c>
      <c r="K7" s="8">
        <f>IF(K8&gt;$L1,(L11-L10/$O1)*$K4*(1-K8)/(1-$L1)*(1-K9),(L11-L10/$O1)*$K4*(1-K9))</f>
        <v>36.268599024798206</v>
      </c>
      <c r="M7" s="8">
        <f>IF(M8&gt;$L1,(N11-N10/$O1)*$K4*(1-M8)/(1-$L1)*(1-M9),(N11-N10/$O1)*$K4*(1-M9))</f>
        <v>0</v>
      </c>
      <c r="O7" s="8">
        <f>IF(O8&gt;$L1,(P11-P10/$O1)*$K4*(1-O8)/(1-$L1)*(1-O9),(P11-P10/$O1)*$K4*(1-O9))</f>
        <v>0</v>
      </c>
      <c r="Q7" s="8">
        <f>IF(Q8&gt;$L1,(R11-R10/$O1)*$K4*(1-Q8)/(1-$L1)*(1-Q9),(R11-R10/$O1)*$K4*(1-Q9))</f>
        <v>0</v>
      </c>
      <c r="S7" s="8">
        <f>IF(S8&gt;$L1,(T11-T10/$O1)*$K4*(1-S8)/(1-$L1)*(1-S9),(T11-T10/$O1)*$K4*(1-S9))</f>
        <v>0</v>
      </c>
      <c r="U7" s="8">
        <f>IF(U8&gt;$L1,(V11-V10/$O1)*$K4*(1-U8)/(1-$L1)*(1-U9),(V11-V10/$O1)*$K4*(1-U9))</f>
        <v>0</v>
      </c>
      <c r="W7" s="8">
        <f>IF(W8&gt;$L1,(X11-X10/$O1)*$K4*(1-W8)/(1-$L1)*(1-W9),(X11-X10/$O1)*$K4*(1-W9))</f>
        <v>0</v>
      </c>
    </row>
    <row r="8" spans="1:24" x14ac:dyDescent="0.25">
      <c r="B8" s="19"/>
      <c r="C8" s="19"/>
      <c r="D8" s="19"/>
      <c r="E8" s="20">
        <f>D9/D10</f>
        <v>0</v>
      </c>
      <c r="F8" s="19">
        <v>600</v>
      </c>
      <c r="G8" s="19"/>
      <c r="H8" s="20">
        <f>G9/G10</f>
        <v>0</v>
      </c>
      <c r="I8" s="19">
        <v>505</v>
      </c>
      <c r="J8" t="s">
        <v>19</v>
      </c>
      <c r="K8" s="1">
        <v>0.2</v>
      </c>
      <c r="L8" s="8">
        <f>(L11-L10/$O1)*$K4*K8</f>
        <v>8.0031474888904217</v>
      </c>
      <c r="M8" s="1">
        <v>0.18</v>
      </c>
      <c r="N8" s="8">
        <f>(N11-N10/$O1)*$K4*M8</f>
        <v>0</v>
      </c>
      <c r="O8" s="1">
        <v>0.18</v>
      </c>
      <c r="P8" s="8">
        <f>(P11-P10/$O1)*$K4*O8</f>
        <v>0</v>
      </c>
      <c r="Q8" s="1">
        <v>0.15</v>
      </c>
      <c r="R8" s="8">
        <f>(R11-R10/$O1)*$K4*Q8</f>
        <v>0</v>
      </c>
      <c r="S8" s="1">
        <v>0.15</v>
      </c>
      <c r="T8" s="8">
        <f>(T11-T10/$O1)*$K4*S8</f>
        <v>0</v>
      </c>
      <c r="U8" s="1">
        <v>0.15</v>
      </c>
      <c r="V8" s="8">
        <f>(V11-V10/$O1)*$K4*U8</f>
        <v>0</v>
      </c>
      <c r="W8" s="1">
        <v>0.15</v>
      </c>
      <c r="X8" s="8">
        <f>(X11-X10/$O1)*$K4*W8</f>
        <v>0</v>
      </c>
    </row>
    <row r="9" spans="1:24" x14ac:dyDescent="0.25">
      <c r="B9" s="19" t="s">
        <v>20</v>
      </c>
      <c r="C9" s="21"/>
      <c r="D9" s="22"/>
      <c r="E9" s="23"/>
      <c r="F9" s="24"/>
      <c r="G9" s="22"/>
      <c r="H9" s="23"/>
      <c r="I9" s="24"/>
      <c r="J9" t="s">
        <v>12</v>
      </c>
      <c r="K9" s="1">
        <v>0.02</v>
      </c>
      <c r="L9" s="8">
        <f>(L11-L10/$O1)*$K4*K9</f>
        <v>0.80031474888904219</v>
      </c>
      <c r="M9" s="1">
        <v>0.02</v>
      </c>
      <c r="N9" s="8">
        <f>(N11-N10/$O1)*$K4*M9</f>
        <v>0</v>
      </c>
      <c r="O9" s="1">
        <v>0.02</v>
      </c>
      <c r="P9" s="8">
        <f>(P11-P10/$O1)*$K4*O9</f>
        <v>0</v>
      </c>
      <c r="Q9" s="1">
        <v>0.02</v>
      </c>
      <c r="R9" s="8">
        <f>(R11-R10/$O1)*$K4*Q9</f>
        <v>0</v>
      </c>
      <c r="S9" s="1">
        <v>0.02</v>
      </c>
      <c r="T9" s="8">
        <f>(T11-T10/$O1)*$K4*S9</f>
        <v>0</v>
      </c>
      <c r="U9" s="1">
        <v>2.5000000000000001E-2</v>
      </c>
      <c r="V9" s="8">
        <f>(V11-V10/$O1)*$K4*U9</f>
        <v>0</v>
      </c>
      <c r="W9" s="1">
        <v>2.5000000000000001E-2</v>
      </c>
      <c r="X9" s="8">
        <f>(X11-X10/$O1)*$K4*W9</f>
        <v>0</v>
      </c>
    </row>
    <row r="10" spans="1:24" x14ac:dyDescent="0.25">
      <c r="B10" t="s">
        <v>21</v>
      </c>
      <c r="C10" s="25"/>
      <c r="D10" s="26">
        <f>J3/J2*D11</f>
        <v>44436.175352270184</v>
      </c>
      <c r="E10" s="27"/>
      <c r="F10" s="28"/>
      <c r="G10" s="26">
        <f>J3/J2*G11</f>
        <v>45583.824647729809</v>
      </c>
      <c r="H10" s="27"/>
      <c r="I10" s="28"/>
      <c r="J10" t="s">
        <v>22</v>
      </c>
      <c r="L10" s="29"/>
      <c r="N10" s="29"/>
      <c r="P10" s="29"/>
      <c r="R10" s="29"/>
      <c r="T10" s="29"/>
      <c r="V10" s="29"/>
      <c r="X10" s="29"/>
    </row>
    <row r="11" spans="1:24" x14ac:dyDescent="0.25">
      <c r="B11" t="s">
        <v>23</v>
      </c>
      <c r="C11" s="25"/>
      <c r="D11" s="30">
        <f>E14+F14</f>
        <v>44140</v>
      </c>
      <c r="E11" s="31"/>
      <c r="F11" s="32"/>
      <c r="G11" s="30">
        <f>H14+I14</f>
        <v>45280</v>
      </c>
      <c r="H11" s="31"/>
      <c r="I11" s="31"/>
      <c r="J11" s="33"/>
      <c r="K11" s="34">
        <f>K14+L14</f>
        <v>90020</v>
      </c>
      <c r="L11" s="35">
        <f>K11/2204.62262184877</f>
        <v>40.83238514740011</v>
      </c>
      <c r="M11" s="34">
        <f>M14+N14</f>
        <v>0</v>
      </c>
      <c r="N11" s="35">
        <f>M11/2204.62262184877</f>
        <v>0</v>
      </c>
      <c r="O11" s="34">
        <f>O14+P14</f>
        <v>0</v>
      </c>
      <c r="P11" s="35">
        <f>O11/2204.62262184877</f>
        <v>0</v>
      </c>
      <c r="Q11" s="34">
        <f>Q14+R14</f>
        <v>0</v>
      </c>
      <c r="R11" s="35">
        <f>Q11/2204.62262184877</f>
        <v>0</v>
      </c>
      <c r="S11" s="34">
        <f>S14+T14</f>
        <v>0</v>
      </c>
      <c r="T11" s="35">
        <f>S11/2204.62262184877</f>
        <v>0</v>
      </c>
      <c r="U11" s="34">
        <f>U14+V14</f>
        <v>0</v>
      </c>
      <c r="V11" s="35">
        <f>U11/2204.62262184877</f>
        <v>0</v>
      </c>
      <c r="W11" s="34">
        <f>W14+X14</f>
        <v>0</v>
      </c>
      <c r="X11" s="35">
        <f>W11/2204.62262184877</f>
        <v>0</v>
      </c>
    </row>
    <row r="12" spans="1:24" x14ac:dyDescent="0.25">
      <c r="A12" s="6" t="s">
        <v>24</v>
      </c>
      <c r="B12" s="6"/>
      <c r="C12" s="25"/>
      <c r="D12" s="36" t="s">
        <v>25</v>
      </c>
      <c r="E12" s="37"/>
      <c r="F12" s="38"/>
      <c r="G12" s="36" t="s">
        <v>26</v>
      </c>
      <c r="H12" s="37"/>
      <c r="I12" s="37"/>
      <c r="J12" s="39"/>
      <c r="K12" s="40" t="s">
        <v>78</v>
      </c>
      <c r="L12" s="41"/>
      <c r="M12" s="40" t="s">
        <v>75</v>
      </c>
      <c r="N12" s="41"/>
      <c r="O12" s="40" t="s">
        <v>78</v>
      </c>
      <c r="P12" s="41"/>
      <c r="Q12" s="40" t="s">
        <v>29</v>
      </c>
      <c r="R12" s="41"/>
      <c r="S12" s="40" t="s">
        <v>79</v>
      </c>
      <c r="T12" s="41"/>
      <c r="U12" s="40" t="s">
        <v>32</v>
      </c>
      <c r="V12" s="41"/>
      <c r="W12" s="40" t="s">
        <v>33</v>
      </c>
      <c r="X12" s="41"/>
    </row>
    <row r="13" spans="1:24" x14ac:dyDescent="0.25">
      <c r="B13" t="s">
        <v>34</v>
      </c>
      <c r="C13" s="25"/>
      <c r="D13" s="42" t="s">
        <v>35</v>
      </c>
      <c r="E13" s="6" t="s">
        <v>36</v>
      </c>
      <c r="F13" s="43"/>
      <c r="G13" s="42" t="s">
        <v>35</v>
      </c>
      <c r="H13" s="6" t="s">
        <v>36</v>
      </c>
      <c r="I13" s="6"/>
      <c r="J13" s="33"/>
      <c r="K13" s="40" t="s">
        <v>36</v>
      </c>
      <c r="L13" s="41"/>
      <c r="M13" s="40" t="s">
        <v>36</v>
      </c>
      <c r="N13" s="41"/>
      <c r="O13" s="40" t="s">
        <v>36</v>
      </c>
      <c r="P13" s="41"/>
      <c r="Q13" s="40" t="s">
        <v>36</v>
      </c>
      <c r="R13" s="41"/>
      <c r="S13" s="40" t="s">
        <v>36</v>
      </c>
      <c r="T13" s="41"/>
      <c r="U13" s="40" t="s">
        <v>36</v>
      </c>
      <c r="V13" s="41"/>
      <c r="W13" s="40" t="s">
        <v>36</v>
      </c>
      <c r="X13" s="41"/>
    </row>
    <row r="14" spans="1:24" x14ac:dyDescent="0.25">
      <c r="C14" s="25"/>
      <c r="D14" s="42"/>
      <c r="E14" s="44">
        <f>SUM(E15:E133)</f>
        <v>44140</v>
      </c>
      <c r="F14" s="45">
        <f>SUM(F15:F133)</f>
        <v>0</v>
      </c>
      <c r="G14" s="42"/>
      <c r="H14" s="44">
        <f>SUM(H15:H133)</f>
        <v>45280</v>
      </c>
      <c r="I14" s="44">
        <f>SUM(I15:I133)</f>
        <v>0</v>
      </c>
      <c r="J14" s="33"/>
      <c r="K14" s="46">
        <f t="shared" ref="K14:X14" si="1">SUM(K15:K133)</f>
        <v>90020</v>
      </c>
      <c r="L14" s="47">
        <f t="shared" si="1"/>
        <v>0</v>
      </c>
      <c r="M14" s="46">
        <f t="shared" si="1"/>
        <v>0</v>
      </c>
      <c r="N14" s="47">
        <f t="shared" si="1"/>
        <v>0</v>
      </c>
      <c r="O14" s="46">
        <f t="shared" si="1"/>
        <v>0</v>
      </c>
      <c r="P14" s="47">
        <f t="shared" si="1"/>
        <v>0</v>
      </c>
      <c r="Q14" s="46">
        <f t="shared" si="1"/>
        <v>0</v>
      </c>
      <c r="R14" s="47">
        <f t="shared" si="1"/>
        <v>0</v>
      </c>
      <c r="S14" s="46">
        <f t="shared" si="1"/>
        <v>0</v>
      </c>
      <c r="T14" s="47">
        <f t="shared" si="1"/>
        <v>0</v>
      </c>
      <c r="U14" s="46">
        <f t="shared" si="1"/>
        <v>0</v>
      </c>
      <c r="V14" s="47">
        <f t="shared" si="1"/>
        <v>0</v>
      </c>
      <c r="W14" s="46">
        <f t="shared" si="1"/>
        <v>0</v>
      </c>
      <c r="X14" s="47">
        <f t="shared" si="1"/>
        <v>0</v>
      </c>
    </row>
    <row r="15" spans="1:24" x14ac:dyDescent="0.25">
      <c r="C15" s="25"/>
      <c r="D15" s="42"/>
      <c r="E15" t="s">
        <v>37</v>
      </c>
      <c r="F15" s="25" t="s">
        <v>38</v>
      </c>
      <c r="G15" s="42"/>
      <c r="H15" t="s">
        <v>37</v>
      </c>
      <c r="I15" t="s">
        <v>39</v>
      </c>
      <c r="J15" s="42"/>
      <c r="K15" s="48" t="s">
        <v>37</v>
      </c>
      <c r="L15" s="49" t="s">
        <v>38</v>
      </c>
      <c r="M15" s="48" t="s">
        <v>37</v>
      </c>
      <c r="N15" s="49" t="s">
        <v>80</v>
      </c>
      <c r="O15" s="48" t="s">
        <v>37</v>
      </c>
      <c r="P15" s="49" t="s">
        <v>38</v>
      </c>
      <c r="Q15" s="48" t="s">
        <v>37</v>
      </c>
      <c r="R15" s="49" t="s">
        <v>38</v>
      </c>
      <c r="S15" s="48" t="s">
        <v>37</v>
      </c>
      <c r="T15" s="49" t="s">
        <v>38</v>
      </c>
      <c r="U15" s="48" t="s">
        <v>37</v>
      </c>
      <c r="V15" s="49" t="s">
        <v>38</v>
      </c>
      <c r="W15" s="48" t="s">
        <v>37</v>
      </c>
      <c r="X15" s="49" t="s">
        <v>38</v>
      </c>
    </row>
    <row r="16" spans="1:24" x14ac:dyDescent="0.25">
      <c r="C16" s="25"/>
      <c r="D16" s="42">
        <v>95</v>
      </c>
      <c r="E16">
        <v>7180</v>
      </c>
      <c r="F16" s="25"/>
      <c r="G16" s="42">
        <v>903</v>
      </c>
      <c r="H16">
        <v>9500</v>
      </c>
      <c r="J16" s="63"/>
      <c r="K16">
        <v>16920</v>
      </c>
    </row>
    <row r="17" spans="3:16" x14ac:dyDescent="0.25">
      <c r="C17" s="25"/>
      <c r="D17" s="42">
        <v>96</v>
      </c>
      <c r="E17">
        <v>10040</v>
      </c>
      <c r="F17" s="25"/>
      <c r="G17" s="42">
        <v>904</v>
      </c>
      <c r="H17">
        <v>9740</v>
      </c>
      <c r="J17" s="63"/>
      <c r="K17">
        <v>19800</v>
      </c>
    </row>
    <row r="18" spans="3:16" x14ac:dyDescent="0.25">
      <c r="C18" s="25"/>
      <c r="D18" s="42">
        <v>97</v>
      </c>
      <c r="E18">
        <v>8660</v>
      </c>
      <c r="F18" s="25"/>
      <c r="G18" s="42">
        <v>905</v>
      </c>
      <c r="H18">
        <v>12040</v>
      </c>
      <c r="J18" s="63"/>
      <c r="K18">
        <v>20900</v>
      </c>
    </row>
    <row r="19" spans="3:16" x14ac:dyDescent="0.25">
      <c r="C19" s="25"/>
      <c r="D19" t="s">
        <v>97</v>
      </c>
      <c r="E19">
        <v>12140</v>
      </c>
      <c r="F19" s="25"/>
      <c r="G19">
        <v>906</v>
      </c>
      <c r="H19">
        <v>9560</v>
      </c>
      <c r="J19" s="63"/>
      <c r="K19">
        <v>21700</v>
      </c>
    </row>
    <row r="20" spans="3:16" x14ac:dyDescent="0.25">
      <c r="C20" s="25"/>
      <c r="D20">
        <v>100</v>
      </c>
      <c r="E20">
        <v>6120</v>
      </c>
      <c r="F20" s="25"/>
      <c r="G20">
        <v>907</v>
      </c>
      <c r="H20">
        <v>4440</v>
      </c>
      <c r="J20" s="63"/>
      <c r="K20">
        <v>10700</v>
      </c>
    </row>
    <row r="21" spans="3:16" x14ac:dyDescent="0.25">
      <c r="C21" s="25"/>
      <c r="F21" s="25"/>
      <c r="J21" s="58"/>
    </row>
    <row r="22" spans="3:16" x14ac:dyDescent="0.25">
      <c r="C22" s="25"/>
      <c r="F22" s="25"/>
      <c r="J22" s="63"/>
    </row>
    <row r="23" spans="3:16" x14ac:dyDescent="0.25">
      <c r="C23" s="25"/>
      <c r="F23" s="25"/>
      <c r="J23" s="63"/>
    </row>
    <row r="24" spans="3:16" x14ac:dyDescent="0.25">
      <c r="C24" s="25"/>
      <c r="F24" s="25"/>
      <c r="J24" s="63"/>
    </row>
    <row r="25" spans="3:16" x14ac:dyDescent="0.25">
      <c r="C25" s="25"/>
      <c r="F25" s="25"/>
      <c r="J25" s="63"/>
    </row>
    <row r="26" spans="3:16" x14ac:dyDescent="0.25">
      <c r="C26" s="25"/>
      <c r="F26" s="25"/>
      <c r="J26" s="63"/>
    </row>
    <row r="27" spans="3:16" x14ac:dyDescent="0.25">
      <c r="C27" s="25"/>
      <c r="F27" s="25"/>
      <c r="J27" s="63"/>
      <c r="O27" s="16"/>
      <c r="P27" s="16"/>
    </row>
    <row r="28" spans="3:16" x14ac:dyDescent="0.25">
      <c r="C28" s="25"/>
      <c r="F28" s="25"/>
      <c r="J28" s="63"/>
      <c r="P28" s="16"/>
    </row>
    <row r="29" spans="3:16" x14ac:dyDescent="0.25">
      <c r="C29" s="25"/>
      <c r="F29" s="25"/>
      <c r="J29" s="63"/>
      <c r="P29" s="16"/>
    </row>
    <row r="30" spans="3:16" x14ac:dyDescent="0.25">
      <c r="C30" s="25"/>
      <c r="F30" s="25"/>
      <c r="J30" s="63"/>
    </row>
    <row r="31" spans="3:16" x14ac:dyDescent="0.25">
      <c r="C31" s="25"/>
      <c r="F31" s="25"/>
      <c r="J31" s="63"/>
    </row>
    <row r="32" spans="3:16" x14ac:dyDescent="0.25">
      <c r="C32" s="25"/>
      <c r="F32" s="25"/>
      <c r="J32" s="63"/>
    </row>
    <row r="33" spans="1:20" s="16" customFormat="1" x14ac:dyDescent="0.25">
      <c r="A33"/>
      <c r="B33"/>
      <c r="C33" s="52"/>
      <c r="D33"/>
      <c r="E33"/>
      <c r="F33" s="25"/>
      <c r="G33"/>
      <c r="H33"/>
      <c r="I33"/>
      <c r="J33" s="63"/>
      <c r="K33"/>
      <c r="M33"/>
      <c r="N33"/>
      <c r="Q33"/>
      <c r="R33"/>
      <c r="S33"/>
      <c r="T33"/>
    </row>
    <row r="34" spans="1:20" s="16" customFormat="1" x14ac:dyDescent="0.25">
      <c r="A34"/>
      <c r="B34"/>
      <c r="C34" s="52"/>
      <c r="D34"/>
      <c r="E34"/>
      <c r="F34" s="25"/>
      <c r="G34"/>
      <c r="H34"/>
      <c r="I34"/>
      <c r="J34" s="63"/>
      <c r="K34"/>
      <c r="M34"/>
      <c r="N34"/>
      <c r="Q34"/>
      <c r="R34"/>
      <c r="S34"/>
      <c r="T34"/>
    </row>
    <row r="35" spans="1:20" s="16" customFormat="1" x14ac:dyDescent="0.25">
      <c r="A35"/>
      <c r="B35"/>
      <c r="C35" s="52"/>
      <c r="D35"/>
      <c r="E35"/>
      <c r="F35" s="25"/>
      <c r="G35"/>
      <c r="H35"/>
      <c r="I35"/>
      <c r="J35" s="63"/>
      <c r="K35"/>
      <c r="L35"/>
      <c r="M35"/>
      <c r="N35"/>
      <c r="S35"/>
      <c r="T35"/>
    </row>
    <row r="36" spans="1:20" s="16" customFormat="1" x14ac:dyDescent="0.25">
      <c r="A36"/>
      <c r="B36"/>
      <c r="C36" s="52"/>
      <c r="D36"/>
      <c r="E36"/>
      <c r="F36" s="25"/>
      <c r="G36"/>
      <c r="H36"/>
      <c r="I36"/>
      <c r="J36" s="63"/>
      <c r="K36"/>
      <c r="L36"/>
      <c r="M36"/>
      <c r="N36"/>
      <c r="S36"/>
      <c r="T36"/>
    </row>
    <row r="37" spans="1:20" s="16" customFormat="1" x14ac:dyDescent="0.25">
      <c r="A37"/>
      <c r="B37"/>
      <c r="C37" s="52"/>
      <c r="D37" s="42"/>
      <c r="E37" s="3"/>
      <c r="F37" s="25"/>
      <c r="G37"/>
      <c r="H37" s="3"/>
      <c r="I37"/>
      <c r="J37" s="63"/>
      <c r="K37"/>
      <c r="L37"/>
      <c r="M37"/>
      <c r="N37"/>
      <c r="O37" s="54"/>
      <c r="S37"/>
      <c r="T37"/>
    </row>
    <row r="38" spans="1:20" x14ac:dyDescent="0.25">
      <c r="C38" s="25"/>
      <c r="D38" s="42"/>
      <c r="F38" s="25"/>
      <c r="J38" s="63"/>
    </row>
    <row r="39" spans="1:20" x14ac:dyDescent="0.25">
      <c r="C39" s="25"/>
      <c r="D39" s="42"/>
      <c r="E39" s="3"/>
      <c r="F39" s="25"/>
      <c r="H39" s="3"/>
      <c r="J39" s="63"/>
      <c r="O39" s="54"/>
    </row>
    <row r="40" spans="1:20" x14ac:dyDescent="0.25">
      <c r="C40" s="25"/>
      <c r="D40" s="42"/>
      <c r="F40" s="25"/>
      <c r="J40" s="63"/>
    </row>
    <row r="41" spans="1:20" x14ac:dyDescent="0.25">
      <c r="C41" s="25"/>
      <c r="D41" s="42"/>
      <c r="F41" s="25"/>
      <c r="J41" s="63"/>
    </row>
    <row r="42" spans="1:20" x14ac:dyDescent="0.25">
      <c r="C42" s="25"/>
      <c r="D42" s="42"/>
      <c r="F42" s="25"/>
      <c r="J42" s="63"/>
      <c r="R42" s="16"/>
    </row>
    <row r="43" spans="1:20" x14ac:dyDescent="0.25">
      <c r="C43" s="25"/>
      <c r="D43" s="42"/>
      <c r="F43" s="25"/>
      <c r="J43" s="63"/>
      <c r="R43" s="16"/>
    </row>
    <row r="44" spans="1:20" x14ac:dyDescent="0.25">
      <c r="C44" s="25"/>
      <c r="D44" s="42"/>
      <c r="F44" s="25"/>
      <c r="J44" s="63"/>
      <c r="Q44" s="16"/>
    </row>
    <row r="45" spans="1:20" x14ac:dyDescent="0.25">
      <c r="C45" s="25"/>
      <c r="D45" s="42"/>
      <c r="F45" s="25"/>
      <c r="J45" s="63"/>
    </row>
    <row r="46" spans="1:20" x14ac:dyDescent="0.25">
      <c r="C46" s="25"/>
      <c r="D46" s="42"/>
      <c r="F46" s="25"/>
      <c r="J46" s="63"/>
    </row>
    <row r="47" spans="1:20" x14ac:dyDescent="0.25">
      <c r="C47" s="25"/>
      <c r="D47" s="42"/>
      <c r="F47" s="25"/>
      <c r="J47" s="63"/>
    </row>
    <row r="48" spans="1:20" x14ac:dyDescent="0.25">
      <c r="C48" s="25"/>
      <c r="D48" s="42"/>
      <c r="F48" s="25"/>
      <c r="J48" s="63"/>
    </row>
    <row r="49" spans="3:13" x14ac:dyDescent="0.25">
      <c r="C49" s="25"/>
      <c r="D49" s="42"/>
      <c r="F49" s="25"/>
      <c r="J49" s="63"/>
    </row>
    <row r="50" spans="3:13" x14ac:dyDescent="0.25">
      <c r="C50" s="25"/>
      <c r="D50" s="42"/>
      <c r="F50" s="25"/>
      <c r="J50" s="63"/>
    </row>
    <row r="51" spans="3:13" x14ac:dyDescent="0.25">
      <c r="C51" s="25"/>
      <c r="D51" s="42"/>
      <c r="F51" s="25"/>
      <c r="J51" s="63"/>
    </row>
    <row r="52" spans="3:13" x14ac:dyDescent="0.25">
      <c r="C52" s="25"/>
      <c r="D52" s="42"/>
      <c r="F52" s="66"/>
      <c r="J52" s="63"/>
      <c r="L52" s="65"/>
    </row>
    <row r="53" spans="3:13" x14ac:dyDescent="0.25">
      <c r="C53" s="25"/>
      <c r="D53" s="42"/>
      <c r="F53" s="66"/>
      <c r="J53" s="63"/>
      <c r="L53" s="65"/>
    </row>
    <row r="54" spans="3:13" x14ac:dyDescent="0.25">
      <c r="C54" s="25"/>
      <c r="D54" s="42"/>
      <c r="F54" s="66"/>
      <c r="G54" s="51"/>
      <c r="J54" s="63"/>
      <c r="L54" s="65"/>
    </row>
    <row r="55" spans="3:13" x14ac:dyDescent="0.25">
      <c r="C55" s="25"/>
      <c r="D55" s="42"/>
      <c r="F55" s="65"/>
      <c r="G55" s="42"/>
      <c r="H55" s="65"/>
      <c r="J55" s="63"/>
      <c r="L55" s="65"/>
      <c r="M55" s="65"/>
    </row>
    <row r="56" spans="3:13" x14ac:dyDescent="0.25">
      <c r="C56" s="25"/>
      <c r="D56" s="42"/>
      <c r="F56" s="25"/>
      <c r="G56" s="42"/>
      <c r="H56" s="65"/>
      <c r="J56" s="63"/>
      <c r="M56" s="65"/>
    </row>
    <row r="57" spans="3:13" x14ac:dyDescent="0.25">
      <c r="C57" s="25"/>
      <c r="D57" s="42"/>
      <c r="F57" s="25"/>
      <c r="G57" s="42"/>
      <c r="J57" s="63"/>
    </row>
    <row r="58" spans="3:13" x14ac:dyDescent="0.25">
      <c r="C58" s="25"/>
      <c r="D58" s="42"/>
      <c r="F58" s="25"/>
      <c r="G58" s="42"/>
      <c r="J58" s="63"/>
    </row>
    <row r="59" spans="3:13" x14ac:dyDescent="0.25">
      <c r="C59" s="25"/>
      <c r="D59" s="55"/>
      <c r="F59" s="25"/>
      <c r="G59" s="55"/>
      <c r="J59" s="42"/>
    </row>
    <row r="60" spans="3:13" x14ac:dyDescent="0.25">
      <c r="C60" s="25"/>
      <c r="F60" s="25"/>
      <c r="J60" s="42"/>
    </row>
    <row r="61" spans="3:13" x14ac:dyDescent="0.25">
      <c r="C61" s="25"/>
      <c r="F61" s="25"/>
      <c r="J61" s="42"/>
    </row>
    <row r="62" spans="3:13" x14ac:dyDescent="0.25">
      <c r="C62" s="25"/>
      <c r="F62" s="25"/>
      <c r="J62" s="42"/>
    </row>
    <row r="63" spans="3:13" x14ac:dyDescent="0.25">
      <c r="J63" s="42"/>
    </row>
    <row r="64" spans="3:13" x14ac:dyDescent="0.25">
      <c r="J64" s="42"/>
    </row>
    <row r="65" spans="2:10" x14ac:dyDescent="0.25">
      <c r="J65" s="42"/>
    </row>
    <row r="66" spans="2:10" x14ac:dyDescent="0.25">
      <c r="J66" s="42"/>
    </row>
    <row r="67" spans="2:10" x14ac:dyDescent="0.25">
      <c r="J67" s="42"/>
    </row>
    <row r="68" spans="2:10" x14ac:dyDescent="0.25">
      <c r="C68" s="25"/>
      <c r="F68" s="25"/>
      <c r="J68" s="42"/>
    </row>
    <row r="69" spans="2:10" x14ac:dyDescent="0.25">
      <c r="C69" s="25"/>
      <c r="F69" s="25"/>
      <c r="J69" s="42"/>
    </row>
    <row r="70" spans="2:10" x14ac:dyDescent="0.25">
      <c r="C70" s="25"/>
      <c r="F70" s="25"/>
      <c r="J70" s="42"/>
    </row>
    <row r="71" spans="2:10" x14ac:dyDescent="0.25">
      <c r="C71" s="25"/>
      <c r="F71" s="25"/>
      <c r="J71" s="42"/>
    </row>
    <row r="72" spans="2:10" x14ac:dyDescent="0.25">
      <c r="C72" s="25"/>
      <c r="F72" s="25"/>
      <c r="J72" s="42"/>
    </row>
    <row r="73" spans="2:10" x14ac:dyDescent="0.25">
      <c r="C73" s="25"/>
      <c r="F73" s="25"/>
      <c r="J73" s="42"/>
    </row>
    <row r="74" spans="2:10" x14ac:dyDescent="0.25">
      <c r="C74" s="25"/>
      <c r="F74" s="25"/>
      <c r="J74" s="42"/>
    </row>
    <row r="75" spans="2:10" x14ac:dyDescent="0.25">
      <c r="C75" s="25"/>
      <c r="F75" s="25"/>
      <c r="J75" s="42"/>
    </row>
    <row r="76" spans="2:10" x14ac:dyDescent="0.25">
      <c r="C76" s="25"/>
      <c r="F76" s="25"/>
      <c r="J76" s="42"/>
    </row>
    <row r="77" spans="2:10" x14ac:dyDescent="0.25">
      <c r="C77" s="25"/>
      <c r="F77" s="25"/>
      <c r="J77" s="42"/>
    </row>
    <row r="78" spans="2:10" x14ac:dyDescent="0.25">
      <c r="C78" s="25"/>
      <c r="F78" s="25"/>
      <c r="J78" s="42"/>
    </row>
    <row r="79" spans="2:10" x14ac:dyDescent="0.25">
      <c r="C79" s="25"/>
      <c r="F79" s="25"/>
      <c r="J79" s="42"/>
    </row>
    <row r="80" spans="2:10" x14ac:dyDescent="0.25">
      <c r="B80" s="50"/>
      <c r="C80" s="25"/>
      <c r="F80" s="25"/>
      <c r="J80" s="42"/>
    </row>
    <row r="81" spans="2:10" x14ac:dyDescent="0.25">
      <c r="C81" s="25"/>
      <c r="F81" s="25"/>
      <c r="J81" s="42"/>
    </row>
    <row r="82" spans="2:10" x14ac:dyDescent="0.25">
      <c r="C82" s="25"/>
      <c r="F82" s="25"/>
      <c r="J82" s="42"/>
    </row>
    <row r="83" spans="2:10" x14ac:dyDescent="0.25">
      <c r="C83" s="25"/>
      <c r="F83" s="25"/>
      <c r="J83" s="42"/>
    </row>
    <row r="84" spans="2:10" x14ac:dyDescent="0.25">
      <c r="C84" s="25"/>
      <c r="F84" s="25"/>
      <c r="J84" s="42"/>
    </row>
    <row r="85" spans="2:10" x14ac:dyDescent="0.25">
      <c r="C85" s="25"/>
      <c r="F85" s="25"/>
      <c r="J85" s="42"/>
    </row>
    <row r="86" spans="2:10" x14ac:dyDescent="0.25">
      <c r="C86" s="25"/>
      <c r="F86" s="25"/>
      <c r="J86" s="42"/>
    </row>
    <row r="87" spans="2:10" x14ac:dyDescent="0.25">
      <c r="C87" s="25"/>
      <c r="F87" s="25"/>
      <c r="J87" s="42"/>
    </row>
    <row r="88" spans="2:10" x14ac:dyDescent="0.25">
      <c r="B88" s="50"/>
      <c r="C88" s="25"/>
      <c r="F88" s="25"/>
      <c r="J88" s="42"/>
    </row>
    <row r="89" spans="2:10" x14ac:dyDescent="0.25">
      <c r="C89" s="25"/>
      <c r="F89" s="25"/>
      <c r="J89" s="42"/>
    </row>
    <row r="90" spans="2:10" x14ac:dyDescent="0.25">
      <c r="C90" s="25"/>
      <c r="F90" s="25"/>
      <c r="J90" s="42"/>
    </row>
    <row r="91" spans="2:10" x14ac:dyDescent="0.25">
      <c r="C91" s="25"/>
      <c r="F91" s="25"/>
      <c r="J91" s="42"/>
    </row>
    <row r="92" spans="2:10" x14ac:dyDescent="0.25">
      <c r="C92" s="25"/>
      <c r="D92" s="42"/>
      <c r="F92" s="25"/>
      <c r="J92" s="42"/>
    </row>
    <row r="93" spans="2:10" x14ac:dyDescent="0.25">
      <c r="C93" s="25"/>
      <c r="D93" s="42"/>
      <c r="F93" s="25"/>
      <c r="G93" s="42"/>
      <c r="J93" s="42"/>
    </row>
    <row r="94" spans="2:10" x14ac:dyDescent="0.25">
      <c r="B94" s="50"/>
      <c r="C94" s="25"/>
      <c r="D94" s="42"/>
      <c r="F94" s="25"/>
      <c r="G94" s="42"/>
      <c r="J94" s="42"/>
    </row>
    <row r="95" spans="2:10" x14ac:dyDescent="0.25">
      <c r="C95" s="25"/>
      <c r="D95" s="42"/>
      <c r="F95" s="25"/>
      <c r="G95" s="42"/>
      <c r="J95" s="42"/>
    </row>
    <row r="96" spans="2:10" x14ac:dyDescent="0.25">
      <c r="C96" s="25"/>
      <c r="D96" s="42"/>
      <c r="F96" s="25"/>
      <c r="G96" s="42"/>
      <c r="J96" s="42"/>
    </row>
    <row r="97" spans="3:10" x14ac:dyDescent="0.25">
      <c r="C97" s="25"/>
      <c r="D97" s="42"/>
      <c r="F97" s="25"/>
      <c r="G97" s="42"/>
      <c r="J97" s="42"/>
    </row>
    <row r="98" spans="3:10" x14ac:dyDescent="0.25">
      <c r="C98" s="25"/>
      <c r="D98" s="42"/>
      <c r="F98" s="25"/>
      <c r="G98" s="42"/>
      <c r="J98" s="42"/>
    </row>
    <row r="99" spans="3:10" x14ac:dyDescent="0.25">
      <c r="C99" s="25"/>
      <c r="D99" s="42"/>
      <c r="F99" s="25"/>
      <c r="G99" s="42"/>
      <c r="J99" s="42"/>
    </row>
    <row r="100" spans="3:10" x14ac:dyDescent="0.25">
      <c r="C100" s="25"/>
      <c r="D100" s="42"/>
      <c r="F100" s="25"/>
      <c r="G100" s="42"/>
      <c r="J100" s="42"/>
    </row>
    <row r="101" spans="3:10" x14ac:dyDescent="0.25">
      <c r="C101" s="25"/>
      <c r="D101" s="42"/>
      <c r="F101" s="25"/>
      <c r="G101" s="42"/>
      <c r="J101" s="42"/>
    </row>
    <row r="102" spans="3:10" x14ac:dyDescent="0.25">
      <c r="D102" s="42"/>
      <c r="F102" s="25"/>
      <c r="G102" s="42"/>
      <c r="J102" s="42"/>
    </row>
    <row r="103" spans="3:10" x14ac:dyDescent="0.25">
      <c r="D103" s="42"/>
      <c r="F103" s="25"/>
      <c r="G103" s="42"/>
      <c r="J103" s="42"/>
    </row>
    <row r="104" spans="3:10" x14ac:dyDescent="0.25">
      <c r="D104" s="42"/>
      <c r="F104" s="25"/>
      <c r="G104" s="42"/>
      <c r="J104" s="42"/>
    </row>
    <row r="105" spans="3:10" x14ac:dyDescent="0.25">
      <c r="D105" s="42"/>
      <c r="F105" s="25"/>
      <c r="G105" s="42"/>
      <c r="J105" s="42"/>
    </row>
    <row r="106" spans="3:10" x14ac:dyDescent="0.25">
      <c r="D106" s="42"/>
      <c r="F106" s="25"/>
      <c r="G106" s="42"/>
      <c r="J106" s="42"/>
    </row>
    <row r="107" spans="3:10" x14ac:dyDescent="0.25">
      <c r="D107" s="42"/>
      <c r="F107" s="25"/>
      <c r="G107" s="42"/>
      <c r="J107" s="42"/>
    </row>
    <row r="108" spans="3:10" x14ac:dyDescent="0.25">
      <c r="D108" s="48"/>
      <c r="E108" s="56" t="s">
        <v>45</v>
      </c>
      <c r="F108" s="49"/>
      <c r="G108" s="48"/>
      <c r="H108" s="56" t="s">
        <v>45</v>
      </c>
      <c r="I108" s="56"/>
      <c r="J108" s="42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A842-B366-4C55-A24C-C1778906A0C4}">
  <dimension ref="A1:X42"/>
  <sheetViews>
    <sheetView workbookViewId="0">
      <pane ySplit="15" topLeftCell="A16" activePane="bottomLeft" state="frozen"/>
      <selection activeCell="B23" sqref="B23"/>
      <selection pane="bottomLeft" activeCell="B23" sqref="B23"/>
    </sheetView>
  </sheetViews>
  <sheetFormatPr defaultRowHeight="15" x14ac:dyDescent="0.25"/>
  <cols>
    <col min="1" max="1" width="4" customWidth="1"/>
    <col min="3" max="3" width="4" customWidth="1"/>
    <col min="4" max="4" width="6.5703125" customWidth="1"/>
    <col min="6" max="6" width="9.4257812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[2]Summary!E2</f>
        <v>0.16</v>
      </c>
      <c r="O1">
        <v>2204.62262184877</v>
      </c>
    </row>
    <row r="2" spans="1:24" x14ac:dyDescent="0.25">
      <c r="H2" s="2" t="s">
        <v>4</v>
      </c>
      <c r="I2" s="2" t="s">
        <v>4</v>
      </c>
      <c r="J2">
        <f>+D11+G11</f>
        <v>46543</v>
      </c>
      <c r="K2">
        <f>J2-J3</f>
        <v>0</v>
      </c>
      <c r="L2" s="1">
        <f>K2/J2</f>
        <v>0</v>
      </c>
    </row>
    <row r="3" spans="1:24" x14ac:dyDescent="0.25">
      <c r="B3" t="s">
        <v>6</v>
      </c>
      <c r="D3" s="5" t="s">
        <v>62</v>
      </c>
      <c r="E3" s="6"/>
      <c r="F3" t="s">
        <v>63</v>
      </c>
      <c r="H3" s="2" t="s">
        <v>9</v>
      </c>
      <c r="I3" s="2"/>
      <c r="J3">
        <f>K11-L10+M11-N10+O11-P10+Q11-R10+S11-T10+U11-V10+W11-X10</f>
        <v>46543</v>
      </c>
      <c r="K3" s="7" t="s">
        <v>10</v>
      </c>
      <c r="L3" s="7" t="s">
        <v>11</v>
      </c>
      <c r="M3" s="7" t="s">
        <v>12</v>
      </c>
      <c r="N3" s="8">
        <f>N4*I4/O1</f>
        <v>17.665722538644797</v>
      </c>
      <c r="O3" s="8">
        <f>K7+M7+O7+Q7+S7+U7+W7</f>
        <v>17.665722538644797</v>
      </c>
    </row>
    <row r="4" spans="1:24" x14ac:dyDescent="0.25">
      <c r="B4" t="s">
        <v>14</v>
      </c>
      <c r="D4" s="9" t="str">
        <f>[2]Summary!C2</f>
        <v>Peas</v>
      </c>
      <c r="E4" s="6"/>
      <c r="F4" s="3">
        <v>2020</v>
      </c>
      <c r="I4" s="3">
        <f>[2]Summary!D2</f>
        <v>60</v>
      </c>
      <c r="J4" s="3">
        <f>J3/I4</f>
        <v>775.7166666666667</v>
      </c>
      <c r="K4" s="10">
        <v>0.98</v>
      </c>
      <c r="L4" s="10">
        <f>IF(J5=0,L1,(L8+N8+P8+R8+T8+V8+X8)/J5/K4)</f>
        <v>0.16600000000000001</v>
      </c>
      <c r="M4" s="10">
        <f>IF(J5=0,0,(L9+N9+P9+R9+T9+V9+X9)/J5/K4)</f>
        <v>0.14000000000000001</v>
      </c>
      <c r="N4" s="3">
        <f>IF(L4&gt;L1,J4*(1-L4)/(1-L1)*(1-M4)*K4,J4*K4*(1-M4))</f>
        <v>649.10419233333334</v>
      </c>
      <c r="V4" s="8"/>
    </row>
    <row r="5" spans="1:24" x14ac:dyDescent="0.25">
      <c r="B5" t="s">
        <v>16</v>
      </c>
      <c r="D5" s="9">
        <v>44104</v>
      </c>
      <c r="E5" s="6"/>
      <c r="F5" s="11">
        <v>44105</v>
      </c>
      <c r="J5" s="8">
        <f>J3/O1</f>
        <v>21.111549676910055</v>
      </c>
      <c r="N5" s="3">
        <v>173.3</v>
      </c>
      <c r="O5" s="4">
        <f>N4/N5</f>
        <v>3.7455521773417964</v>
      </c>
      <c r="P5" t="s">
        <v>17</v>
      </c>
      <c r="V5" s="8"/>
    </row>
    <row r="6" spans="1:24" x14ac:dyDescent="0.25">
      <c r="D6" s="16"/>
      <c r="J6" s="8"/>
      <c r="K6" s="17"/>
      <c r="L6" s="18"/>
      <c r="M6" s="17"/>
      <c r="N6" s="3"/>
      <c r="O6" s="4"/>
    </row>
    <row r="7" spans="1:24" ht="14.25" customHeight="1" x14ac:dyDescent="0.25">
      <c r="F7">
        <f>F8*E8</f>
        <v>0</v>
      </c>
      <c r="I7">
        <f>I8*H8</f>
        <v>0</v>
      </c>
      <c r="K7" s="8">
        <f>IF(K8&gt;$L1,(L11-L10/$O1)*$K4*(1-K8)/(1-$L1)*(1-K9),(L11-L10/$O1)*$K4*(1-K9))</f>
        <v>17.665722538644797</v>
      </c>
      <c r="M7" s="8">
        <f>IF(M8&gt;$L1,(N11-N10/$O1)*$K4*(1-M8)/(1-$L1)*(1-M9),(N11-N10/$O1)*$K4*(1-M9))</f>
        <v>0</v>
      </c>
      <c r="O7" s="8">
        <f>IF(O8&gt;$L1,(P11-P10/$O1)*$K4*(1-O8)/(1-$L1)*(1-O9),(P11-P10/$O1)*$K4*(1-O9))</f>
        <v>0</v>
      </c>
      <c r="Q7" s="8">
        <f>IF(Q8&gt;$L1,(R11-R10/$O1)*$K4*(1-Q8)/(1-$L1)*(1-Q9),(R11-R10/$O1)*$K4*(1-Q9))</f>
        <v>0</v>
      </c>
      <c r="S7" s="8">
        <f>IF(S8&gt;$L1,(T11-T10/$O1)*$K4*(1-S8)/(1-$L1)*(1-S9),(T11-T10/$O1)*$K4*(1-S9))</f>
        <v>0</v>
      </c>
      <c r="U7" s="8">
        <f>IF(U8&gt;$L1,(V11-V10/$O1)*$K4*(1-U8)/(1-$L1)*(1-U9),(V11-V10/$O1)*$K4*(1-U9))</f>
        <v>0</v>
      </c>
      <c r="W7" s="8">
        <f>IF(W8&gt;$L1,(X11-X10/$O1)*$K4*(1-W8)/(1-$L1)*(1-W9),(X11-X10/$O1)*$K4*(1-W9))</f>
        <v>0</v>
      </c>
    </row>
    <row r="8" spans="1:24" x14ac:dyDescent="0.25">
      <c r="B8" s="19"/>
      <c r="C8" s="19"/>
      <c r="D8" s="19"/>
      <c r="E8" s="20">
        <f>D9/D10</f>
        <v>0</v>
      </c>
      <c r="F8" s="19">
        <v>600</v>
      </c>
      <c r="G8" s="19"/>
      <c r="H8" s="20">
        <f>G9/G10</f>
        <v>0</v>
      </c>
      <c r="I8" s="19">
        <v>505</v>
      </c>
      <c r="J8" t="s">
        <v>19</v>
      </c>
      <c r="K8" s="1">
        <v>0.16600000000000001</v>
      </c>
      <c r="L8" s="8">
        <f>(L11-L10/$O1)*$K4*K8</f>
        <v>3.434426901439728</v>
      </c>
      <c r="M8" s="1">
        <v>0.17</v>
      </c>
      <c r="N8" s="8">
        <f>(N11-N10/$O1)*$K4*M8</f>
        <v>0</v>
      </c>
      <c r="O8" s="1">
        <v>0.105</v>
      </c>
      <c r="P8" s="8">
        <f>(P11-P10/$O1)*$K4*O8</f>
        <v>0</v>
      </c>
      <c r="Q8" s="1">
        <v>9.5000000000000001E-2</v>
      </c>
      <c r="R8" s="8">
        <f>(R11-R10/$O1)*$K4*Q8</f>
        <v>0</v>
      </c>
      <c r="S8" s="1">
        <v>9.5000000000000001E-2</v>
      </c>
      <c r="T8" s="8">
        <f>(T11-T10/$O1)*$K4*S8</f>
        <v>0</v>
      </c>
      <c r="U8" s="1">
        <v>0.15</v>
      </c>
      <c r="V8" s="8">
        <f>(V11-V10/$O1)*$K4*U8</f>
        <v>0</v>
      </c>
      <c r="W8" s="1">
        <v>0.15</v>
      </c>
      <c r="X8" s="8">
        <f>(X11-X10/$O1)*$K4*W8</f>
        <v>0</v>
      </c>
    </row>
    <row r="9" spans="1:24" x14ac:dyDescent="0.25">
      <c r="B9" s="19" t="s">
        <v>20</v>
      </c>
      <c r="C9" s="21"/>
      <c r="D9" s="22"/>
      <c r="E9" s="23"/>
      <c r="F9" s="24"/>
      <c r="G9" s="22"/>
      <c r="H9" s="23"/>
      <c r="I9" s="24"/>
      <c r="J9" t="s">
        <v>12</v>
      </c>
      <c r="K9" s="1">
        <v>0.14000000000000001</v>
      </c>
      <c r="L9" s="8">
        <f>(L11-L10/$O1)*$K4*K9</f>
        <v>2.8965046156720602</v>
      </c>
      <c r="M9" s="1">
        <v>0.01</v>
      </c>
      <c r="N9" s="8">
        <f>(N11-N10/$O1)*$K4*M9</f>
        <v>0</v>
      </c>
      <c r="O9" s="1">
        <v>2.5000000000000001E-2</v>
      </c>
      <c r="P9" s="8">
        <f>(P11-P10/$O1)*$K4*O9</f>
        <v>0</v>
      </c>
      <c r="Q9" s="1">
        <v>2.5000000000000001E-2</v>
      </c>
      <c r="R9" s="8">
        <f>(R11-R10/$O1)*$K4*Q9</f>
        <v>0</v>
      </c>
      <c r="S9" s="1">
        <v>2.5000000000000001E-2</v>
      </c>
      <c r="T9" s="8">
        <f>(T11-T10/$O1)*$K4*S9</f>
        <v>0</v>
      </c>
      <c r="U9" s="1">
        <v>2.5000000000000001E-2</v>
      </c>
      <c r="V9" s="8">
        <f>(V11-V10/$O1)*$K4*U9</f>
        <v>0</v>
      </c>
      <c r="W9" s="1">
        <v>2.5000000000000001E-2</v>
      </c>
      <c r="X9" s="8">
        <f>(X11-X10/$O1)*$K4*W9</f>
        <v>0</v>
      </c>
    </row>
    <row r="10" spans="1:24" x14ac:dyDescent="0.25">
      <c r="B10" t="s">
        <v>21</v>
      </c>
      <c r="C10" s="25"/>
      <c r="D10" s="26">
        <f>J3/J2*D11</f>
        <v>23846</v>
      </c>
      <c r="E10" s="27"/>
      <c r="F10" s="28"/>
      <c r="G10" s="26">
        <f>J3/J2*G11</f>
        <v>22697</v>
      </c>
      <c r="H10" s="27"/>
      <c r="I10" s="28"/>
      <c r="J10" t="s">
        <v>22</v>
      </c>
      <c r="L10" s="29"/>
      <c r="N10" s="29"/>
      <c r="P10" s="29"/>
      <c r="R10" s="29"/>
      <c r="T10" s="29"/>
      <c r="V10" s="29"/>
      <c r="X10" s="29"/>
    </row>
    <row r="11" spans="1:24" x14ac:dyDescent="0.25">
      <c r="B11" t="s">
        <v>23</v>
      </c>
      <c r="C11" s="25"/>
      <c r="D11" s="30">
        <f>E14+F14</f>
        <v>23846</v>
      </c>
      <c r="E11" s="31"/>
      <c r="F11" s="32"/>
      <c r="G11" s="30">
        <f>H14+I14</f>
        <v>22697</v>
      </c>
      <c r="H11" s="31"/>
      <c r="I11" s="31"/>
      <c r="J11" s="33"/>
      <c r="K11" s="34">
        <f>K14+L14</f>
        <v>46543</v>
      </c>
      <c r="L11" s="35">
        <f>K11/2204.62262184877</f>
        <v>21.111549676910055</v>
      </c>
      <c r="M11" s="34">
        <f>M14+N14</f>
        <v>0</v>
      </c>
      <c r="N11" s="35">
        <f>M11/2204.62262184877</f>
        <v>0</v>
      </c>
      <c r="O11" s="34">
        <f>O14+P14</f>
        <v>0</v>
      </c>
      <c r="P11" s="35">
        <f>O11/2204.62262184877</f>
        <v>0</v>
      </c>
      <c r="Q11" s="34">
        <f>Q14+R14</f>
        <v>0</v>
      </c>
      <c r="R11" s="35">
        <f>Q11/2204.62262184877</f>
        <v>0</v>
      </c>
      <c r="S11" s="34">
        <f>S14+T14</f>
        <v>0</v>
      </c>
      <c r="T11" s="35">
        <f>S11/2204.62262184877</f>
        <v>0</v>
      </c>
      <c r="U11" s="34">
        <f>U14+V14</f>
        <v>0</v>
      </c>
      <c r="V11" s="35">
        <f>U11/2204.62262184877</f>
        <v>0</v>
      </c>
      <c r="W11" s="34">
        <f>W14+X14</f>
        <v>0</v>
      </c>
      <c r="X11" s="35">
        <f>W11/2204.62262184877</f>
        <v>0</v>
      </c>
    </row>
    <row r="12" spans="1:24" x14ac:dyDescent="0.25">
      <c r="A12" s="6" t="s">
        <v>24</v>
      </c>
      <c r="B12" s="6"/>
      <c r="C12" s="25"/>
      <c r="D12" s="36" t="s">
        <v>25</v>
      </c>
      <c r="E12" s="37"/>
      <c r="F12" s="38"/>
      <c r="G12" s="36" t="s">
        <v>26</v>
      </c>
      <c r="H12" s="37"/>
      <c r="I12" s="37"/>
      <c r="J12" s="39"/>
      <c r="K12" s="40" t="s">
        <v>64</v>
      </c>
      <c r="L12" s="41"/>
      <c r="M12" s="40" t="s">
        <v>58</v>
      </c>
      <c r="N12" s="41"/>
      <c r="O12" s="40" t="s">
        <v>59</v>
      </c>
      <c r="P12" s="41"/>
      <c r="Q12" s="40" t="s">
        <v>60</v>
      </c>
      <c r="R12" s="41"/>
      <c r="S12" s="40" t="s">
        <v>61</v>
      </c>
      <c r="T12" s="41"/>
      <c r="U12" s="40" t="s">
        <v>32</v>
      </c>
      <c r="V12" s="41"/>
      <c r="W12" s="40" t="s">
        <v>33</v>
      </c>
      <c r="X12" s="41"/>
    </row>
    <row r="13" spans="1:24" x14ac:dyDescent="0.25">
      <c r="B13" t="s">
        <v>34</v>
      </c>
      <c r="C13" s="25"/>
      <c r="D13" s="42" t="s">
        <v>35</v>
      </c>
      <c r="E13" s="6" t="s">
        <v>36</v>
      </c>
      <c r="F13" s="43"/>
      <c r="G13" s="42" t="s">
        <v>35</v>
      </c>
      <c r="H13" s="6" t="s">
        <v>36</v>
      </c>
      <c r="I13" s="6"/>
      <c r="J13" s="33"/>
      <c r="K13" s="40" t="s">
        <v>36</v>
      </c>
      <c r="L13" s="41"/>
      <c r="M13" s="40" t="s">
        <v>36</v>
      </c>
      <c r="N13" s="41"/>
      <c r="O13" s="40" t="s">
        <v>36</v>
      </c>
      <c r="P13" s="41"/>
      <c r="Q13" s="40" t="s">
        <v>36</v>
      </c>
      <c r="R13" s="41"/>
      <c r="S13" s="40" t="s">
        <v>36</v>
      </c>
      <c r="T13" s="41"/>
      <c r="U13" s="40" t="s">
        <v>36</v>
      </c>
      <c r="V13" s="41"/>
      <c r="W13" s="40" t="s">
        <v>36</v>
      </c>
      <c r="X13" s="41"/>
    </row>
    <row r="14" spans="1:24" x14ac:dyDescent="0.25">
      <c r="C14" s="25"/>
      <c r="D14" s="42"/>
      <c r="E14" s="44">
        <f>SUM(E15:E42)</f>
        <v>23846</v>
      </c>
      <c r="F14" s="45">
        <f>SUM(F15:F42)</f>
        <v>0</v>
      </c>
      <c r="G14" s="42"/>
      <c r="H14" s="44">
        <f>SUM(H15:H42)</f>
        <v>22697</v>
      </c>
      <c r="I14" s="44">
        <f>SUM(I15:I42)</f>
        <v>0</v>
      </c>
      <c r="J14" s="33"/>
      <c r="K14" s="46">
        <f t="shared" ref="K14:X14" si="0">SUM(K15:K42)</f>
        <v>46543</v>
      </c>
      <c r="L14" s="47">
        <f t="shared" si="0"/>
        <v>0</v>
      </c>
      <c r="M14" s="46">
        <f t="shared" si="0"/>
        <v>0</v>
      </c>
      <c r="N14" s="47">
        <f t="shared" si="0"/>
        <v>0</v>
      </c>
      <c r="O14" s="46">
        <f t="shared" si="0"/>
        <v>0</v>
      </c>
      <c r="P14" s="47">
        <f t="shared" si="0"/>
        <v>0</v>
      </c>
      <c r="Q14" s="46">
        <f t="shared" si="0"/>
        <v>0</v>
      </c>
      <c r="R14" s="47">
        <f t="shared" si="0"/>
        <v>0</v>
      </c>
      <c r="S14" s="46">
        <f t="shared" si="0"/>
        <v>0</v>
      </c>
      <c r="T14" s="47">
        <f t="shared" si="0"/>
        <v>0</v>
      </c>
      <c r="U14" s="46">
        <f t="shared" si="0"/>
        <v>0</v>
      </c>
      <c r="V14" s="47">
        <f t="shared" si="0"/>
        <v>0</v>
      </c>
      <c r="W14" s="46">
        <f t="shared" si="0"/>
        <v>0</v>
      </c>
      <c r="X14" s="47">
        <f t="shared" si="0"/>
        <v>0</v>
      </c>
    </row>
    <row r="15" spans="1:24" x14ac:dyDescent="0.25">
      <c r="C15" s="25"/>
      <c r="D15" s="42"/>
      <c r="E15" t="s">
        <v>37</v>
      </c>
      <c r="F15" s="25" t="s">
        <v>38</v>
      </c>
      <c r="G15" s="42"/>
      <c r="H15" t="s">
        <v>37</v>
      </c>
      <c r="I15" t="s">
        <v>39</v>
      </c>
      <c r="J15" s="42"/>
      <c r="K15" s="48" t="s">
        <v>37</v>
      </c>
      <c r="L15" s="49" t="s">
        <v>38</v>
      </c>
      <c r="M15" s="48" t="s">
        <v>37</v>
      </c>
      <c r="N15" s="49" t="s">
        <v>38</v>
      </c>
      <c r="O15" s="48" t="s">
        <v>37</v>
      </c>
      <c r="P15" s="49" t="s">
        <v>38</v>
      </c>
      <c r="Q15" s="48" t="s">
        <v>37</v>
      </c>
      <c r="R15" s="49" t="s">
        <v>38</v>
      </c>
      <c r="S15" s="48" t="s">
        <v>37</v>
      </c>
      <c r="T15" s="49" t="s">
        <v>38</v>
      </c>
      <c r="U15" s="48" t="s">
        <v>37</v>
      </c>
      <c r="V15" s="49" t="s">
        <v>38</v>
      </c>
      <c r="W15" s="48" t="s">
        <v>37</v>
      </c>
      <c r="X15" s="49" t="s">
        <v>38</v>
      </c>
    </row>
    <row r="16" spans="1:24" x14ac:dyDescent="0.25">
      <c r="C16" s="25"/>
      <c r="F16" s="25"/>
      <c r="G16" s="58"/>
      <c r="I16" s="25"/>
      <c r="J16" s="59"/>
    </row>
    <row r="17" spans="3:11" x14ac:dyDescent="0.25">
      <c r="C17" s="25"/>
      <c r="E17">
        <v>23846</v>
      </c>
      <c r="F17" s="25"/>
      <c r="G17" s="58"/>
      <c r="H17">
        <v>22697</v>
      </c>
      <c r="I17" s="25"/>
      <c r="J17" s="8"/>
      <c r="K17">
        <v>46543</v>
      </c>
    </row>
    <row r="18" spans="3:11" x14ac:dyDescent="0.25">
      <c r="C18" s="25"/>
      <c r="F18" s="25"/>
      <c r="G18" s="58"/>
      <c r="I18" s="25"/>
      <c r="J18" s="8"/>
    </row>
    <row r="19" spans="3:11" x14ac:dyDescent="0.25">
      <c r="C19" s="25"/>
      <c r="F19" s="25"/>
      <c r="G19" s="58"/>
      <c r="I19" s="25"/>
      <c r="J19" s="8"/>
    </row>
    <row r="20" spans="3:11" x14ac:dyDescent="0.25">
      <c r="C20" s="25"/>
      <c r="F20" s="25"/>
      <c r="G20" s="58"/>
      <c r="I20" s="25"/>
      <c r="J20" s="8"/>
    </row>
    <row r="21" spans="3:11" x14ac:dyDescent="0.25">
      <c r="C21" s="25"/>
      <c r="F21" s="25"/>
      <c r="G21" s="58"/>
      <c r="I21" s="25"/>
      <c r="J21" s="59"/>
    </row>
    <row r="22" spans="3:11" x14ac:dyDescent="0.25">
      <c r="C22" s="25"/>
      <c r="F22" s="25"/>
      <c r="G22" s="58"/>
      <c r="I22" s="25"/>
      <c r="J22" s="8"/>
    </row>
    <row r="23" spans="3:11" x14ac:dyDescent="0.25">
      <c r="C23" s="25"/>
      <c r="F23" s="25"/>
      <c r="G23" s="58"/>
      <c r="I23" s="25"/>
      <c r="J23" s="8"/>
    </row>
    <row r="24" spans="3:11" x14ac:dyDescent="0.25">
      <c r="C24" s="25"/>
      <c r="F24" s="25"/>
      <c r="G24" s="58"/>
      <c r="I24" s="25"/>
      <c r="J24" s="8"/>
    </row>
    <row r="25" spans="3:11" x14ac:dyDescent="0.25">
      <c r="C25" s="25"/>
      <c r="F25" s="25"/>
      <c r="G25" s="58"/>
      <c r="I25" s="25"/>
      <c r="J25" s="8"/>
    </row>
    <row r="26" spans="3:11" x14ac:dyDescent="0.25">
      <c r="C26" s="25"/>
      <c r="F26" s="25"/>
      <c r="G26" s="58"/>
      <c r="I26" s="25"/>
      <c r="J26" s="59"/>
    </row>
    <row r="27" spans="3:11" x14ac:dyDescent="0.25">
      <c r="C27" s="25"/>
      <c r="F27" s="25"/>
      <c r="G27" s="58"/>
      <c r="I27" s="25"/>
      <c r="J27" s="8"/>
    </row>
    <row r="28" spans="3:11" x14ac:dyDescent="0.25">
      <c r="C28" s="25"/>
      <c r="F28" s="25"/>
      <c r="G28" s="58"/>
      <c r="I28" s="25"/>
      <c r="J28" s="59"/>
    </row>
    <row r="29" spans="3:11" x14ac:dyDescent="0.25">
      <c r="C29" s="25"/>
      <c r="F29" s="25"/>
      <c r="G29" s="58"/>
      <c r="I29" s="25"/>
      <c r="J29" s="59"/>
    </row>
    <row r="30" spans="3:11" x14ac:dyDescent="0.25">
      <c r="C30" s="25"/>
      <c r="F30" s="25"/>
      <c r="G30" s="58"/>
      <c r="I30" s="25"/>
      <c r="J30" s="59"/>
    </row>
    <row r="31" spans="3:11" x14ac:dyDescent="0.25">
      <c r="C31" s="25"/>
      <c r="F31" s="25"/>
      <c r="G31" s="58"/>
      <c r="I31" s="25"/>
      <c r="J31" s="8"/>
    </row>
    <row r="32" spans="3:11" x14ac:dyDescent="0.25">
      <c r="C32" s="25"/>
      <c r="D32" s="42"/>
      <c r="F32" s="25"/>
      <c r="G32" s="42"/>
      <c r="J32" s="42"/>
    </row>
    <row r="33" spans="3:10" x14ac:dyDescent="0.25">
      <c r="C33" s="25"/>
      <c r="D33" s="42"/>
      <c r="F33" s="25"/>
      <c r="G33" s="42"/>
      <c r="J33" s="42"/>
    </row>
    <row r="34" spans="3:10" x14ac:dyDescent="0.25">
      <c r="C34" s="25"/>
      <c r="D34" s="42"/>
      <c r="F34" s="25"/>
      <c r="G34" s="42"/>
      <c r="J34" s="42"/>
    </row>
    <row r="35" spans="3:10" x14ac:dyDescent="0.25">
      <c r="C35" s="25"/>
      <c r="D35" s="42"/>
      <c r="F35" s="25"/>
      <c r="G35" s="42"/>
      <c r="J35" s="42"/>
    </row>
    <row r="36" spans="3:10" x14ac:dyDescent="0.25">
      <c r="D36" s="42"/>
      <c r="F36" s="25"/>
      <c r="G36" s="42"/>
      <c r="J36" s="42"/>
    </row>
    <row r="37" spans="3:10" x14ac:dyDescent="0.25">
      <c r="D37" s="42"/>
      <c r="F37" s="25"/>
      <c r="G37" s="42"/>
      <c r="J37" s="42"/>
    </row>
    <row r="38" spans="3:10" x14ac:dyDescent="0.25">
      <c r="D38" s="42"/>
      <c r="F38" s="25"/>
      <c r="G38" s="42"/>
      <c r="J38" s="42"/>
    </row>
    <row r="39" spans="3:10" x14ac:dyDescent="0.25">
      <c r="D39" s="42"/>
      <c r="F39" s="25"/>
      <c r="G39" s="42"/>
      <c r="J39" s="42"/>
    </row>
    <row r="40" spans="3:10" x14ac:dyDescent="0.25">
      <c r="D40" s="42"/>
      <c r="F40" s="25"/>
      <c r="G40" s="42"/>
      <c r="J40" s="42"/>
    </row>
    <row r="41" spans="3:10" x14ac:dyDescent="0.25">
      <c r="D41" s="42"/>
      <c r="F41" s="25"/>
      <c r="G41" s="42"/>
      <c r="J41" s="42"/>
    </row>
    <row r="42" spans="3:10" x14ac:dyDescent="0.25">
      <c r="D42" s="48"/>
      <c r="E42" s="56" t="s">
        <v>45</v>
      </c>
      <c r="F42" s="49"/>
      <c r="G42" s="48"/>
      <c r="H42" s="56" t="s">
        <v>45</v>
      </c>
      <c r="I42" s="56"/>
      <c r="J42" s="42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E2C2-A2DB-4C90-91EF-78F21461C21A}">
  <dimension ref="A1:AC83"/>
  <sheetViews>
    <sheetView workbookViewId="0">
      <pane ySplit="15" topLeftCell="A16" activePane="bottomLeft" state="frozen"/>
      <selection activeCell="B23" sqref="B23"/>
      <selection pane="bottomLeft" activeCell="B23" sqref="B23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7109375" bestFit="1" customWidth="1"/>
    <col min="7" max="7" width="7.42578125" style="3" customWidth="1"/>
    <col min="11" max="11" width="9.28515625" customWidth="1"/>
    <col min="26" max="26" width="9.85546875" bestFit="1" customWidth="1"/>
  </cols>
  <sheetData>
    <row r="1" spans="1:27" x14ac:dyDescent="0.25">
      <c r="B1" t="s">
        <v>0</v>
      </c>
      <c r="G1"/>
      <c r="L1" s="1">
        <f>[2]Summary!E2</f>
        <v>0.16</v>
      </c>
      <c r="O1">
        <v>2204.62262184877</v>
      </c>
    </row>
    <row r="2" spans="1:27" x14ac:dyDescent="0.25">
      <c r="G2"/>
      <c r="H2" s="2" t="s">
        <v>4</v>
      </c>
      <c r="I2" s="2" t="s">
        <v>4</v>
      </c>
      <c r="J2">
        <f>+D11+G11</f>
        <v>138180</v>
      </c>
      <c r="K2">
        <f>J2-J3</f>
        <v>0</v>
      </c>
      <c r="L2" s="1">
        <f>K2/J2</f>
        <v>0</v>
      </c>
    </row>
    <row r="3" spans="1:27" x14ac:dyDescent="0.25">
      <c r="B3" t="s">
        <v>6</v>
      </c>
      <c r="D3" s="5" t="s">
        <v>56</v>
      </c>
      <c r="E3" s="6"/>
      <c r="F3" t="s">
        <v>57</v>
      </c>
      <c r="G3"/>
      <c r="H3" s="2" t="s">
        <v>9</v>
      </c>
      <c r="I3" s="2"/>
      <c r="J3">
        <f>K11-L10+M11-N10+O11-P10+Q11-R10+S11-T10+U11-V10+W11-X10</f>
        <v>138180</v>
      </c>
      <c r="K3" s="7" t="s">
        <v>10</v>
      </c>
      <c r="L3" s="7" t="s">
        <v>11</v>
      </c>
      <c r="M3" s="7" t="s">
        <v>12</v>
      </c>
      <c r="N3" s="8">
        <f>N4*I4/O1</f>
        <v>57.866381409539542</v>
      </c>
      <c r="O3" s="8">
        <f>K7+M7+O7+Q7+S7+U7+W7</f>
        <v>57.866381409539549</v>
      </c>
    </row>
    <row r="4" spans="1:27" x14ac:dyDescent="0.25">
      <c r="B4" t="s">
        <v>14</v>
      </c>
      <c r="D4" s="9" t="str">
        <f>[2]Summary!C2</f>
        <v>Peas</v>
      </c>
      <c r="E4" s="6"/>
      <c r="F4" s="3">
        <v>2020</v>
      </c>
      <c r="G4"/>
      <c r="I4" s="3">
        <f>[2]Summary!D2</f>
        <v>60</v>
      </c>
      <c r="J4" s="3">
        <f>J3/I4</f>
        <v>2303</v>
      </c>
      <c r="K4" s="10">
        <v>0.98</v>
      </c>
      <c r="L4" s="10">
        <f>IF(J5=0,L1,(L8+N8+P8+R8+T8+V8+X8)/J5/K4)</f>
        <v>0.16700000000000001</v>
      </c>
      <c r="M4" s="10">
        <f>IF(J5=0,0,(L9+N9+P9+R9+T9+V9+X9)/J5/K4)</f>
        <v>0.05</v>
      </c>
      <c r="N4" s="3">
        <f>IF(L4&gt;L1,J4*(1-L4)/(1-L1)*(1-M4)*K4,J4*K4*(1-M4))</f>
        <v>2126.2255583333331</v>
      </c>
      <c r="V4" s="8"/>
    </row>
    <row r="5" spans="1:27" x14ac:dyDescent="0.25">
      <c r="B5" t="s">
        <v>16</v>
      </c>
      <c r="D5" s="9">
        <v>44103</v>
      </c>
      <c r="E5" s="6"/>
      <c r="F5" s="11">
        <v>44104</v>
      </c>
      <c r="G5"/>
      <c r="J5" s="8">
        <f>J3/O1</f>
        <v>62.677393686600162</v>
      </c>
      <c r="N5" s="3">
        <v>150.6</v>
      </c>
      <c r="O5" s="4">
        <f>N4/N5</f>
        <v>14.11836360115095</v>
      </c>
      <c r="P5" t="s">
        <v>17</v>
      </c>
      <c r="V5" s="8"/>
    </row>
    <row r="6" spans="1:27" x14ac:dyDescent="0.25">
      <c r="D6" s="16"/>
      <c r="G6"/>
      <c r="J6" s="8"/>
      <c r="K6" s="17"/>
      <c r="L6" s="18"/>
      <c r="M6" s="17"/>
      <c r="N6" s="3"/>
      <c r="O6" s="4"/>
    </row>
    <row r="7" spans="1:27" x14ac:dyDescent="0.25">
      <c r="F7">
        <f>F8*E8</f>
        <v>0</v>
      </c>
      <c r="G7"/>
      <c r="I7">
        <f>I8*H8</f>
        <v>0</v>
      </c>
      <c r="K7" s="8">
        <f>IF(K8&gt;$L1,(L11-L10/$O1)*$K4*(1-K8)/(1-$L1)*(1-K9),(L11-L10/$O1)*$K4*(1-K9))</f>
        <v>57.866381409539549</v>
      </c>
      <c r="M7" s="8">
        <f>IF(M8&gt;$L1,(N11-N10/$O1)*$K4*(1-M8)/(1-$L1)*(1-M9),(N11-N10/$O1)*$K4*(1-M9))</f>
        <v>0</v>
      </c>
      <c r="O7" s="8">
        <f>IF(O8&gt;$L1,(P11-P10/$O1)*$K4*(1-O8)/(1-$L1)*(1-O9),(P11-P10/$O1)*$K4*(1-O9))</f>
        <v>0</v>
      </c>
      <c r="Q7" s="8">
        <f>IF(Q8&gt;$L1,(R11-R10/$O1)*$K4*(1-Q8)/(1-$L1)*(1-Q9),(R11-R10/$O1)*$K4*(1-Q9))</f>
        <v>0</v>
      </c>
      <c r="S7" s="8">
        <f>IF(S8&gt;$L1,(T11-T10/$O1)*$K4*(1-S8)/(1-$L1)*(1-S9),(T11-T10/$O1)*$K4*(1-S9))</f>
        <v>0</v>
      </c>
      <c r="U7" s="8">
        <f>IF(U8&gt;$L1,(V11-V10/$O1)*$K4*(1-U8)/(1-$L1)*(1-U9),(V11-V10/$O1)*$K4*(1-U9))</f>
        <v>0</v>
      </c>
      <c r="W7" s="8">
        <f>IF(W8&gt;$L1,(X11-X10/$O1)*$K4*(1-W8)/(1-$L1)*(1-W9),(X11-X10/$O1)*$K4*(1-W9))</f>
        <v>0</v>
      </c>
    </row>
    <row r="8" spans="1:27" x14ac:dyDescent="0.25">
      <c r="B8" s="19"/>
      <c r="C8" s="19"/>
      <c r="D8" s="19"/>
      <c r="E8" s="20">
        <f>D9/D10</f>
        <v>0</v>
      </c>
      <c r="F8" s="19">
        <v>600</v>
      </c>
      <c r="G8" s="19"/>
      <c r="H8" s="20">
        <f>G9/G10</f>
        <v>0</v>
      </c>
      <c r="I8" s="19">
        <v>505</v>
      </c>
      <c r="J8" t="s">
        <v>19</v>
      </c>
      <c r="K8" s="1">
        <v>0.16700000000000001</v>
      </c>
      <c r="L8" s="8">
        <f>(L11-L10/$O1)*$K4*K8</f>
        <v>10.257782250748983</v>
      </c>
      <c r="M8" s="1">
        <v>0.161</v>
      </c>
      <c r="N8" s="8">
        <f>(N11-N10/$O1)*$K4*M8</f>
        <v>0</v>
      </c>
      <c r="O8" s="1">
        <v>0.105</v>
      </c>
      <c r="P8" s="8">
        <f>(P11-P10/$O1)*$K4*O8</f>
        <v>0</v>
      </c>
      <c r="Q8" s="1">
        <v>9.5000000000000001E-2</v>
      </c>
      <c r="R8" s="8">
        <f>(R11-R10/$O1)*$K4*Q8</f>
        <v>0</v>
      </c>
      <c r="S8" s="1">
        <v>9.5000000000000001E-2</v>
      </c>
      <c r="T8" s="8">
        <f>(T11-T10/$O1)*$K4*S8</f>
        <v>0</v>
      </c>
      <c r="U8" s="1">
        <v>0.15</v>
      </c>
      <c r="V8" s="8">
        <f>(V11-V10/$O1)*$K4*U8</f>
        <v>0</v>
      </c>
      <c r="W8" s="1">
        <v>0.15</v>
      </c>
      <c r="X8" s="8">
        <f>(X11-X10/$O1)*$K4*W8</f>
        <v>0</v>
      </c>
    </row>
    <row r="9" spans="1:27" x14ac:dyDescent="0.25">
      <c r="B9" s="19" t="s">
        <v>20</v>
      </c>
      <c r="C9" s="21"/>
      <c r="D9" s="22"/>
      <c r="E9" s="23"/>
      <c r="F9" s="24"/>
      <c r="G9" s="22"/>
      <c r="H9" s="23"/>
      <c r="I9" s="24"/>
      <c r="J9" t="s">
        <v>12</v>
      </c>
      <c r="K9" s="1">
        <v>0.05</v>
      </c>
      <c r="L9" s="8">
        <f>(L11-L10/$O1)*$K4*K9</f>
        <v>3.0711922906434079</v>
      </c>
      <c r="M9" s="1">
        <v>0.01</v>
      </c>
      <c r="N9" s="8">
        <f>(N11-N10/$O1)*$K4*M9</f>
        <v>0</v>
      </c>
      <c r="O9" s="1">
        <v>2.5000000000000001E-2</v>
      </c>
      <c r="P9" s="8">
        <f>(P11-P10/$O1)*$K4*O9</f>
        <v>0</v>
      </c>
      <c r="Q9" s="1">
        <v>2.5000000000000001E-2</v>
      </c>
      <c r="R9" s="8">
        <f>(R11-R10/$O1)*$K4*Q9</f>
        <v>0</v>
      </c>
      <c r="S9" s="1">
        <v>2.5000000000000001E-2</v>
      </c>
      <c r="T9" s="8">
        <f>(T11-T10/$O1)*$K4*S9</f>
        <v>0</v>
      </c>
      <c r="U9" s="1">
        <v>2.5000000000000001E-2</v>
      </c>
      <c r="V9" s="8">
        <f>(V11-V10/$O1)*$K4*U9</f>
        <v>0</v>
      </c>
      <c r="W9" s="1">
        <v>2.5000000000000001E-2</v>
      </c>
      <c r="X9" s="8">
        <f>(X11-X10/$O1)*$K4*W9</f>
        <v>0</v>
      </c>
    </row>
    <row r="10" spans="1:27" x14ac:dyDescent="0.25">
      <c r="B10" t="s">
        <v>21</v>
      </c>
      <c r="C10" s="25"/>
      <c r="D10" s="26">
        <f>J3/J2*D11</f>
        <v>63073</v>
      </c>
      <c r="E10" s="27"/>
      <c r="F10" s="28"/>
      <c r="G10" s="26">
        <f>J3/J2*G11</f>
        <v>75107</v>
      </c>
      <c r="H10" s="27"/>
      <c r="I10" s="28"/>
      <c r="J10" t="s">
        <v>22</v>
      </c>
      <c r="L10" s="29"/>
      <c r="N10" s="29">
        <v>0</v>
      </c>
      <c r="P10" s="29"/>
      <c r="R10" s="29"/>
      <c r="T10" s="29"/>
      <c r="V10" s="29"/>
      <c r="X10" s="29"/>
    </row>
    <row r="11" spans="1:27" x14ac:dyDescent="0.25">
      <c r="B11" t="s">
        <v>23</v>
      </c>
      <c r="C11" s="25"/>
      <c r="D11" s="30">
        <f>E14+F14</f>
        <v>63073</v>
      </c>
      <c r="E11" s="31"/>
      <c r="F11" s="32"/>
      <c r="G11" s="30">
        <f>H14+I14</f>
        <v>75107</v>
      </c>
      <c r="H11" s="31"/>
      <c r="I11" s="31"/>
      <c r="J11" s="33"/>
      <c r="K11" s="34">
        <f>K14+L14</f>
        <v>138180</v>
      </c>
      <c r="L11" s="35">
        <f>K11/2204.62262184877</f>
        <v>62.677393686600162</v>
      </c>
      <c r="M11" s="34">
        <f>M14+N14</f>
        <v>0</v>
      </c>
      <c r="N11" s="35">
        <f>M11/2204.62262184877</f>
        <v>0</v>
      </c>
      <c r="O11" s="34">
        <f>O14+P14</f>
        <v>0</v>
      </c>
      <c r="P11" s="35">
        <f>O11/2204.62262184877</f>
        <v>0</v>
      </c>
      <c r="Q11" s="34">
        <f>Q14+R14</f>
        <v>0</v>
      </c>
      <c r="R11" s="35">
        <f>Q11/2204.62262184877</f>
        <v>0</v>
      </c>
      <c r="S11" s="34">
        <f>S14+T14</f>
        <v>0</v>
      </c>
      <c r="T11" s="35">
        <f>S11/2204.62262184877</f>
        <v>0</v>
      </c>
      <c r="U11" s="34">
        <f>U14+V14</f>
        <v>0</v>
      </c>
      <c r="V11" s="35">
        <f>U11/2204.62262184877</f>
        <v>0</v>
      </c>
      <c r="W11" s="34">
        <f>W14+X14</f>
        <v>0</v>
      </c>
      <c r="X11" s="35">
        <f>W11/2204.62262184877</f>
        <v>0</v>
      </c>
    </row>
    <row r="12" spans="1:27" x14ac:dyDescent="0.25">
      <c r="A12" s="6" t="s">
        <v>24</v>
      </c>
      <c r="B12" s="6"/>
      <c r="C12" s="25"/>
      <c r="D12" s="36" t="s">
        <v>25</v>
      </c>
      <c r="E12" s="37"/>
      <c r="F12" s="38"/>
      <c r="G12" s="36" t="s">
        <v>26</v>
      </c>
      <c r="H12" s="37"/>
      <c r="I12" s="37"/>
      <c r="J12" s="39"/>
      <c r="K12" s="40" t="s">
        <v>49</v>
      </c>
      <c r="L12" s="41"/>
      <c r="M12" s="40" t="s">
        <v>58</v>
      </c>
      <c r="N12" s="41"/>
      <c r="O12" s="40" t="s">
        <v>59</v>
      </c>
      <c r="P12" s="41"/>
      <c r="Q12" s="40" t="s">
        <v>60</v>
      </c>
      <c r="R12" s="41"/>
      <c r="S12" s="40" t="s">
        <v>61</v>
      </c>
      <c r="T12" s="41"/>
      <c r="U12" s="40" t="s">
        <v>32</v>
      </c>
      <c r="V12" s="41"/>
      <c r="W12" s="40" t="s">
        <v>33</v>
      </c>
      <c r="X12" s="41"/>
    </row>
    <row r="13" spans="1:27" x14ac:dyDescent="0.25">
      <c r="B13" t="s">
        <v>34</v>
      </c>
      <c r="C13" s="25"/>
      <c r="D13" s="42" t="s">
        <v>35</v>
      </c>
      <c r="E13" s="6" t="s">
        <v>36</v>
      </c>
      <c r="F13" s="43"/>
      <c r="G13" s="42" t="s">
        <v>35</v>
      </c>
      <c r="H13" s="6" t="s">
        <v>36</v>
      </c>
      <c r="I13" s="6"/>
      <c r="J13" s="33"/>
      <c r="K13" s="40" t="s">
        <v>36</v>
      </c>
      <c r="L13" s="41"/>
      <c r="M13" s="40" t="s">
        <v>36</v>
      </c>
      <c r="N13" s="41"/>
      <c r="O13" s="40" t="s">
        <v>36</v>
      </c>
      <c r="P13" s="41"/>
      <c r="Q13" s="40" t="s">
        <v>36</v>
      </c>
      <c r="R13" s="41"/>
      <c r="S13" s="40" t="s">
        <v>36</v>
      </c>
      <c r="T13" s="41"/>
      <c r="U13" s="40" t="s">
        <v>36</v>
      </c>
      <c r="V13" s="41"/>
      <c r="W13" s="40" t="s">
        <v>36</v>
      </c>
      <c r="X13" s="41"/>
    </row>
    <row r="14" spans="1:27" x14ac:dyDescent="0.25">
      <c r="C14" s="25"/>
      <c r="D14" s="42"/>
      <c r="E14" s="44">
        <f>SUM(E15:E116)</f>
        <v>63073</v>
      </c>
      <c r="F14" s="45">
        <f>SUM(F15:F116)</f>
        <v>0</v>
      </c>
      <c r="G14" s="42"/>
      <c r="H14" s="44">
        <f>SUM(H15:H116)</f>
        <v>75107</v>
      </c>
      <c r="I14" s="44">
        <f>SUM(I15:I116)</f>
        <v>0</v>
      </c>
      <c r="J14" s="33"/>
      <c r="K14" s="46">
        <f t="shared" ref="K14:X14" si="0">SUM(K15:K116)</f>
        <v>138180</v>
      </c>
      <c r="L14" s="47">
        <f t="shared" si="0"/>
        <v>0</v>
      </c>
      <c r="M14" s="46">
        <f t="shared" si="0"/>
        <v>0</v>
      </c>
      <c r="N14" s="47">
        <f t="shared" si="0"/>
        <v>0</v>
      </c>
      <c r="O14" s="46">
        <f t="shared" si="0"/>
        <v>0</v>
      </c>
      <c r="P14" s="47">
        <f t="shared" si="0"/>
        <v>0</v>
      </c>
      <c r="Q14" s="46">
        <f t="shared" si="0"/>
        <v>0</v>
      </c>
      <c r="R14" s="47">
        <f t="shared" si="0"/>
        <v>0</v>
      </c>
      <c r="S14" s="46">
        <f t="shared" si="0"/>
        <v>0</v>
      </c>
      <c r="T14" s="47">
        <f t="shared" si="0"/>
        <v>0</v>
      </c>
      <c r="U14" s="46">
        <f t="shared" si="0"/>
        <v>0</v>
      </c>
      <c r="V14" s="47">
        <f t="shared" si="0"/>
        <v>0</v>
      </c>
      <c r="W14" s="46">
        <f t="shared" si="0"/>
        <v>0</v>
      </c>
      <c r="X14" s="47">
        <f t="shared" si="0"/>
        <v>0</v>
      </c>
    </row>
    <row r="15" spans="1:27" x14ac:dyDescent="0.25">
      <c r="C15" s="25"/>
      <c r="D15" s="42"/>
      <c r="E15" t="s">
        <v>37</v>
      </c>
      <c r="F15" s="25" t="s">
        <v>38</v>
      </c>
      <c r="G15" s="42"/>
      <c r="H15" t="s">
        <v>37</v>
      </c>
      <c r="I15" t="s">
        <v>39</v>
      </c>
      <c r="J15" s="42"/>
      <c r="K15" s="48" t="s">
        <v>37</v>
      </c>
      <c r="L15" s="49" t="s">
        <v>38</v>
      </c>
      <c r="M15" s="48" t="s">
        <v>37</v>
      </c>
      <c r="N15" s="49" t="s">
        <v>38</v>
      </c>
      <c r="O15" s="48" t="s">
        <v>37</v>
      </c>
      <c r="P15" s="49" t="s">
        <v>38</v>
      </c>
      <c r="Q15" s="48" t="s">
        <v>37</v>
      </c>
      <c r="R15" s="49" t="s">
        <v>38</v>
      </c>
      <c r="S15" s="48" t="s">
        <v>37</v>
      </c>
      <c r="T15" s="49" t="s">
        <v>38</v>
      </c>
      <c r="U15" s="48" t="s">
        <v>37</v>
      </c>
      <c r="V15" s="49" t="s">
        <v>38</v>
      </c>
      <c r="W15" s="48" t="s">
        <v>37</v>
      </c>
      <c r="X15" s="49" t="s">
        <v>38</v>
      </c>
    </row>
    <row r="16" spans="1:27" x14ac:dyDescent="0.25">
      <c r="C16" s="25"/>
      <c r="F16" s="25"/>
      <c r="G16" s="58"/>
      <c r="I16" s="25"/>
      <c r="J16" s="59"/>
      <c r="N16" s="16"/>
      <c r="AA16" s="8"/>
    </row>
    <row r="17" spans="3:28" x14ac:dyDescent="0.25">
      <c r="C17" s="25"/>
      <c r="E17">
        <v>63073</v>
      </c>
      <c r="F17" s="25"/>
      <c r="G17" s="58"/>
      <c r="H17">
        <v>75107</v>
      </c>
      <c r="I17" s="25"/>
      <c r="J17" s="8"/>
      <c r="K17">
        <v>138180</v>
      </c>
      <c r="N17" s="16"/>
      <c r="Z17" s="3"/>
      <c r="AB17" s="3"/>
    </row>
    <row r="18" spans="3:28" x14ac:dyDescent="0.25">
      <c r="C18" s="25"/>
      <c r="F18" s="25"/>
      <c r="G18" s="58"/>
      <c r="I18" s="25"/>
      <c r="J18" s="59"/>
      <c r="N18" s="16"/>
      <c r="AA18" s="8"/>
    </row>
    <row r="19" spans="3:28" x14ac:dyDescent="0.25">
      <c r="C19" s="25"/>
      <c r="F19" s="25"/>
      <c r="G19" s="58"/>
      <c r="I19" s="25"/>
      <c r="J19" s="8"/>
    </row>
    <row r="20" spans="3:28" x14ac:dyDescent="0.25">
      <c r="C20" s="25"/>
      <c r="F20" s="25"/>
      <c r="G20" s="58"/>
      <c r="I20" s="25"/>
      <c r="J20" s="59"/>
      <c r="P20" s="16"/>
      <c r="Z20" s="3"/>
      <c r="AB20" s="3"/>
    </row>
    <row r="21" spans="3:28" x14ac:dyDescent="0.25">
      <c r="C21" s="25"/>
      <c r="F21" s="25"/>
      <c r="G21" s="58"/>
      <c r="I21" s="25"/>
      <c r="J21" s="59"/>
      <c r="P21" s="16"/>
      <c r="AA21" s="8"/>
    </row>
    <row r="22" spans="3:28" x14ac:dyDescent="0.25">
      <c r="C22" s="25"/>
      <c r="F22" s="25"/>
      <c r="G22" s="58"/>
      <c r="I22" s="25"/>
      <c r="J22" s="59"/>
      <c r="Z22" s="3"/>
      <c r="AB22" s="3"/>
    </row>
    <row r="23" spans="3:28" x14ac:dyDescent="0.25">
      <c r="C23" s="25"/>
      <c r="D23" s="42"/>
      <c r="F23" s="25"/>
      <c r="G23" s="58"/>
      <c r="I23" s="25"/>
      <c r="J23" s="59"/>
    </row>
    <row r="24" spans="3:28" x14ac:dyDescent="0.25">
      <c r="C24" s="25"/>
      <c r="D24" s="42"/>
      <c r="F24" s="25"/>
      <c r="G24" s="58"/>
      <c r="I24" s="25"/>
      <c r="J24" s="59"/>
    </row>
    <row r="25" spans="3:28" x14ac:dyDescent="0.25">
      <c r="C25" s="25"/>
      <c r="D25" s="42"/>
      <c r="F25" s="25"/>
      <c r="G25" s="58"/>
      <c r="I25" s="25"/>
      <c r="J25" s="59"/>
    </row>
    <row r="26" spans="3:28" x14ac:dyDescent="0.25">
      <c r="C26" s="25"/>
      <c r="D26" s="42"/>
      <c r="F26" s="25"/>
      <c r="G26" s="58"/>
      <c r="I26" s="25"/>
      <c r="J26" s="59"/>
    </row>
    <row r="27" spans="3:28" x14ac:dyDescent="0.25">
      <c r="C27" s="25"/>
      <c r="D27" s="42"/>
      <c r="F27" s="25"/>
      <c r="G27" s="58"/>
      <c r="I27" s="25"/>
      <c r="J27" s="59"/>
    </row>
    <row r="28" spans="3:28" x14ac:dyDescent="0.25">
      <c r="C28" s="25"/>
      <c r="D28" s="42"/>
      <c r="F28" s="25"/>
      <c r="G28" s="58"/>
      <c r="I28" s="25"/>
      <c r="J28" s="59"/>
    </row>
    <row r="29" spans="3:28" x14ac:dyDescent="0.25">
      <c r="C29" s="25"/>
      <c r="D29" s="42"/>
      <c r="E29" s="16"/>
      <c r="F29" s="25"/>
      <c r="G29" s="58"/>
      <c r="H29" s="16"/>
      <c r="I29" s="25"/>
      <c r="J29" s="59"/>
    </row>
    <row r="30" spans="3:28" x14ac:dyDescent="0.25">
      <c r="C30" s="25"/>
      <c r="E30" s="16"/>
      <c r="F30" s="25"/>
      <c r="G30" s="58"/>
      <c r="H30" s="16"/>
      <c r="I30" s="25"/>
      <c r="J30" s="59"/>
    </row>
    <row r="31" spans="3:28" x14ac:dyDescent="0.25">
      <c r="C31" s="25"/>
      <c r="D31" s="42"/>
      <c r="E31" s="16"/>
      <c r="F31" s="25"/>
      <c r="G31" s="58"/>
      <c r="H31" s="16"/>
      <c r="I31" s="25"/>
      <c r="J31" s="59"/>
    </row>
    <row r="32" spans="3:28" x14ac:dyDescent="0.25">
      <c r="C32" s="25"/>
      <c r="D32" s="60"/>
      <c r="E32" s="61"/>
      <c r="F32" s="62"/>
      <c r="G32" s="58"/>
      <c r="H32" s="16"/>
      <c r="I32" s="25"/>
      <c r="J32" s="59"/>
    </row>
    <row r="33" spans="3:10" x14ac:dyDescent="0.25">
      <c r="C33" s="25"/>
      <c r="D33" s="42"/>
      <c r="E33" s="16"/>
      <c r="F33" s="25"/>
      <c r="G33" s="58"/>
      <c r="H33" s="16"/>
      <c r="I33" s="25"/>
      <c r="J33" s="59"/>
    </row>
    <row r="34" spans="3:10" x14ac:dyDescent="0.25">
      <c r="C34" s="25"/>
      <c r="D34" s="55"/>
      <c r="E34" s="16"/>
      <c r="F34" s="25"/>
      <c r="G34" s="58"/>
      <c r="H34" s="16"/>
      <c r="I34" s="25"/>
      <c r="J34" s="59"/>
    </row>
    <row r="35" spans="3:10" x14ac:dyDescent="0.25">
      <c r="C35" s="25"/>
      <c r="D35" s="42"/>
      <c r="E35" s="16"/>
      <c r="F35" s="25"/>
      <c r="G35" s="58"/>
      <c r="H35" s="16"/>
      <c r="I35" s="25"/>
      <c r="J35" s="59"/>
    </row>
    <row r="36" spans="3:10" x14ac:dyDescent="0.25">
      <c r="C36" s="25"/>
      <c r="D36" s="42"/>
      <c r="F36" s="25"/>
      <c r="G36" s="58"/>
      <c r="H36" s="16"/>
      <c r="I36" s="25"/>
      <c r="J36" s="59"/>
    </row>
    <row r="37" spans="3:10" x14ac:dyDescent="0.25">
      <c r="C37" s="25"/>
      <c r="D37" s="42"/>
      <c r="E37" s="16"/>
      <c r="F37" s="25"/>
      <c r="G37" s="58"/>
      <c r="H37" s="16"/>
      <c r="I37" s="25"/>
      <c r="J37" s="59"/>
    </row>
    <row r="38" spans="3:10" x14ac:dyDescent="0.25">
      <c r="C38" s="25"/>
      <c r="D38" s="55"/>
      <c r="E38" s="16"/>
      <c r="F38" s="25"/>
      <c r="G38" s="58"/>
      <c r="H38" s="16"/>
      <c r="I38" s="25"/>
      <c r="J38" s="59"/>
    </row>
    <row r="39" spans="3:10" x14ac:dyDescent="0.25">
      <c r="C39" s="25"/>
      <c r="D39" s="55"/>
      <c r="E39" s="16"/>
      <c r="F39" s="25"/>
      <c r="G39" s="58"/>
      <c r="H39" s="16"/>
      <c r="I39" s="25"/>
      <c r="J39" s="59"/>
    </row>
    <row r="40" spans="3:10" x14ac:dyDescent="0.25">
      <c r="C40" s="25"/>
      <c r="D40" s="42"/>
      <c r="E40" s="16"/>
      <c r="F40" s="25"/>
      <c r="G40" s="58"/>
      <c r="H40" s="16"/>
      <c r="I40" s="25"/>
      <c r="J40" s="59"/>
    </row>
    <row r="41" spans="3:10" x14ac:dyDescent="0.25">
      <c r="C41" s="25"/>
      <c r="D41" s="42"/>
      <c r="E41" s="16"/>
      <c r="F41" s="25"/>
      <c r="G41" s="58"/>
      <c r="H41" s="16"/>
      <c r="I41" s="25"/>
      <c r="J41" s="59"/>
    </row>
    <row r="42" spans="3:10" x14ac:dyDescent="0.25">
      <c r="C42" s="25"/>
      <c r="D42" s="55"/>
      <c r="E42" s="16"/>
      <c r="F42" s="25"/>
      <c r="G42" s="58"/>
      <c r="H42" s="16"/>
      <c r="I42" s="25"/>
      <c r="J42" s="59"/>
    </row>
    <row r="43" spans="3:10" x14ac:dyDescent="0.25">
      <c r="C43" s="25"/>
      <c r="D43" s="42"/>
      <c r="E43" s="16"/>
      <c r="F43" s="25"/>
      <c r="G43" s="58"/>
      <c r="H43" s="16"/>
      <c r="I43" s="25"/>
      <c r="J43" s="59"/>
    </row>
    <row r="44" spans="3:10" x14ac:dyDescent="0.25">
      <c r="C44" s="25"/>
      <c r="D44" s="42"/>
      <c r="E44" s="16"/>
      <c r="F44" s="25"/>
      <c r="G44" s="58"/>
      <c r="H44" s="16"/>
      <c r="I44" s="25"/>
      <c r="J44" s="59"/>
    </row>
    <row r="45" spans="3:10" x14ac:dyDescent="0.25">
      <c r="C45" s="25"/>
      <c r="D45" s="42"/>
      <c r="E45" s="16"/>
      <c r="F45" s="25"/>
      <c r="G45" s="58"/>
      <c r="H45" s="16"/>
      <c r="I45" s="25"/>
      <c r="J45" s="59"/>
    </row>
    <row r="46" spans="3:10" x14ac:dyDescent="0.25">
      <c r="C46" s="25"/>
      <c r="D46" s="42"/>
      <c r="E46" s="16"/>
      <c r="F46" s="25"/>
      <c r="G46" s="58"/>
      <c r="H46" s="16"/>
      <c r="I46" s="25"/>
      <c r="J46" s="59"/>
    </row>
    <row r="47" spans="3:10" x14ac:dyDescent="0.25">
      <c r="C47" s="25"/>
      <c r="D47" s="42"/>
      <c r="E47" s="16"/>
      <c r="F47" s="25"/>
      <c r="G47" s="58"/>
      <c r="H47" s="16"/>
      <c r="I47" s="25"/>
      <c r="J47" s="59"/>
    </row>
    <row r="48" spans="3:10" x14ac:dyDescent="0.25">
      <c r="C48" s="25"/>
      <c r="D48" s="42"/>
      <c r="E48" s="16"/>
      <c r="F48" s="25"/>
      <c r="G48" s="58"/>
      <c r="H48" s="16"/>
      <c r="I48" s="25"/>
      <c r="J48" s="59"/>
    </row>
    <row r="49" spans="3:10" x14ac:dyDescent="0.25">
      <c r="C49" s="25"/>
      <c r="D49" s="42"/>
      <c r="E49" s="16"/>
      <c r="F49" s="25"/>
      <c r="G49" s="58"/>
      <c r="H49" s="16"/>
      <c r="I49" s="25"/>
      <c r="J49" s="59"/>
    </row>
    <row r="50" spans="3:10" x14ac:dyDescent="0.25">
      <c r="C50" s="25"/>
      <c r="D50" s="42"/>
      <c r="F50" s="25"/>
      <c r="G50" s="58"/>
      <c r="J50" s="63"/>
    </row>
    <row r="51" spans="3:10" x14ac:dyDescent="0.25">
      <c r="C51" s="25"/>
      <c r="D51" s="42"/>
      <c r="F51" s="25"/>
      <c r="G51" s="58"/>
      <c r="J51" s="63"/>
    </row>
    <row r="52" spans="3:10" x14ac:dyDescent="0.25">
      <c r="C52" s="25"/>
      <c r="D52" s="42"/>
      <c r="F52" s="25"/>
      <c r="G52" s="58"/>
      <c r="J52" s="63"/>
    </row>
    <row r="53" spans="3:10" x14ac:dyDescent="0.25">
      <c r="C53" s="25"/>
      <c r="D53" s="42"/>
      <c r="F53" s="25"/>
      <c r="G53" s="58"/>
      <c r="J53" s="63"/>
    </row>
    <row r="54" spans="3:10" x14ac:dyDescent="0.25">
      <c r="C54" s="25"/>
      <c r="D54" s="42"/>
      <c r="F54" s="25"/>
      <c r="G54" s="58"/>
      <c r="J54" s="63"/>
    </row>
    <row r="55" spans="3:10" x14ac:dyDescent="0.25">
      <c r="C55" s="25"/>
      <c r="D55" s="42"/>
      <c r="F55" s="25"/>
      <c r="G55" s="58"/>
      <c r="J55" s="63"/>
    </row>
    <row r="56" spans="3:10" x14ac:dyDescent="0.25">
      <c r="C56" s="25"/>
      <c r="D56" s="42"/>
      <c r="F56" s="25"/>
      <c r="G56" s="58"/>
      <c r="J56" s="63"/>
    </row>
    <row r="57" spans="3:10" x14ac:dyDescent="0.25">
      <c r="C57" s="25"/>
      <c r="D57" s="42"/>
      <c r="F57" s="25"/>
      <c r="G57" s="58"/>
      <c r="J57" s="63"/>
    </row>
    <row r="58" spans="3:10" x14ac:dyDescent="0.25">
      <c r="C58" s="25"/>
      <c r="D58" s="42"/>
      <c r="F58" s="25"/>
      <c r="G58" s="58"/>
      <c r="J58" s="63"/>
    </row>
    <row r="59" spans="3:10" x14ac:dyDescent="0.25">
      <c r="C59" s="25"/>
      <c r="D59" s="42"/>
      <c r="F59" s="25"/>
      <c r="G59" s="58"/>
      <c r="J59" s="63"/>
    </row>
    <row r="60" spans="3:10" x14ac:dyDescent="0.25">
      <c r="C60" s="25"/>
      <c r="D60" s="42"/>
      <c r="F60" s="25"/>
      <c r="G60" s="58"/>
      <c r="J60" s="63"/>
    </row>
    <row r="61" spans="3:10" x14ac:dyDescent="0.25">
      <c r="C61" s="25"/>
      <c r="D61" s="42"/>
      <c r="F61" s="25"/>
      <c r="G61" s="58"/>
      <c r="J61" s="63"/>
    </row>
    <row r="62" spans="3:10" x14ac:dyDescent="0.25">
      <c r="C62" s="25"/>
      <c r="D62" s="42"/>
      <c r="F62" s="25"/>
      <c r="G62" s="58"/>
      <c r="J62" s="63"/>
    </row>
    <row r="63" spans="3:10" x14ac:dyDescent="0.25">
      <c r="C63" s="25"/>
      <c r="D63" s="42"/>
      <c r="F63" s="25"/>
      <c r="G63" s="58"/>
      <c r="J63" s="63"/>
    </row>
    <row r="64" spans="3:10" x14ac:dyDescent="0.25">
      <c r="C64" s="25"/>
      <c r="D64" s="42"/>
      <c r="F64" s="25"/>
      <c r="G64" s="58"/>
      <c r="J64" s="63"/>
    </row>
    <row r="65" spans="3:29" x14ac:dyDescent="0.25">
      <c r="C65" s="25"/>
      <c r="D65" s="42"/>
      <c r="F65" s="25"/>
      <c r="G65" s="58"/>
      <c r="J65" s="63"/>
    </row>
    <row r="66" spans="3:29" x14ac:dyDescent="0.25">
      <c r="C66" s="25"/>
      <c r="D66" s="42"/>
      <c r="F66" s="25"/>
      <c r="G66" s="58"/>
      <c r="J66" s="63"/>
    </row>
    <row r="67" spans="3:29" x14ac:dyDescent="0.25">
      <c r="C67" s="25"/>
      <c r="D67" s="42"/>
      <c r="F67" s="25"/>
      <c r="G67" s="58"/>
      <c r="J67" s="63"/>
      <c r="AA67" s="8"/>
      <c r="AC67" s="3"/>
    </row>
    <row r="68" spans="3:29" x14ac:dyDescent="0.25">
      <c r="C68" s="25"/>
      <c r="D68" s="42"/>
      <c r="F68" s="25"/>
      <c r="G68" s="58"/>
      <c r="J68" s="42"/>
    </row>
    <row r="69" spans="3:29" x14ac:dyDescent="0.25">
      <c r="C69" s="25"/>
      <c r="D69" s="42"/>
      <c r="F69" s="25"/>
      <c r="G69" s="58"/>
      <c r="J69" s="42"/>
    </row>
    <row r="70" spans="3:29" x14ac:dyDescent="0.25">
      <c r="C70" s="25"/>
      <c r="D70" s="42"/>
      <c r="F70" s="25"/>
      <c r="G70" s="58"/>
      <c r="J70" s="42"/>
    </row>
    <row r="71" spans="3:29" x14ac:dyDescent="0.25">
      <c r="C71" s="25"/>
      <c r="D71" s="42"/>
      <c r="F71" s="25"/>
      <c r="G71" s="58"/>
      <c r="J71" s="42"/>
    </row>
    <row r="72" spans="3:29" x14ac:dyDescent="0.25">
      <c r="C72" s="25"/>
      <c r="D72" s="42"/>
      <c r="F72" s="25"/>
      <c r="G72" s="58"/>
      <c r="J72" s="42"/>
    </row>
    <row r="73" spans="3:29" x14ac:dyDescent="0.25">
      <c r="C73" s="25"/>
      <c r="D73" s="42"/>
      <c r="F73" s="25"/>
      <c r="G73" s="58"/>
      <c r="J73" s="42"/>
    </row>
    <row r="74" spans="3:29" x14ac:dyDescent="0.25">
      <c r="C74" s="25"/>
      <c r="D74" s="42"/>
      <c r="F74" s="25"/>
      <c r="G74" s="58"/>
      <c r="J74" s="42"/>
    </row>
    <row r="75" spans="3:29" x14ac:dyDescent="0.25">
      <c r="C75" s="25"/>
      <c r="D75" s="42"/>
      <c r="F75" s="25"/>
      <c r="G75" s="58"/>
      <c r="J75" s="42"/>
    </row>
    <row r="76" spans="3:29" x14ac:dyDescent="0.25">
      <c r="C76" s="25"/>
      <c r="D76" s="42"/>
      <c r="F76" s="25"/>
      <c r="G76" s="58"/>
      <c r="J76" s="42"/>
    </row>
    <row r="77" spans="3:29" x14ac:dyDescent="0.25">
      <c r="D77" s="42"/>
      <c r="F77" s="25"/>
      <c r="G77" s="58"/>
      <c r="J77" s="42"/>
    </row>
    <row r="78" spans="3:29" x14ac:dyDescent="0.25">
      <c r="D78" s="42"/>
      <c r="F78" s="25"/>
      <c r="G78" s="58"/>
      <c r="J78" s="42"/>
    </row>
    <row r="79" spans="3:29" x14ac:dyDescent="0.25">
      <c r="D79" s="42"/>
      <c r="F79" s="25"/>
      <c r="G79" s="58"/>
      <c r="J79" s="42"/>
    </row>
    <row r="80" spans="3:29" x14ac:dyDescent="0.25">
      <c r="D80" s="42"/>
      <c r="F80" s="25"/>
      <c r="G80" s="58"/>
      <c r="J80" s="42"/>
    </row>
    <row r="81" spans="4:10" x14ac:dyDescent="0.25">
      <c r="D81" s="42"/>
      <c r="F81" s="25"/>
      <c r="G81" s="58"/>
      <c r="J81" s="42"/>
    </row>
    <row r="82" spans="4:10" x14ac:dyDescent="0.25">
      <c r="D82" s="42"/>
      <c r="F82" s="25"/>
      <c r="G82" s="58"/>
      <c r="J82" s="42"/>
    </row>
    <row r="83" spans="4:10" x14ac:dyDescent="0.25">
      <c r="D83" s="48"/>
      <c r="E83" s="56" t="s">
        <v>45</v>
      </c>
      <c r="F83" s="49"/>
      <c r="G83" s="64"/>
      <c r="H83" s="56" t="s">
        <v>45</v>
      </c>
      <c r="I83" s="56"/>
      <c r="J83" s="42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EAB1-C338-457E-B213-CA4158916DE0}">
  <dimension ref="A1:AC105"/>
  <sheetViews>
    <sheetView tabSelected="1" workbookViewId="0">
      <pane ySplit="15" topLeftCell="A16" activePane="bottomLeft" state="frozen"/>
      <selection activeCell="F7" sqref="F7"/>
      <selection pane="bottomLeft" activeCell="F7" sqref="F7"/>
    </sheetView>
  </sheetViews>
  <sheetFormatPr defaultRowHeight="15" x14ac:dyDescent="0.25"/>
  <cols>
    <col min="1" max="1" width="4" customWidth="1"/>
    <col min="3" max="3" width="4" customWidth="1"/>
    <col min="4" max="4" width="7.5703125" customWidth="1"/>
    <col min="6" max="6" width="9.42578125" bestFit="1" customWidth="1"/>
    <col min="7" max="7" width="7.42578125" style="3" customWidth="1"/>
    <col min="11" max="11" width="9.28515625" customWidth="1"/>
    <col min="26" max="26" width="9.85546875" bestFit="1" customWidth="1"/>
  </cols>
  <sheetData>
    <row r="1" spans="1:29" x14ac:dyDescent="0.25">
      <c r="B1" t="s">
        <v>0</v>
      </c>
      <c r="G1"/>
      <c r="L1" s="1">
        <f>[5]Summary!E2</f>
        <v>0.14499999999999999</v>
      </c>
      <c r="O1">
        <v>2204.62262184877</v>
      </c>
      <c r="T1" t="s">
        <v>1</v>
      </c>
      <c r="U1" t="s">
        <v>2</v>
      </c>
      <c r="V1" t="s">
        <v>3</v>
      </c>
    </row>
    <row r="2" spans="1:29" x14ac:dyDescent="0.25">
      <c r="G2"/>
      <c r="H2" s="2" t="s">
        <v>4</v>
      </c>
      <c r="I2" s="2" t="s">
        <v>4</v>
      </c>
      <c r="J2">
        <f>+D11+G11</f>
        <v>340280</v>
      </c>
      <c r="K2">
        <f>J2-J3</f>
        <v>-12020</v>
      </c>
      <c r="L2" s="1">
        <f>K2/J2</f>
        <v>-3.5323850946279538E-2</v>
      </c>
      <c r="S2" t="s">
        <v>5</v>
      </c>
      <c r="V2" s="3">
        <f>U2*2204.622/60</f>
        <v>0</v>
      </c>
      <c r="W2" s="4" t="e">
        <f>V2/T2</f>
        <v>#DIV/0!</v>
      </c>
    </row>
    <row r="3" spans="1:29" x14ac:dyDescent="0.25">
      <c r="B3" t="s">
        <v>6</v>
      </c>
      <c r="D3" s="5" t="s">
        <v>105</v>
      </c>
      <c r="E3" s="6"/>
      <c r="F3" t="s">
        <v>106</v>
      </c>
      <c r="G3"/>
      <c r="H3" s="2" t="s">
        <v>9</v>
      </c>
      <c r="I3" s="2"/>
      <c r="J3">
        <f>K11-L10+M11-N10+O11-P10+Q11-R10+S11-T10+U11-V10+W11-X10</f>
        <v>352300</v>
      </c>
      <c r="K3" s="7" t="s">
        <v>10</v>
      </c>
      <c r="L3" s="7" t="s">
        <v>11</v>
      </c>
      <c r="M3" s="7" t="s">
        <v>12</v>
      </c>
      <c r="N3" s="8">
        <f>N4*I4/O1</f>
        <v>140.45774594169998</v>
      </c>
      <c r="O3" s="8">
        <f>K7+M7+O7+Q7+S7+U7+W7</f>
        <v>140.45774594169998</v>
      </c>
      <c r="S3" t="s">
        <v>13</v>
      </c>
      <c r="U3" s="8"/>
      <c r="V3" s="3">
        <f>U3*2204.622/60</f>
        <v>0</v>
      </c>
      <c r="W3" s="4" t="e">
        <f>V3/T3</f>
        <v>#DIV/0!</v>
      </c>
      <c r="Y3">
        <v>134</v>
      </c>
      <c r="Z3">
        <f>U3/Y3*1000</f>
        <v>0</v>
      </c>
      <c r="AA3">
        <v>1320</v>
      </c>
      <c r="AB3">
        <f>AA3*Y3</f>
        <v>176880</v>
      </c>
    </row>
    <row r="4" spans="1:29" x14ac:dyDescent="0.25">
      <c r="B4" t="s">
        <v>14</v>
      </c>
      <c r="D4" s="9" t="str">
        <f>[5]Summary!C2</f>
        <v>CPS</v>
      </c>
      <c r="E4" s="6"/>
      <c r="F4" s="3">
        <v>2020</v>
      </c>
      <c r="G4"/>
      <c r="I4" s="3">
        <f>[5]Summary!D2</f>
        <v>60</v>
      </c>
      <c r="J4" s="3">
        <f>J3/I4</f>
        <v>5871.666666666667</v>
      </c>
      <c r="K4" s="10">
        <v>0.98</v>
      </c>
      <c r="L4" s="10">
        <f>IF(J5=0,L1,(L8+N8+P8+R8+T8+V8+X8)/J5/K4)</f>
        <v>0.21750553505535056</v>
      </c>
      <c r="M4" s="10">
        <f>IF(J5=0,0,(L9+N9+P9+R9+T9+V9+X9)/J5/K4)</f>
        <v>0.02</v>
      </c>
      <c r="N4" s="3">
        <f>IF(L4&gt;L1,J4*(1-L4)/(1-L1)*(1-M4)*K4,J4*K4*(1-M4))</f>
        <v>5160.9387352826507</v>
      </c>
      <c r="S4" t="s">
        <v>18</v>
      </c>
      <c r="T4" s="12">
        <f>T2+T3</f>
        <v>0</v>
      </c>
      <c r="U4" s="12">
        <f t="shared" ref="U4:V4" si="0">U2+U3</f>
        <v>0</v>
      </c>
      <c r="V4" s="14">
        <f t="shared" si="0"/>
        <v>0</v>
      </c>
      <c r="W4" s="15" t="e">
        <f>V4/T4</f>
        <v>#DIV/0!</v>
      </c>
    </row>
    <row r="5" spans="1:29" x14ac:dyDescent="0.25">
      <c r="B5" t="s">
        <v>16</v>
      </c>
      <c r="D5" s="9"/>
      <c r="E5" s="6"/>
      <c r="F5" s="11"/>
      <c r="G5"/>
      <c r="J5" s="8">
        <f>J3/O1</f>
        <v>159.80059195100043</v>
      </c>
      <c r="N5" s="3">
        <v>158</v>
      </c>
      <c r="O5" s="4">
        <f>N4/N5</f>
        <v>32.664169210649689</v>
      </c>
      <c r="P5" t="s">
        <v>17</v>
      </c>
      <c r="V5" s="8"/>
    </row>
    <row r="6" spans="1:29" x14ac:dyDescent="0.25">
      <c r="D6" s="16"/>
      <c r="G6"/>
      <c r="J6" s="8"/>
      <c r="K6" s="17"/>
      <c r="L6" s="18"/>
      <c r="M6" s="17"/>
      <c r="N6" s="3"/>
      <c r="O6" s="4"/>
    </row>
    <row r="7" spans="1:29" x14ac:dyDescent="0.25">
      <c r="F7">
        <f>F8*E8</f>
        <v>0</v>
      </c>
      <c r="G7"/>
      <c r="I7">
        <f>I8*H8</f>
        <v>0</v>
      </c>
      <c r="K7" s="8">
        <f>IF(K8&gt;$L1,(L11-L10/$O1)*$K4*(1-K8)/(1-$L1)*(1-K9),(L11-L10/$O1)*$K4*(1-K9))</f>
        <v>68.326570530246741</v>
      </c>
      <c r="M7" s="8">
        <f>IF(M8&gt;$L1,(N11-N10/$O1)*$K4*(1-M8)/(1-$L1)*(1-M9),(N11-N10/$O1)*$K4*(1-M9))</f>
        <v>72.131175411453242</v>
      </c>
      <c r="O7" s="8">
        <f>IF(O8&gt;$L1,(P11-P10/$O1)*$K4*(1-O8)/(1-$L1)*(1-O9),(P11-P10/$O1)*$K4*(1-O9))</f>
        <v>0</v>
      </c>
      <c r="Q7" s="8">
        <f>IF(Q8&gt;$L1,(R11-R10/$O1)*$K4*(1-Q8)/(1-$L1)*(1-Q9),(R11-R10/$O1)*$K4*(1-Q9))</f>
        <v>0</v>
      </c>
      <c r="S7" s="8">
        <f>IF(S8&gt;$L1,(T11-T10/$O1)*$K4*(1-S8)/(1-$L1)*(1-S9),(T11-T10/$O1)*$K4*(1-S9))</f>
        <v>0</v>
      </c>
      <c r="U7" s="8">
        <f>IF(U8&gt;$L1,(V11-V10/$O1)*$K4*(1-U8)/(1-$L1)*(1-U9),(V11-V10/$O1)*$K4*(1-U9))</f>
        <v>0</v>
      </c>
      <c r="W7" s="8">
        <f>IF(W8&gt;$L1,(X11-X10/$O1)*$K4*(1-W8)/(1-$L1)*(1-W9),(X11-X10/$O1)*$K4*(1-W9))</f>
        <v>0</v>
      </c>
    </row>
    <row r="8" spans="1:29" x14ac:dyDescent="0.25">
      <c r="B8" s="19"/>
      <c r="C8" s="19"/>
      <c r="D8" s="19"/>
      <c r="E8" s="20">
        <f>D9/D10</f>
        <v>0</v>
      </c>
      <c r="F8" s="19">
        <v>600</v>
      </c>
      <c r="G8" s="19"/>
      <c r="H8" s="20">
        <f>G9/G10</f>
        <v>0</v>
      </c>
      <c r="I8" s="19">
        <v>505</v>
      </c>
      <c r="J8" t="s">
        <v>19</v>
      </c>
      <c r="K8" s="1">
        <v>0.18</v>
      </c>
      <c r="L8" s="8">
        <f>(L11-L10/$O1)*$K4*K8</f>
        <v>13.085439527880753</v>
      </c>
      <c r="M8" s="1">
        <v>0.25</v>
      </c>
      <c r="N8" s="8">
        <f>(N11-N10/$O1)*$K4*M8</f>
        <v>20.976923461494057</v>
      </c>
      <c r="O8" s="1">
        <v>0.20499999999999999</v>
      </c>
      <c r="P8" s="8">
        <f>(P11-P10/$O1)*$K4*O8</f>
        <v>0</v>
      </c>
      <c r="Q8" s="1">
        <v>0.26</v>
      </c>
      <c r="R8" s="8">
        <f>(R11-R10/$O1)*$K4*Q8</f>
        <v>0</v>
      </c>
      <c r="S8" s="1">
        <v>0.13</v>
      </c>
      <c r="T8" s="8">
        <f>(T11-T10/$O1)*$K4*S8</f>
        <v>0</v>
      </c>
      <c r="U8" s="1">
        <v>0.15</v>
      </c>
      <c r="V8" s="8">
        <f>(V11-V10/$O1)*$K4*U8</f>
        <v>0</v>
      </c>
      <c r="W8" s="1">
        <v>0.15</v>
      </c>
      <c r="X8" s="8">
        <f>(X11-X10/$O1)*$K4*W8</f>
        <v>0</v>
      </c>
    </row>
    <row r="9" spans="1:29" x14ac:dyDescent="0.25">
      <c r="B9" s="19" t="s">
        <v>20</v>
      </c>
      <c r="C9" s="21"/>
      <c r="D9" s="22"/>
      <c r="E9" s="23"/>
      <c r="F9" s="24"/>
      <c r="G9" s="22"/>
      <c r="H9" s="23"/>
      <c r="I9" s="24"/>
      <c r="J9" t="s">
        <v>12</v>
      </c>
      <c r="K9" s="1">
        <v>0.02</v>
      </c>
      <c r="L9" s="8">
        <f>(L11-L10/$O1)*$K4*K9</f>
        <v>1.4539377253200838</v>
      </c>
      <c r="M9" s="1">
        <v>0.02</v>
      </c>
      <c r="N9" s="8">
        <f>(N11-N10/$O1)*$K4*M9</f>
        <v>1.6781538769195246</v>
      </c>
      <c r="O9" s="1"/>
      <c r="P9" s="8">
        <f>(P11-P10/$O1)*$K4*O9</f>
        <v>0</v>
      </c>
      <c r="Q9" s="1">
        <v>1.7000000000000001E-2</v>
      </c>
      <c r="R9" s="8">
        <f>(R11-R10/$O1)*$K4*Q9</f>
        <v>0</v>
      </c>
      <c r="S9" s="1">
        <v>0.02</v>
      </c>
      <c r="T9" s="8">
        <f>(T11-T10/$O1)*$K4*S9</f>
        <v>0</v>
      </c>
      <c r="U9" s="1">
        <v>2.5000000000000001E-2</v>
      </c>
      <c r="V9" s="8">
        <f>(V11-V10/$O1)*$K4*U9</f>
        <v>0</v>
      </c>
      <c r="W9" s="1">
        <v>2.5000000000000001E-2</v>
      </c>
      <c r="X9" s="8">
        <f>(X11-X10/$O1)*$K4*W9</f>
        <v>0</v>
      </c>
    </row>
    <row r="10" spans="1:29" x14ac:dyDescent="0.25">
      <c r="B10" t="s">
        <v>21</v>
      </c>
      <c r="C10" s="25"/>
      <c r="D10" s="26">
        <f>J3/J2*D11</f>
        <v>213463.07158810389</v>
      </c>
      <c r="E10" s="27"/>
      <c r="F10" s="28"/>
      <c r="G10" s="26">
        <f>J3/J2*G11</f>
        <v>138836.92841189608</v>
      </c>
      <c r="H10" s="27"/>
      <c r="I10" s="28"/>
      <c r="J10" t="s">
        <v>22</v>
      </c>
      <c r="L10" s="29"/>
      <c r="N10" s="29"/>
      <c r="P10" s="29"/>
      <c r="R10" s="29"/>
      <c r="T10" s="29"/>
      <c r="V10" s="29"/>
      <c r="X10" s="29"/>
    </row>
    <row r="11" spans="1:29" x14ac:dyDescent="0.25">
      <c r="B11" t="s">
        <v>23</v>
      </c>
      <c r="C11" s="25"/>
      <c r="D11" s="30">
        <f>E14+F14</f>
        <v>206180</v>
      </c>
      <c r="E11" s="31"/>
      <c r="F11" s="32"/>
      <c r="G11" s="30">
        <f>H14+I14</f>
        <v>134100</v>
      </c>
      <c r="H11" s="31"/>
      <c r="I11" s="31"/>
      <c r="J11" s="33"/>
      <c r="K11" s="34">
        <f>K14+L14</f>
        <v>163540</v>
      </c>
      <c r="L11" s="35">
        <f>K11/2204.62262184877</f>
        <v>74.180496189800195</v>
      </c>
      <c r="M11" s="34">
        <f>M14+N14</f>
        <v>188760</v>
      </c>
      <c r="N11" s="35">
        <f>M11/2204.62262184877</f>
        <v>85.620095761200233</v>
      </c>
      <c r="O11" s="34">
        <f>O14+P14</f>
        <v>0</v>
      </c>
      <c r="P11" s="35">
        <f>O11/2204.62262184877</f>
        <v>0</v>
      </c>
      <c r="Q11" s="34">
        <f>Q14+R14</f>
        <v>0</v>
      </c>
      <c r="R11" s="35">
        <f>Q11/2204.62262184877</f>
        <v>0</v>
      </c>
      <c r="S11" s="34">
        <f>S14+T14</f>
        <v>0</v>
      </c>
      <c r="T11" s="35">
        <f>S11/2204.62262184877</f>
        <v>0</v>
      </c>
      <c r="U11" s="34">
        <f>U14+V14</f>
        <v>0</v>
      </c>
      <c r="V11" s="35">
        <f>U11/2204.62262184877</f>
        <v>0</v>
      </c>
      <c r="W11" s="34">
        <f>W14+X14</f>
        <v>0</v>
      </c>
      <c r="X11" s="35">
        <f>W11/2204.62262184877</f>
        <v>0</v>
      </c>
    </row>
    <row r="12" spans="1:29" x14ac:dyDescent="0.25">
      <c r="A12" s="6" t="s">
        <v>24</v>
      </c>
      <c r="B12" s="6"/>
      <c r="C12" s="25"/>
      <c r="D12" s="36" t="s">
        <v>25</v>
      </c>
      <c r="E12" s="37"/>
      <c r="F12" s="38"/>
      <c r="G12" s="36" t="s">
        <v>26</v>
      </c>
      <c r="H12" s="37"/>
      <c r="I12" s="37"/>
      <c r="J12" s="39"/>
      <c r="K12" s="40" t="s">
        <v>107</v>
      </c>
      <c r="L12" s="41"/>
      <c r="M12" s="40" t="s">
        <v>75</v>
      </c>
      <c r="N12" s="41"/>
      <c r="O12" s="40" t="s">
        <v>108</v>
      </c>
      <c r="P12" s="41"/>
      <c r="Q12" s="40" t="s">
        <v>75</v>
      </c>
      <c r="R12" s="41"/>
      <c r="S12" s="40" t="s">
        <v>29</v>
      </c>
      <c r="T12" s="41"/>
      <c r="U12" s="40" t="s">
        <v>32</v>
      </c>
      <c r="V12" s="41"/>
      <c r="W12" s="40" t="s">
        <v>33</v>
      </c>
      <c r="X12" s="41"/>
    </row>
    <row r="13" spans="1:29" x14ac:dyDescent="0.25">
      <c r="B13" t="s">
        <v>34</v>
      </c>
      <c r="C13" s="25"/>
      <c r="D13" s="42" t="s">
        <v>35</v>
      </c>
      <c r="E13" s="6" t="s">
        <v>36</v>
      </c>
      <c r="F13" s="43"/>
      <c r="G13" s="42" t="s">
        <v>35</v>
      </c>
      <c r="H13" s="6" t="s">
        <v>36</v>
      </c>
      <c r="I13" s="6"/>
      <c r="J13" s="33"/>
      <c r="K13" s="40" t="s">
        <v>36</v>
      </c>
      <c r="L13" s="41"/>
      <c r="M13" s="40" t="s">
        <v>36</v>
      </c>
      <c r="N13" s="41"/>
      <c r="O13" s="40" t="s">
        <v>36</v>
      </c>
      <c r="P13" s="41"/>
      <c r="Q13" s="40" t="s">
        <v>36</v>
      </c>
      <c r="R13" s="41"/>
      <c r="S13" s="40" t="s">
        <v>36</v>
      </c>
      <c r="T13" s="41"/>
      <c r="U13" s="40" t="s">
        <v>36</v>
      </c>
      <c r="V13" s="41"/>
      <c r="W13" s="40" t="s">
        <v>36</v>
      </c>
      <c r="X13" s="41"/>
    </row>
    <row r="14" spans="1:29" x14ac:dyDescent="0.25">
      <c r="C14" s="25"/>
      <c r="D14" s="42"/>
      <c r="E14" s="44">
        <f>SUM(E15:E138)</f>
        <v>206180</v>
      </c>
      <c r="F14" s="45">
        <f>SUM(F15:F138)</f>
        <v>0</v>
      </c>
      <c r="G14" s="42"/>
      <c r="H14" s="44">
        <f>SUM(H15:H138)</f>
        <v>134100</v>
      </c>
      <c r="I14" s="44">
        <f>SUM(I15:I138)</f>
        <v>0</v>
      </c>
      <c r="J14" s="33"/>
      <c r="K14" s="46">
        <f t="shared" ref="K14:X14" si="1">SUM(K15:K138)</f>
        <v>163540</v>
      </c>
      <c r="L14" s="47">
        <f t="shared" si="1"/>
        <v>0</v>
      </c>
      <c r="M14" s="46">
        <f t="shared" si="1"/>
        <v>188760</v>
      </c>
      <c r="N14" s="47">
        <f t="shared" si="1"/>
        <v>0</v>
      </c>
      <c r="O14" s="46">
        <f t="shared" si="1"/>
        <v>0</v>
      </c>
      <c r="P14" s="47">
        <f t="shared" si="1"/>
        <v>0</v>
      </c>
      <c r="Q14" s="46">
        <f t="shared" si="1"/>
        <v>0</v>
      </c>
      <c r="R14" s="47">
        <f t="shared" si="1"/>
        <v>0</v>
      </c>
      <c r="S14" s="46">
        <f t="shared" si="1"/>
        <v>0</v>
      </c>
      <c r="T14" s="47">
        <f t="shared" si="1"/>
        <v>0</v>
      </c>
      <c r="U14" s="46">
        <f t="shared" si="1"/>
        <v>0</v>
      </c>
      <c r="V14" s="47">
        <f t="shared" si="1"/>
        <v>0</v>
      </c>
      <c r="W14" s="46">
        <f t="shared" si="1"/>
        <v>0</v>
      </c>
      <c r="X14" s="47">
        <f t="shared" si="1"/>
        <v>0</v>
      </c>
    </row>
    <row r="15" spans="1:29" x14ac:dyDescent="0.25">
      <c r="C15" s="25"/>
      <c r="D15" s="42"/>
      <c r="E15" t="s">
        <v>37</v>
      </c>
      <c r="F15" s="25" t="s">
        <v>38</v>
      </c>
      <c r="G15" s="42"/>
      <c r="H15" t="s">
        <v>37</v>
      </c>
      <c r="I15" t="s">
        <v>39</v>
      </c>
      <c r="J15" s="42"/>
      <c r="K15" s="48" t="s">
        <v>37</v>
      </c>
      <c r="L15" s="49" t="s">
        <v>38</v>
      </c>
      <c r="M15" s="48" t="s">
        <v>37</v>
      </c>
      <c r="N15" s="49" t="s">
        <v>38</v>
      </c>
      <c r="O15" s="48" t="s">
        <v>37</v>
      </c>
      <c r="P15" s="49" t="s">
        <v>38</v>
      </c>
      <c r="Q15" s="48" t="s">
        <v>37</v>
      </c>
      <c r="R15" s="49" t="s">
        <v>38</v>
      </c>
      <c r="S15" s="48" t="s">
        <v>37</v>
      </c>
      <c r="T15" s="49" t="s">
        <v>38</v>
      </c>
      <c r="U15" s="48" t="s">
        <v>37</v>
      </c>
      <c r="V15" s="49" t="s">
        <v>38</v>
      </c>
      <c r="W15" s="48" t="s">
        <v>37</v>
      </c>
      <c r="X15" s="49" t="s">
        <v>38</v>
      </c>
    </row>
    <row r="16" spans="1:29" x14ac:dyDescent="0.25">
      <c r="B16">
        <v>1</v>
      </c>
      <c r="C16" s="25"/>
      <c r="D16">
        <v>33</v>
      </c>
      <c r="E16">
        <v>16620</v>
      </c>
      <c r="F16" s="25"/>
      <c r="G16" s="58">
        <v>853</v>
      </c>
      <c r="H16">
        <v>20380</v>
      </c>
      <c r="I16" s="25"/>
      <c r="J16" s="59"/>
      <c r="K16">
        <v>36040</v>
      </c>
      <c r="O16" s="16"/>
      <c r="AA16" s="8"/>
      <c r="AC16" s="3"/>
    </row>
    <row r="17" spans="2:29" x14ac:dyDescent="0.25">
      <c r="B17">
        <v>2</v>
      </c>
      <c r="C17" s="25"/>
      <c r="D17">
        <v>34</v>
      </c>
      <c r="E17">
        <v>21180</v>
      </c>
      <c r="F17" s="25"/>
      <c r="G17" s="58">
        <v>854</v>
      </c>
      <c r="H17">
        <v>16300</v>
      </c>
      <c r="I17" s="25"/>
      <c r="J17" s="8"/>
      <c r="K17">
        <v>37800</v>
      </c>
    </row>
    <row r="18" spans="2:29" x14ac:dyDescent="0.25">
      <c r="B18">
        <v>3</v>
      </c>
      <c r="C18" s="25"/>
      <c r="D18">
        <v>35</v>
      </c>
      <c r="E18">
        <v>17200</v>
      </c>
      <c r="F18" s="25"/>
      <c r="G18" s="58">
        <v>855</v>
      </c>
      <c r="H18">
        <v>24040</v>
      </c>
      <c r="I18" s="25"/>
      <c r="J18" s="8"/>
      <c r="K18">
        <v>40780</v>
      </c>
    </row>
    <row r="19" spans="2:29" x14ac:dyDescent="0.25">
      <c r="B19">
        <v>4</v>
      </c>
      <c r="C19" s="25"/>
      <c r="D19">
        <v>36</v>
      </c>
      <c r="F19" s="25"/>
      <c r="G19" s="58">
        <v>856</v>
      </c>
      <c r="H19">
        <v>22540</v>
      </c>
      <c r="I19" s="25"/>
      <c r="J19" s="8"/>
    </row>
    <row r="20" spans="2:29" x14ac:dyDescent="0.25">
      <c r="C20" s="25"/>
      <c r="F20" s="25"/>
      <c r="G20" s="58">
        <v>857</v>
      </c>
      <c r="H20">
        <v>8320</v>
      </c>
      <c r="I20" s="25"/>
      <c r="J20" s="8"/>
      <c r="K20">
        <v>30640</v>
      </c>
    </row>
    <row r="21" spans="2:29" x14ac:dyDescent="0.25">
      <c r="B21">
        <v>5</v>
      </c>
      <c r="C21" s="25"/>
      <c r="D21">
        <v>36</v>
      </c>
      <c r="E21">
        <v>18360</v>
      </c>
      <c r="F21" s="25"/>
      <c r="G21" s="58"/>
      <c r="I21" s="25"/>
      <c r="J21" s="59"/>
      <c r="K21">
        <v>18280</v>
      </c>
      <c r="P21" s="16"/>
      <c r="Z21" s="3"/>
    </row>
    <row r="22" spans="2:29" x14ac:dyDescent="0.25">
      <c r="B22" t="s">
        <v>109</v>
      </c>
      <c r="C22" s="25"/>
      <c r="F22" s="25"/>
      <c r="G22" s="58"/>
      <c r="I22" s="25"/>
      <c r="J22" s="8"/>
      <c r="Z22" s="3"/>
    </row>
    <row r="23" spans="2:29" x14ac:dyDescent="0.25">
      <c r="B23">
        <v>6</v>
      </c>
      <c r="C23" s="25"/>
      <c r="D23">
        <v>37</v>
      </c>
      <c r="E23">
        <v>21040</v>
      </c>
      <c r="F23" s="25"/>
      <c r="G23" s="58">
        <v>858</v>
      </c>
      <c r="H23">
        <v>10420</v>
      </c>
      <c r="I23" s="25"/>
      <c r="J23" s="8"/>
      <c r="M23">
        <v>26420</v>
      </c>
      <c r="S23" s="16"/>
      <c r="AA23" s="8"/>
    </row>
    <row r="24" spans="2:29" x14ac:dyDescent="0.25">
      <c r="B24">
        <v>7</v>
      </c>
      <c r="C24" s="25"/>
      <c r="D24">
        <v>40</v>
      </c>
      <c r="E24">
        <v>23060</v>
      </c>
      <c r="F24" s="25"/>
      <c r="G24" s="58">
        <v>858</v>
      </c>
      <c r="H24">
        <v>10100</v>
      </c>
      <c r="I24" s="25"/>
      <c r="J24" s="8"/>
      <c r="M24">
        <v>30580</v>
      </c>
      <c r="S24" s="16"/>
    </row>
    <row r="25" spans="2:29" x14ac:dyDescent="0.25">
      <c r="B25">
        <v>8</v>
      </c>
      <c r="C25" s="25"/>
      <c r="D25">
        <v>41</v>
      </c>
      <c r="E25">
        <v>20040</v>
      </c>
      <c r="F25" s="25"/>
      <c r="G25" s="58"/>
      <c r="I25" s="25"/>
      <c r="J25" s="8"/>
      <c r="M25">
        <v>15380</v>
      </c>
      <c r="S25" s="16"/>
    </row>
    <row r="26" spans="2:29" x14ac:dyDescent="0.25">
      <c r="B26">
        <v>9</v>
      </c>
      <c r="C26" s="25"/>
      <c r="D26">
        <v>42</v>
      </c>
      <c r="E26">
        <v>11960</v>
      </c>
      <c r="F26" s="25"/>
      <c r="G26" s="58"/>
      <c r="I26" s="25"/>
      <c r="J26" s="59"/>
    </row>
    <row r="27" spans="2:29" x14ac:dyDescent="0.25">
      <c r="C27" s="25"/>
      <c r="D27">
        <v>43</v>
      </c>
      <c r="E27">
        <v>20440</v>
      </c>
      <c r="F27" s="25"/>
      <c r="G27" s="58"/>
      <c r="I27" s="25"/>
      <c r="J27" s="8"/>
      <c r="M27">
        <v>38320</v>
      </c>
    </row>
    <row r="28" spans="2:29" x14ac:dyDescent="0.25">
      <c r="B28">
        <v>10</v>
      </c>
      <c r="C28" s="25"/>
      <c r="D28">
        <v>45</v>
      </c>
      <c r="E28">
        <v>13600</v>
      </c>
      <c r="F28" s="25"/>
      <c r="G28" s="58">
        <v>860</v>
      </c>
      <c r="H28">
        <v>22000</v>
      </c>
      <c r="I28" s="25"/>
      <c r="J28" s="59"/>
      <c r="M28">
        <v>33240</v>
      </c>
    </row>
    <row r="29" spans="2:29" x14ac:dyDescent="0.25">
      <c r="B29">
        <v>11</v>
      </c>
      <c r="C29" s="25"/>
      <c r="D29">
        <v>48</v>
      </c>
      <c r="E29">
        <v>22680</v>
      </c>
      <c r="F29" s="25"/>
      <c r="G29" s="58"/>
      <c r="I29" s="25"/>
      <c r="J29" s="59"/>
      <c r="M29">
        <v>44820</v>
      </c>
      <c r="O29" s="16"/>
      <c r="P29" s="16"/>
      <c r="AA29" s="8"/>
      <c r="AC29" s="3"/>
    </row>
    <row r="30" spans="2:29" x14ac:dyDescent="0.25">
      <c r="C30" s="25"/>
      <c r="F30" s="25"/>
      <c r="G30" s="58"/>
      <c r="I30" s="25"/>
      <c r="J30" s="59"/>
      <c r="Z30" s="3"/>
      <c r="AB30" s="3"/>
    </row>
    <row r="31" spans="2:29" x14ac:dyDescent="0.25">
      <c r="C31" s="25"/>
      <c r="F31" s="25"/>
      <c r="G31" s="58"/>
      <c r="I31" s="25"/>
      <c r="J31" s="8"/>
      <c r="P31" s="16"/>
      <c r="AA31" s="8"/>
    </row>
    <row r="32" spans="2:29" x14ac:dyDescent="0.25">
      <c r="C32" s="25"/>
      <c r="F32" s="25"/>
      <c r="G32" s="58"/>
      <c r="I32" s="25"/>
      <c r="J32" s="59"/>
      <c r="Z32" s="3"/>
      <c r="AB32" s="3"/>
    </row>
    <row r="33" spans="3:28" x14ac:dyDescent="0.25">
      <c r="C33" s="25"/>
      <c r="F33" s="25"/>
      <c r="G33" s="58"/>
      <c r="I33" s="25"/>
      <c r="J33" s="59"/>
      <c r="M33" s="16"/>
      <c r="N33" s="16"/>
      <c r="AA33" s="8"/>
    </row>
    <row r="34" spans="3:28" x14ac:dyDescent="0.25">
      <c r="C34" s="25"/>
      <c r="F34" s="25"/>
      <c r="G34" s="58"/>
      <c r="I34" s="25"/>
      <c r="J34" s="8"/>
      <c r="N34" s="16"/>
      <c r="Z34" s="3"/>
      <c r="AB34" s="3"/>
    </row>
    <row r="35" spans="3:28" x14ac:dyDescent="0.25">
      <c r="C35" s="25"/>
      <c r="F35" s="25"/>
      <c r="G35" s="58"/>
      <c r="I35" s="25"/>
      <c r="J35" s="59"/>
      <c r="N35" s="16"/>
      <c r="AA35" s="8"/>
    </row>
    <row r="36" spans="3:28" x14ac:dyDescent="0.25">
      <c r="C36" s="25"/>
      <c r="F36" s="25"/>
      <c r="G36" s="58"/>
      <c r="I36" s="25"/>
      <c r="J36" s="8"/>
    </row>
    <row r="37" spans="3:28" x14ac:dyDescent="0.25">
      <c r="C37" s="25"/>
      <c r="F37" s="25"/>
      <c r="G37" s="58"/>
      <c r="I37" s="25"/>
      <c r="J37" s="59"/>
      <c r="M37" s="16"/>
      <c r="P37" s="16"/>
      <c r="Z37" s="3"/>
      <c r="AB37" s="3"/>
    </row>
    <row r="38" spans="3:28" x14ac:dyDescent="0.25">
      <c r="C38" s="25"/>
      <c r="F38" s="25"/>
      <c r="G38" s="58"/>
      <c r="I38" s="25"/>
      <c r="J38" s="59"/>
      <c r="M38" s="16"/>
      <c r="P38" s="16"/>
      <c r="AA38" s="8"/>
    </row>
    <row r="39" spans="3:28" x14ac:dyDescent="0.25">
      <c r="C39" s="25"/>
      <c r="F39" s="25"/>
      <c r="G39" s="58"/>
      <c r="I39" s="25"/>
      <c r="J39" s="59"/>
      <c r="Z39" s="3"/>
      <c r="AB39" s="3"/>
    </row>
    <row r="40" spans="3:28" x14ac:dyDescent="0.25">
      <c r="C40" s="25"/>
      <c r="D40" s="42"/>
      <c r="F40" s="25"/>
      <c r="G40" s="58"/>
      <c r="I40" s="25"/>
      <c r="J40" s="59"/>
    </row>
    <row r="41" spans="3:28" x14ac:dyDescent="0.25">
      <c r="C41" s="25"/>
      <c r="D41" s="42"/>
      <c r="F41" s="25"/>
      <c r="G41" s="58"/>
      <c r="I41" s="25"/>
      <c r="J41" s="59"/>
    </row>
    <row r="42" spans="3:28" x14ac:dyDescent="0.25">
      <c r="C42" s="25"/>
      <c r="D42" s="42"/>
      <c r="F42" s="25"/>
      <c r="G42" s="58"/>
      <c r="I42" s="25"/>
      <c r="J42" s="59"/>
    </row>
    <row r="43" spans="3:28" x14ac:dyDescent="0.25">
      <c r="C43" s="25"/>
      <c r="D43" s="42"/>
      <c r="F43" s="25"/>
      <c r="G43" s="58"/>
      <c r="I43" s="25"/>
      <c r="J43" s="59"/>
    </row>
    <row r="44" spans="3:28" x14ac:dyDescent="0.25">
      <c r="C44" s="25"/>
      <c r="D44" s="42"/>
      <c r="F44" s="25"/>
      <c r="G44" s="58"/>
      <c r="I44" s="25"/>
      <c r="J44" s="59"/>
    </row>
    <row r="45" spans="3:28" x14ac:dyDescent="0.25">
      <c r="C45" s="25"/>
      <c r="D45" s="42"/>
      <c r="F45" s="25"/>
      <c r="G45" s="58"/>
      <c r="I45" s="25"/>
      <c r="J45" s="59"/>
    </row>
    <row r="46" spans="3:28" x14ac:dyDescent="0.25">
      <c r="C46" s="25"/>
      <c r="D46" s="42"/>
      <c r="F46" s="25"/>
      <c r="G46" s="58"/>
      <c r="I46" s="25"/>
      <c r="J46" s="59"/>
    </row>
    <row r="47" spans="3:28" x14ac:dyDescent="0.25">
      <c r="C47" s="25"/>
      <c r="F47" s="25"/>
      <c r="G47" s="58"/>
      <c r="I47" s="25"/>
      <c r="J47" s="59"/>
    </row>
    <row r="48" spans="3:28" x14ac:dyDescent="0.25">
      <c r="C48" s="25"/>
      <c r="D48" s="42"/>
      <c r="F48" s="25"/>
      <c r="G48" s="58"/>
      <c r="I48" s="25"/>
      <c r="J48" s="59"/>
    </row>
    <row r="49" spans="2:19" x14ac:dyDescent="0.25">
      <c r="C49" s="25"/>
      <c r="D49" s="60"/>
      <c r="E49" s="61"/>
      <c r="F49" s="62"/>
      <c r="G49" s="58"/>
      <c r="I49" s="25"/>
      <c r="J49" s="59"/>
    </row>
    <row r="50" spans="2:19" x14ac:dyDescent="0.25">
      <c r="C50" s="25"/>
      <c r="D50" s="42"/>
      <c r="E50" s="16"/>
      <c r="F50" s="25"/>
      <c r="G50" s="58"/>
      <c r="I50" s="25"/>
      <c r="J50" s="59"/>
    </row>
    <row r="51" spans="2:19" x14ac:dyDescent="0.25">
      <c r="C51" s="25"/>
      <c r="D51" s="55"/>
      <c r="E51" s="16"/>
      <c r="F51" s="25"/>
      <c r="G51" s="58"/>
      <c r="I51" s="25"/>
      <c r="J51" s="59"/>
    </row>
    <row r="52" spans="2:19" x14ac:dyDescent="0.25">
      <c r="C52" s="25"/>
      <c r="D52" s="42"/>
      <c r="E52" s="16"/>
      <c r="F52" s="25"/>
      <c r="G52" s="58"/>
      <c r="H52" s="16"/>
      <c r="I52" s="25"/>
      <c r="J52" s="59"/>
    </row>
    <row r="53" spans="2:19" x14ac:dyDescent="0.25">
      <c r="B53" s="50"/>
      <c r="C53" s="25"/>
      <c r="D53" s="42"/>
      <c r="E53" s="16"/>
      <c r="F53" s="25"/>
      <c r="G53" s="58"/>
      <c r="H53" s="16"/>
      <c r="I53" s="25"/>
      <c r="J53" s="59"/>
    </row>
    <row r="54" spans="2:19" x14ac:dyDescent="0.25">
      <c r="C54" s="25"/>
      <c r="D54" s="42"/>
      <c r="E54" s="16"/>
      <c r="F54" s="25"/>
      <c r="G54" s="58"/>
      <c r="H54" s="16"/>
      <c r="I54" s="25"/>
      <c r="J54" s="59"/>
    </row>
    <row r="55" spans="2:19" x14ac:dyDescent="0.25">
      <c r="C55" s="25"/>
      <c r="D55" s="42"/>
      <c r="E55" s="16"/>
      <c r="F55" s="25"/>
      <c r="G55" s="58"/>
      <c r="H55" s="16"/>
      <c r="I55" s="25"/>
      <c r="J55" s="59"/>
    </row>
    <row r="56" spans="2:19" x14ac:dyDescent="0.25">
      <c r="C56" s="25"/>
      <c r="D56" s="42"/>
      <c r="E56" s="16"/>
      <c r="F56" s="25"/>
      <c r="G56" s="58"/>
      <c r="H56" s="16"/>
      <c r="I56" s="25"/>
      <c r="J56" s="59"/>
    </row>
    <row r="57" spans="2:19" x14ac:dyDescent="0.25">
      <c r="C57" s="25"/>
      <c r="D57" s="42"/>
      <c r="E57" s="16"/>
      <c r="F57" s="25"/>
      <c r="G57" s="58"/>
      <c r="H57" s="16"/>
      <c r="I57" s="25"/>
      <c r="J57" s="59"/>
    </row>
    <row r="58" spans="2:19" x14ac:dyDescent="0.25">
      <c r="C58" s="25"/>
      <c r="D58" s="42"/>
      <c r="F58" s="25"/>
      <c r="G58" s="58"/>
      <c r="H58" s="16"/>
      <c r="I58" s="25"/>
      <c r="J58" s="59"/>
    </row>
    <row r="59" spans="2:19" x14ac:dyDescent="0.25">
      <c r="C59" s="25"/>
      <c r="D59" s="42"/>
      <c r="F59" s="25"/>
      <c r="G59" s="58"/>
      <c r="I59" s="25"/>
      <c r="J59" s="59"/>
    </row>
    <row r="60" spans="2:19" x14ac:dyDescent="0.25">
      <c r="C60" s="25"/>
      <c r="D60" s="55"/>
      <c r="F60" s="25"/>
      <c r="G60" s="58"/>
      <c r="I60" s="25"/>
      <c r="J60" s="59"/>
      <c r="S60" s="65"/>
    </row>
    <row r="61" spans="2:19" x14ac:dyDescent="0.25">
      <c r="C61" s="25"/>
      <c r="D61" s="55"/>
      <c r="F61" s="25"/>
      <c r="G61" s="58"/>
      <c r="I61" s="25"/>
      <c r="J61" s="59"/>
    </row>
    <row r="62" spans="2:19" x14ac:dyDescent="0.25">
      <c r="C62" s="25"/>
      <c r="D62" s="42"/>
      <c r="F62" s="25"/>
      <c r="G62" s="58"/>
      <c r="I62" s="25"/>
      <c r="J62" s="59"/>
    </row>
    <row r="63" spans="2:19" x14ac:dyDescent="0.25">
      <c r="C63" s="25"/>
      <c r="D63" s="42"/>
      <c r="F63" s="25"/>
      <c r="G63" s="58"/>
      <c r="I63" s="25"/>
      <c r="J63" s="59"/>
    </row>
    <row r="64" spans="2:19" x14ac:dyDescent="0.25">
      <c r="C64" s="25"/>
      <c r="D64" s="55"/>
      <c r="F64" s="25"/>
      <c r="G64" s="58"/>
      <c r="I64" s="25"/>
      <c r="J64" s="59"/>
    </row>
    <row r="65" spans="3:10" x14ac:dyDescent="0.25">
      <c r="C65" s="25"/>
      <c r="D65" s="42"/>
      <c r="F65" s="25"/>
      <c r="G65" s="58"/>
      <c r="I65" s="25"/>
      <c r="J65" s="59"/>
    </row>
    <row r="66" spans="3:10" x14ac:dyDescent="0.25">
      <c r="C66" s="25"/>
      <c r="D66" s="42"/>
      <c r="F66" s="25"/>
      <c r="G66" s="58"/>
      <c r="I66" s="25"/>
      <c r="J66" s="59"/>
    </row>
    <row r="67" spans="3:10" x14ac:dyDescent="0.25">
      <c r="C67" s="25"/>
      <c r="D67" s="42"/>
      <c r="F67" s="25"/>
      <c r="G67" s="58"/>
      <c r="I67" s="25"/>
      <c r="J67" s="59"/>
    </row>
    <row r="68" spans="3:10" x14ac:dyDescent="0.25">
      <c r="C68" s="25"/>
      <c r="D68" s="42"/>
      <c r="F68" s="25"/>
      <c r="G68" s="58"/>
      <c r="I68" s="25"/>
      <c r="J68" s="59"/>
    </row>
    <row r="69" spans="3:10" x14ac:dyDescent="0.25">
      <c r="C69" s="25"/>
      <c r="D69" s="42"/>
      <c r="F69" s="25"/>
      <c r="G69" s="58"/>
      <c r="I69" s="25"/>
      <c r="J69" s="59"/>
    </row>
    <row r="70" spans="3:10" x14ac:dyDescent="0.25">
      <c r="C70" s="25"/>
      <c r="D70" s="42"/>
      <c r="F70" s="25"/>
      <c r="G70" s="58"/>
      <c r="I70" s="25"/>
      <c r="J70" s="59"/>
    </row>
    <row r="71" spans="3:10" x14ac:dyDescent="0.25">
      <c r="C71" s="25"/>
      <c r="D71" s="42"/>
      <c r="F71" s="25"/>
      <c r="G71" s="58"/>
      <c r="I71" s="25"/>
      <c r="J71" s="59"/>
    </row>
    <row r="72" spans="3:10" x14ac:dyDescent="0.25">
      <c r="C72" s="25"/>
      <c r="D72" s="42"/>
      <c r="F72" s="25"/>
      <c r="G72" s="58"/>
      <c r="J72" s="63"/>
    </row>
    <row r="73" spans="3:10" x14ac:dyDescent="0.25">
      <c r="C73" s="25"/>
      <c r="D73" s="42"/>
      <c r="F73" s="25"/>
      <c r="G73" s="58"/>
      <c r="J73" s="63"/>
    </row>
    <row r="74" spans="3:10" x14ac:dyDescent="0.25">
      <c r="C74" s="25"/>
      <c r="D74" s="42"/>
      <c r="F74" s="25"/>
      <c r="G74" s="58"/>
      <c r="J74" s="63"/>
    </row>
    <row r="75" spans="3:10" x14ac:dyDescent="0.25">
      <c r="C75" s="25"/>
      <c r="D75" s="42"/>
      <c r="F75" s="25"/>
      <c r="G75" s="58"/>
      <c r="J75" s="63"/>
    </row>
    <row r="76" spans="3:10" x14ac:dyDescent="0.25">
      <c r="C76" s="25"/>
      <c r="D76" s="42"/>
      <c r="F76" s="25"/>
      <c r="G76" s="58"/>
      <c r="J76" s="63"/>
    </row>
    <row r="77" spans="3:10" x14ac:dyDescent="0.25">
      <c r="C77" s="25"/>
      <c r="D77" s="42"/>
      <c r="F77" s="25"/>
      <c r="G77" s="58"/>
      <c r="J77" s="63"/>
    </row>
    <row r="78" spans="3:10" x14ac:dyDescent="0.25">
      <c r="C78" s="25"/>
      <c r="D78" s="42"/>
      <c r="F78" s="25"/>
      <c r="G78" s="58"/>
      <c r="J78" s="63"/>
    </row>
    <row r="79" spans="3:10" x14ac:dyDescent="0.25">
      <c r="C79" s="25"/>
      <c r="D79" s="42"/>
      <c r="F79" s="25"/>
      <c r="G79" s="58"/>
      <c r="J79" s="63"/>
    </row>
    <row r="80" spans="3:10" x14ac:dyDescent="0.25">
      <c r="C80" s="25"/>
      <c r="D80" s="42"/>
      <c r="F80" s="25"/>
      <c r="G80" s="58"/>
      <c r="J80" s="63"/>
    </row>
    <row r="81" spans="3:29" x14ac:dyDescent="0.25">
      <c r="C81" s="25"/>
      <c r="D81" s="42"/>
      <c r="F81" s="25"/>
      <c r="G81" s="58"/>
      <c r="J81" s="63"/>
    </row>
    <row r="82" spans="3:29" x14ac:dyDescent="0.25">
      <c r="C82" s="25"/>
      <c r="D82" s="42"/>
      <c r="F82" s="25"/>
      <c r="G82" s="58"/>
      <c r="J82" s="63"/>
    </row>
    <row r="83" spans="3:29" x14ac:dyDescent="0.25">
      <c r="C83" s="25"/>
      <c r="D83" s="42"/>
      <c r="F83" s="25"/>
      <c r="G83" s="58"/>
      <c r="J83" s="63"/>
    </row>
    <row r="84" spans="3:29" x14ac:dyDescent="0.25">
      <c r="C84" s="25"/>
      <c r="D84" s="42"/>
      <c r="F84" s="25"/>
      <c r="G84" s="58"/>
      <c r="J84" s="63"/>
    </row>
    <row r="85" spans="3:29" x14ac:dyDescent="0.25">
      <c r="C85" s="25"/>
      <c r="D85" s="42"/>
      <c r="F85" s="25"/>
      <c r="G85" s="58"/>
      <c r="J85" s="63"/>
    </row>
    <row r="86" spans="3:29" x14ac:dyDescent="0.25">
      <c r="C86" s="25"/>
      <c r="D86" s="42"/>
      <c r="F86" s="25"/>
      <c r="G86" s="58"/>
      <c r="J86" s="63"/>
    </row>
    <row r="87" spans="3:29" x14ac:dyDescent="0.25">
      <c r="C87" s="25"/>
      <c r="D87" s="42"/>
      <c r="F87" s="25"/>
      <c r="G87" s="58"/>
      <c r="J87" s="63"/>
    </row>
    <row r="88" spans="3:29" x14ac:dyDescent="0.25">
      <c r="C88" s="25"/>
      <c r="D88" s="42"/>
      <c r="F88" s="25"/>
      <c r="G88" s="58"/>
      <c r="J88" s="63"/>
    </row>
    <row r="89" spans="3:29" x14ac:dyDescent="0.25">
      <c r="C89" s="25"/>
      <c r="D89" s="42"/>
      <c r="F89" s="25"/>
      <c r="G89" s="58"/>
      <c r="J89" s="63"/>
      <c r="AA89" s="8"/>
      <c r="AC89" s="3"/>
    </row>
    <row r="90" spans="3:29" x14ac:dyDescent="0.25">
      <c r="C90" s="25"/>
      <c r="D90" s="42"/>
      <c r="F90" s="25"/>
      <c r="G90" s="58"/>
      <c r="J90" s="42"/>
    </row>
    <row r="91" spans="3:29" x14ac:dyDescent="0.25">
      <c r="C91" s="25"/>
      <c r="D91" s="42"/>
      <c r="F91" s="25"/>
      <c r="G91" s="58"/>
      <c r="J91" s="42"/>
    </row>
    <row r="92" spans="3:29" x14ac:dyDescent="0.25">
      <c r="C92" s="25"/>
      <c r="D92" s="42"/>
      <c r="F92" s="25"/>
      <c r="G92" s="58"/>
      <c r="J92" s="42"/>
    </row>
    <row r="93" spans="3:29" x14ac:dyDescent="0.25">
      <c r="C93" s="25"/>
      <c r="D93" s="42"/>
      <c r="F93" s="25"/>
      <c r="G93" s="58"/>
      <c r="J93" s="42"/>
    </row>
    <row r="94" spans="3:29" x14ac:dyDescent="0.25">
      <c r="C94" s="25"/>
      <c r="D94" s="42"/>
      <c r="F94" s="25"/>
      <c r="G94" s="58"/>
      <c r="J94" s="42"/>
    </row>
    <row r="95" spans="3:29" x14ac:dyDescent="0.25">
      <c r="C95" s="25"/>
      <c r="D95" s="42"/>
      <c r="F95" s="25"/>
      <c r="G95" s="58"/>
      <c r="J95" s="42"/>
    </row>
    <row r="96" spans="3:29" x14ac:dyDescent="0.25">
      <c r="C96" s="25"/>
      <c r="D96" s="42"/>
      <c r="F96" s="25"/>
      <c r="G96" s="58"/>
      <c r="J96" s="42"/>
    </row>
    <row r="97" spans="3:10" x14ac:dyDescent="0.25">
      <c r="C97" s="25"/>
      <c r="D97" s="42"/>
      <c r="F97" s="25"/>
      <c r="G97" s="58"/>
      <c r="J97" s="42"/>
    </row>
    <row r="98" spans="3:10" x14ac:dyDescent="0.25">
      <c r="C98" s="25"/>
      <c r="D98" s="42"/>
      <c r="F98" s="25"/>
      <c r="G98" s="58"/>
      <c r="J98" s="42"/>
    </row>
    <row r="99" spans="3:10" x14ac:dyDescent="0.25">
      <c r="D99" s="42"/>
      <c r="F99" s="25"/>
      <c r="G99" s="58"/>
      <c r="J99" s="42"/>
    </row>
    <row r="100" spans="3:10" x14ac:dyDescent="0.25">
      <c r="D100" s="42"/>
      <c r="F100" s="25"/>
      <c r="G100" s="58"/>
      <c r="J100" s="42"/>
    </row>
    <row r="101" spans="3:10" x14ac:dyDescent="0.25">
      <c r="D101" s="42"/>
      <c r="F101" s="25"/>
      <c r="G101" s="58"/>
      <c r="J101" s="42"/>
    </row>
    <row r="102" spans="3:10" x14ac:dyDescent="0.25">
      <c r="D102" s="42"/>
      <c r="F102" s="25"/>
      <c r="G102" s="58"/>
      <c r="J102" s="42"/>
    </row>
    <row r="103" spans="3:10" x14ac:dyDescent="0.25">
      <c r="D103" s="42"/>
      <c r="F103" s="25"/>
      <c r="G103" s="58"/>
      <c r="J103" s="42"/>
    </row>
    <row r="104" spans="3:10" x14ac:dyDescent="0.25">
      <c r="D104" s="42"/>
      <c r="F104" s="25"/>
      <c r="G104" s="58"/>
      <c r="J104" s="42"/>
    </row>
    <row r="105" spans="3:10" x14ac:dyDescent="0.25">
      <c r="D105" s="48"/>
      <c r="E105" s="56" t="s">
        <v>45</v>
      </c>
      <c r="F105" s="49"/>
      <c r="G105" s="64"/>
      <c r="H105" s="56" t="s">
        <v>45</v>
      </c>
      <c r="I105" s="56"/>
      <c r="J105" s="42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8D716-0F35-4F14-BFC8-6C863AC2D0AA}">
  <dimension ref="A1:X52"/>
  <sheetViews>
    <sheetView workbookViewId="0">
      <pane ySplit="15" topLeftCell="A16" activePane="bottomLeft" state="frozen"/>
      <selection activeCell="B23" sqref="B23"/>
      <selection pane="bottomLeft" activeCell="B23" sqref="B23"/>
    </sheetView>
  </sheetViews>
  <sheetFormatPr defaultRowHeight="15" x14ac:dyDescent="0.25"/>
  <cols>
    <col min="1" max="1" width="4" customWidth="1"/>
    <col min="2" max="2" width="9.7109375" bestFit="1" customWidth="1"/>
    <col min="3" max="3" width="4" customWidth="1"/>
    <col min="4" max="4" width="5.85546875" customWidth="1"/>
    <col min="6" max="6" width="9.710937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[2]Summary!E2</f>
        <v>0.16</v>
      </c>
      <c r="O1">
        <v>2204.62262184877</v>
      </c>
    </row>
    <row r="2" spans="1:24" x14ac:dyDescent="0.25">
      <c r="H2" s="2" t="s">
        <v>4</v>
      </c>
      <c r="I2" s="2" t="s">
        <v>4</v>
      </c>
      <c r="J2">
        <f>+D11+G11</f>
        <v>68870</v>
      </c>
      <c r="K2">
        <f>J2-J3</f>
        <v>-162146</v>
      </c>
      <c r="L2" s="1">
        <f>K2/J2</f>
        <v>-2.3543778132713808</v>
      </c>
    </row>
    <row r="3" spans="1:24" x14ac:dyDescent="0.25">
      <c r="B3" t="s">
        <v>6</v>
      </c>
      <c r="D3" s="5" t="s">
        <v>46</v>
      </c>
      <c r="E3" s="6"/>
      <c r="F3" t="s">
        <v>47</v>
      </c>
      <c r="H3" s="2" t="s">
        <v>9</v>
      </c>
      <c r="I3" s="2"/>
      <c r="J3">
        <f>K11-L10+M11-N10+O11-P10+Q11-R10+S11-T10+U11-V10+W11-X10</f>
        <v>231016</v>
      </c>
      <c r="K3" s="7" t="s">
        <v>10</v>
      </c>
      <c r="L3" s="7" t="s">
        <v>11</v>
      </c>
      <c r="M3" s="7" t="s">
        <v>12</v>
      </c>
      <c r="N3" s="8">
        <f>N4*I4/O1</f>
        <v>87.860387264890605</v>
      </c>
      <c r="O3" s="8">
        <f>K7+M7+O7+Q7+S7+U7+W7</f>
        <v>87.860387264890605</v>
      </c>
    </row>
    <row r="4" spans="1:24" x14ac:dyDescent="0.25">
      <c r="B4" t="s">
        <v>14</v>
      </c>
      <c r="D4" s="9" t="str">
        <f>[2]Summary!C2</f>
        <v>Peas</v>
      </c>
      <c r="E4" s="6"/>
      <c r="F4" s="3">
        <v>2020</v>
      </c>
      <c r="I4" s="3">
        <f>[2]Summary!D2</f>
        <v>60</v>
      </c>
      <c r="J4" s="3">
        <f>J3/I4</f>
        <v>3850.2666666666669</v>
      </c>
      <c r="K4" s="10">
        <v>1</v>
      </c>
      <c r="L4" s="10">
        <f>IF(J5=0,L1,(L8+N8+P8+R8+T8+V8+X8)/J5/K4)</f>
        <v>0.17912446756934586</v>
      </c>
      <c r="M4" s="10">
        <f>IF(J5=0,0,(L9+N9+P9+R9+T9+V9+X9)/J5/K4)</f>
        <v>0.14199999999999999</v>
      </c>
      <c r="N4" s="3">
        <f>IF(L4&gt;L1,J4*(1-L4)/(1-L1)*(1-M4)*K4,J4*K4*(1-M4))</f>
        <v>3228.3166221428569</v>
      </c>
      <c r="V4" s="8"/>
    </row>
    <row r="5" spans="1:24" x14ac:dyDescent="0.25">
      <c r="B5" t="s">
        <v>16</v>
      </c>
      <c r="D5" s="9">
        <v>44092</v>
      </c>
      <c r="E5" s="6"/>
      <c r="F5" s="11">
        <v>44103</v>
      </c>
      <c r="J5" s="8">
        <f>J3/O1</f>
        <v>104.78709494792028</v>
      </c>
      <c r="N5" s="3">
        <v>508.78</v>
      </c>
      <c r="O5" s="4">
        <f>N4/N5</f>
        <v>6.3452113332734328</v>
      </c>
      <c r="P5" t="s">
        <v>17</v>
      </c>
      <c r="V5" s="8"/>
    </row>
    <row r="6" spans="1:24" x14ac:dyDescent="0.25">
      <c r="D6" s="16"/>
      <c r="J6" s="8"/>
      <c r="K6" s="17"/>
      <c r="L6" s="18"/>
      <c r="M6" s="17"/>
      <c r="N6" s="3"/>
      <c r="O6" s="4"/>
    </row>
    <row r="7" spans="1:24" x14ac:dyDescent="0.25">
      <c r="F7">
        <f>F8*E8</f>
        <v>0</v>
      </c>
      <c r="I7">
        <f>I8*H8</f>
        <v>0</v>
      </c>
      <c r="K7" s="8">
        <f>IF(K8&gt;$L1,(L11-L10/$O1)*$K4*(1-K8)/(1-$L1)*(1-K9),(L11-L10/$O1)*$K4*(1-K9))</f>
        <v>26.48389867917372</v>
      </c>
      <c r="M7" s="8">
        <f>IF(M8&gt;$L1,(N11-N10/$O1)*$K4*(1-M8)/(1-$L1)*(1-M9),(N11-N10/$O1)*$K4*(1-M9))</f>
        <v>61.376488585716885</v>
      </c>
      <c r="O7" s="8">
        <f>IF(O8&gt;$L1,(P11-P10/$O1)*$K4*(1-O8)/(1-$L1)*(1-O9),(P11-P10/$O1)*$K4*(1-O9))</f>
        <v>0</v>
      </c>
      <c r="Q7" s="8">
        <f>IF(Q8&gt;$L1,(R11-R10/$O1)*$K4*(1-Q8)/(1-$L1)*(1-Q9),(R11-R10/$O1)*$K4*(1-Q9))</f>
        <v>0</v>
      </c>
      <c r="S7" s="8">
        <f>IF(S8&gt;$L1,(T11-T10/$O1)*$K4*(1-S8)/(1-$L1)*(1-S9),(T11-T10/$O1)*$K4*(1-S9))</f>
        <v>0</v>
      </c>
      <c r="U7" s="8">
        <f>IF(U8&gt;$L1,(V11-V10/$O1)*$K4*(1-U8)/(1-$L1)*(1-U9),(V11-V10/$O1)*$K4*(1-U9))</f>
        <v>0</v>
      </c>
      <c r="W7" s="8">
        <f>IF(W8&gt;$L1,(X11-X10/$O1)*$K4*(1-W8)/(1-$L1)*(1-W9),(X11-X10/$O1)*$K4*(1-W9))</f>
        <v>0</v>
      </c>
    </row>
    <row r="8" spans="1:24" x14ac:dyDescent="0.25">
      <c r="B8" s="19"/>
      <c r="C8" s="19"/>
      <c r="D8" s="19"/>
      <c r="E8" s="20">
        <f>D9/D10</f>
        <v>0</v>
      </c>
      <c r="F8" s="19">
        <v>600</v>
      </c>
      <c r="G8" s="19"/>
      <c r="H8" s="20">
        <f>G9/G10</f>
        <v>0</v>
      </c>
      <c r="I8" s="19">
        <v>505</v>
      </c>
      <c r="J8" t="s">
        <v>19</v>
      </c>
      <c r="K8" s="1">
        <v>0.17</v>
      </c>
      <c r="L8" s="8">
        <f>(L11-L10/$O1)*$K4*K8</f>
        <v>5.3106141087230148</v>
      </c>
      <c r="M8" s="1">
        <v>0.183</v>
      </c>
      <c r="N8" s="8">
        <f>(N11-N10/$O1)*$K4*M8</f>
        <v>13.459318481961695</v>
      </c>
      <c r="O8" s="1">
        <v>0.18</v>
      </c>
      <c r="P8" s="8">
        <f>(P11-P10/$O1)*$K4*O8</f>
        <v>0</v>
      </c>
      <c r="Q8" s="1">
        <v>0.16</v>
      </c>
      <c r="R8" s="8">
        <f>(R11-R10/$O1)*$K4*Q8</f>
        <v>0</v>
      </c>
      <c r="S8" s="1">
        <v>0.16</v>
      </c>
      <c r="T8" s="8">
        <f>(T11-T10/$O1)*$K4*S8</f>
        <v>0</v>
      </c>
      <c r="U8" s="1">
        <v>0.15</v>
      </c>
      <c r="V8" s="8">
        <f>(V11-V10/$O1)*$K4*U8</f>
        <v>0</v>
      </c>
      <c r="W8" s="1">
        <v>0.15</v>
      </c>
      <c r="X8" s="8">
        <f>(X11-X10/$O1)*$K4*W8</f>
        <v>0</v>
      </c>
    </row>
    <row r="9" spans="1:24" x14ac:dyDescent="0.25">
      <c r="B9" s="19" t="s">
        <v>20</v>
      </c>
      <c r="C9" s="21"/>
      <c r="D9" s="22"/>
      <c r="E9" s="23"/>
      <c r="F9" s="24"/>
      <c r="G9" s="22"/>
      <c r="H9" s="23"/>
      <c r="I9" s="24"/>
      <c r="J9" t="s">
        <v>12</v>
      </c>
      <c r="K9" s="1">
        <v>0.14199999999999999</v>
      </c>
      <c r="L9" s="8">
        <f>(L11-L10/$O1)*$K4*K9</f>
        <v>4.4359247261098114</v>
      </c>
      <c r="M9" s="1">
        <v>0.14199999999999999</v>
      </c>
      <c r="N9" s="8">
        <f>(N11-N10/$O1)*$K4*M9</f>
        <v>10.443842756494867</v>
      </c>
      <c r="O9" s="1">
        <v>0.01</v>
      </c>
      <c r="P9" s="8">
        <f>(P11-P10/$O1)*$K4*O9</f>
        <v>0</v>
      </c>
      <c r="Q9" s="1">
        <v>0.01</v>
      </c>
      <c r="R9" s="8">
        <f>(R11-R10/$O1)*$K4*Q9</f>
        <v>0</v>
      </c>
      <c r="S9" s="1">
        <v>0.01</v>
      </c>
      <c r="T9" s="8">
        <f>(T11-T10/$O1)*$K4*S9</f>
        <v>0</v>
      </c>
      <c r="U9" s="1">
        <v>2.5000000000000001E-2</v>
      </c>
      <c r="V9" s="8">
        <f>(V11-V10/$O1)*$K4*U9</f>
        <v>0</v>
      </c>
      <c r="W9" s="1">
        <v>2.5000000000000001E-2</v>
      </c>
      <c r="X9" s="8">
        <f>(X11-X10/$O1)*$K4*W9</f>
        <v>0</v>
      </c>
    </row>
    <row r="10" spans="1:24" x14ac:dyDescent="0.25">
      <c r="B10" t="s">
        <v>21</v>
      </c>
      <c r="C10" s="25"/>
      <c r="D10" s="26">
        <f>J3/J2*D11</f>
        <v>107434.01260345579</v>
      </c>
      <c r="E10" s="27"/>
      <c r="F10" s="28"/>
      <c r="G10" s="26">
        <f>J3/J2*G11</f>
        <v>123581.98739654421</v>
      </c>
      <c r="H10" s="27"/>
      <c r="I10" s="28"/>
      <c r="J10" t="s">
        <v>22</v>
      </c>
      <c r="L10" s="29"/>
      <c r="N10" s="29"/>
      <c r="P10" s="29"/>
      <c r="R10" s="29"/>
      <c r="T10" s="29"/>
      <c r="V10" s="29"/>
      <c r="X10" s="29"/>
    </row>
    <row r="11" spans="1:24" x14ac:dyDescent="0.25">
      <c r="B11" t="s">
        <v>23</v>
      </c>
      <c r="C11" s="25"/>
      <c r="D11" s="30">
        <f>E14+F14</f>
        <v>32028</v>
      </c>
      <c r="E11" s="31"/>
      <c r="F11" s="32"/>
      <c r="G11" s="30">
        <f>H14+I14</f>
        <v>36842</v>
      </c>
      <c r="H11" s="31"/>
      <c r="I11" s="31"/>
      <c r="J11" s="33"/>
      <c r="K11" s="34">
        <f>K14+L14</f>
        <v>68870</v>
      </c>
      <c r="L11" s="35">
        <f>K11/2204.62262184877</f>
        <v>31.238906521900084</v>
      </c>
      <c r="M11" s="34">
        <f>M14+N14</f>
        <v>162146</v>
      </c>
      <c r="N11" s="35">
        <f>M11/2204.62262184877</f>
        <v>73.548188426020189</v>
      </c>
      <c r="O11" s="34">
        <f>O14+P14</f>
        <v>0</v>
      </c>
      <c r="P11" s="35">
        <f>O11/2204.62262184877</f>
        <v>0</v>
      </c>
      <c r="Q11" s="34">
        <f>Q14+R14</f>
        <v>0</v>
      </c>
      <c r="R11" s="35">
        <f>Q11/2204.62262184877</f>
        <v>0</v>
      </c>
      <c r="S11" s="34">
        <f>S14+T14</f>
        <v>0</v>
      </c>
      <c r="T11" s="35">
        <f>S11/2204.62262184877</f>
        <v>0</v>
      </c>
      <c r="U11" s="34">
        <f>U14+V14</f>
        <v>0</v>
      </c>
      <c r="V11" s="35">
        <f>U11/2204.62262184877</f>
        <v>0</v>
      </c>
      <c r="W11" s="34">
        <f>W14+X14</f>
        <v>0</v>
      </c>
      <c r="X11" s="35">
        <f>W11/2204.62262184877</f>
        <v>0</v>
      </c>
    </row>
    <row r="12" spans="1:24" x14ac:dyDescent="0.25">
      <c r="A12" s="6" t="s">
        <v>24</v>
      </c>
      <c r="B12" s="6"/>
      <c r="C12" s="25"/>
      <c r="D12" s="36" t="s">
        <v>25</v>
      </c>
      <c r="E12" s="37"/>
      <c r="F12" s="38"/>
      <c r="G12" s="36" t="s">
        <v>26</v>
      </c>
      <c r="H12" s="37"/>
      <c r="I12" s="37"/>
      <c r="J12" s="39"/>
      <c r="K12" s="40" t="s">
        <v>48</v>
      </c>
      <c r="L12" s="41"/>
      <c r="M12" s="40" t="s">
        <v>49</v>
      </c>
      <c r="N12" s="41"/>
      <c r="O12" s="40" t="s">
        <v>50</v>
      </c>
      <c r="P12" s="41"/>
      <c r="Q12" s="40" t="s">
        <v>51</v>
      </c>
      <c r="R12" s="41"/>
      <c r="S12" s="40" t="s">
        <v>52</v>
      </c>
      <c r="T12" s="41"/>
      <c r="U12" s="40" t="s">
        <v>32</v>
      </c>
      <c r="V12" s="41"/>
      <c r="W12" s="40" t="s">
        <v>33</v>
      </c>
      <c r="X12" s="41"/>
    </row>
    <row r="13" spans="1:24" x14ac:dyDescent="0.25">
      <c r="B13" t="s">
        <v>34</v>
      </c>
      <c r="C13" s="25"/>
      <c r="D13" s="42" t="s">
        <v>35</v>
      </c>
      <c r="E13" s="6" t="s">
        <v>36</v>
      </c>
      <c r="F13" s="43"/>
      <c r="G13" s="42" t="s">
        <v>35</v>
      </c>
      <c r="H13" s="6" t="s">
        <v>36</v>
      </c>
      <c r="I13" s="6"/>
      <c r="J13" s="33"/>
      <c r="K13" s="40" t="s">
        <v>36</v>
      </c>
      <c r="L13" s="41"/>
      <c r="M13" s="40" t="s">
        <v>36</v>
      </c>
      <c r="N13" s="41"/>
      <c r="O13" s="40" t="s">
        <v>36</v>
      </c>
      <c r="P13" s="41"/>
      <c r="Q13" s="40" t="s">
        <v>36</v>
      </c>
      <c r="R13" s="41"/>
      <c r="S13" s="40" t="s">
        <v>36</v>
      </c>
      <c r="T13" s="41"/>
      <c r="U13" s="40" t="s">
        <v>36</v>
      </c>
      <c r="V13" s="41"/>
      <c r="W13" s="40" t="s">
        <v>36</v>
      </c>
      <c r="X13" s="41"/>
    </row>
    <row r="14" spans="1:24" x14ac:dyDescent="0.25">
      <c r="C14" s="25"/>
      <c r="D14" s="42"/>
      <c r="E14" s="44">
        <f>SUM(E15:E77)</f>
        <v>32028</v>
      </c>
      <c r="F14" s="45">
        <f>SUM(F15:F77)</f>
        <v>0</v>
      </c>
      <c r="G14" s="42"/>
      <c r="H14" s="44">
        <f>SUM(H15:H77)</f>
        <v>36842</v>
      </c>
      <c r="I14" s="44">
        <f>SUM(I15:I77)</f>
        <v>0</v>
      </c>
      <c r="J14" s="33"/>
      <c r="K14" s="46">
        <f t="shared" ref="K14:X14" si="0">SUM(K15:K77)</f>
        <v>68870</v>
      </c>
      <c r="L14" s="47">
        <f t="shared" si="0"/>
        <v>0</v>
      </c>
      <c r="M14" s="46">
        <f t="shared" si="0"/>
        <v>162146</v>
      </c>
      <c r="N14" s="47">
        <f t="shared" si="0"/>
        <v>0</v>
      </c>
      <c r="O14" s="46">
        <f t="shared" si="0"/>
        <v>0</v>
      </c>
      <c r="P14" s="47">
        <f t="shared" si="0"/>
        <v>0</v>
      </c>
      <c r="Q14" s="46">
        <f t="shared" si="0"/>
        <v>0</v>
      </c>
      <c r="R14" s="47">
        <f t="shared" si="0"/>
        <v>0</v>
      </c>
      <c r="S14" s="46">
        <f t="shared" si="0"/>
        <v>0</v>
      </c>
      <c r="T14" s="47">
        <f t="shared" si="0"/>
        <v>0</v>
      </c>
      <c r="U14" s="46">
        <f t="shared" si="0"/>
        <v>0</v>
      </c>
      <c r="V14" s="47">
        <f t="shared" si="0"/>
        <v>0</v>
      </c>
      <c r="W14" s="46">
        <f t="shared" si="0"/>
        <v>0</v>
      </c>
      <c r="X14" s="47">
        <f t="shared" si="0"/>
        <v>0</v>
      </c>
    </row>
    <row r="15" spans="1:24" x14ac:dyDescent="0.25">
      <c r="C15" s="25"/>
      <c r="D15" s="42"/>
      <c r="E15" t="s">
        <v>37</v>
      </c>
      <c r="F15" s="25" t="s">
        <v>38</v>
      </c>
      <c r="G15" s="42"/>
      <c r="H15" t="s">
        <v>37</v>
      </c>
      <c r="I15" t="s">
        <v>39</v>
      </c>
      <c r="J15" s="42"/>
      <c r="K15" s="48" t="s">
        <v>37</v>
      </c>
      <c r="L15" s="49" t="s">
        <v>38</v>
      </c>
      <c r="M15" s="48"/>
      <c r="N15" s="49"/>
      <c r="O15" s="48" t="s">
        <v>53</v>
      </c>
      <c r="P15" s="49" t="s">
        <v>54</v>
      </c>
      <c r="Q15" s="48" t="s">
        <v>37</v>
      </c>
      <c r="R15" s="49" t="s">
        <v>38</v>
      </c>
      <c r="S15" s="48" t="s">
        <v>37</v>
      </c>
      <c r="T15" s="49" t="s">
        <v>38</v>
      </c>
      <c r="U15" s="48" t="s">
        <v>37</v>
      </c>
      <c r="V15" s="49" t="s">
        <v>38</v>
      </c>
      <c r="W15" s="48" t="s">
        <v>37</v>
      </c>
      <c r="X15" s="49" t="s">
        <v>38</v>
      </c>
    </row>
    <row r="16" spans="1:24" x14ac:dyDescent="0.25">
      <c r="B16" s="50">
        <v>44092</v>
      </c>
      <c r="C16" s="25"/>
      <c r="E16">
        <v>32028</v>
      </c>
      <c r="F16" s="25"/>
      <c r="H16">
        <v>36842</v>
      </c>
      <c r="J16" s="42"/>
      <c r="K16">
        <v>68870</v>
      </c>
    </row>
    <row r="17" spans="2:13" x14ac:dyDescent="0.25">
      <c r="C17" s="25"/>
      <c r="F17" s="25"/>
      <c r="J17" s="42"/>
    </row>
    <row r="18" spans="2:13" x14ac:dyDescent="0.25">
      <c r="B18" s="57" t="s">
        <v>55</v>
      </c>
      <c r="C18" s="25"/>
      <c r="F18" s="25"/>
      <c r="J18" s="42"/>
      <c r="M18">
        <v>162146</v>
      </c>
    </row>
    <row r="19" spans="2:13" x14ac:dyDescent="0.25">
      <c r="C19" s="25"/>
      <c r="F19" s="25"/>
      <c r="J19" s="42"/>
    </row>
    <row r="20" spans="2:13" x14ac:dyDescent="0.25">
      <c r="C20" s="25"/>
      <c r="F20" s="25"/>
      <c r="J20" s="42"/>
    </row>
    <row r="21" spans="2:13" x14ac:dyDescent="0.25">
      <c r="C21" s="25"/>
      <c r="F21" s="25"/>
      <c r="J21" s="42"/>
    </row>
    <row r="22" spans="2:13" x14ac:dyDescent="0.25">
      <c r="C22" s="25"/>
      <c r="F22" s="25"/>
      <c r="J22" s="42"/>
    </row>
    <row r="23" spans="2:13" x14ac:dyDescent="0.25">
      <c r="C23" s="25"/>
      <c r="F23" s="25"/>
      <c r="J23" s="42"/>
    </row>
    <row r="24" spans="2:13" x14ac:dyDescent="0.25">
      <c r="C24" s="25"/>
      <c r="F24" s="25"/>
      <c r="J24" s="42"/>
    </row>
    <row r="25" spans="2:13" x14ac:dyDescent="0.25">
      <c r="C25" s="25"/>
      <c r="F25" s="25"/>
      <c r="J25" s="42"/>
    </row>
    <row r="26" spans="2:13" x14ac:dyDescent="0.25">
      <c r="C26" s="25"/>
      <c r="F26" s="25"/>
      <c r="J26" s="42"/>
    </row>
    <row r="27" spans="2:13" x14ac:dyDescent="0.25">
      <c r="C27" s="25"/>
      <c r="F27" s="25"/>
      <c r="J27" s="42"/>
    </row>
    <row r="28" spans="2:13" x14ac:dyDescent="0.25">
      <c r="C28" s="25"/>
      <c r="F28" s="25"/>
      <c r="J28" s="42"/>
    </row>
    <row r="29" spans="2:13" x14ac:dyDescent="0.25">
      <c r="C29" s="25"/>
      <c r="F29" s="25"/>
      <c r="J29" s="42"/>
    </row>
    <row r="30" spans="2:13" x14ac:dyDescent="0.25">
      <c r="C30" s="25"/>
      <c r="F30" s="25"/>
      <c r="J30" s="42"/>
    </row>
    <row r="31" spans="2:13" x14ac:dyDescent="0.25">
      <c r="C31" s="25"/>
      <c r="F31" s="25"/>
      <c r="J31" s="42"/>
    </row>
    <row r="32" spans="2:13" x14ac:dyDescent="0.25">
      <c r="C32" s="25"/>
      <c r="F32" s="25"/>
      <c r="J32" s="42"/>
    </row>
    <row r="33" spans="3:10" x14ac:dyDescent="0.25">
      <c r="C33" s="25"/>
      <c r="F33" s="25"/>
      <c r="J33" s="42"/>
    </row>
    <row r="34" spans="3:10" x14ac:dyDescent="0.25">
      <c r="C34" s="25"/>
      <c r="F34" s="25"/>
      <c r="J34" s="42"/>
    </row>
    <row r="35" spans="3:10" x14ac:dyDescent="0.25">
      <c r="C35" s="25"/>
      <c r="F35" s="25"/>
      <c r="J35" s="42"/>
    </row>
    <row r="36" spans="3:10" x14ac:dyDescent="0.25">
      <c r="C36" s="25"/>
      <c r="D36" s="42"/>
      <c r="F36" s="25"/>
      <c r="J36" s="42"/>
    </row>
    <row r="37" spans="3:10" x14ac:dyDescent="0.25">
      <c r="C37" s="25"/>
      <c r="D37" s="42"/>
      <c r="F37" s="25"/>
      <c r="G37" s="42"/>
      <c r="J37" s="42"/>
    </row>
    <row r="38" spans="3:10" x14ac:dyDescent="0.25">
      <c r="C38" s="25"/>
      <c r="D38" s="42"/>
      <c r="F38" s="25"/>
      <c r="G38" s="42"/>
      <c r="J38" s="42"/>
    </row>
    <row r="39" spans="3:10" x14ac:dyDescent="0.25">
      <c r="C39" s="25"/>
      <c r="D39" s="42"/>
      <c r="F39" s="25"/>
      <c r="G39" s="42"/>
      <c r="J39" s="42"/>
    </row>
    <row r="40" spans="3:10" x14ac:dyDescent="0.25">
      <c r="C40" s="25"/>
      <c r="D40" s="42"/>
      <c r="F40" s="25"/>
      <c r="G40" s="42"/>
      <c r="J40" s="42"/>
    </row>
    <row r="41" spans="3:10" x14ac:dyDescent="0.25">
      <c r="C41" s="25"/>
      <c r="D41" s="42"/>
      <c r="F41" s="25"/>
      <c r="G41" s="42"/>
      <c r="J41" s="42"/>
    </row>
    <row r="42" spans="3:10" x14ac:dyDescent="0.25">
      <c r="C42" s="25"/>
      <c r="D42" s="42"/>
      <c r="F42" s="25"/>
      <c r="G42" s="42"/>
      <c r="J42" s="42"/>
    </row>
    <row r="43" spans="3:10" x14ac:dyDescent="0.25">
      <c r="C43" s="25"/>
      <c r="D43" s="42"/>
      <c r="F43" s="25"/>
      <c r="G43" s="42"/>
      <c r="J43" s="42"/>
    </row>
    <row r="44" spans="3:10" x14ac:dyDescent="0.25">
      <c r="C44" s="25"/>
      <c r="D44" s="42"/>
      <c r="F44" s="25"/>
      <c r="G44" s="42"/>
      <c r="J44" s="42"/>
    </row>
    <row r="45" spans="3:10" x14ac:dyDescent="0.25">
      <c r="C45" s="25"/>
      <c r="D45" s="42"/>
      <c r="F45" s="25"/>
      <c r="G45" s="42"/>
      <c r="J45" s="42"/>
    </row>
    <row r="46" spans="3:10" x14ac:dyDescent="0.25">
      <c r="D46" s="42"/>
      <c r="F46" s="25"/>
      <c r="G46" s="42"/>
      <c r="J46" s="42"/>
    </row>
    <row r="47" spans="3:10" x14ac:dyDescent="0.25">
      <c r="D47" s="42"/>
      <c r="F47" s="25"/>
      <c r="G47" s="42"/>
      <c r="J47" s="42"/>
    </row>
    <row r="48" spans="3:10" x14ac:dyDescent="0.25">
      <c r="D48" s="42"/>
      <c r="F48" s="25"/>
      <c r="G48" s="42"/>
      <c r="J48" s="42"/>
    </row>
    <row r="49" spans="4:10" x14ac:dyDescent="0.25">
      <c r="D49" s="42"/>
      <c r="F49" s="25"/>
      <c r="G49" s="42"/>
      <c r="J49" s="42"/>
    </row>
    <row r="50" spans="4:10" x14ac:dyDescent="0.25">
      <c r="D50" s="42"/>
      <c r="F50" s="25"/>
      <c r="G50" s="42"/>
      <c r="J50" s="42"/>
    </row>
    <row r="51" spans="4:10" x14ac:dyDescent="0.25">
      <c r="D51" s="42"/>
      <c r="F51" s="25"/>
      <c r="G51" s="42"/>
      <c r="J51" s="42"/>
    </row>
    <row r="52" spans="4:10" x14ac:dyDescent="0.25">
      <c r="D52" s="48"/>
      <c r="E52" s="56" t="s">
        <v>45</v>
      </c>
      <c r="F52" s="49"/>
      <c r="G52" s="48"/>
      <c r="H52" s="56" t="s">
        <v>45</v>
      </c>
      <c r="I52" s="56"/>
      <c r="J52" s="42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811BC-C3BB-499B-AE3C-BF0D8190DB8C}">
  <dimension ref="A1:X133"/>
  <sheetViews>
    <sheetView workbookViewId="0">
      <pane ySplit="15" topLeftCell="A16" activePane="bottomLeft" state="frozen"/>
      <selection activeCell="B23" sqref="B23"/>
      <selection pane="bottomLeft" activeCell="B23" sqref="B23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[2]Summary!E2</f>
        <v>0.16</v>
      </c>
      <c r="O1">
        <v>2204.62262184877</v>
      </c>
    </row>
    <row r="2" spans="1:24" x14ac:dyDescent="0.25">
      <c r="H2" s="2" t="s">
        <v>4</v>
      </c>
      <c r="I2" s="2" t="s">
        <v>4</v>
      </c>
      <c r="J2">
        <f>+D11+G11</f>
        <v>163120</v>
      </c>
      <c r="K2">
        <f>J2-J3</f>
        <v>760</v>
      </c>
      <c r="L2" s="1">
        <f>K2/J2</f>
        <v>4.6591466405100541E-3</v>
      </c>
    </row>
    <row r="3" spans="1:24" x14ac:dyDescent="0.25">
      <c r="B3" t="s">
        <v>6</v>
      </c>
      <c r="D3" s="5" t="s">
        <v>65</v>
      </c>
      <c r="E3" s="6"/>
      <c r="F3" t="s">
        <v>66</v>
      </c>
      <c r="H3" s="2" t="s">
        <v>9</v>
      </c>
      <c r="I3" s="2"/>
      <c r="J3">
        <f>K11-L10+M11-N10+O11-P10+Q11-R10+S11-T10+U11-V10+W11-X10</f>
        <v>162360</v>
      </c>
      <c r="K3" s="7" t="s">
        <v>10</v>
      </c>
      <c r="L3" s="7" t="s">
        <v>11</v>
      </c>
      <c r="M3" s="7" t="s">
        <v>12</v>
      </c>
      <c r="N3" s="8">
        <f>N4*I4/O1</f>
        <v>68.563734446869375</v>
      </c>
      <c r="O3" s="8">
        <f>K7+M7+O7+Q7+S7+U7+W7</f>
        <v>68.563734446869375</v>
      </c>
    </row>
    <row r="4" spans="1:24" x14ac:dyDescent="0.25">
      <c r="B4" t="s">
        <v>14</v>
      </c>
      <c r="D4" s="9" t="str">
        <f>[2]Summary!C2</f>
        <v>Peas</v>
      </c>
      <c r="E4" s="6"/>
      <c r="F4" s="3">
        <v>2020</v>
      </c>
      <c r="I4" s="3">
        <f>[2]Summary!D2</f>
        <v>60</v>
      </c>
      <c r="J4" s="3">
        <f>J3/I4</f>
        <v>2706</v>
      </c>
      <c r="K4" s="10">
        <v>0.98</v>
      </c>
      <c r="L4" s="10">
        <f>IF(J5=0,L1,(L8+N8+P8+R8+T8+V8+X8)/J5/K4)</f>
        <v>0.14999999999999997</v>
      </c>
      <c r="M4" s="10">
        <f>IF(J5=0,0,(L9+N9+P9+R9+T9+V9+X9)/J5/K4)</f>
        <v>0.05</v>
      </c>
      <c r="N4" s="3">
        <f>IF(L4&gt;L1,J4*(1-L4)/(1-L1)*(1-M4)*K4,J4*K4*(1-M4))</f>
        <v>2519.2860000000001</v>
      </c>
      <c r="V4" s="8"/>
    </row>
    <row r="5" spans="1:24" x14ac:dyDescent="0.25">
      <c r="B5" t="s">
        <v>16</v>
      </c>
      <c r="D5" s="9">
        <v>44106</v>
      </c>
      <c r="E5" s="6"/>
      <c r="F5" s="11">
        <v>44106</v>
      </c>
      <c r="J5" s="8">
        <f>J3/O1</f>
        <v>73.645257193200194</v>
      </c>
      <c r="N5" s="3">
        <v>100.8</v>
      </c>
      <c r="O5" s="4">
        <f>N4/N5</f>
        <v>24.99291666666667</v>
      </c>
      <c r="P5" t="s">
        <v>17</v>
      </c>
      <c r="V5" s="8"/>
    </row>
    <row r="6" spans="1:24" x14ac:dyDescent="0.25">
      <c r="D6" s="16"/>
      <c r="J6" s="8"/>
      <c r="K6" s="17"/>
      <c r="L6" s="18"/>
      <c r="M6" s="17"/>
      <c r="N6" s="3"/>
      <c r="O6" s="4"/>
    </row>
    <row r="7" spans="1:24" x14ac:dyDescent="0.25">
      <c r="F7">
        <f>F8*E8</f>
        <v>0</v>
      </c>
      <c r="I7">
        <f>I8*H8</f>
        <v>0</v>
      </c>
      <c r="K7" s="8">
        <f>IF(K8&gt;$L1,(L11-L10/$O1)*$K4*(1-K8)/(1-$L1)*(1-K9),(L11-L10/$O1)*$K4*(1-K9))</f>
        <v>68.563734446869375</v>
      </c>
      <c r="M7" s="8">
        <f>IF(M8&gt;$L1,(N11-N10/$O1)*$K4*(1-M8)/(1-$L1)*(1-M9),(N11-N10/$O1)*$K4*(1-M9))</f>
        <v>0</v>
      </c>
      <c r="O7" s="8">
        <f>IF(O8&gt;$L1,(P11-P10/$O1)*$K4*(1-O8)/(1-$L1)*(1-O9),(P11-P10/$O1)*$K4*(1-O9))</f>
        <v>0</v>
      </c>
      <c r="Q7" s="8">
        <f>IF(Q8&gt;$L1,(R11-R10/$O1)*$K4*(1-Q8)/(1-$L1)*(1-Q9),(R11-R10/$O1)*$K4*(1-Q9))</f>
        <v>0</v>
      </c>
      <c r="S7" s="8">
        <f>IF(S8&gt;$L1,(T11-T10/$O1)*$K4*(1-S8)/(1-$L1)*(1-S9),(T11-T10/$O1)*$K4*(1-S9))</f>
        <v>0</v>
      </c>
      <c r="U7" s="8">
        <f>IF(U8&gt;$L1,(V11-V10/$O1)*$K4*(1-U8)/(1-$L1)*(1-U9),(V11-V10/$O1)*$K4*(1-U9))</f>
        <v>0</v>
      </c>
      <c r="W7" s="8">
        <f>IF(W8&gt;$L1,(X11-X10/$O1)*$K4*(1-W8)/(1-$L1)*(1-W9),(X11-X10/$O1)*$K4*(1-W9))</f>
        <v>0</v>
      </c>
    </row>
    <row r="8" spans="1:24" x14ac:dyDescent="0.25">
      <c r="B8" s="19"/>
      <c r="C8" s="19"/>
      <c r="D8" s="19"/>
      <c r="E8" s="20">
        <f>D9/D10</f>
        <v>0</v>
      </c>
      <c r="F8" s="19">
        <v>600</v>
      </c>
      <c r="G8" s="19"/>
      <c r="H8" s="20">
        <f>G9/G10</f>
        <v>0</v>
      </c>
      <c r="I8" s="19">
        <v>505</v>
      </c>
      <c r="J8" t="s">
        <v>19</v>
      </c>
      <c r="K8" s="1">
        <v>0.15</v>
      </c>
      <c r="L8" s="8">
        <f>(L11-L10/$O1)*$K4*K8</f>
        <v>10.825852807400427</v>
      </c>
      <c r="M8" s="1">
        <v>9.5000000000000001E-2</v>
      </c>
      <c r="N8" s="8">
        <f>(N11-N10/$O1)*$K4*M8</f>
        <v>0</v>
      </c>
      <c r="O8" s="1">
        <v>0.105</v>
      </c>
      <c r="P8" s="8">
        <f>(P11-P10/$O1)*$K4*O8</f>
        <v>0</v>
      </c>
      <c r="Q8" s="1">
        <v>9.5000000000000001E-2</v>
      </c>
      <c r="R8" s="8">
        <f>(R11-R10/$O1)*$K4*Q8</f>
        <v>0</v>
      </c>
      <c r="S8" s="1">
        <v>9.5000000000000001E-2</v>
      </c>
      <c r="T8" s="8">
        <f>(T11-T10/$O1)*$K4*S8</f>
        <v>0</v>
      </c>
      <c r="U8" s="1">
        <v>0.15</v>
      </c>
      <c r="V8" s="8">
        <f>(V11-V10/$O1)*$K4*U8</f>
        <v>0</v>
      </c>
      <c r="W8" s="1">
        <v>0.15</v>
      </c>
      <c r="X8" s="8">
        <f>(X11-X10/$O1)*$K4*W8</f>
        <v>0</v>
      </c>
    </row>
    <row r="9" spans="1:24" x14ac:dyDescent="0.25">
      <c r="B9" s="19" t="s">
        <v>20</v>
      </c>
      <c r="C9" s="21"/>
      <c r="D9" s="22"/>
      <c r="E9" s="23"/>
      <c r="F9" s="24"/>
      <c r="G9" s="22"/>
      <c r="H9" s="23"/>
      <c r="I9" s="24"/>
      <c r="J9" t="s">
        <v>12</v>
      </c>
      <c r="K9" s="1">
        <v>0.05</v>
      </c>
      <c r="L9" s="8">
        <f>(L11-L10/$O1)*$K4*K9</f>
        <v>3.6086176024668095</v>
      </c>
      <c r="M9" s="1">
        <v>2.5000000000000001E-2</v>
      </c>
      <c r="N9" s="8">
        <f>(N11-N10/$O1)*$K4*M9</f>
        <v>0</v>
      </c>
      <c r="O9" s="1">
        <v>2.5000000000000001E-2</v>
      </c>
      <c r="P9" s="8">
        <f>(P11-P10/$O1)*$K4*O9</f>
        <v>0</v>
      </c>
      <c r="Q9" s="1">
        <v>2.5000000000000001E-2</v>
      </c>
      <c r="R9" s="8">
        <f>(R11-R10/$O1)*$K4*Q9</f>
        <v>0</v>
      </c>
      <c r="S9" s="1">
        <v>2.5000000000000001E-2</v>
      </c>
      <c r="T9" s="8">
        <f>(T11-T10/$O1)*$K4*S9</f>
        <v>0</v>
      </c>
      <c r="U9" s="1">
        <v>2.5000000000000001E-2</v>
      </c>
      <c r="V9" s="8">
        <f>(V11-V10/$O1)*$K4*U9</f>
        <v>0</v>
      </c>
      <c r="W9" s="1">
        <v>2.5000000000000001E-2</v>
      </c>
      <c r="X9" s="8">
        <f>(X11-X10/$O1)*$K4*W9</f>
        <v>0</v>
      </c>
    </row>
    <row r="10" spans="1:24" x14ac:dyDescent="0.25">
      <c r="B10" t="s">
        <v>21</v>
      </c>
      <c r="C10" s="25"/>
      <c r="D10" s="26">
        <f>J3/J2*D11</f>
        <v>72858.950465914662</v>
      </c>
      <c r="E10" s="27"/>
      <c r="F10" s="28"/>
      <c r="G10" s="26">
        <f>J3/J2*G11</f>
        <v>89501.049534085338</v>
      </c>
      <c r="H10" s="27"/>
      <c r="I10" s="28"/>
      <c r="J10" t="s">
        <v>22</v>
      </c>
      <c r="L10" s="29"/>
      <c r="N10" s="29"/>
      <c r="P10" s="29"/>
      <c r="R10" s="29"/>
      <c r="T10" s="29"/>
      <c r="V10" s="29"/>
      <c r="X10" s="29"/>
    </row>
    <row r="11" spans="1:24" x14ac:dyDescent="0.25">
      <c r="B11" t="s">
        <v>23</v>
      </c>
      <c r="C11" s="25"/>
      <c r="D11" s="30">
        <f>E14+F14</f>
        <v>73200</v>
      </c>
      <c r="E11" s="31"/>
      <c r="F11" s="32"/>
      <c r="G11" s="30">
        <f>H14+I14</f>
        <v>89920</v>
      </c>
      <c r="H11" s="31"/>
      <c r="I11" s="31"/>
      <c r="J11" s="33"/>
      <c r="K11" s="34">
        <f>K14+L14</f>
        <v>162360</v>
      </c>
      <c r="L11" s="35">
        <f>K11/2204.62262184877</f>
        <v>73.645257193200194</v>
      </c>
      <c r="M11" s="34">
        <f>M14+N14</f>
        <v>0</v>
      </c>
      <c r="N11" s="35">
        <f>M11/2204.62262184877</f>
        <v>0</v>
      </c>
      <c r="O11" s="34">
        <f>O14+P14</f>
        <v>0</v>
      </c>
      <c r="P11" s="35">
        <f>O11/2204.62262184877</f>
        <v>0</v>
      </c>
      <c r="Q11" s="34">
        <f>Q14+R14</f>
        <v>0</v>
      </c>
      <c r="R11" s="35">
        <f>Q11/2204.62262184877</f>
        <v>0</v>
      </c>
      <c r="S11" s="34">
        <f>S14+T14</f>
        <v>0</v>
      </c>
      <c r="T11" s="35">
        <f>S11/2204.62262184877</f>
        <v>0</v>
      </c>
      <c r="U11" s="34">
        <f>U14+V14</f>
        <v>0</v>
      </c>
      <c r="V11" s="35">
        <f>U11/2204.62262184877</f>
        <v>0</v>
      </c>
      <c r="W11" s="34">
        <f>W14+X14</f>
        <v>0</v>
      </c>
      <c r="X11" s="35">
        <f>W11/2204.62262184877</f>
        <v>0</v>
      </c>
    </row>
    <row r="12" spans="1:24" x14ac:dyDescent="0.25">
      <c r="A12" s="6" t="s">
        <v>24</v>
      </c>
      <c r="B12" s="6"/>
      <c r="C12" s="25"/>
      <c r="D12" s="36" t="s">
        <v>25</v>
      </c>
      <c r="E12" s="37"/>
      <c r="F12" s="38"/>
      <c r="G12" s="36" t="s">
        <v>26</v>
      </c>
      <c r="H12" s="37"/>
      <c r="I12" s="37"/>
      <c r="J12" s="39"/>
      <c r="K12" s="40" t="s">
        <v>67</v>
      </c>
      <c r="L12" s="41"/>
      <c r="M12" s="40" t="s">
        <v>68</v>
      </c>
      <c r="N12" s="41"/>
      <c r="O12" s="40" t="s">
        <v>59</v>
      </c>
      <c r="P12" s="41"/>
      <c r="Q12" s="40" t="s">
        <v>60</v>
      </c>
      <c r="R12" s="41"/>
      <c r="S12" s="40" t="s">
        <v>61</v>
      </c>
      <c r="T12" s="41"/>
      <c r="U12" s="40" t="s">
        <v>32</v>
      </c>
      <c r="V12" s="41"/>
      <c r="W12" s="40" t="s">
        <v>33</v>
      </c>
      <c r="X12" s="41"/>
    </row>
    <row r="13" spans="1:24" x14ac:dyDescent="0.25">
      <c r="B13" t="s">
        <v>34</v>
      </c>
      <c r="C13" s="25"/>
      <c r="D13" s="42" t="s">
        <v>35</v>
      </c>
      <c r="E13" s="6" t="s">
        <v>36</v>
      </c>
      <c r="F13" s="43"/>
      <c r="G13" s="42" t="s">
        <v>35</v>
      </c>
      <c r="H13" s="6" t="s">
        <v>36</v>
      </c>
      <c r="I13" s="6"/>
      <c r="J13" s="33"/>
      <c r="K13" s="40" t="s">
        <v>36</v>
      </c>
      <c r="L13" s="41"/>
      <c r="M13" s="40" t="s">
        <v>36</v>
      </c>
      <c r="N13" s="41"/>
      <c r="O13" s="40" t="s">
        <v>36</v>
      </c>
      <c r="P13" s="41"/>
      <c r="Q13" s="40" t="s">
        <v>36</v>
      </c>
      <c r="R13" s="41"/>
      <c r="S13" s="40" t="s">
        <v>36</v>
      </c>
      <c r="T13" s="41"/>
      <c r="U13" s="40" t="s">
        <v>36</v>
      </c>
      <c r="V13" s="41"/>
      <c r="W13" s="40" t="s">
        <v>36</v>
      </c>
      <c r="X13" s="41"/>
    </row>
    <row r="14" spans="1:24" x14ac:dyDescent="0.25">
      <c r="C14" s="25"/>
      <c r="D14" s="42"/>
      <c r="E14" s="44">
        <f>SUM(E15:E133)</f>
        <v>73200</v>
      </c>
      <c r="F14" s="45">
        <f>SUM(F15:F133)</f>
        <v>0</v>
      </c>
      <c r="G14" s="42"/>
      <c r="H14" s="44">
        <f>SUM(H15:H133)</f>
        <v>89920</v>
      </c>
      <c r="I14" s="44">
        <f>SUM(I15:I133)</f>
        <v>0</v>
      </c>
      <c r="J14" s="33"/>
      <c r="K14" s="46">
        <f t="shared" ref="K14:X14" si="0">SUM(K15:K133)</f>
        <v>162360</v>
      </c>
      <c r="L14" s="47">
        <f t="shared" si="0"/>
        <v>0</v>
      </c>
      <c r="M14" s="46">
        <f t="shared" si="0"/>
        <v>0</v>
      </c>
      <c r="N14" s="47">
        <f t="shared" si="0"/>
        <v>0</v>
      </c>
      <c r="O14" s="46">
        <f t="shared" si="0"/>
        <v>0</v>
      </c>
      <c r="P14" s="47">
        <f t="shared" si="0"/>
        <v>0</v>
      </c>
      <c r="Q14" s="46">
        <f t="shared" si="0"/>
        <v>0</v>
      </c>
      <c r="R14" s="47">
        <f t="shared" si="0"/>
        <v>0</v>
      </c>
      <c r="S14" s="46">
        <f t="shared" si="0"/>
        <v>0</v>
      </c>
      <c r="T14" s="47">
        <f t="shared" si="0"/>
        <v>0</v>
      </c>
      <c r="U14" s="46">
        <f t="shared" si="0"/>
        <v>0</v>
      </c>
      <c r="V14" s="47">
        <f t="shared" si="0"/>
        <v>0</v>
      </c>
      <c r="W14" s="46">
        <f t="shared" si="0"/>
        <v>0</v>
      </c>
      <c r="X14" s="47">
        <f t="shared" si="0"/>
        <v>0</v>
      </c>
    </row>
    <row r="15" spans="1:24" x14ac:dyDescent="0.25">
      <c r="C15" s="25"/>
      <c r="D15" s="42"/>
      <c r="E15" t="s">
        <v>37</v>
      </c>
      <c r="F15" s="25" t="s">
        <v>38</v>
      </c>
      <c r="G15" s="42"/>
      <c r="H15" t="s">
        <v>37</v>
      </c>
      <c r="I15" t="s">
        <v>39</v>
      </c>
      <c r="J15" s="42"/>
      <c r="K15" s="48" t="s">
        <v>37</v>
      </c>
      <c r="L15" s="49" t="s">
        <v>38</v>
      </c>
      <c r="M15" s="48" t="s">
        <v>37</v>
      </c>
      <c r="N15" s="49" t="s">
        <v>38</v>
      </c>
      <c r="O15" s="48" t="s">
        <v>37</v>
      </c>
      <c r="P15" s="49" t="s">
        <v>38</v>
      </c>
      <c r="Q15" s="48" t="s">
        <v>37</v>
      </c>
      <c r="R15" s="49" t="s">
        <v>38</v>
      </c>
      <c r="S15" s="48" t="s">
        <v>37</v>
      </c>
      <c r="T15" s="49" t="s">
        <v>38</v>
      </c>
      <c r="U15" s="48" t="s">
        <v>37</v>
      </c>
      <c r="V15" s="49" t="s">
        <v>38</v>
      </c>
      <c r="W15" s="48" t="s">
        <v>37</v>
      </c>
      <c r="X15" s="49" t="s">
        <v>38</v>
      </c>
    </row>
    <row r="16" spans="1:24" x14ac:dyDescent="0.25">
      <c r="B16">
        <v>1</v>
      </c>
      <c r="C16" s="25"/>
      <c r="D16" s="42">
        <v>15</v>
      </c>
      <c r="E16">
        <v>15900</v>
      </c>
      <c r="F16" s="25"/>
      <c r="G16" s="42">
        <v>811</v>
      </c>
      <c r="H16">
        <v>19240</v>
      </c>
      <c r="J16" s="42"/>
      <c r="K16">
        <v>34840</v>
      </c>
    </row>
    <row r="17" spans="2:21" x14ac:dyDescent="0.25">
      <c r="B17">
        <v>2</v>
      </c>
      <c r="C17" s="25"/>
      <c r="D17" s="42">
        <v>16</v>
      </c>
      <c r="E17">
        <v>14360</v>
      </c>
      <c r="F17" s="25"/>
      <c r="G17" s="42">
        <v>812</v>
      </c>
      <c r="H17">
        <v>24760</v>
      </c>
      <c r="J17" s="42"/>
      <c r="K17">
        <v>38920</v>
      </c>
    </row>
    <row r="18" spans="2:21" x14ac:dyDescent="0.25">
      <c r="B18">
        <v>3</v>
      </c>
      <c r="C18" s="25"/>
      <c r="D18" s="42">
        <v>17</v>
      </c>
      <c r="E18">
        <v>16560</v>
      </c>
      <c r="F18" s="25"/>
      <c r="G18" s="42">
        <v>813</v>
      </c>
      <c r="H18">
        <v>20760</v>
      </c>
      <c r="J18" s="42"/>
      <c r="K18">
        <v>37080</v>
      </c>
    </row>
    <row r="19" spans="2:21" x14ac:dyDescent="0.25">
      <c r="B19">
        <v>4</v>
      </c>
      <c r="C19" s="25"/>
      <c r="D19">
        <v>18</v>
      </c>
      <c r="E19">
        <v>15760</v>
      </c>
      <c r="F19" s="25"/>
      <c r="G19">
        <v>814</v>
      </c>
      <c r="H19">
        <v>17160</v>
      </c>
      <c r="J19" s="42"/>
      <c r="K19">
        <v>32740</v>
      </c>
    </row>
    <row r="20" spans="2:21" x14ac:dyDescent="0.25">
      <c r="B20">
        <v>5</v>
      </c>
      <c r="C20" s="25"/>
      <c r="D20">
        <v>19</v>
      </c>
      <c r="E20">
        <v>10620</v>
      </c>
      <c r="F20" s="25"/>
      <c r="G20">
        <v>815</v>
      </c>
      <c r="H20">
        <v>8000</v>
      </c>
      <c r="J20" s="42"/>
      <c r="K20">
        <v>18780</v>
      </c>
    </row>
    <row r="21" spans="2:21" x14ac:dyDescent="0.25">
      <c r="C21" s="25"/>
      <c r="F21" s="25"/>
      <c r="J21" s="42"/>
    </row>
    <row r="22" spans="2:21" x14ac:dyDescent="0.25">
      <c r="C22" s="25"/>
      <c r="F22" s="25"/>
      <c r="J22" s="42"/>
    </row>
    <row r="23" spans="2:21" x14ac:dyDescent="0.25">
      <c r="C23" s="25"/>
      <c r="F23" s="25"/>
      <c r="J23" s="42"/>
    </row>
    <row r="24" spans="2:21" x14ac:dyDescent="0.25">
      <c r="C24" s="25"/>
      <c r="F24" s="25"/>
      <c r="J24" s="42"/>
    </row>
    <row r="25" spans="2:21" x14ac:dyDescent="0.25">
      <c r="C25" s="25"/>
      <c r="F25" s="25"/>
      <c r="J25" s="42"/>
    </row>
    <row r="26" spans="2:21" x14ac:dyDescent="0.25">
      <c r="C26" s="25"/>
      <c r="F26" s="25"/>
      <c r="J26" s="42"/>
    </row>
    <row r="27" spans="2:21" x14ac:dyDescent="0.25">
      <c r="C27" s="25"/>
      <c r="F27" s="25"/>
      <c r="I27" s="25"/>
      <c r="J27" s="42"/>
    </row>
    <row r="28" spans="2:21" x14ac:dyDescent="0.25">
      <c r="C28" s="25"/>
      <c r="F28" s="25"/>
      <c r="I28" s="25"/>
      <c r="J28" s="42"/>
    </row>
    <row r="29" spans="2:21" x14ac:dyDescent="0.25">
      <c r="C29" s="25"/>
      <c r="J29" s="42"/>
    </row>
    <row r="30" spans="2:21" x14ac:dyDescent="0.25">
      <c r="C30" s="25"/>
      <c r="D30" s="51"/>
      <c r="F30" s="25"/>
      <c r="J30" s="42"/>
    </row>
    <row r="31" spans="2:21" x14ac:dyDescent="0.25">
      <c r="C31" s="25"/>
      <c r="F31" s="25"/>
      <c r="J31" s="42"/>
    </row>
    <row r="32" spans="2:21" x14ac:dyDescent="0.25">
      <c r="C32" s="25"/>
      <c r="F32" s="25"/>
      <c r="J32" s="42"/>
      <c r="U32" t="s">
        <v>69</v>
      </c>
    </row>
    <row r="33" spans="3:10" x14ac:dyDescent="0.25">
      <c r="C33" s="25"/>
      <c r="F33" s="25"/>
      <c r="J33" s="42"/>
    </row>
    <row r="34" spans="3:10" x14ac:dyDescent="0.25">
      <c r="C34" s="25"/>
      <c r="F34" s="25"/>
      <c r="J34" s="42"/>
    </row>
    <row r="35" spans="3:10" x14ac:dyDescent="0.25">
      <c r="C35" s="25"/>
      <c r="F35" s="25"/>
      <c r="J35" s="42"/>
    </row>
    <row r="36" spans="3:10" x14ac:dyDescent="0.25">
      <c r="C36" s="25"/>
      <c r="F36" s="25"/>
      <c r="J36" s="42"/>
    </row>
    <row r="37" spans="3:10" x14ac:dyDescent="0.25">
      <c r="C37" s="25"/>
      <c r="F37" s="25"/>
      <c r="J37" s="42"/>
    </row>
    <row r="38" spans="3:10" x14ac:dyDescent="0.25">
      <c r="C38" s="25"/>
      <c r="F38" s="25"/>
      <c r="J38" s="42"/>
    </row>
    <row r="39" spans="3:10" x14ac:dyDescent="0.25">
      <c r="C39" s="25"/>
      <c r="F39" s="25"/>
      <c r="J39" s="42"/>
    </row>
    <row r="40" spans="3:10" x14ac:dyDescent="0.25">
      <c r="C40" s="25"/>
      <c r="F40" s="25"/>
      <c r="J40" s="42"/>
    </row>
    <row r="41" spans="3:10" x14ac:dyDescent="0.25">
      <c r="C41" s="25"/>
      <c r="F41" s="25"/>
      <c r="J41" s="42"/>
    </row>
    <row r="42" spans="3:10" x14ac:dyDescent="0.25">
      <c r="C42" s="25"/>
      <c r="F42" s="25"/>
      <c r="J42" s="42"/>
    </row>
    <row r="43" spans="3:10" x14ac:dyDescent="0.25">
      <c r="C43" s="25"/>
      <c r="F43" s="25"/>
      <c r="J43" s="42"/>
    </row>
    <row r="44" spans="3:10" x14ac:dyDescent="0.25">
      <c r="C44" s="25"/>
      <c r="F44" s="25"/>
      <c r="J44" s="42"/>
    </row>
    <row r="45" spans="3:10" x14ac:dyDescent="0.25">
      <c r="C45" s="25"/>
      <c r="F45" s="25"/>
      <c r="J45" s="42"/>
    </row>
    <row r="46" spans="3:10" x14ac:dyDescent="0.25">
      <c r="C46" s="25"/>
      <c r="F46" s="25"/>
      <c r="J46" s="42"/>
    </row>
    <row r="47" spans="3:10" x14ac:dyDescent="0.25">
      <c r="C47" s="25"/>
      <c r="F47" s="25"/>
      <c r="J47" s="42"/>
    </row>
    <row r="48" spans="3:10" x14ac:dyDescent="0.25">
      <c r="C48" s="25"/>
      <c r="F48" s="25"/>
      <c r="J48" s="42"/>
    </row>
    <row r="49" spans="1:20" x14ac:dyDescent="0.25">
      <c r="C49" s="25"/>
      <c r="F49" s="25"/>
      <c r="J49" s="42"/>
    </row>
    <row r="50" spans="1:20" x14ac:dyDescent="0.25">
      <c r="C50" s="25"/>
      <c r="F50" s="25"/>
      <c r="J50" s="42"/>
    </row>
    <row r="51" spans="1:20" x14ac:dyDescent="0.25">
      <c r="C51" s="25"/>
      <c r="F51" s="25"/>
      <c r="J51" s="42"/>
    </row>
    <row r="52" spans="1:20" x14ac:dyDescent="0.25">
      <c r="C52" s="25"/>
      <c r="F52" s="25"/>
      <c r="J52" s="42"/>
    </row>
    <row r="53" spans="1:20" x14ac:dyDescent="0.25">
      <c r="C53" s="25"/>
      <c r="F53" s="25"/>
      <c r="J53" s="42"/>
    </row>
    <row r="54" spans="1:20" x14ac:dyDescent="0.25">
      <c r="C54" s="25"/>
      <c r="F54" s="25"/>
      <c r="J54" s="42"/>
    </row>
    <row r="55" spans="1:20" x14ac:dyDescent="0.25">
      <c r="C55" s="25"/>
      <c r="F55" s="25"/>
      <c r="J55" s="42"/>
      <c r="L55" s="16"/>
      <c r="M55" s="16"/>
    </row>
    <row r="56" spans="1:20" x14ac:dyDescent="0.25">
      <c r="C56" s="25"/>
      <c r="F56" s="25"/>
      <c r="J56" s="42"/>
    </row>
    <row r="57" spans="1:20" x14ac:dyDescent="0.25">
      <c r="C57" s="25"/>
      <c r="F57" s="25"/>
      <c r="J57" s="42"/>
    </row>
    <row r="58" spans="1:20" s="16" customFormat="1" x14ac:dyDescent="0.25">
      <c r="A58"/>
      <c r="C58" s="52"/>
      <c r="D58"/>
      <c r="E58"/>
      <c r="F58" s="25"/>
      <c r="G58"/>
      <c r="H58"/>
      <c r="I58"/>
      <c r="J58" s="42"/>
      <c r="K58"/>
      <c r="S58"/>
      <c r="T58"/>
    </row>
    <row r="59" spans="1:20" s="16" customFormat="1" x14ac:dyDescent="0.25">
      <c r="A59"/>
      <c r="C59" s="52"/>
      <c r="D59"/>
      <c r="E59"/>
      <c r="F59" s="25"/>
      <c r="G59"/>
      <c r="H59"/>
      <c r="I59"/>
      <c r="J59" s="42"/>
      <c r="K59"/>
      <c r="S59"/>
      <c r="T59"/>
    </row>
    <row r="60" spans="1:20" s="16" customFormat="1" x14ac:dyDescent="0.25">
      <c r="A60"/>
      <c r="C60" s="52"/>
      <c r="D60"/>
      <c r="E60"/>
      <c r="F60" s="25"/>
      <c r="G60"/>
      <c r="H60"/>
      <c r="I60"/>
      <c r="J60" s="42"/>
      <c r="K60"/>
      <c r="S60"/>
      <c r="T60"/>
    </row>
    <row r="61" spans="1:20" s="16" customFormat="1" x14ac:dyDescent="0.25">
      <c r="A61"/>
      <c r="C61" s="52"/>
      <c r="D61"/>
      <c r="E61"/>
      <c r="F61" s="25"/>
      <c r="G61"/>
      <c r="H61"/>
      <c r="J61" s="53"/>
      <c r="K61"/>
      <c r="S61"/>
      <c r="T61"/>
    </row>
    <row r="62" spans="1:20" s="16" customFormat="1" x14ac:dyDescent="0.25">
      <c r="A62"/>
      <c r="C62" s="52"/>
      <c r="D62" s="42"/>
      <c r="E62" s="3"/>
      <c r="F62" s="25"/>
      <c r="G62"/>
      <c r="H62" s="3"/>
      <c r="J62" s="53"/>
      <c r="K62"/>
      <c r="M62" s="54"/>
      <c r="S62"/>
      <c r="T62"/>
    </row>
    <row r="63" spans="1:20" x14ac:dyDescent="0.25">
      <c r="C63" s="25"/>
      <c r="D63" s="42"/>
      <c r="F63" s="25"/>
      <c r="J63" s="42"/>
      <c r="O63" s="16"/>
    </row>
    <row r="64" spans="1:20" x14ac:dyDescent="0.25">
      <c r="C64" s="25"/>
      <c r="D64" s="42"/>
      <c r="E64" s="3"/>
      <c r="F64" s="25"/>
      <c r="H64" s="3"/>
      <c r="J64" s="42"/>
      <c r="M64" s="54"/>
    </row>
    <row r="65" spans="3:10" x14ac:dyDescent="0.25">
      <c r="C65" s="25"/>
      <c r="D65" s="42"/>
      <c r="F65" s="25"/>
      <c r="J65" s="42"/>
    </row>
    <row r="66" spans="3:10" x14ac:dyDescent="0.25">
      <c r="C66" s="25"/>
      <c r="D66" s="42"/>
      <c r="F66" s="25"/>
      <c r="J66" s="42"/>
    </row>
    <row r="67" spans="3:10" x14ac:dyDescent="0.25">
      <c r="C67" s="25"/>
      <c r="D67" s="42"/>
      <c r="F67" s="25"/>
      <c r="J67" s="42"/>
    </row>
    <row r="68" spans="3:10" x14ac:dyDescent="0.25">
      <c r="C68" s="25"/>
      <c r="D68" s="42"/>
      <c r="F68" s="25"/>
      <c r="J68" s="42"/>
    </row>
    <row r="69" spans="3:10" x14ac:dyDescent="0.25">
      <c r="C69" s="25"/>
      <c r="D69" s="42"/>
      <c r="F69" s="25"/>
      <c r="J69" s="42"/>
    </row>
    <row r="70" spans="3:10" x14ac:dyDescent="0.25">
      <c r="C70" s="25"/>
      <c r="D70" s="42"/>
      <c r="F70" s="25"/>
      <c r="J70" s="42"/>
    </row>
    <row r="71" spans="3:10" x14ac:dyDescent="0.25">
      <c r="C71" s="25"/>
      <c r="D71" s="42"/>
      <c r="F71" s="25"/>
      <c r="J71" s="42"/>
    </row>
    <row r="72" spans="3:10" x14ac:dyDescent="0.25">
      <c r="C72" s="25"/>
      <c r="D72" s="42"/>
      <c r="F72" s="25"/>
      <c r="J72" s="42"/>
    </row>
    <row r="73" spans="3:10" x14ac:dyDescent="0.25">
      <c r="C73" s="25"/>
      <c r="D73" s="42"/>
      <c r="F73" s="25"/>
      <c r="J73" s="42"/>
    </row>
    <row r="74" spans="3:10" x14ac:dyDescent="0.25">
      <c r="C74" s="25"/>
      <c r="D74" s="42"/>
      <c r="F74" s="25"/>
      <c r="J74" s="42"/>
    </row>
    <row r="75" spans="3:10" x14ac:dyDescent="0.25">
      <c r="C75" s="25"/>
      <c r="D75" s="42"/>
      <c r="F75" s="25"/>
      <c r="J75" s="42"/>
    </row>
    <row r="76" spans="3:10" x14ac:dyDescent="0.25">
      <c r="C76" s="25"/>
      <c r="D76" s="42"/>
      <c r="F76" s="25"/>
      <c r="J76" s="42"/>
    </row>
    <row r="77" spans="3:10" x14ac:dyDescent="0.25">
      <c r="C77" s="25"/>
      <c r="D77" s="42"/>
      <c r="F77" s="25"/>
      <c r="J77" s="42"/>
    </row>
    <row r="78" spans="3:10" x14ac:dyDescent="0.25">
      <c r="C78" s="25"/>
      <c r="D78" s="42"/>
      <c r="F78" s="25"/>
      <c r="J78" s="42"/>
    </row>
    <row r="79" spans="3:10" x14ac:dyDescent="0.25">
      <c r="C79" s="25"/>
      <c r="D79" s="42"/>
      <c r="F79" s="25"/>
      <c r="G79" s="51"/>
      <c r="J79" s="42"/>
    </row>
    <row r="80" spans="3:10" x14ac:dyDescent="0.25">
      <c r="C80" s="25"/>
      <c r="G80" s="42"/>
      <c r="J80" s="42"/>
    </row>
    <row r="81" spans="3:10" x14ac:dyDescent="0.25">
      <c r="C81" s="25"/>
      <c r="D81" s="42"/>
      <c r="F81" s="25"/>
      <c r="G81" s="42"/>
      <c r="J81" s="42"/>
    </row>
    <row r="82" spans="3:10" x14ac:dyDescent="0.25">
      <c r="C82" s="25"/>
      <c r="D82" s="42"/>
      <c r="F82" s="25"/>
      <c r="G82" s="42"/>
      <c r="J82" s="42"/>
    </row>
    <row r="83" spans="3:10" x14ac:dyDescent="0.25">
      <c r="C83" s="25"/>
      <c r="D83" s="42"/>
      <c r="F83" s="25"/>
      <c r="G83" s="42"/>
      <c r="J83" s="42"/>
    </row>
    <row r="84" spans="3:10" x14ac:dyDescent="0.25">
      <c r="C84" s="25"/>
      <c r="D84" s="55"/>
      <c r="F84" s="25"/>
      <c r="G84" s="55"/>
      <c r="J84" s="42"/>
    </row>
    <row r="85" spans="3:10" x14ac:dyDescent="0.25">
      <c r="C85" s="25"/>
      <c r="D85" s="42"/>
      <c r="F85" s="25"/>
      <c r="G85" s="42"/>
      <c r="J85" s="42"/>
    </row>
    <row r="86" spans="3:10" x14ac:dyDescent="0.25">
      <c r="C86" s="25"/>
      <c r="D86" s="42"/>
      <c r="F86" s="25"/>
      <c r="G86" s="42"/>
      <c r="J86" s="42"/>
    </row>
    <row r="87" spans="3:10" x14ac:dyDescent="0.25">
      <c r="C87" s="25"/>
      <c r="D87" s="42"/>
      <c r="F87" s="25"/>
      <c r="G87" s="42"/>
      <c r="J87" s="42"/>
    </row>
    <row r="88" spans="3:10" x14ac:dyDescent="0.25">
      <c r="C88" s="25"/>
      <c r="D88" s="55"/>
      <c r="F88" s="25"/>
      <c r="G88" s="42"/>
      <c r="J88" s="42"/>
    </row>
    <row r="89" spans="3:10" x14ac:dyDescent="0.25">
      <c r="C89" s="25"/>
      <c r="D89" s="55"/>
      <c r="F89" s="25"/>
      <c r="G89" s="42"/>
      <c r="J89" s="42"/>
    </row>
    <row r="90" spans="3:10" x14ac:dyDescent="0.25">
      <c r="C90" s="25"/>
      <c r="D90" s="42"/>
      <c r="F90" s="25"/>
      <c r="G90" s="42"/>
      <c r="J90" s="42"/>
    </row>
    <row r="91" spans="3:10" x14ac:dyDescent="0.25">
      <c r="C91" s="25"/>
      <c r="D91" s="42"/>
      <c r="F91" s="25"/>
      <c r="G91" s="42"/>
      <c r="J91" s="42"/>
    </row>
    <row r="92" spans="3:10" x14ac:dyDescent="0.25">
      <c r="C92" s="25"/>
      <c r="D92" s="55"/>
      <c r="F92" s="25"/>
      <c r="G92" s="42"/>
      <c r="J92" s="42"/>
    </row>
    <row r="93" spans="3:10" x14ac:dyDescent="0.25">
      <c r="C93" s="25"/>
      <c r="D93" s="42"/>
      <c r="F93" s="25"/>
      <c r="G93" s="42"/>
      <c r="J93" s="42"/>
    </row>
    <row r="94" spans="3:10" x14ac:dyDescent="0.25">
      <c r="C94" s="25"/>
      <c r="D94" s="42"/>
      <c r="F94" s="25"/>
      <c r="G94" s="42"/>
      <c r="J94" s="42"/>
    </row>
    <row r="95" spans="3:10" x14ac:dyDescent="0.25">
      <c r="C95" s="25"/>
      <c r="D95" s="42"/>
      <c r="F95" s="25"/>
      <c r="G95" s="42"/>
      <c r="J95" s="42"/>
    </row>
    <row r="96" spans="3:10" x14ac:dyDescent="0.25">
      <c r="C96" s="25"/>
      <c r="D96" s="42"/>
      <c r="F96" s="25"/>
      <c r="G96" s="42"/>
      <c r="J96" s="42"/>
    </row>
    <row r="97" spans="3:10" x14ac:dyDescent="0.25">
      <c r="C97" s="25"/>
      <c r="D97" s="42"/>
      <c r="F97" s="25"/>
      <c r="G97" s="42"/>
      <c r="J97" s="42"/>
    </row>
    <row r="98" spans="3:10" x14ac:dyDescent="0.25">
      <c r="C98" s="25"/>
      <c r="D98" s="42"/>
      <c r="F98" s="25"/>
      <c r="G98" s="42"/>
      <c r="J98" s="42"/>
    </row>
    <row r="99" spans="3:10" x14ac:dyDescent="0.25">
      <c r="C99" s="25"/>
      <c r="D99" s="42"/>
      <c r="F99" s="25"/>
      <c r="G99" s="42"/>
      <c r="J99" s="42"/>
    </row>
    <row r="100" spans="3:10" x14ac:dyDescent="0.25">
      <c r="C100" s="25"/>
      <c r="D100" s="42"/>
      <c r="F100" s="25"/>
      <c r="G100" s="42"/>
      <c r="J100" s="42"/>
    </row>
    <row r="101" spans="3:10" x14ac:dyDescent="0.25">
      <c r="C101" s="25"/>
      <c r="D101" s="42"/>
      <c r="F101" s="25"/>
      <c r="G101" s="42"/>
      <c r="J101" s="42"/>
    </row>
    <row r="102" spans="3:10" x14ac:dyDescent="0.25">
      <c r="C102" s="25"/>
      <c r="D102" s="42"/>
      <c r="F102" s="25"/>
      <c r="G102" s="42"/>
      <c r="J102" s="42"/>
    </row>
    <row r="103" spans="3:10" x14ac:dyDescent="0.25">
      <c r="C103" s="25"/>
      <c r="D103" s="42"/>
      <c r="F103" s="25"/>
      <c r="G103" s="42"/>
      <c r="J103" s="42"/>
    </row>
    <row r="104" spans="3:10" x14ac:dyDescent="0.25">
      <c r="C104" s="25"/>
      <c r="D104" s="42"/>
      <c r="F104" s="25"/>
      <c r="G104" s="42"/>
      <c r="J104" s="42"/>
    </row>
    <row r="105" spans="3:10" x14ac:dyDescent="0.25">
      <c r="C105" s="25"/>
      <c r="D105" s="42"/>
      <c r="F105" s="25"/>
      <c r="G105" s="42"/>
      <c r="J105" s="42"/>
    </row>
    <row r="106" spans="3:10" x14ac:dyDescent="0.25">
      <c r="C106" s="25"/>
      <c r="D106" s="42"/>
      <c r="F106" s="25"/>
      <c r="G106" s="42"/>
      <c r="J106" s="42"/>
    </row>
    <row r="107" spans="3:10" x14ac:dyDescent="0.25">
      <c r="C107" s="25"/>
      <c r="D107" s="42"/>
      <c r="F107" s="25"/>
      <c r="G107" s="42"/>
      <c r="J107" s="42"/>
    </row>
    <row r="108" spans="3:10" x14ac:dyDescent="0.25">
      <c r="C108" s="25"/>
      <c r="D108" s="42"/>
      <c r="F108" s="25"/>
      <c r="G108" s="42"/>
      <c r="J108" s="42"/>
    </row>
    <row r="109" spans="3:10" x14ac:dyDescent="0.25">
      <c r="C109" s="25"/>
      <c r="D109" s="42"/>
      <c r="F109" s="25"/>
      <c r="G109" s="42"/>
      <c r="J109" s="42"/>
    </row>
    <row r="110" spans="3:10" x14ac:dyDescent="0.25">
      <c r="C110" s="25"/>
      <c r="D110" s="42"/>
      <c r="F110" s="25"/>
      <c r="G110" s="42"/>
      <c r="J110" s="42"/>
    </row>
    <row r="111" spans="3:10" x14ac:dyDescent="0.25">
      <c r="C111" s="25"/>
      <c r="D111" s="42"/>
      <c r="F111" s="25"/>
      <c r="G111" s="42"/>
      <c r="J111" s="42"/>
    </row>
    <row r="112" spans="3:10" x14ac:dyDescent="0.25">
      <c r="C112" s="25"/>
      <c r="D112" s="42"/>
      <c r="F112" s="25"/>
      <c r="G112" s="42"/>
      <c r="J112" s="42"/>
    </row>
    <row r="113" spans="3:10" x14ac:dyDescent="0.25">
      <c r="C113" s="25"/>
      <c r="D113" s="42"/>
      <c r="F113" s="25"/>
      <c r="G113" s="42"/>
      <c r="J113" s="42"/>
    </row>
    <row r="114" spans="3:10" x14ac:dyDescent="0.25">
      <c r="C114" s="25"/>
      <c r="D114" s="42"/>
      <c r="F114" s="25"/>
      <c r="G114" s="42"/>
      <c r="J114" s="42"/>
    </row>
    <row r="115" spans="3:10" x14ac:dyDescent="0.25">
      <c r="C115" s="25"/>
      <c r="D115" s="42"/>
      <c r="F115" s="25"/>
      <c r="G115" s="42"/>
      <c r="J115" s="42"/>
    </row>
    <row r="116" spans="3:10" x14ac:dyDescent="0.25">
      <c r="C116" s="25"/>
      <c r="D116" s="42"/>
      <c r="F116" s="25"/>
      <c r="G116" s="42"/>
      <c r="J116" s="42"/>
    </row>
    <row r="117" spans="3:10" x14ac:dyDescent="0.25">
      <c r="C117" s="25"/>
      <c r="D117" s="42"/>
      <c r="F117" s="25"/>
      <c r="G117" s="42"/>
      <c r="J117" s="42"/>
    </row>
    <row r="118" spans="3:10" x14ac:dyDescent="0.25">
      <c r="C118" s="25"/>
      <c r="D118" s="42"/>
      <c r="F118" s="25"/>
      <c r="G118" s="42"/>
      <c r="J118" s="42"/>
    </row>
    <row r="119" spans="3:10" x14ac:dyDescent="0.25">
      <c r="C119" s="25"/>
      <c r="D119" s="42"/>
      <c r="F119" s="25"/>
      <c r="G119" s="42"/>
      <c r="J119" s="42"/>
    </row>
    <row r="120" spans="3:10" x14ac:dyDescent="0.25">
      <c r="C120" s="25"/>
      <c r="D120" s="42"/>
      <c r="F120" s="25"/>
      <c r="G120" s="42"/>
      <c r="J120" s="42"/>
    </row>
    <row r="121" spans="3:10" x14ac:dyDescent="0.25">
      <c r="C121" s="25"/>
      <c r="D121" s="42"/>
      <c r="F121" s="25"/>
      <c r="G121" s="42"/>
      <c r="J121" s="42"/>
    </row>
    <row r="122" spans="3:10" x14ac:dyDescent="0.25">
      <c r="C122" s="25"/>
      <c r="D122" s="42"/>
      <c r="F122" s="25"/>
      <c r="G122" s="42"/>
      <c r="J122" s="42"/>
    </row>
    <row r="123" spans="3:10" x14ac:dyDescent="0.25">
      <c r="C123" s="25"/>
      <c r="D123" s="42"/>
      <c r="F123" s="25"/>
      <c r="G123" s="42"/>
      <c r="J123" s="42"/>
    </row>
    <row r="124" spans="3:10" x14ac:dyDescent="0.25">
      <c r="C124" s="25"/>
      <c r="D124" s="42"/>
      <c r="F124" s="25"/>
      <c r="G124" s="42"/>
      <c r="J124" s="42"/>
    </row>
    <row r="125" spans="3:10" x14ac:dyDescent="0.25">
      <c r="C125" s="25"/>
      <c r="D125" s="42"/>
      <c r="F125" s="25"/>
      <c r="G125" s="42"/>
      <c r="J125" s="42"/>
    </row>
    <row r="126" spans="3:10" x14ac:dyDescent="0.25">
      <c r="C126" s="25"/>
      <c r="D126" s="42"/>
      <c r="F126" s="25"/>
      <c r="G126" s="42"/>
      <c r="J126" s="42"/>
    </row>
    <row r="127" spans="3:10" x14ac:dyDescent="0.25">
      <c r="D127" s="42"/>
      <c r="F127" s="25"/>
      <c r="G127" s="42"/>
      <c r="J127" s="42"/>
    </row>
    <row r="128" spans="3:10" x14ac:dyDescent="0.25">
      <c r="D128" s="42"/>
      <c r="F128" s="25"/>
      <c r="G128" s="42"/>
      <c r="J128" s="42"/>
    </row>
    <row r="129" spans="4:10" x14ac:dyDescent="0.25">
      <c r="D129" s="42"/>
      <c r="F129" s="25"/>
      <c r="G129" s="42"/>
      <c r="J129" s="42"/>
    </row>
    <row r="130" spans="4:10" x14ac:dyDescent="0.25">
      <c r="D130" s="42"/>
      <c r="F130" s="25"/>
      <c r="G130" s="42"/>
      <c r="J130" s="42"/>
    </row>
    <row r="131" spans="4:10" x14ac:dyDescent="0.25">
      <c r="D131" s="42"/>
      <c r="F131" s="25"/>
      <c r="G131" s="42"/>
      <c r="J131" s="42"/>
    </row>
    <row r="132" spans="4:10" x14ac:dyDescent="0.25">
      <c r="D132" s="42"/>
      <c r="F132" s="25"/>
      <c r="G132" s="42"/>
      <c r="J132" s="42"/>
    </row>
    <row r="133" spans="4:10" x14ac:dyDescent="0.25">
      <c r="D133" s="48"/>
      <c r="E133" s="56" t="s">
        <v>45</v>
      </c>
      <c r="F133" s="49"/>
      <c r="G133" s="48"/>
      <c r="H133" s="56" t="s">
        <v>45</v>
      </c>
      <c r="I133" s="56"/>
      <c r="J133" s="42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A0BBCB019C34ABDB87831BC2CBA5D" ma:contentTypeVersion="12" ma:contentTypeDescription="Create a new document." ma:contentTypeScope="" ma:versionID="da8d8b25f7a2e9c3b561e3ea4bdb6aba">
  <xsd:schema xmlns:xsd="http://www.w3.org/2001/XMLSchema" xmlns:xs="http://www.w3.org/2001/XMLSchema" xmlns:p="http://schemas.microsoft.com/office/2006/metadata/properties" xmlns:ns2="b516bcd5-cf33-4949-889f-e83c806d5929" xmlns:ns3="26a48987-d481-4326-b381-a4e5ab034e43" targetNamespace="http://schemas.microsoft.com/office/2006/metadata/properties" ma:root="true" ma:fieldsID="74d1413749667cab4050353b45c4c2f2" ns2:_="" ns3:_="">
    <xsd:import namespace="b516bcd5-cf33-4949-889f-e83c806d5929"/>
    <xsd:import namespace="26a48987-d481-4326-b381-a4e5ab034e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16bcd5-cf33-4949-889f-e83c806d59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be3677b-87c5-40e8-ac02-d012efc35c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a48987-d481-4326-b381-a4e5ab034e4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d4983c7-7193-412d-afc9-9a09a86f0331}" ma:internalName="TaxCatchAll" ma:showField="CatchAllData" ma:web="26a48987-d481-4326-b381-a4e5ab034e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516bcd5-cf33-4949-889f-e83c806d5929">
      <Terms xmlns="http://schemas.microsoft.com/office/infopath/2007/PartnerControls"/>
    </lcf76f155ced4ddcb4097134ff3c332f>
    <TaxCatchAll xmlns="26a48987-d481-4326-b381-a4e5ab034e43" xsi:nil="true"/>
  </documentManagement>
</p:properties>
</file>

<file path=customXml/itemProps1.xml><?xml version="1.0" encoding="utf-8"?>
<ds:datastoreItem xmlns:ds="http://schemas.openxmlformats.org/officeDocument/2006/customXml" ds:itemID="{4CA07855-C3B0-446B-9E4D-F5A88F9012CD}"/>
</file>

<file path=customXml/itemProps2.xml><?xml version="1.0" encoding="utf-8"?>
<ds:datastoreItem xmlns:ds="http://schemas.openxmlformats.org/officeDocument/2006/customXml" ds:itemID="{39955B10-1C68-4728-85F1-AA05E43BF887}"/>
</file>

<file path=customXml/itemProps3.xml><?xml version="1.0" encoding="utf-8"?>
<ds:datastoreItem xmlns:ds="http://schemas.openxmlformats.org/officeDocument/2006/customXml" ds:itemID="{417EBD2D-A434-407B-BEF0-8016F7DE04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F1,2</vt:lpstr>
      <vt:lpstr>F6a</vt:lpstr>
      <vt:lpstr>F7</vt:lpstr>
      <vt:lpstr>F9</vt:lpstr>
      <vt:lpstr>F12</vt:lpstr>
      <vt:lpstr>F14</vt:lpstr>
      <vt:lpstr>F15</vt:lpstr>
      <vt:lpstr>F18</vt:lpstr>
      <vt:lpstr>F19d</vt:lpstr>
      <vt:lpstr>F22</vt:lpstr>
      <vt:lpstr>F22 (2)</vt:lpstr>
      <vt:lpstr>F22 (3)</vt:lpstr>
      <vt:lpstr>F25</vt:lpstr>
      <vt:lpstr>F25a</vt:lpstr>
      <vt:lpstr>F25b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Murray</dc:creator>
  <cp:lastModifiedBy>Murray</cp:lastModifiedBy>
  <dcterms:created xsi:type="dcterms:W3CDTF">2023-02-28T18:54:03Z</dcterms:created>
  <dcterms:modified xsi:type="dcterms:W3CDTF">2023-02-28T18:58:39Z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0x010100770A0BBCB019C34ABDB87831BC2CBA5D</vt:lpwstr>
  </property>
  <property fmtid="{D5CDD505-2E9C-101B-9397-08002B2CF9AE}" pid="3" name="Order">
    <vt:r8>6858600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