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azst\Desktop\ML\"/>
    </mc:Choice>
  </mc:AlternateContent>
  <xr:revisionPtr revIDLastSave="0" documentId="13_ncr:1_{2987402A-5AA4-411C-AB79-F9FC0A4DA474}" xr6:coauthVersionLast="36" xr6:coauthVersionMax="36" xr10:uidLastSave="{00000000-0000-0000-0000-000000000000}"/>
  <bookViews>
    <workbookView xWindow="0" yWindow="0" windowWidth="23040" windowHeight="9648" xr2:uid="{9CDCAEF2-2891-401F-9E16-9A7D92F691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3" i="1"/>
  <c r="R40" i="1"/>
  <c r="R41" i="1" l="1"/>
  <c r="S41" i="1" s="1"/>
  <c r="S40" i="1"/>
  <c r="R39" i="1"/>
  <c r="S39" i="1" s="1"/>
  <c r="S35" i="1"/>
  <c r="S36" i="1"/>
  <c r="S37" i="1"/>
  <c r="S38" i="1"/>
  <c r="H35" i="1" l="1"/>
  <c r="H36" i="1"/>
  <c r="H37" i="1"/>
  <c r="H38" i="1"/>
  <c r="H39" i="1"/>
  <c r="H40" i="1"/>
  <c r="H41" i="1"/>
  <c r="H42" i="1"/>
  <c r="H43" i="1"/>
  <c r="G35" i="1"/>
  <c r="G36" i="1"/>
  <c r="G37" i="1"/>
  <c r="G38" i="1"/>
  <c r="G39" i="1"/>
  <c r="G40" i="1"/>
  <c r="G41" i="1"/>
  <c r="G42" i="1"/>
  <c r="G43" i="1"/>
  <c r="E35" i="1"/>
  <c r="E36" i="1"/>
  <c r="E37" i="1"/>
  <c r="E38" i="1"/>
  <c r="E39" i="1"/>
  <c r="E40" i="1"/>
  <c r="E41" i="1"/>
  <c r="E42" i="1"/>
  <c r="E43" i="1"/>
  <c r="F35" i="1"/>
  <c r="F36" i="1"/>
  <c r="F37" i="1"/>
  <c r="F38" i="1"/>
  <c r="F39" i="1"/>
  <c r="F40" i="1"/>
  <c r="F41" i="1"/>
  <c r="F42" i="1"/>
  <c r="F43" i="1"/>
  <c r="H34" i="1"/>
  <c r="G34" i="1"/>
  <c r="F34" i="1"/>
  <c r="E34" i="1"/>
  <c r="E51" i="1" l="1"/>
  <c r="G51" i="1"/>
  <c r="F51" i="1"/>
  <c r="H51" i="1"/>
</calcChain>
</file>

<file path=xl/sharedStrings.xml><?xml version="1.0" encoding="utf-8"?>
<sst xmlns="http://schemas.openxmlformats.org/spreadsheetml/2006/main" count="87" uniqueCount="60">
  <si>
    <t>SAMPLE</t>
  </si>
  <si>
    <t>C₆H₈O₇</t>
  </si>
  <si>
    <t>H₃BO₃</t>
  </si>
  <si>
    <t>ELECTROLYTE c [mM] (V = 35 mL)</t>
  </si>
  <si>
    <t>EC ACTIVITY</t>
  </si>
  <si>
    <t>OCP [mV]</t>
  </si>
  <si>
    <t>SEM link</t>
  </si>
  <si>
    <t>Fe</t>
  </si>
  <si>
    <t>Co</t>
  </si>
  <si>
    <t>Ni</t>
  </si>
  <si>
    <t>O</t>
  </si>
  <si>
    <t>ηOER @ 10 mA/cm2 [mV]
cycle 2</t>
  </si>
  <si>
    <t>Comments</t>
  </si>
  <si>
    <r>
      <t>Na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charset val="238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charset val="238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charset val="238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7</t>
    </r>
  </si>
  <si>
    <t>FeSO₄·7H₂O</t>
  </si>
  <si>
    <t>CoSO₄·7H₂O</t>
  </si>
  <si>
    <t>NiSO₄·6H₂O</t>
  </si>
  <si>
    <t>NiCl₂</t>
  </si>
  <si>
    <t>M [g/mol]</t>
  </si>
  <si>
    <t>c [M]</t>
  </si>
  <si>
    <t>citric acid</t>
  </si>
  <si>
    <t>Na3 citrate·2H2O</t>
  </si>
  <si>
    <t>boric acid</t>
  </si>
  <si>
    <r>
      <rPr>
        <b/>
        <sz val="11"/>
        <color theme="1"/>
        <rFont val="Calibri"/>
        <family val="2"/>
        <scheme val="minor"/>
      </rPr>
      <t>Electrolyte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NiSO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/ NiCl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7
                      mix M2+ then dilute to 10 mL, add to  10 mL citrate solution, add borric acid, dilute to 35 mL</t>
    </r>
    <r>
      <rPr>
        <b/>
        <sz val="11"/>
        <color theme="1"/>
        <rFont val="Calibri"/>
        <family val="2"/>
        <scheme val="minor"/>
      </rPr>
      <t xml:space="preserve">
Working electrode</t>
    </r>
    <r>
      <rPr>
        <sz val="11"/>
        <color theme="1"/>
        <rFont val="Calibri"/>
        <family val="2"/>
        <charset val="238"/>
        <scheme val="minor"/>
      </rPr>
      <t xml:space="preserve">: Ti, A = 0.196 cm2
</t>
    </r>
    <r>
      <rPr>
        <b/>
        <sz val="11"/>
        <color theme="1"/>
        <rFont val="Calibri"/>
        <family val="2"/>
        <scheme val="minor"/>
      </rPr>
      <t>Reference electrode</t>
    </r>
    <r>
      <rPr>
        <sz val="11"/>
        <color theme="1"/>
        <rFont val="Calibri"/>
        <family val="2"/>
        <charset val="238"/>
        <scheme val="minor"/>
      </rPr>
      <t xml:space="preserve">: Ni, 25 mm away
</t>
    </r>
    <r>
      <rPr>
        <b/>
        <sz val="11"/>
        <color theme="1"/>
        <rFont val="Calibri"/>
        <family val="2"/>
        <scheme val="minor"/>
      </rPr>
      <t>ED parameters</t>
    </r>
    <r>
      <rPr>
        <sz val="11"/>
        <color theme="1"/>
        <rFont val="Calibri"/>
        <family val="2"/>
        <charset val="238"/>
        <scheme val="minor"/>
      </rPr>
      <t xml:space="preserve">: PP, -1.5 V vs. RHE, 50 ms ON, 10 ms OFF, 1 h
</t>
    </r>
    <r>
      <rPr>
        <b/>
        <sz val="11"/>
        <color theme="1"/>
        <rFont val="Calibri"/>
        <family val="2"/>
        <scheme val="minor"/>
      </rPr>
      <t>EC activity</t>
    </r>
    <r>
      <rPr>
        <sz val="11"/>
        <color theme="1"/>
        <rFont val="Calibri"/>
        <family val="2"/>
        <charset val="238"/>
        <scheme val="minor"/>
      </rPr>
      <t xml:space="preserve">: 2 cycles @ 2 mv/s, 8 cycles @ 20 mV/s, 1 cycle @ 2 mV/s, 9 cycles @ 20 mV/s, 1 cycle @ 2 mV/s
</t>
    </r>
  </si>
  <si>
    <t>V [mL]</t>
  </si>
  <si>
    <t>Iteration</t>
  </si>
  <si>
    <t>Score</t>
  </si>
  <si>
    <t>ED Composition (SEM + EDS atm. % + XRD)</t>
  </si>
  <si>
    <r>
      <t>V [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charset val="238"/>
        <scheme val="minor"/>
      </rPr>
      <t>L]</t>
    </r>
  </si>
  <si>
    <t xml:space="preserve">m [mg] </t>
  </si>
  <si>
    <t>Electrolyte preparation
V of starting solution, added to citrate solution</t>
  </si>
  <si>
    <t>Starting solutions</t>
  </si>
  <si>
    <t>Sum V</t>
  </si>
  <si>
    <t xml:space="preserve">Add to final electrolyte </t>
  </si>
  <si>
    <t xml:space="preserve">Izračunano za 100 mL, uporabi 25 mL za ED
za 10 raztopin pripravi 11x citratnega pufra V = 550 mL, razdeli na 10 po 50 mL 
borovo kislino dodaj na koncu posebej
</t>
  </si>
  <si>
    <t>H 1-6</t>
  </si>
  <si>
    <t>omara 1, 1C, Helena</t>
  </si>
  <si>
    <t>B-3-D</t>
  </si>
  <si>
    <t>omara 1, 1N, Helena</t>
  </si>
  <si>
    <t>pod dig E/F</t>
  </si>
  <si>
    <t>omara B, EC-B</t>
  </si>
  <si>
    <t>Storrage</t>
  </si>
  <si>
    <t>R [Ω]</t>
  </si>
  <si>
    <t>RF</t>
  </si>
  <si>
    <r>
      <t>Δη</t>
    </r>
    <r>
      <rPr>
        <sz val="11"/>
        <color theme="1"/>
        <rFont val="Calibri"/>
        <family val="2"/>
        <charset val="238"/>
      </rPr>
      <t>OER @ 100 
mA/cm2 XX h</t>
    </r>
  </si>
  <si>
    <t>ηOER @ 10 mA/cm2 [mV]
cycle 52</t>
  </si>
  <si>
    <t>https://app.quipnex.com/samples/sample/7895?pageIndex=0&amp;pageSize=10</t>
  </si>
  <si>
    <t>https://app.quipnex.com/samples/sample/7901?pageIndex=0&amp;pageSize=10</t>
  </si>
  <si>
    <t>https://app.quipnex.com/samples/sample/7902?pageIndex=0&amp;pageSize=10</t>
  </si>
  <si>
    <t>https://app.quipnex.com/samples/sample/7903?pageIndex=0&amp;pageSize=10</t>
  </si>
  <si>
    <t>https://app.quipnex.com/samples/sample/7904?pageIndex=0&amp;pageSize=10</t>
  </si>
  <si>
    <t>https://app.quipnex.com/samples/sample/7896?pageIndex=0&amp;pageSize=10</t>
  </si>
  <si>
    <t>https://app.quipnex.com/samples/sample/7897?pageIndex=0&amp;pageSize=10</t>
  </si>
  <si>
    <t>https://app.quipnex.com/samples/sample/7884?pageIndex=1&amp;pageSize=10</t>
  </si>
  <si>
    <t>https://app.quipnex.com/samples/sample/7899?pageIndex=0&amp;pageSize=10</t>
  </si>
  <si>
    <t>https://app.quipnex.com/samples/sample/7910?pageIndex=0&amp;pageSize=10</t>
  </si>
  <si>
    <t>Ratio</t>
  </si>
  <si>
    <t>DLC(CV) [mF]</t>
  </si>
  <si>
    <t>DLC(EIS) [mF]</t>
  </si>
  <si>
    <t>Tafel slope
[mV/dec]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</si>
</sst>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7" formatCode="0.0000"/>
  </numFmts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238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0" fontId="4" fillId="0" borderId="0" xfId="0" applyFont="1" applyAlignment="1">
      <alignment wrapText="1"/>
    </xf>
    <xf numFmtId="0" fontId="0" fillId="0" borderId="0" xfId="0" applyBorder="1"/>
    <xf numFmtId="0" fontId="0" fillId="0" borderId="1" xfId="0" applyBorder="1"/>
    <xf numFmtId="2" fontId="0" fillId="0" borderId="0" xfId="0" applyNumberFormat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1" xfId="0" applyNumberFormat="1" applyBorder="1"/>
    <xf numFmtId="0" fontId="0" fillId="0" borderId="2" xfId="0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" fillId="0" borderId="4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vertical="top"/>
    </xf>
    <xf numFmtId="0" fontId="1" fillId="0" borderId="0" xfId="0" applyFont="1" applyBorder="1" applyAlignment="1"/>
    <xf numFmtId="0" fontId="1" fillId="0" borderId="0" xfId="0" applyFont="1"/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3" xfId="0" applyBorder="1"/>
    <xf numFmtId="0" fontId="0" fillId="0" borderId="10" xfId="0" applyFill="1" applyBorder="1" applyAlignment="1">
      <alignment vertical="top" wrapText="1"/>
    </xf>
    <xf numFmtId="0" fontId="0" fillId="0" borderId="11" xfId="0" applyBorder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5" fontId="0" fillId="0" borderId="0" xfId="0" applyNumberFormat="1" applyFill="1" applyBorder="1"/>
    <xf numFmtId="0" fontId="6" fillId="0" borderId="2" xfId="1" applyBorder="1"/>
    <xf numFmtId="165" fontId="0" fillId="0" borderId="1" xfId="0" applyNumberFormat="1" applyBorder="1"/>
    <xf numFmtId="165" fontId="0" fillId="0" borderId="0" xfId="0" applyNumberFormat="1" applyBorder="1"/>
    <xf numFmtId="165" fontId="0" fillId="0" borderId="0" xfId="0" applyNumberFormat="1"/>
    <xf numFmtId="0" fontId="0" fillId="0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0" borderId="6" xfId="0" applyFill="1" applyBorder="1" applyAlignment="1">
      <alignment vertical="top"/>
    </xf>
    <xf numFmtId="1" fontId="0" fillId="3" borderId="0" xfId="0" applyNumberFormat="1" applyFill="1" applyBorder="1"/>
    <xf numFmtId="0" fontId="0" fillId="0" borderId="5" xfId="0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0" fillId="3" borderId="0" xfId="0" applyFill="1" applyBorder="1"/>
    <xf numFmtId="0" fontId="0" fillId="0" borderId="0" xfId="0" applyFill="1" applyBorder="1"/>
    <xf numFmtId="167" fontId="0" fillId="3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p.quipnex.com/samples/sample/7897?pageIndex=0&amp;pageSize=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7A29-DDAB-44B2-87A6-C23FF83E6F7E}">
  <dimension ref="A1:AZ51"/>
  <sheetViews>
    <sheetView tabSelected="1" topLeftCell="I1" zoomScale="70" zoomScaleNormal="70" workbookViewId="0">
      <selection activeCell="AG24" sqref="AG24"/>
    </sheetView>
  </sheetViews>
  <sheetFormatPr defaultRowHeight="14.4" x14ac:dyDescent="0.3"/>
  <cols>
    <col min="1" max="1" width="16.77734375" bestFit="1" customWidth="1"/>
    <col min="2" max="3" width="11.6640625" bestFit="1" customWidth="1"/>
    <col min="4" max="4" width="12" bestFit="1" customWidth="1"/>
    <col min="5" max="5" width="11.5546875" bestFit="1" customWidth="1"/>
    <col min="6" max="6" width="10.88671875" customWidth="1"/>
    <col min="7" max="7" width="11" bestFit="1" customWidth="1"/>
    <col min="8" max="8" width="8.77734375" customWidth="1"/>
    <col min="9" max="9" width="10.77734375" bestFit="1" customWidth="1"/>
    <col min="10" max="10" width="9.44140625" customWidth="1"/>
    <col min="11" max="11" width="10.21875" customWidth="1"/>
    <col min="12" max="12" width="9.33203125" customWidth="1"/>
    <col min="13" max="13" width="9.109375" customWidth="1"/>
    <col min="14" max="14" width="8.77734375" customWidth="1"/>
    <col min="15" max="15" width="9.88671875" bestFit="1" customWidth="1"/>
    <col min="16" max="16" width="10.77734375" customWidth="1"/>
    <col min="17" max="17" width="13.5546875" customWidth="1"/>
    <col min="18" max="18" width="15.6640625" customWidth="1"/>
    <col min="19" max="19" width="11.6640625" customWidth="1"/>
    <col min="20" max="20" width="12.44140625" customWidth="1"/>
    <col min="21" max="21" width="13.109375" customWidth="1"/>
    <col min="22" max="22" width="11.44140625" customWidth="1"/>
    <col min="23" max="23" width="17" customWidth="1"/>
    <col min="25" max="25" width="11.6640625" customWidth="1"/>
    <col min="27" max="27" width="12" bestFit="1" customWidth="1"/>
    <col min="28" max="28" width="12.33203125" bestFit="1" customWidth="1"/>
    <col min="32" max="32" width="12" bestFit="1" customWidth="1"/>
    <col min="33" max="33" width="12.33203125" bestFit="1" customWidth="1"/>
  </cols>
  <sheetData>
    <row r="1" spans="1:52" ht="15" customHeight="1" x14ac:dyDescent="0.3">
      <c r="A1" s="32" t="s">
        <v>3</v>
      </c>
      <c r="B1" s="32"/>
      <c r="C1" s="32"/>
      <c r="D1" s="32"/>
      <c r="E1" s="32"/>
      <c r="F1" s="32"/>
      <c r="G1" s="32"/>
      <c r="H1" s="32"/>
      <c r="I1" s="32"/>
      <c r="J1" s="45" t="s">
        <v>56</v>
      </c>
      <c r="K1" s="46"/>
      <c r="L1" s="47"/>
      <c r="M1" s="32" t="s">
        <v>27</v>
      </c>
      <c r="N1" s="32"/>
      <c r="O1" s="32"/>
      <c r="P1" s="32"/>
      <c r="Q1" s="33"/>
      <c r="R1" s="45" t="s">
        <v>4</v>
      </c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7"/>
      <c r="AI1" s="27"/>
      <c r="AJ1" s="32" t="s">
        <v>27</v>
      </c>
      <c r="AK1" s="32"/>
      <c r="AL1" s="32"/>
      <c r="AM1" s="32"/>
      <c r="AN1" s="32"/>
    </row>
    <row r="2" spans="1:52" ht="72" x14ac:dyDescent="0.3">
      <c r="A2" s="15" t="s">
        <v>0</v>
      </c>
      <c r="B2" s="16" t="s">
        <v>25</v>
      </c>
      <c r="C2" s="16" t="s">
        <v>14</v>
      </c>
      <c r="D2" s="16" t="s">
        <v>15</v>
      </c>
      <c r="E2" s="16" t="s">
        <v>16</v>
      </c>
      <c r="F2" s="16" t="s">
        <v>17</v>
      </c>
      <c r="G2" s="16" t="s">
        <v>13</v>
      </c>
      <c r="H2" s="16" t="s">
        <v>1</v>
      </c>
      <c r="I2" s="17" t="s">
        <v>2</v>
      </c>
      <c r="J2" s="53" t="s">
        <v>7</v>
      </c>
      <c r="K2" s="54" t="s">
        <v>8</v>
      </c>
      <c r="L2" s="55" t="s">
        <v>9</v>
      </c>
      <c r="M2" s="18" t="s">
        <v>6</v>
      </c>
      <c r="N2" s="16" t="s">
        <v>7</v>
      </c>
      <c r="O2" s="16" t="s">
        <v>8</v>
      </c>
      <c r="P2" s="16" t="s">
        <v>9</v>
      </c>
      <c r="Q2" s="17" t="s">
        <v>10</v>
      </c>
      <c r="R2" s="18" t="s">
        <v>5</v>
      </c>
      <c r="S2" s="16" t="s">
        <v>42</v>
      </c>
      <c r="T2" s="54" t="s">
        <v>57</v>
      </c>
      <c r="U2" s="54" t="s">
        <v>58</v>
      </c>
      <c r="V2" s="54" t="s">
        <v>43</v>
      </c>
      <c r="W2" s="57" t="s">
        <v>11</v>
      </c>
      <c r="X2" s="57" t="s">
        <v>45</v>
      </c>
      <c r="Y2" s="57" t="s">
        <v>59</v>
      </c>
      <c r="Z2" s="16" t="s">
        <v>42</v>
      </c>
      <c r="AA2" s="54" t="s">
        <v>57</v>
      </c>
      <c r="AB2" s="54" t="s">
        <v>58</v>
      </c>
      <c r="AC2" s="54" t="s">
        <v>43</v>
      </c>
      <c r="AD2" s="58" t="s">
        <v>44</v>
      </c>
      <c r="AE2" s="16" t="s">
        <v>42</v>
      </c>
      <c r="AF2" s="54" t="s">
        <v>57</v>
      </c>
      <c r="AG2" s="54" t="s">
        <v>58</v>
      </c>
      <c r="AH2" s="55" t="s">
        <v>43</v>
      </c>
      <c r="AI2" s="28" t="s">
        <v>26</v>
      </c>
      <c r="AJ2" s="25" t="s">
        <v>6</v>
      </c>
      <c r="AK2" s="26" t="s">
        <v>7</v>
      </c>
      <c r="AL2" s="26" t="s">
        <v>8</v>
      </c>
      <c r="AM2" s="26" t="s">
        <v>9</v>
      </c>
      <c r="AN2" s="29" t="s">
        <v>10</v>
      </c>
      <c r="AO2" s="40" t="s">
        <v>12</v>
      </c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</row>
    <row r="3" spans="1:52" x14ac:dyDescent="0.3">
      <c r="A3" s="6">
        <v>1</v>
      </c>
      <c r="B3" s="6">
        <v>0</v>
      </c>
      <c r="C3" s="8">
        <v>10</v>
      </c>
      <c r="D3" s="8">
        <v>0</v>
      </c>
      <c r="E3" s="9">
        <v>0</v>
      </c>
      <c r="F3" s="9">
        <v>0</v>
      </c>
      <c r="G3" s="10">
        <v>15</v>
      </c>
      <c r="H3" s="10">
        <v>15</v>
      </c>
      <c r="I3" s="11">
        <v>40</v>
      </c>
      <c r="J3" s="56">
        <v>1</v>
      </c>
      <c r="K3" s="56">
        <v>0</v>
      </c>
      <c r="L3" s="56">
        <v>0</v>
      </c>
      <c r="M3" s="12" t="s">
        <v>46</v>
      </c>
      <c r="N3" s="48">
        <v>95.4</v>
      </c>
      <c r="O3" s="48">
        <v>0</v>
      </c>
      <c r="P3" s="48">
        <v>0</v>
      </c>
      <c r="Q3" s="50">
        <v>4.5999999999999996</v>
      </c>
      <c r="R3" s="12"/>
      <c r="S3" s="6"/>
      <c r="T3" s="2">
        <v>4.4400000000000002E-2</v>
      </c>
      <c r="U3" s="2"/>
      <c r="V3" s="51">
        <v>5.6664504600000001</v>
      </c>
      <c r="W3" s="59">
        <v>386</v>
      </c>
      <c r="X3" s="6">
        <v>394</v>
      </c>
      <c r="Y3" s="51">
        <v>117.35</v>
      </c>
      <c r="Z3" s="6"/>
      <c r="AA3" s="2">
        <v>2.6100000000000002E-2</v>
      </c>
      <c r="AC3" s="51">
        <v>3.3313397600000001</v>
      </c>
      <c r="AD3" s="61">
        <f>W3/X3</f>
        <v>0.97969543147208127</v>
      </c>
      <c r="AE3" s="6"/>
      <c r="AH3" s="7"/>
      <c r="AJ3" s="19"/>
      <c r="AK3" s="20"/>
      <c r="AL3" s="20"/>
      <c r="AM3" s="20"/>
      <c r="AN3" s="21"/>
      <c r="AO3" s="41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3"/>
    </row>
    <row r="4" spans="1:52" x14ac:dyDescent="0.3">
      <c r="A4" s="6">
        <v>2</v>
      </c>
      <c r="B4" s="6">
        <v>0</v>
      </c>
      <c r="C4" s="8">
        <v>0</v>
      </c>
      <c r="D4" s="8">
        <v>10</v>
      </c>
      <c r="E4" s="9">
        <v>0</v>
      </c>
      <c r="F4" s="9">
        <v>0</v>
      </c>
      <c r="G4" s="10">
        <v>15</v>
      </c>
      <c r="H4" s="10">
        <v>15</v>
      </c>
      <c r="I4" s="11">
        <v>40</v>
      </c>
      <c r="J4" s="56">
        <v>0</v>
      </c>
      <c r="K4" s="56">
        <v>1</v>
      </c>
      <c r="L4" s="56">
        <v>0</v>
      </c>
      <c r="M4" s="12" t="s">
        <v>51</v>
      </c>
      <c r="N4" s="48">
        <v>0</v>
      </c>
      <c r="O4" s="48">
        <v>95.7</v>
      </c>
      <c r="P4" s="48">
        <v>0</v>
      </c>
      <c r="Q4" s="50">
        <v>4.3</v>
      </c>
      <c r="R4" s="12"/>
      <c r="S4" s="6"/>
      <c r="T4" s="2">
        <v>0.13780000000000001</v>
      </c>
      <c r="U4" s="2"/>
      <c r="V4" s="51">
        <v>17.573780729999999</v>
      </c>
      <c r="W4" s="59">
        <v>314</v>
      </c>
      <c r="X4" s="6">
        <v>320</v>
      </c>
      <c r="Y4" s="51">
        <v>50.76</v>
      </c>
      <c r="Z4" s="6"/>
      <c r="AA4" s="2">
        <v>0.37930000000000003</v>
      </c>
      <c r="AC4" s="51">
        <v>48.3790738</v>
      </c>
      <c r="AD4" s="61">
        <f t="shared" ref="AD4:AD12" si="0">W4/X4</f>
        <v>0.98124999999999996</v>
      </c>
      <c r="AE4" s="6"/>
      <c r="AH4" s="7"/>
      <c r="AJ4" s="12"/>
      <c r="AK4" s="6"/>
      <c r="AL4" s="6"/>
      <c r="AM4" s="6"/>
      <c r="AN4" s="7"/>
      <c r="AO4" s="41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3"/>
    </row>
    <row r="5" spans="1:52" x14ac:dyDescent="0.3">
      <c r="A5" s="6">
        <v>3</v>
      </c>
      <c r="B5" s="6">
        <v>0</v>
      </c>
      <c r="C5" s="8">
        <v>0</v>
      </c>
      <c r="D5" s="8">
        <v>0</v>
      </c>
      <c r="E5" s="9">
        <v>8.75</v>
      </c>
      <c r="F5" s="9">
        <v>1.25</v>
      </c>
      <c r="G5" s="10">
        <v>15</v>
      </c>
      <c r="H5" s="10">
        <v>15</v>
      </c>
      <c r="I5" s="11">
        <v>40</v>
      </c>
      <c r="J5" s="56">
        <v>0</v>
      </c>
      <c r="K5" s="56">
        <v>0</v>
      </c>
      <c r="L5" s="56">
        <v>1</v>
      </c>
      <c r="M5" s="49" t="s">
        <v>52</v>
      </c>
      <c r="N5" s="48">
        <v>0</v>
      </c>
      <c r="O5" s="48">
        <v>0</v>
      </c>
      <c r="P5" s="51">
        <v>98.1</v>
      </c>
      <c r="Q5" s="50">
        <v>1.9</v>
      </c>
      <c r="R5" s="12"/>
      <c r="S5" s="6"/>
      <c r="T5" s="2">
        <v>2.69E-2</v>
      </c>
      <c r="U5" s="2"/>
      <c r="V5" s="51">
        <v>3.43394011</v>
      </c>
      <c r="W5" s="59">
        <v>299</v>
      </c>
      <c r="X5">
        <v>299</v>
      </c>
      <c r="Y5" s="52">
        <v>42.42</v>
      </c>
      <c r="Z5" s="6"/>
      <c r="AA5" s="2">
        <v>2.3E-2</v>
      </c>
      <c r="AC5" s="51">
        <v>2.9329049700000001</v>
      </c>
      <c r="AD5" s="61">
        <f t="shared" si="0"/>
        <v>1</v>
      </c>
      <c r="AE5" s="6"/>
      <c r="AH5" s="7"/>
      <c r="AJ5" s="12"/>
      <c r="AK5" s="6"/>
      <c r="AL5" s="6"/>
      <c r="AM5" s="6"/>
      <c r="AN5" s="7"/>
      <c r="AO5" s="41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3"/>
    </row>
    <row r="6" spans="1:52" x14ac:dyDescent="0.3">
      <c r="A6" s="6">
        <v>4</v>
      </c>
      <c r="B6" s="6">
        <v>0</v>
      </c>
      <c r="C6" s="8">
        <v>5</v>
      </c>
      <c r="D6" s="8">
        <v>5</v>
      </c>
      <c r="E6" s="9">
        <v>0</v>
      </c>
      <c r="F6" s="9">
        <v>0</v>
      </c>
      <c r="G6" s="10">
        <v>15</v>
      </c>
      <c r="H6" s="10">
        <v>15</v>
      </c>
      <c r="I6" s="11">
        <v>40</v>
      </c>
      <c r="J6" s="56">
        <v>1</v>
      </c>
      <c r="K6" s="56">
        <v>1</v>
      </c>
      <c r="L6" s="56">
        <v>0</v>
      </c>
      <c r="M6" s="12" t="s">
        <v>53</v>
      </c>
      <c r="N6" s="48">
        <v>40.6</v>
      </c>
      <c r="O6" s="51">
        <v>55.6</v>
      </c>
      <c r="P6" s="48">
        <v>0</v>
      </c>
      <c r="Q6" s="50">
        <v>3.8</v>
      </c>
      <c r="R6" s="12"/>
      <c r="S6" s="6"/>
      <c r="T6" s="2">
        <v>0.14230000000000001</v>
      </c>
      <c r="U6" s="2"/>
      <c r="V6" s="51">
        <v>18.148688409999998</v>
      </c>
      <c r="W6" s="59">
        <v>326</v>
      </c>
      <c r="X6" s="6">
        <v>336</v>
      </c>
      <c r="Y6" s="51">
        <v>44.32</v>
      </c>
      <c r="Z6" s="6"/>
      <c r="AA6" s="2">
        <v>0.15590000000000001</v>
      </c>
      <c r="AC6" s="51">
        <v>19.881103929999998</v>
      </c>
      <c r="AD6" s="61">
        <f t="shared" si="0"/>
        <v>0.97023809523809523</v>
      </c>
      <c r="AE6" s="6"/>
      <c r="AH6" s="7"/>
      <c r="AJ6" s="12"/>
      <c r="AK6" s="6"/>
      <c r="AL6" s="6"/>
      <c r="AM6" s="6"/>
      <c r="AN6" s="7"/>
      <c r="AO6" s="41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3"/>
    </row>
    <row r="7" spans="1:52" x14ac:dyDescent="0.3">
      <c r="A7" s="6">
        <v>5</v>
      </c>
      <c r="B7" s="6">
        <v>0</v>
      </c>
      <c r="C7" s="8">
        <v>5</v>
      </c>
      <c r="D7" s="8">
        <v>0</v>
      </c>
      <c r="E7" s="9">
        <v>4.375</v>
      </c>
      <c r="F7" s="9">
        <v>0.625</v>
      </c>
      <c r="G7" s="10">
        <v>15</v>
      </c>
      <c r="H7" s="10">
        <v>15</v>
      </c>
      <c r="I7" s="11">
        <v>40</v>
      </c>
      <c r="J7" s="56">
        <v>1</v>
      </c>
      <c r="K7" s="56">
        <v>0</v>
      </c>
      <c r="L7" s="56">
        <v>1</v>
      </c>
      <c r="M7" s="12" t="s">
        <v>54</v>
      </c>
      <c r="N7" s="48">
        <v>41</v>
      </c>
      <c r="O7" s="48">
        <v>0</v>
      </c>
      <c r="P7" s="48">
        <v>50.8</v>
      </c>
      <c r="Q7" s="50">
        <v>8.1999999999999993</v>
      </c>
      <c r="R7" s="12"/>
      <c r="S7" s="6"/>
      <c r="T7" s="2">
        <v>2.5499999999999998E-2</v>
      </c>
      <c r="U7" s="2"/>
      <c r="V7" s="51">
        <v>3.2560597900000001</v>
      </c>
      <c r="W7" s="59">
        <v>277</v>
      </c>
      <c r="X7" s="60">
        <v>285</v>
      </c>
      <c r="Y7" s="48">
        <v>41.21</v>
      </c>
      <c r="Z7" s="6"/>
      <c r="AA7" s="2">
        <v>4.0300000000000002E-2</v>
      </c>
      <c r="AC7" s="51">
        <v>5.1362623799999998</v>
      </c>
      <c r="AD7" s="61">
        <f t="shared" si="0"/>
        <v>0.97192982456140353</v>
      </c>
      <c r="AE7" s="6"/>
      <c r="AH7" s="7"/>
      <c r="AJ7" s="12"/>
      <c r="AK7" s="6"/>
      <c r="AL7" s="6"/>
      <c r="AM7" s="6"/>
      <c r="AN7" s="7"/>
      <c r="AO7" s="41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3"/>
    </row>
    <row r="8" spans="1:52" x14ac:dyDescent="0.3">
      <c r="A8" s="6">
        <v>6</v>
      </c>
      <c r="B8" s="6">
        <v>0</v>
      </c>
      <c r="C8" s="8">
        <v>0</v>
      </c>
      <c r="D8" s="8">
        <v>5</v>
      </c>
      <c r="E8" s="9">
        <v>4.375</v>
      </c>
      <c r="F8" s="9">
        <v>0.625</v>
      </c>
      <c r="G8" s="10">
        <v>15</v>
      </c>
      <c r="H8" s="10">
        <v>15</v>
      </c>
      <c r="I8" s="11">
        <v>40</v>
      </c>
      <c r="J8" s="56">
        <v>0</v>
      </c>
      <c r="K8" s="56">
        <v>1</v>
      </c>
      <c r="L8" s="56">
        <v>1</v>
      </c>
      <c r="M8" s="12" t="s">
        <v>55</v>
      </c>
      <c r="N8" s="48">
        <v>0</v>
      </c>
      <c r="O8" s="48">
        <v>72.400000000000006</v>
      </c>
      <c r="P8" s="48">
        <v>24</v>
      </c>
      <c r="Q8" s="50">
        <v>3.6</v>
      </c>
      <c r="R8" s="12"/>
      <c r="S8" s="6"/>
      <c r="T8" s="2">
        <v>0.1008</v>
      </c>
      <c r="U8" s="2"/>
      <c r="V8" s="51">
        <v>12.855848460000001</v>
      </c>
      <c r="W8" s="59">
        <v>291</v>
      </c>
      <c r="X8" s="6">
        <v>297</v>
      </c>
      <c r="Y8" s="51">
        <v>41.02</v>
      </c>
      <c r="Z8" s="6"/>
      <c r="AA8" s="2">
        <v>0.13519999999999999</v>
      </c>
      <c r="AC8" s="51">
        <v>17.23858688</v>
      </c>
      <c r="AD8" s="61">
        <f t="shared" si="0"/>
        <v>0.97979797979797978</v>
      </c>
      <c r="AE8" s="6"/>
      <c r="AH8" s="7"/>
      <c r="AJ8" s="12"/>
      <c r="AK8" s="6"/>
      <c r="AL8" s="6"/>
      <c r="AM8" s="6"/>
      <c r="AN8" s="7"/>
      <c r="AO8" s="41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3"/>
    </row>
    <row r="9" spans="1:52" x14ac:dyDescent="0.3">
      <c r="A9" s="6">
        <v>7</v>
      </c>
      <c r="B9" s="6">
        <v>0</v>
      </c>
      <c r="C9" s="8">
        <v>3.33</v>
      </c>
      <c r="D9" s="8">
        <v>3.33</v>
      </c>
      <c r="E9" s="9">
        <v>2.9140000000000001</v>
      </c>
      <c r="F9" s="9">
        <v>0.41599999999999998</v>
      </c>
      <c r="G9" s="10">
        <v>15</v>
      </c>
      <c r="H9" s="10">
        <v>15</v>
      </c>
      <c r="I9" s="11">
        <v>40</v>
      </c>
      <c r="J9" s="56">
        <v>1</v>
      </c>
      <c r="K9" s="56">
        <v>1</v>
      </c>
      <c r="L9" s="56">
        <v>1</v>
      </c>
      <c r="M9" s="12" t="s">
        <v>47</v>
      </c>
      <c r="N9" s="51">
        <v>28.6</v>
      </c>
      <c r="O9" s="48">
        <v>41.9</v>
      </c>
      <c r="P9" s="48">
        <v>25.2</v>
      </c>
      <c r="Q9" s="50">
        <v>4.3</v>
      </c>
      <c r="R9" s="12"/>
      <c r="S9" s="6"/>
      <c r="T9" s="2">
        <v>4.8599999999999997E-2</v>
      </c>
      <c r="U9" s="2"/>
      <c r="V9" s="51">
        <v>6.1990274100000002</v>
      </c>
      <c r="W9" s="59">
        <v>297</v>
      </c>
      <c r="X9" s="60">
        <v>305</v>
      </c>
      <c r="Y9" s="48">
        <v>38.72</v>
      </c>
      <c r="Z9" s="6"/>
      <c r="AA9" s="2">
        <v>5.5199999999999999E-2</v>
      </c>
      <c r="AC9" s="51">
        <v>7.0397603699999998</v>
      </c>
      <c r="AD9" s="61">
        <f t="shared" si="0"/>
        <v>0.97377049180327868</v>
      </c>
      <c r="AE9" s="6"/>
      <c r="AH9" s="7"/>
      <c r="AJ9" s="12"/>
      <c r="AK9" s="6"/>
      <c r="AL9" s="6"/>
      <c r="AM9" s="6"/>
      <c r="AN9" s="7"/>
      <c r="AO9" s="41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3"/>
    </row>
    <row r="10" spans="1:52" x14ac:dyDescent="0.3">
      <c r="A10" s="6">
        <v>8</v>
      </c>
      <c r="B10" s="6">
        <v>0</v>
      </c>
      <c r="C10" s="8">
        <v>5</v>
      </c>
      <c r="D10" s="8">
        <v>2.5</v>
      </c>
      <c r="E10" s="9">
        <v>2.1875</v>
      </c>
      <c r="F10" s="9">
        <v>0.3125</v>
      </c>
      <c r="G10" s="10">
        <v>15</v>
      </c>
      <c r="H10" s="10">
        <v>15</v>
      </c>
      <c r="I10" s="11">
        <v>40</v>
      </c>
      <c r="J10" s="56">
        <v>2</v>
      </c>
      <c r="K10" s="56">
        <v>1</v>
      </c>
      <c r="L10" s="56">
        <v>1</v>
      </c>
      <c r="M10" s="12" t="s">
        <v>48</v>
      </c>
      <c r="N10" s="48">
        <v>48.7</v>
      </c>
      <c r="O10" s="48">
        <v>36.9</v>
      </c>
      <c r="P10" s="48">
        <v>10.3</v>
      </c>
      <c r="Q10" s="50">
        <v>4.0999999999999996</v>
      </c>
      <c r="R10" s="12"/>
      <c r="S10" s="6"/>
      <c r="T10" s="2">
        <v>7.0900000000000005E-2</v>
      </c>
      <c r="U10" s="2"/>
      <c r="V10" s="51">
        <v>9.0382081900000006</v>
      </c>
      <c r="W10" s="59">
        <v>297</v>
      </c>
      <c r="X10" s="60">
        <v>308</v>
      </c>
      <c r="Y10" s="48">
        <v>38.380000000000003</v>
      </c>
      <c r="Z10" s="6"/>
      <c r="AA10" s="2">
        <v>8.5500000000000007E-2</v>
      </c>
      <c r="AC10" s="51">
        <v>10.904230699999999</v>
      </c>
      <c r="AD10" s="61">
        <f t="shared" si="0"/>
        <v>0.9642857142857143</v>
      </c>
      <c r="AE10" s="6"/>
      <c r="AH10" s="7"/>
      <c r="AJ10" s="12"/>
      <c r="AK10" s="6"/>
      <c r="AL10" s="6"/>
      <c r="AM10" s="6"/>
      <c r="AN10" s="7"/>
      <c r="AO10" s="41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3"/>
    </row>
    <row r="11" spans="1:52" x14ac:dyDescent="0.3">
      <c r="A11" s="6">
        <v>9</v>
      </c>
      <c r="B11" s="6">
        <v>0</v>
      </c>
      <c r="C11" s="8">
        <v>2.5</v>
      </c>
      <c r="D11" s="8">
        <v>5</v>
      </c>
      <c r="E11" s="9">
        <v>2.1875</v>
      </c>
      <c r="F11" s="9">
        <v>0.3125</v>
      </c>
      <c r="G11" s="10">
        <v>15</v>
      </c>
      <c r="H11" s="10">
        <v>15</v>
      </c>
      <c r="I11" s="11">
        <v>40</v>
      </c>
      <c r="J11" s="56">
        <v>1</v>
      </c>
      <c r="K11" s="56">
        <v>2</v>
      </c>
      <c r="L11" s="56">
        <v>1</v>
      </c>
      <c r="M11" s="12" t="s">
        <v>49</v>
      </c>
      <c r="N11" s="48">
        <v>22.3</v>
      </c>
      <c r="O11" s="48">
        <v>64.099999999999994</v>
      </c>
      <c r="P11" s="48">
        <v>11.1</v>
      </c>
      <c r="Q11" s="50">
        <v>2.6</v>
      </c>
      <c r="R11" s="12"/>
      <c r="S11" s="6"/>
      <c r="T11" s="2">
        <v>4.3999999999999997E-2</v>
      </c>
      <c r="U11" s="2"/>
      <c r="V11" s="51">
        <v>5.6066445600000003</v>
      </c>
      <c r="W11" s="59">
        <v>310</v>
      </c>
      <c r="X11" s="60">
        <v>317</v>
      </c>
      <c r="Y11" s="48">
        <v>36.56</v>
      </c>
      <c r="Z11" s="6"/>
      <c r="AA11" s="2">
        <v>3.3599999999999998E-2</v>
      </c>
      <c r="AC11" s="51">
        <v>4.2837649500000001</v>
      </c>
      <c r="AD11" s="61">
        <f t="shared" si="0"/>
        <v>0.97791798107255523</v>
      </c>
      <c r="AE11" s="6"/>
      <c r="AH11" s="7"/>
      <c r="AJ11" s="12"/>
      <c r="AK11" s="6"/>
      <c r="AL11" s="6"/>
      <c r="AM11" s="6"/>
      <c r="AN11" s="7"/>
      <c r="AO11" s="41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3"/>
    </row>
    <row r="12" spans="1:52" x14ac:dyDescent="0.3">
      <c r="A12" s="6">
        <v>10</v>
      </c>
      <c r="B12" s="6">
        <v>0</v>
      </c>
      <c r="C12" s="8">
        <v>2.5</v>
      </c>
      <c r="D12" s="8">
        <v>2.5</v>
      </c>
      <c r="E12" s="9">
        <v>4.375</v>
      </c>
      <c r="F12" s="9">
        <v>0.625</v>
      </c>
      <c r="G12" s="10">
        <v>15</v>
      </c>
      <c r="H12" s="10">
        <v>15</v>
      </c>
      <c r="I12" s="11">
        <v>40</v>
      </c>
      <c r="J12" s="56">
        <v>1</v>
      </c>
      <c r="K12" s="56">
        <v>1</v>
      </c>
      <c r="L12" s="56">
        <v>2</v>
      </c>
      <c r="M12" s="12" t="s">
        <v>50</v>
      </c>
      <c r="N12" s="51">
        <v>22.8</v>
      </c>
      <c r="O12" s="48">
        <v>28.1</v>
      </c>
      <c r="P12" s="48">
        <v>43.7</v>
      </c>
      <c r="Q12" s="50">
        <v>5.4</v>
      </c>
      <c r="R12" s="12"/>
      <c r="S12" s="6"/>
      <c r="T12" s="2">
        <v>7.0900000000000005E-2</v>
      </c>
      <c r="U12" s="2"/>
      <c r="V12" s="51">
        <v>9.0382081900000006</v>
      </c>
      <c r="W12" s="59">
        <v>289</v>
      </c>
      <c r="X12" s="60">
        <v>298</v>
      </c>
      <c r="Y12" s="48">
        <v>37.39</v>
      </c>
      <c r="Z12" s="6"/>
      <c r="AA12" s="2">
        <v>8.5500000000000007E-2</v>
      </c>
      <c r="AC12" s="51">
        <v>10.904230699999999</v>
      </c>
      <c r="AD12" s="61">
        <f t="shared" si="0"/>
        <v>0.96979865771812079</v>
      </c>
      <c r="AE12" s="6"/>
      <c r="AH12" s="7"/>
      <c r="AJ12" s="12"/>
      <c r="AK12" s="6"/>
      <c r="AL12" s="6"/>
      <c r="AM12" s="6"/>
      <c r="AN12" s="7"/>
      <c r="AO12" s="41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3"/>
    </row>
    <row r="13" spans="1:52" x14ac:dyDescent="0.3">
      <c r="K13" s="52"/>
      <c r="T13" s="2"/>
      <c r="U13" s="2"/>
      <c r="V13" s="2"/>
    </row>
    <row r="17" spans="1:14" x14ac:dyDescent="0.3">
      <c r="A17" s="34" t="s">
        <v>23</v>
      </c>
      <c r="B17" s="35"/>
      <c r="C17" s="35"/>
      <c r="D17" s="35"/>
      <c r="E17" s="35"/>
      <c r="F17" s="35"/>
      <c r="G17" s="35"/>
      <c r="H17" s="35"/>
      <c r="I17" s="35"/>
    </row>
    <row r="18" spans="1:14" x14ac:dyDescent="0.3">
      <c r="A18" s="35"/>
      <c r="B18" s="35"/>
      <c r="C18" s="35"/>
      <c r="D18" s="35"/>
      <c r="E18" s="35"/>
      <c r="F18" s="35"/>
      <c r="G18" s="35"/>
      <c r="H18" s="35"/>
      <c r="I18" s="35"/>
    </row>
    <row r="19" spans="1:14" x14ac:dyDescent="0.3">
      <c r="A19" s="35"/>
      <c r="B19" s="35"/>
      <c r="C19" s="35"/>
      <c r="D19" s="35"/>
      <c r="E19" s="35"/>
      <c r="F19" s="35"/>
      <c r="G19" s="35"/>
      <c r="H19" s="35"/>
      <c r="I19" s="35"/>
    </row>
    <row r="20" spans="1:14" x14ac:dyDescent="0.3">
      <c r="A20" s="35"/>
      <c r="B20" s="35"/>
      <c r="C20" s="35"/>
      <c r="D20" s="35"/>
      <c r="E20" s="35"/>
      <c r="F20" s="35"/>
      <c r="G20" s="35"/>
      <c r="H20" s="35"/>
      <c r="I20" s="35"/>
    </row>
    <row r="21" spans="1:14" x14ac:dyDescent="0.3">
      <c r="A21" s="35"/>
      <c r="B21" s="35"/>
      <c r="C21" s="35"/>
      <c r="D21" s="35"/>
      <c r="E21" s="35"/>
      <c r="F21" s="35"/>
      <c r="G21" s="35"/>
      <c r="H21" s="35"/>
      <c r="I21" s="35"/>
    </row>
    <row r="22" spans="1:14" x14ac:dyDescent="0.3">
      <c r="A22" s="35"/>
      <c r="B22" s="35"/>
      <c r="C22" s="35"/>
      <c r="D22" s="35"/>
      <c r="E22" s="35"/>
      <c r="F22" s="35"/>
      <c r="G22" s="35"/>
      <c r="H22" s="35"/>
      <c r="I22" s="35"/>
    </row>
    <row r="23" spans="1:14" x14ac:dyDescent="0.3">
      <c r="A23" s="35"/>
      <c r="B23" s="35"/>
      <c r="C23" s="35"/>
      <c r="D23" s="35"/>
      <c r="E23" s="35"/>
      <c r="F23" s="35"/>
      <c r="G23" s="35"/>
      <c r="H23" s="35"/>
      <c r="I23" s="35"/>
    </row>
    <row r="24" spans="1:14" x14ac:dyDescent="0.3">
      <c r="A24" s="35"/>
      <c r="B24" s="35"/>
      <c r="C24" s="35"/>
      <c r="D24" s="35"/>
      <c r="E24" s="35"/>
      <c r="F24" s="35"/>
      <c r="G24" s="35"/>
      <c r="H24" s="35"/>
      <c r="I24" s="35"/>
    </row>
    <row r="25" spans="1:14" x14ac:dyDescent="0.3">
      <c r="A25" s="35"/>
      <c r="B25" s="35"/>
      <c r="C25" s="35"/>
      <c r="D25" s="35"/>
      <c r="E25" s="35"/>
      <c r="F25" s="35"/>
      <c r="G25" s="35"/>
      <c r="H25" s="35"/>
      <c r="I25" s="35"/>
    </row>
    <row r="26" spans="1:14" x14ac:dyDescent="0.3">
      <c r="A26" s="35"/>
      <c r="B26" s="35"/>
      <c r="C26" s="35"/>
      <c r="D26" s="35"/>
      <c r="E26" s="35"/>
      <c r="F26" s="35"/>
      <c r="G26" s="35"/>
      <c r="H26" s="35"/>
      <c r="I26" s="35"/>
    </row>
    <row r="27" spans="1:14" x14ac:dyDescent="0.3">
      <c r="A27" s="35"/>
      <c r="B27" s="35"/>
      <c r="C27" s="35"/>
      <c r="D27" s="35"/>
      <c r="E27" s="35"/>
      <c r="F27" s="35"/>
      <c r="G27" s="35"/>
      <c r="H27" s="35"/>
      <c r="I27" s="35"/>
    </row>
    <row r="28" spans="1:14" x14ac:dyDescent="0.3">
      <c r="A28" s="4"/>
      <c r="B28" s="4"/>
      <c r="C28" s="4"/>
      <c r="D28" s="4"/>
      <c r="E28" s="4"/>
      <c r="F28" s="4"/>
      <c r="G28" s="4"/>
      <c r="H28" s="4"/>
      <c r="I28" s="4"/>
    </row>
    <row r="29" spans="1:14" x14ac:dyDescent="0.3">
      <c r="A29" s="4"/>
      <c r="B29" s="4"/>
      <c r="C29" s="4"/>
      <c r="D29" s="4"/>
      <c r="E29" s="4"/>
      <c r="F29" s="4"/>
      <c r="G29" s="4"/>
      <c r="H29" s="4"/>
      <c r="I29" s="4"/>
    </row>
    <row r="30" spans="1:14" x14ac:dyDescent="0.3">
      <c r="D30" s="44" t="s">
        <v>30</v>
      </c>
      <c r="E30" s="44"/>
      <c r="F30" s="44"/>
      <c r="G30" s="44"/>
      <c r="H30" s="44"/>
      <c r="I30" s="4"/>
    </row>
    <row r="31" spans="1:14" ht="14.4" customHeight="1" x14ac:dyDescent="0.3">
      <c r="D31" s="44"/>
      <c r="E31" s="44"/>
      <c r="F31" s="44"/>
      <c r="G31" s="44"/>
      <c r="H31" s="44"/>
      <c r="I31" s="23"/>
      <c r="J31" s="23"/>
      <c r="K31" s="23"/>
    </row>
    <row r="32" spans="1:14" x14ac:dyDescent="0.3">
      <c r="E32" s="39" t="s">
        <v>28</v>
      </c>
      <c r="F32" s="39"/>
      <c r="G32" s="39"/>
      <c r="H32" s="39"/>
      <c r="I32" s="4"/>
      <c r="J32" s="4"/>
      <c r="K32" s="4"/>
      <c r="L32" s="4"/>
      <c r="M32" s="4"/>
      <c r="N32" s="4"/>
    </row>
    <row r="33" spans="4:21" x14ac:dyDescent="0.3">
      <c r="D33" s="13" t="s">
        <v>0</v>
      </c>
      <c r="E33" s="14" t="s">
        <v>14</v>
      </c>
      <c r="F33" s="14" t="s">
        <v>15</v>
      </c>
      <c r="G33" s="14" t="s">
        <v>16</v>
      </c>
      <c r="H33" s="14" t="s">
        <v>17</v>
      </c>
      <c r="I33" s="14"/>
      <c r="J33" s="14"/>
      <c r="K33" s="14"/>
      <c r="L33" s="14"/>
      <c r="M33" s="14"/>
      <c r="N33" s="14"/>
      <c r="P33" s="36" t="s">
        <v>31</v>
      </c>
      <c r="Q33" s="36"/>
      <c r="R33" s="36"/>
      <c r="S33" s="36"/>
      <c r="T33" s="36"/>
    </row>
    <row r="34" spans="4:21" x14ac:dyDescent="0.3">
      <c r="D34" s="6">
        <v>1</v>
      </c>
      <c r="E34" s="3">
        <f t="shared" ref="E34:E43" si="1">C3*100/$R$35</f>
        <v>6944.4444444444453</v>
      </c>
      <c r="F34" s="3">
        <f t="shared" ref="F34:F43" si="2">D3*100/$R$36</f>
        <v>0</v>
      </c>
      <c r="G34" s="3">
        <f t="shared" ref="G34:G43" si="3">E3*100/$R$37</f>
        <v>0</v>
      </c>
      <c r="H34" s="3">
        <f t="shared" ref="H34:H43" si="4">F3*100/$R$38</f>
        <v>0</v>
      </c>
      <c r="N34" s="38" t="s">
        <v>41</v>
      </c>
      <c r="O34" s="38"/>
      <c r="Q34" t="s">
        <v>18</v>
      </c>
      <c r="R34" t="s">
        <v>19</v>
      </c>
      <c r="S34" s="22" t="s">
        <v>29</v>
      </c>
      <c r="T34" t="s">
        <v>24</v>
      </c>
    </row>
    <row r="35" spans="4:21" x14ac:dyDescent="0.3">
      <c r="D35" s="6">
        <v>2</v>
      </c>
      <c r="E35" s="3">
        <f t="shared" si="1"/>
        <v>0</v>
      </c>
      <c r="F35" s="3">
        <f t="shared" si="2"/>
        <v>3521.1267605633807</v>
      </c>
      <c r="G35" s="3">
        <f t="shared" si="3"/>
        <v>0</v>
      </c>
      <c r="H35" s="3">
        <f t="shared" si="4"/>
        <v>0</v>
      </c>
      <c r="N35" s="38" t="s">
        <v>35</v>
      </c>
      <c r="O35" s="38"/>
      <c r="P35" s="14" t="s">
        <v>14</v>
      </c>
      <c r="Q35" s="1">
        <v>278.01</v>
      </c>
      <c r="R35" s="2">
        <v>0.14399999999999999</v>
      </c>
      <c r="S35" s="2">
        <f>25*R35*Q35</f>
        <v>1000.8359999999999</v>
      </c>
      <c r="T35">
        <v>25</v>
      </c>
    </row>
    <row r="36" spans="4:21" x14ac:dyDescent="0.3">
      <c r="D36" s="6">
        <v>3</v>
      </c>
      <c r="E36" s="3">
        <f t="shared" si="1"/>
        <v>0</v>
      </c>
      <c r="F36" s="3">
        <f t="shared" si="2"/>
        <v>0</v>
      </c>
      <c r="G36" s="3">
        <f t="shared" si="3"/>
        <v>920.08412197686653</v>
      </c>
      <c r="H36" s="3">
        <f t="shared" si="4"/>
        <v>1250</v>
      </c>
      <c r="N36" s="38" t="s">
        <v>36</v>
      </c>
      <c r="O36" s="38"/>
      <c r="P36" s="14" t="s">
        <v>15</v>
      </c>
      <c r="Q36" s="1">
        <v>281.10000000000002</v>
      </c>
      <c r="R36" s="2">
        <v>0.28399999999999997</v>
      </c>
      <c r="S36" s="2">
        <f>25*R36*Q36</f>
        <v>1995.8100000000002</v>
      </c>
      <c r="T36">
        <v>25</v>
      </c>
    </row>
    <row r="37" spans="4:21" x14ac:dyDescent="0.3">
      <c r="D37" s="6">
        <v>4</v>
      </c>
      <c r="E37" s="3">
        <f t="shared" si="1"/>
        <v>3472.2222222222226</v>
      </c>
      <c r="F37" s="3">
        <f t="shared" si="2"/>
        <v>1760.5633802816903</v>
      </c>
      <c r="G37" s="3">
        <f t="shared" si="3"/>
        <v>0</v>
      </c>
      <c r="H37" s="3">
        <f t="shared" si="4"/>
        <v>0</v>
      </c>
      <c r="N37" s="38" t="s">
        <v>37</v>
      </c>
      <c r="O37" s="38"/>
      <c r="P37" s="14" t="s">
        <v>16</v>
      </c>
      <c r="Q37" s="1">
        <v>262.85000000000002</v>
      </c>
      <c r="R37" s="2">
        <v>0.95099999999999996</v>
      </c>
      <c r="S37" s="2">
        <f>25*R37*Q37</f>
        <v>6249.25875</v>
      </c>
      <c r="T37">
        <v>25</v>
      </c>
    </row>
    <row r="38" spans="4:21" x14ac:dyDescent="0.3">
      <c r="D38" s="6">
        <v>5</v>
      </c>
      <c r="E38" s="3">
        <f t="shared" si="1"/>
        <v>3472.2222222222226</v>
      </c>
      <c r="F38" s="3">
        <f t="shared" si="2"/>
        <v>0</v>
      </c>
      <c r="G38" s="3">
        <f t="shared" si="3"/>
        <v>460.04206098843326</v>
      </c>
      <c r="H38" s="3">
        <f t="shared" si="4"/>
        <v>625</v>
      </c>
      <c r="N38" s="38" t="s">
        <v>38</v>
      </c>
      <c r="O38" s="38"/>
      <c r="P38" s="14" t="s">
        <v>17</v>
      </c>
      <c r="Q38" s="1">
        <v>129.62</v>
      </c>
      <c r="R38" s="2">
        <v>0.1</v>
      </c>
      <c r="S38" s="2">
        <f>25*R38*Q38</f>
        <v>324.05</v>
      </c>
      <c r="T38">
        <v>25</v>
      </c>
    </row>
    <row r="39" spans="4:21" x14ac:dyDescent="0.3">
      <c r="D39" s="6">
        <v>6</v>
      </c>
      <c r="E39" s="3">
        <f t="shared" si="1"/>
        <v>0</v>
      </c>
      <c r="F39" s="3">
        <f t="shared" si="2"/>
        <v>1760.5633802816903</v>
      </c>
      <c r="G39" s="3">
        <f t="shared" si="3"/>
        <v>460.04206098843326</v>
      </c>
      <c r="H39" s="3">
        <f t="shared" si="4"/>
        <v>625</v>
      </c>
      <c r="I39" s="5"/>
      <c r="N39" s="38" t="s">
        <v>39</v>
      </c>
      <c r="O39" s="38"/>
      <c r="P39" t="s">
        <v>21</v>
      </c>
      <c r="Q39" s="1">
        <v>294.10000000000002</v>
      </c>
      <c r="R39" s="2">
        <f>G3*10^-3</f>
        <v>1.4999999999999999E-2</v>
      </c>
      <c r="S39" s="2">
        <f>R39*1100*Q39</f>
        <v>4852.6500000000005</v>
      </c>
      <c r="T39">
        <v>1100</v>
      </c>
    </row>
    <row r="40" spans="4:21" x14ac:dyDescent="0.3">
      <c r="D40" s="6">
        <v>7</v>
      </c>
      <c r="E40" s="3">
        <f t="shared" si="1"/>
        <v>2312.5</v>
      </c>
      <c r="F40" s="3">
        <f t="shared" si="2"/>
        <v>1172.5352112676057</v>
      </c>
      <c r="G40" s="3">
        <f t="shared" si="3"/>
        <v>306.41430073606733</v>
      </c>
      <c r="H40" s="3">
        <f t="shared" si="4"/>
        <v>416</v>
      </c>
      <c r="N40" s="38" t="s">
        <v>40</v>
      </c>
      <c r="O40" s="38"/>
      <c r="P40" t="s">
        <v>20</v>
      </c>
      <c r="Q40" s="1">
        <v>192.12</v>
      </c>
      <c r="R40" s="2">
        <f>H3*10^-3</f>
        <v>1.4999999999999999E-2</v>
      </c>
      <c r="S40" s="2">
        <f>R40*1100*Q40</f>
        <v>3169.98</v>
      </c>
      <c r="T40">
        <v>1100</v>
      </c>
    </row>
    <row r="41" spans="4:21" x14ac:dyDescent="0.3">
      <c r="D41" s="6">
        <v>8</v>
      </c>
      <c r="E41" s="3">
        <f t="shared" si="1"/>
        <v>3472.2222222222226</v>
      </c>
      <c r="F41" s="3">
        <f t="shared" si="2"/>
        <v>880.28169014084517</v>
      </c>
      <c r="G41" s="3">
        <f t="shared" si="3"/>
        <v>230.02103049421663</v>
      </c>
      <c r="H41" s="3">
        <f t="shared" si="4"/>
        <v>312.5</v>
      </c>
      <c r="N41" s="38" t="s">
        <v>39</v>
      </c>
      <c r="O41" s="38"/>
      <c r="P41" t="s">
        <v>22</v>
      </c>
      <c r="Q41" s="1">
        <v>61.83</v>
      </c>
      <c r="R41" s="2">
        <f>I3*10^-3</f>
        <v>0.04</v>
      </c>
      <c r="S41" s="2">
        <f>R41*100*Q41</f>
        <v>247.32</v>
      </c>
      <c r="T41" s="37" t="s">
        <v>33</v>
      </c>
      <c r="U41" s="37"/>
    </row>
    <row r="42" spans="4:21" x14ac:dyDescent="0.3">
      <c r="D42" s="6">
        <v>9</v>
      </c>
      <c r="E42" s="3">
        <f t="shared" si="1"/>
        <v>1736.1111111111113</v>
      </c>
      <c r="F42" s="3">
        <f t="shared" si="2"/>
        <v>1760.5633802816903</v>
      </c>
      <c r="G42" s="3">
        <f t="shared" si="3"/>
        <v>230.02103049421663</v>
      </c>
      <c r="H42" s="3">
        <f t="shared" si="4"/>
        <v>312.5</v>
      </c>
    </row>
    <row r="43" spans="4:21" x14ac:dyDescent="0.3">
      <c r="D43" s="6">
        <v>10</v>
      </c>
      <c r="E43" s="3">
        <f t="shared" si="1"/>
        <v>1736.1111111111113</v>
      </c>
      <c r="F43" s="3">
        <f t="shared" si="2"/>
        <v>880.28169014084517</v>
      </c>
      <c r="G43" s="3">
        <f t="shared" si="3"/>
        <v>460.04206098843326</v>
      </c>
      <c r="H43" s="3">
        <f t="shared" si="4"/>
        <v>625</v>
      </c>
    </row>
    <row r="45" spans="4:21" x14ac:dyDescent="0.3">
      <c r="D45" s="30" t="s">
        <v>34</v>
      </c>
      <c r="E45" s="31"/>
      <c r="F45" s="31"/>
      <c r="G45" s="31"/>
      <c r="H45" s="31"/>
      <c r="I45" s="31"/>
      <c r="J45" s="31"/>
      <c r="K45" s="31"/>
    </row>
    <row r="46" spans="4:21" x14ac:dyDescent="0.3">
      <c r="D46" s="31"/>
      <c r="E46" s="31"/>
      <c r="F46" s="31"/>
      <c r="G46" s="31"/>
      <c r="H46" s="31"/>
      <c r="I46" s="31"/>
      <c r="J46" s="31"/>
      <c r="K46" s="31"/>
    </row>
    <row r="47" spans="4:21" x14ac:dyDescent="0.3">
      <c r="D47" s="31"/>
      <c r="E47" s="31"/>
      <c r="F47" s="31"/>
      <c r="G47" s="31"/>
      <c r="H47" s="31"/>
      <c r="I47" s="31"/>
      <c r="J47" s="31"/>
      <c r="K47" s="31"/>
    </row>
    <row r="48" spans="4:21" x14ac:dyDescent="0.3">
      <c r="D48" s="31"/>
      <c r="E48" s="31"/>
      <c r="F48" s="31"/>
      <c r="G48" s="31"/>
      <c r="H48" s="31"/>
      <c r="I48" s="31"/>
      <c r="J48" s="31"/>
      <c r="K48" s="31"/>
    </row>
    <row r="51" spans="4:8" x14ac:dyDescent="0.3">
      <c r="D51" s="24" t="s">
        <v>32</v>
      </c>
      <c r="E51" s="3">
        <f>SUM(E34:E43)</f>
        <v>23145.833333333336</v>
      </c>
      <c r="F51" s="3">
        <f t="shared" ref="F51:H51" si="5">SUM(F34:F43)</f>
        <v>11735.915492957749</v>
      </c>
      <c r="G51" s="3">
        <f t="shared" si="5"/>
        <v>3066.6666666666665</v>
      </c>
      <c r="H51" s="3">
        <f t="shared" si="5"/>
        <v>4166</v>
      </c>
    </row>
  </sheetData>
  <mergeCells count="21">
    <mergeCell ref="AO2:AZ2"/>
    <mergeCell ref="AO3:AZ12"/>
    <mergeCell ref="D30:H31"/>
    <mergeCell ref="AJ1:AN1"/>
    <mergeCell ref="J1:L1"/>
    <mergeCell ref="R1:AH1"/>
    <mergeCell ref="D45:K48"/>
    <mergeCell ref="A1:I1"/>
    <mergeCell ref="M1:Q1"/>
    <mergeCell ref="A17:I27"/>
    <mergeCell ref="P33:T33"/>
    <mergeCell ref="T41:U41"/>
    <mergeCell ref="N35:O35"/>
    <mergeCell ref="N39:O39"/>
    <mergeCell ref="N40:O40"/>
    <mergeCell ref="N41:O41"/>
    <mergeCell ref="N36:O36"/>
    <mergeCell ref="N37:O37"/>
    <mergeCell ref="N38:O38"/>
    <mergeCell ref="N34:O34"/>
    <mergeCell ref="E32:H32"/>
  </mergeCells>
  <hyperlinks>
    <hyperlink ref="M5" r:id="rId1" xr:uid="{B03DB541-C132-4464-A28F-E8A4FB5A6BA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Andraž Stariha</dc:creator>
  <cp:lastModifiedBy>Andraž Stariha</cp:lastModifiedBy>
  <dcterms:created xsi:type="dcterms:W3CDTF">2024-12-02T13:48:35Z</dcterms:created>
  <dcterms:modified xsi:type="dcterms:W3CDTF">2024-12-27T14:25:59Z</dcterms:modified>
</cp:coreProperties>
</file>