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F:\WolfSpiders_Data_Oikos\"/>
    </mc:Choice>
  </mc:AlternateContent>
  <bookViews>
    <workbookView xWindow="240" yWindow="60" windowWidth="20730" windowHeight="11760" firstSheet="5" activeTab="5"/>
  </bookViews>
  <sheets>
    <sheet name="MacronutrientAnalysis" sheetId="13" r:id="rId1"/>
    <sheet name="SilkMass" sheetId="3" r:id="rId2"/>
    <sheet name="SilkElem" sheetId="12" r:id="rId3"/>
    <sheet name="ExcremArea" sheetId="9" r:id="rId4"/>
    <sheet name="ExcElemCombined" sheetId="8" r:id="rId5"/>
    <sheet name="ElemPrey" sheetId="14" r:id="rId6"/>
    <sheet name="CricketNutrients" sheetId="15" r:id="rId7"/>
    <sheet name="ElemEgest" sheetId="16" r:id="rId8"/>
    <sheet name="ElemSilk" sheetId="17" r:id="rId9"/>
    <sheet name="MacroRegres" sheetId="18" r:id="rId10"/>
    <sheet name="ElemRegres" sheetId="19" r:id="rId11"/>
  </sheets>
  <externalReferences>
    <externalReference r:id="rId12"/>
  </externalReferenc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0" i="19" l="1"/>
  <c r="Q60" i="19"/>
  <c r="T60" i="19"/>
  <c r="W60" i="19"/>
  <c r="Z60" i="19"/>
  <c r="AC60" i="19"/>
  <c r="AF60" i="19"/>
  <c r="AI60" i="19"/>
  <c r="AK60" i="19"/>
  <c r="M60" i="19"/>
  <c r="P60" i="19"/>
  <c r="S60" i="19"/>
  <c r="V60" i="19"/>
  <c r="Y60" i="19"/>
  <c r="AB60" i="19"/>
  <c r="AE60" i="19"/>
  <c r="AH60" i="19"/>
  <c r="AJ60" i="19"/>
  <c r="N59" i="19"/>
  <c r="Q59" i="19"/>
  <c r="Z59" i="19"/>
  <c r="AC59" i="19"/>
  <c r="AF59" i="19"/>
  <c r="AI59" i="19"/>
  <c r="AK59" i="19"/>
  <c r="M59" i="19"/>
  <c r="P59" i="19"/>
  <c r="Y59" i="19"/>
  <c r="AB59" i="19"/>
  <c r="AE59" i="19"/>
  <c r="AH59" i="19"/>
  <c r="AJ59" i="19"/>
  <c r="N58" i="19"/>
  <c r="Q58" i="19"/>
  <c r="T58" i="19"/>
  <c r="W58" i="19"/>
  <c r="Z58" i="19"/>
  <c r="AC58" i="19"/>
  <c r="AF58" i="19"/>
  <c r="AI58" i="19"/>
  <c r="AK58" i="19"/>
  <c r="M58" i="19"/>
  <c r="P58" i="19"/>
  <c r="S58" i="19"/>
  <c r="V58" i="19"/>
  <c r="Y58" i="19"/>
  <c r="AB58" i="19"/>
  <c r="AE58" i="19"/>
  <c r="AH58" i="19"/>
  <c r="AJ58" i="19"/>
  <c r="N57" i="19"/>
  <c r="Q57" i="19"/>
  <c r="T57" i="19"/>
  <c r="W57" i="19"/>
  <c r="Z57" i="19"/>
  <c r="AC57" i="19"/>
  <c r="AF57" i="19"/>
  <c r="AI57" i="19"/>
  <c r="AK57" i="19"/>
  <c r="M57" i="19"/>
  <c r="P57" i="19"/>
  <c r="S57" i="19"/>
  <c r="V57" i="19"/>
  <c r="Y57" i="19"/>
  <c r="AB57" i="19"/>
  <c r="AE57" i="19"/>
  <c r="AH57" i="19"/>
  <c r="AJ57" i="19"/>
  <c r="N56" i="19"/>
  <c r="Q56" i="19"/>
  <c r="T56" i="19"/>
  <c r="W56" i="19"/>
  <c r="Z56" i="19"/>
  <c r="AC56" i="19"/>
  <c r="AF56" i="19"/>
  <c r="AI56" i="19"/>
  <c r="AK56" i="19"/>
  <c r="M56" i="19"/>
  <c r="P56" i="19"/>
  <c r="S56" i="19"/>
  <c r="V56" i="19"/>
  <c r="Y56" i="19"/>
  <c r="AB56" i="19"/>
  <c r="AE56" i="19"/>
  <c r="AH56" i="19"/>
  <c r="AJ56" i="19"/>
  <c r="N55" i="19"/>
  <c r="Q55" i="19"/>
  <c r="T55" i="19"/>
  <c r="W55" i="19"/>
  <c r="Z55" i="19"/>
  <c r="AC55" i="19"/>
  <c r="AF55" i="19"/>
  <c r="AI55" i="19"/>
  <c r="AK55" i="19"/>
  <c r="M55" i="19"/>
  <c r="P55" i="19"/>
  <c r="S55" i="19"/>
  <c r="V55" i="19"/>
  <c r="Y55" i="19"/>
  <c r="AB55" i="19"/>
  <c r="AE55" i="19"/>
  <c r="AH55" i="19"/>
  <c r="AJ55" i="19"/>
  <c r="N54" i="19"/>
  <c r="Q54" i="19"/>
  <c r="T54" i="19"/>
  <c r="W54" i="19"/>
  <c r="Z54" i="19"/>
  <c r="AC54" i="19"/>
  <c r="AF54" i="19"/>
  <c r="AI54" i="19"/>
  <c r="AK54" i="19"/>
  <c r="M54" i="19"/>
  <c r="P54" i="19"/>
  <c r="S54" i="19"/>
  <c r="V54" i="19"/>
  <c r="Y54" i="19"/>
  <c r="AB54" i="19"/>
  <c r="AE54" i="19"/>
  <c r="AH54" i="19"/>
  <c r="AJ54" i="19"/>
  <c r="N53" i="19"/>
  <c r="Q53" i="19"/>
  <c r="T53" i="19"/>
  <c r="W53" i="19"/>
  <c r="Z53" i="19"/>
  <c r="AC53" i="19"/>
  <c r="AF53" i="19"/>
  <c r="AI53" i="19"/>
  <c r="AK53" i="19"/>
  <c r="M53" i="19"/>
  <c r="P53" i="19"/>
  <c r="S53" i="19"/>
  <c r="V53" i="19"/>
  <c r="Y53" i="19"/>
  <c r="AB53" i="19"/>
  <c r="AE53" i="19"/>
  <c r="AH53" i="19"/>
  <c r="AJ53" i="19"/>
  <c r="N52" i="19"/>
  <c r="Q52" i="19"/>
  <c r="T52" i="19"/>
  <c r="W52" i="19"/>
  <c r="Z52" i="19"/>
  <c r="AC52" i="19"/>
  <c r="AF52" i="19"/>
  <c r="AI52" i="19"/>
  <c r="AK52" i="19"/>
  <c r="M52" i="19"/>
  <c r="P52" i="19"/>
  <c r="S52" i="19"/>
  <c r="V52" i="19"/>
  <c r="Y52" i="19"/>
  <c r="AB52" i="19"/>
  <c r="AE52" i="19"/>
  <c r="AH52" i="19"/>
  <c r="AJ52" i="19"/>
  <c r="N51" i="19"/>
  <c r="Q51" i="19"/>
  <c r="T51" i="19"/>
  <c r="W51" i="19"/>
  <c r="Z51" i="19"/>
  <c r="AC51" i="19"/>
  <c r="AF51" i="19"/>
  <c r="AI51" i="19"/>
  <c r="AK51" i="19"/>
  <c r="M51" i="19"/>
  <c r="P51" i="19"/>
  <c r="S51" i="19"/>
  <c r="V51" i="19"/>
  <c r="Y51" i="19"/>
  <c r="AB51" i="19"/>
  <c r="AE51" i="19"/>
  <c r="AH51" i="19"/>
  <c r="AJ51" i="19"/>
  <c r="N50" i="19"/>
  <c r="Q50" i="19"/>
  <c r="T50" i="19"/>
  <c r="W50" i="19"/>
  <c r="Z50" i="19"/>
  <c r="AC50" i="19"/>
  <c r="AF50" i="19"/>
  <c r="AI50" i="19"/>
  <c r="AK50" i="19"/>
  <c r="M50" i="19"/>
  <c r="P50" i="19"/>
  <c r="S50" i="19"/>
  <c r="V50" i="19"/>
  <c r="Y50" i="19"/>
  <c r="AB50" i="19"/>
  <c r="AE50" i="19"/>
  <c r="AH50" i="19"/>
  <c r="AJ50" i="19"/>
  <c r="N49" i="19"/>
  <c r="Q49" i="19"/>
  <c r="T49" i="19"/>
  <c r="W49" i="19"/>
  <c r="Z49" i="19"/>
  <c r="AC49" i="19"/>
  <c r="AF49" i="19"/>
  <c r="AI49" i="19"/>
  <c r="AK49" i="19"/>
  <c r="M49" i="19"/>
  <c r="P49" i="19"/>
  <c r="S49" i="19"/>
  <c r="V49" i="19"/>
  <c r="Y49" i="19"/>
  <c r="AB49" i="19"/>
  <c r="AE49" i="19"/>
  <c r="AH49" i="19"/>
  <c r="AJ49" i="19"/>
  <c r="N48" i="19"/>
  <c r="Q48" i="19"/>
  <c r="T48" i="19"/>
  <c r="W48" i="19"/>
  <c r="Z48" i="19"/>
  <c r="AC48" i="19"/>
  <c r="AF48" i="19"/>
  <c r="AI48" i="19"/>
  <c r="AK48" i="19"/>
  <c r="M48" i="19"/>
  <c r="P48" i="19"/>
  <c r="S48" i="19"/>
  <c r="V48" i="19"/>
  <c r="Y48" i="19"/>
  <c r="AB48" i="19"/>
  <c r="AE48" i="19"/>
  <c r="AH48" i="19"/>
  <c r="AJ48" i="19"/>
  <c r="N47" i="19"/>
  <c r="Q47" i="19"/>
  <c r="T47" i="19"/>
  <c r="W47" i="19"/>
  <c r="Z47" i="19"/>
  <c r="AC47" i="19"/>
  <c r="AF47" i="19"/>
  <c r="AI47" i="19"/>
  <c r="AK47" i="19"/>
  <c r="M47" i="19"/>
  <c r="P47" i="19"/>
  <c r="S47" i="19"/>
  <c r="V47" i="19"/>
  <c r="Y47" i="19"/>
  <c r="AB47" i="19"/>
  <c r="AE47" i="19"/>
  <c r="AH47" i="19"/>
  <c r="AJ47" i="19"/>
  <c r="N46" i="19"/>
  <c r="Q46" i="19"/>
  <c r="T46" i="19"/>
  <c r="W46" i="19"/>
  <c r="Z46" i="19"/>
  <c r="AC46" i="19"/>
  <c r="AF46" i="19"/>
  <c r="AI46" i="19"/>
  <c r="AK46" i="19"/>
  <c r="M46" i="19"/>
  <c r="P46" i="19"/>
  <c r="S46" i="19"/>
  <c r="V46" i="19"/>
  <c r="Y46" i="19"/>
  <c r="AB46" i="19"/>
  <c r="AE46" i="19"/>
  <c r="AH46" i="19"/>
  <c r="AJ46" i="19"/>
  <c r="N45" i="19"/>
  <c r="Q45" i="19"/>
  <c r="T45" i="19"/>
  <c r="W45" i="19"/>
  <c r="Z45" i="19"/>
  <c r="AC45" i="19"/>
  <c r="AF45" i="19"/>
  <c r="AI45" i="19"/>
  <c r="AK45" i="19"/>
  <c r="M45" i="19"/>
  <c r="P45" i="19"/>
  <c r="S45" i="19"/>
  <c r="V45" i="19"/>
  <c r="Y45" i="19"/>
  <c r="AB45" i="19"/>
  <c r="AE45" i="19"/>
  <c r="AH45" i="19"/>
  <c r="AJ45" i="19"/>
  <c r="N44" i="19"/>
  <c r="Q44" i="19"/>
  <c r="T44" i="19"/>
  <c r="W44" i="19"/>
  <c r="Z44" i="19"/>
  <c r="AC44" i="19"/>
  <c r="AF44" i="19"/>
  <c r="AI44" i="19"/>
  <c r="AK44" i="19"/>
  <c r="M44" i="19"/>
  <c r="P44" i="19"/>
  <c r="S44" i="19"/>
  <c r="V44" i="19"/>
  <c r="Y44" i="19"/>
  <c r="AB44" i="19"/>
  <c r="AE44" i="19"/>
  <c r="AH44" i="19"/>
  <c r="AJ44" i="19"/>
  <c r="N43" i="19"/>
  <c r="Q43" i="19"/>
  <c r="T43" i="19"/>
  <c r="W43" i="19"/>
  <c r="Z43" i="19"/>
  <c r="AC43" i="19"/>
  <c r="AF43" i="19"/>
  <c r="AI43" i="19"/>
  <c r="AK43" i="19"/>
  <c r="M43" i="19"/>
  <c r="P43" i="19"/>
  <c r="S43" i="19"/>
  <c r="V43" i="19"/>
  <c r="Y43" i="19"/>
  <c r="AB43" i="19"/>
  <c r="AE43" i="19"/>
  <c r="AH43" i="19"/>
  <c r="AJ43" i="19"/>
  <c r="N42" i="19"/>
  <c r="Q42" i="19"/>
  <c r="T42" i="19"/>
  <c r="W42" i="19"/>
  <c r="Z42" i="19"/>
  <c r="AC42" i="19"/>
  <c r="AF42" i="19"/>
  <c r="AI42" i="19"/>
  <c r="AK42" i="19"/>
  <c r="M42" i="19"/>
  <c r="P42" i="19"/>
  <c r="S42" i="19"/>
  <c r="V42" i="19"/>
  <c r="Y42" i="19"/>
  <c r="AB42" i="19"/>
  <c r="AE42" i="19"/>
  <c r="AH42" i="19"/>
  <c r="AJ42" i="19"/>
  <c r="N41" i="19"/>
  <c r="Q41" i="19"/>
  <c r="T41" i="19"/>
  <c r="W41" i="19"/>
  <c r="Z41" i="19"/>
  <c r="AC41" i="19"/>
  <c r="AF41" i="19"/>
  <c r="AI41" i="19"/>
  <c r="AK41" i="19"/>
  <c r="M41" i="19"/>
  <c r="P41" i="19"/>
  <c r="S41" i="19"/>
  <c r="V41" i="19"/>
  <c r="Y41" i="19"/>
  <c r="AB41" i="19"/>
  <c r="AE41" i="19"/>
  <c r="AH41" i="19"/>
  <c r="AJ41" i="19"/>
  <c r="N40" i="19"/>
  <c r="Q40" i="19"/>
  <c r="T40" i="19"/>
  <c r="W40" i="19"/>
  <c r="Z40" i="19"/>
  <c r="AC40" i="19"/>
  <c r="AF40" i="19"/>
  <c r="AI40" i="19"/>
  <c r="AK40" i="19"/>
  <c r="M40" i="19"/>
  <c r="P40" i="19"/>
  <c r="S40" i="19"/>
  <c r="V40" i="19"/>
  <c r="Y40" i="19"/>
  <c r="AB40" i="19"/>
  <c r="AE40" i="19"/>
  <c r="AH40" i="19"/>
  <c r="AJ40" i="19"/>
  <c r="N39" i="19"/>
  <c r="Q39" i="19"/>
  <c r="T39" i="19"/>
  <c r="W39" i="19"/>
  <c r="Z39" i="19"/>
  <c r="AC39" i="19"/>
  <c r="AF39" i="19"/>
  <c r="AI39" i="19"/>
  <c r="AK39" i="19"/>
  <c r="M39" i="19"/>
  <c r="P39" i="19"/>
  <c r="S39" i="19"/>
  <c r="V39" i="19"/>
  <c r="Y39" i="19"/>
  <c r="AB39" i="19"/>
  <c r="AE39" i="19"/>
  <c r="AH39" i="19"/>
  <c r="AJ39" i="19"/>
  <c r="N38" i="19"/>
  <c r="Q38" i="19"/>
  <c r="T38" i="19"/>
  <c r="W38" i="19"/>
  <c r="Z38" i="19"/>
  <c r="AC38" i="19"/>
  <c r="AF38" i="19"/>
  <c r="AI38" i="19"/>
  <c r="AK38" i="19"/>
  <c r="M38" i="19"/>
  <c r="P38" i="19"/>
  <c r="S38" i="19"/>
  <c r="V38" i="19"/>
  <c r="Y38" i="19"/>
  <c r="AB38" i="19"/>
  <c r="AE38" i="19"/>
  <c r="AH38" i="19"/>
  <c r="AJ38" i="19"/>
  <c r="N37" i="19"/>
  <c r="Q37" i="19"/>
  <c r="T37" i="19"/>
  <c r="W37" i="19"/>
  <c r="Z37" i="19"/>
  <c r="AC37" i="19"/>
  <c r="AF37" i="19"/>
  <c r="AI37" i="19"/>
  <c r="AK37" i="19"/>
  <c r="M37" i="19"/>
  <c r="P37" i="19"/>
  <c r="S37" i="19"/>
  <c r="V37" i="19"/>
  <c r="Y37" i="19"/>
  <c r="AB37" i="19"/>
  <c r="AE37" i="19"/>
  <c r="AH37" i="19"/>
  <c r="AJ37" i="19"/>
  <c r="N36" i="19"/>
  <c r="Q36" i="19"/>
  <c r="AK36" i="19"/>
  <c r="M36" i="19"/>
  <c r="P36" i="19"/>
  <c r="AJ36" i="19"/>
  <c r="AI36" i="19"/>
  <c r="AH36" i="19"/>
  <c r="AF36" i="19"/>
  <c r="AE36" i="19"/>
  <c r="AC36" i="19"/>
  <c r="AB36" i="19"/>
  <c r="Z36" i="19"/>
  <c r="Y36" i="19"/>
  <c r="W36" i="19"/>
  <c r="V36" i="19"/>
  <c r="T36" i="19"/>
  <c r="S36" i="19"/>
  <c r="N35" i="19"/>
  <c r="Q35" i="19"/>
  <c r="T35" i="19"/>
  <c r="W35" i="19"/>
  <c r="Z35" i="19"/>
  <c r="AC35" i="19"/>
  <c r="AF35" i="19"/>
  <c r="AI35" i="19"/>
  <c r="AK35" i="19"/>
  <c r="M35" i="19"/>
  <c r="P35" i="19"/>
  <c r="S35" i="19"/>
  <c r="V35" i="19"/>
  <c r="Y35" i="19"/>
  <c r="AB35" i="19"/>
  <c r="AE35" i="19"/>
  <c r="AH35" i="19"/>
  <c r="AJ35" i="19"/>
  <c r="N34" i="19"/>
  <c r="Q34" i="19"/>
  <c r="T34" i="19"/>
  <c r="W34" i="19"/>
  <c r="Z34" i="19"/>
  <c r="AC34" i="19"/>
  <c r="AF34" i="19"/>
  <c r="AI34" i="19"/>
  <c r="AK34" i="19"/>
  <c r="M34" i="19"/>
  <c r="P34" i="19"/>
  <c r="S34" i="19"/>
  <c r="V34" i="19"/>
  <c r="Y34" i="19"/>
  <c r="AB34" i="19"/>
  <c r="AE34" i="19"/>
  <c r="AH34" i="19"/>
  <c r="AJ34" i="19"/>
  <c r="N33" i="19"/>
  <c r="Q33" i="19"/>
  <c r="T33" i="19"/>
  <c r="W33" i="19"/>
  <c r="Z33" i="19"/>
  <c r="AC33" i="19"/>
  <c r="AF33" i="19"/>
  <c r="AI33" i="19"/>
  <c r="AK33" i="19"/>
  <c r="M33" i="19"/>
  <c r="P33" i="19"/>
  <c r="S33" i="19"/>
  <c r="V33" i="19"/>
  <c r="Y33" i="19"/>
  <c r="AB33" i="19"/>
  <c r="AE33" i="19"/>
  <c r="AH33" i="19"/>
  <c r="AJ33" i="19"/>
  <c r="N32" i="19"/>
  <c r="Q32" i="19"/>
  <c r="T32" i="19"/>
  <c r="W32" i="19"/>
  <c r="Z32" i="19"/>
  <c r="AC32" i="19"/>
  <c r="AF32" i="19"/>
  <c r="AI32" i="19"/>
  <c r="AK32" i="19"/>
  <c r="M32" i="19"/>
  <c r="P32" i="19"/>
  <c r="S32" i="19"/>
  <c r="V32" i="19"/>
  <c r="Y32" i="19"/>
  <c r="AB32" i="19"/>
  <c r="AE32" i="19"/>
  <c r="AH32" i="19"/>
  <c r="AJ32" i="19"/>
  <c r="N31" i="19"/>
  <c r="Q31" i="19"/>
  <c r="T31" i="19"/>
  <c r="W31" i="19"/>
  <c r="Z31" i="19"/>
  <c r="AC31" i="19"/>
  <c r="AF31" i="19"/>
  <c r="AI31" i="19"/>
  <c r="AK31" i="19"/>
  <c r="M31" i="19"/>
  <c r="P31" i="19"/>
  <c r="S31" i="19"/>
  <c r="V31" i="19"/>
  <c r="Y31" i="19"/>
  <c r="AB31" i="19"/>
  <c r="AE31" i="19"/>
  <c r="AH31" i="19"/>
  <c r="AJ31" i="19"/>
  <c r="N30" i="19"/>
  <c r="Q30" i="19"/>
  <c r="T30" i="19"/>
  <c r="W30" i="19"/>
  <c r="Z30" i="19"/>
  <c r="AC30" i="19"/>
  <c r="AF30" i="19"/>
  <c r="AI30" i="19"/>
  <c r="AK30" i="19"/>
  <c r="M30" i="19"/>
  <c r="P30" i="19"/>
  <c r="S30" i="19"/>
  <c r="V30" i="19"/>
  <c r="Y30" i="19"/>
  <c r="AB30" i="19"/>
  <c r="AE30" i="19"/>
  <c r="AH30" i="19"/>
  <c r="AJ30" i="19"/>
  <c r="N29" i="19"/>
  <c r="Q29" i="19"/>
  <c r="T29" i="19"/>
  <c r="W29" i="19"/>
  <c r="Z29" i="19"/>
  <c r="AC29" i="19"/>
  <c r="AF29" i="19"/>
  <c r="AI29" i="19"/>
  <c r="AK29" i="19"/>
  <c r="M29" i="19"/>
  <c r="P29" i="19"/>
  <c r="S29" i="19"/>
  <c r="V29" i="19"/>
  <c r="Y29" i="19"/>
  <c r="AB29" i="19"/>
  <c r="AE29" i="19"/>
  <c r="AH29" i="19"/>
  <c r="AJ29" i="19"/>
  <c r="N28" i="19"/>
  <c r="Q28" i="19"/>
  <c r="T28" i="19"/>
  <c r="W28" i="19"/>
  <c r="Z28" i="19"/>
  <c r="AC28" i="19"/>
  <c r="AF28" i="19"/>
  <c r="AI28" i="19"/>
  <c r="AK28" i="19"/>
  <c r="M28" i="19"/>
  <c r="P28" i="19"/>
  <c r="S28" i="19"/>
  <c r="V28" i="19"/>
  <c r="Y28" i="19"/>
  <c r="AB28" i="19"/>
  <c r="AE28" i="19"/>
  <c r="AH28" i="19"/>
  <c r="AJ28" i="19"/>
  <c r="N27" i="19"/>
  <c r="Q27" i="19"/>
  <c r="T27" i="19"/>
  <c r="W27" i="19"/>
  <c r="Z27" i="19"/>
  <c r="AC27" i="19"/>
  <c r="AF27" i="19"/>
  <c r="AI27" i="19"/>
  <c r="AK27" i="19"/>
  <c r="M27" i="19"/>
  <c r="P27" i="19"/>
  <c r="S27" i="19"/>
  <c r="V27" i="19"/>
  <c r="Y27" i="19"/>
  <c r="AB27" i="19"/>
  <c r="AE27" i="19"/>
  <c r="AH27" i="19"/>
  <c r="AJ27" i="19"/>
  <c r="N26" i="19"/>
  <c r="Q26" i="19"/>
  <c r="T26" i="19"/>
  <c r="W26" i="19"/>
  <c r="Z26" i="19"/>
  <c r="AC26" i="19"/>
  <c r="AF26" i="19"/>
  <c r="AI26" i="19"/>
  <c r="AK26" i="19"/>
  <c r="M26" i="19"/>
  <c r="P26" i="19"/>
  <c r="S26" i="19"/>
  <c r="V26" i="19"/>
  <c r="Y26" i="19"/>
  <c r="AB26" i="19"/>
  <c r="AE26" i="19"/>
  <c r="AH26" i="19"/>
  <c r="AJ26" i="19"/>
  <c r="N25" i="19"/>
  <c r="Q25" i="19"/>
  <c r="T25" i="19"/>
  <c r="W25" i="19"/>
  <c r="Z25" i="19"/>
  <c r="AC25" i="19"/>
  <c r="AF25" i="19"/>
  <c r="AI25" i="19"/>
  <c r="AK25" i="19"/>
  <c r="M25" i="19"/>
  <c r="P25" i="19"/>
  <c r="S25" i="19"/>
  <c r="V25" i="19"/>
  <c r="Y25" i="19"/>
  <c r="AB25" i="19"/>
  <c r="AE25" i="19"/>
  <c r="AH25" i="19"/>
  <c r="AJ25" i="19"/>
  <c r="N24" i="19"/>
  <c r="Q24" i="19"/>
  <c r="T24" i="19"/>
  <c r="W24" i="19"/>
  <c r="Z24" i="19"/>
  <c r="AC24" i="19"/>
  <c r="AF24" i="19"/>
  <c r="AI24" i="19"/>
  <c r="AK24" i="19"/>
  <c r="M24" i="19"/>
  <c r="P24" i="19"/>
  <c r="S24" i="19"/>
  <c r="V24" i="19"/>
  <c r="Y24" i="19"/>
  <c r="AB24" i="19"/>
  <c r="AE24" i="19"/>
  <c r="AH24" i="19"/>
  <c r="AJ24" i="19"/>
  <c r="N23" i="19"/>
  <c r="Q23" i="19"/>
  <c r="T23" i="19"/>
  <c r="W23" i="19"/>
  <c r="Z23" i="19"/>
  <c r="AC23" i="19"/>
  <c r="AF23" i="19"/>
  <c r="AI23" i="19"/>
  <c r="AK23" i="19"/>
  <c r="M23" i="19"/>
  <c r="P23" i="19"/>
  <c r="S23" i="19"/>
  <c r="V23" i="19"/>
  <c r="Y23" i="19"/>
  <c r="AB23" i="19"/>
  <c r="AE23" i="19"/>
  <c r="AH23" i="19"/>
  <c r="AJ23" i="19"/>
  <c r="N22" i="19"/>
  <c r="Q22" i="19"/>
  <c r="T22" i="19"/>
  <c r="W22" i="19"/>
  <c r="Z22" i="19"/>
  <c r="AC22" i="19"/>
  <c r="AF22" i="19"/>
  <c r="AI22" i="19"/>
  <c r="AK22" i="19"/>
  <c r="M22" i="19"/>
  <c r="P22" i="19"/>
  <c r="S22" i="19"/>
  <c r="V22" i="19"/>
  <c r="Y22" i="19"/>
  <c r="AB22" i="19"/>
  <c r="AE22" i="19"/>
  <c r="AH22" i="19"/>
  <c r="AJ22" i="19"/>
  <c r="N21" i="19"/>
  <c r="Q21" i="19"/>
  <c r="T21" i="19"/>
  <c r="W21" i="19"/>
  <c r="Z21" i="19"/>
  <c r="AC21" i="19"/>
  <c r="AF21" i="19"/>
  <c r="AI21" i="19"/>
  <c r="AK21" i="19"/>
  <c r="M21" i="19"/>
  <c r="P21" i="19"/>
  <c r="S21" i="19"/>
  <c r="V21" i="19"/>
  <c r="Y21" i="19"/>
  <c r="AB21" i="19"/>
  <c r="AE21" i="19"/>
  <c r="AH21" i="19"/>
  <c r="AJ21" i="19"/>
  <c r="N20" i="19"/>
  <c r="Q20" i="19"/>
  <c r="T20" i="19"/>
  <c r="W20" i="19"/>
  <c r="Z20" i="19"/>
  <c r="AC20" i="19"/>
  <c r="AF20" i="19"/>
  <c r="AI20" i="19"/>
  <c r="AK20" i="19"/>
  <c r="M20" i="19"/>
  <c r="P20" i="19"/>
  <c r="S20" i="19"/>
  <c r="V20" i="19"/>
  <c r="Y20" i="19"/>
  <c r="AB20" i="19"/>
  <c r="AE20" i="19"/>
  <c r="AH20" i="19"/>
  <c r="AJ20" i="19"/>
  <c r="N19" i="19"/>
  <c r="Q19" i="19"/>
  <c r="T19" i="19"/>
  <c r="W19" i="19"/>
  <c r="Z19" i="19"/>
  <c r="AC19" i="19"/>
  <c r="AF19" i="19"/>
  <c r="AI19" i="19"/>
  <c r="AK19" i="19"/>
  <c r="M19" i="19"/>
  <c r="P19" i="19"/>
  <c r="S19" i="19"/>
  <c r="V19" i="19"/>
  <c r="Y19" i="19"/>
  <c r="AB19" i="19"/>
  <c r="AE19" i="19"/>
  <c r="AH19" i="19"/>
  <c r="AJ19" i="19"/>
  <c r="N18" i="19"/>
  <c r="Q18" i="19"/>
  <c r="T18" i="19"/>
  <c r="W18" i="19"/>
  <c r="Z18" i="19"/>
  <c r="AC18" i="19"/>
  <c r="AF18" i="19"/>
  <c r="AI18" i="19"/>
  <c r="AK18" i="19"/>
  <c r="M18" i="19"/>
  <c r="P18" i="19"/>
  <c r="S18" i="19"/>
  <c r="V18" i="19"/>
  <c r="Y18" i="19"/>
  <c r="AB18" i="19"/>
  <c r="AE18" i="19"/>
  <c r="AH18" i="19"/>
  <c r="AJ18" i="19"/>
  <c r="N17" i="19"/>
  <c r="Q17" i="19"/>
  <c r="T17" i="19"/>
  <c r="W17" i="19"/>
  <c r="Z17" i="19"/>
  <c r="AC17" i="19"/>
  <c r="AF17" i="19"/>
  <c r="AI17" i="19"/>
  <c r="AK17" i="19"/>
  <c r="M17" i="19"/>
  <c r="P17" i="19"/>
  <c r="S17" i="19"/>
  <c r="V17" i="19"/>
  <c r="Y17" i="19"/>
  <c r="AB17" i="19"/>
  <c r="AE17" i="19"/>
  <c r="AH17" i="19"/>
  <c r="AJ17" i="19"/>
  <c r="N16" i="19"/>
  <c r="Q16" i="19"/>
  <c r="T16" i="19"/>
  <c r="W16" i="19"/>
  <c r="Z16" i="19"/>
  <c r="AC16" i="19"/>
  <c r="AF16" i="19"/>
  <c r="AI16" i="19"/>
  <c r="AK16" i="19"/>
  <c r="M16" i="19"/>
  <c r="P16" i="19"/>
  <c r="S16" i="19"/>
  <c r="V16" i="19"/>
  <c r="Y16" i="19"/>
  <c r="AB16" i="19"/>
  <c r="AE16" i="19"/>
  <c r="AH16" i="19"/>
  <c r="AJ16" i="19"/>
  <c r="Q15" i="19"/>
  <c r="P15" i="19"/>
  <c r="N15" i="19"/>
  <c r="M15" i="19"/>
  <c r="T13" i="19"/>
  <c r="W13" i="19"/>
  <c r="Z13" i="19"/>
  <c r="AC13" i="19"/>
  <c r="AF13" i="19"/>
  <c r="AI13" i="19"/>
  <c r="AK13" i="19"/>
  <c r="S13" i="19"/>
  <c r="V13" i="19"/>
  <c r="Y13" i="19"/>
  <c r="AB13" i="19"/>
  <c r="AE13" i="19"/>
  <c r="AH13" i="19"/>
  <c r="AJ13" i="19"/>
  <c r="N12" i="19"/>
  <c r="Q12" i="19"/>
  <c r="T12" i="19"/>
  <c r="W12" i="19"/>
  <c r="Z12" i="19"/>
  <c r="AC12" i="19"/>
  <c r="AF12" i="19"/>
  <c r="AI12" i="19"/>
  <c r="AK12" i="19"/>
  <c r="M12" i="19"/>
  <c r="P12" i="19"/>
  <c r="S12" i="19"/>
  <c r="V12" i="19"/>
  <c r="Y12" i="19"/>
  <c r="AB12" i="19"/>
  <c r="AE12" i="19"/>
  <c r="AH12" i="19"/>
  <c r="AJ12" i="19"/>
  <c r="T11" i="19"/>
  <c r="W11" i="19"/>
  <c r="Z11" i="19"/>
  <c r="AC11" i="19"/>
  <c r="AF11" i="19"/>
  <c r="AI11" i="19"/>
  <c r="AK11" i="19"/>
  <c r="S11" i="19"/>
  <c r="V11" i="19"/>
  <c r="Y11" i="19"/>
  <c r="AB11" i="19"/>
  <c r="AE11" i="19"/>
  <c r="AH11" i="19"/>
  <c r="AJ11" i="19"/>
  <c r="N10" i="19"/>
  <c r="Q10" i="19"/>
  <c r="T10" i="19"/>
  <c r="W10" i="19"/>
  <c r="Z10" i="19"/>
  <c r="AC10" i="19"/>
  <c r="AF10" i="19"/>
  <c r="AI10" i="19"/>
  <c r="AK10" i="19"/>
  <c r="M10" i="19"/>
  <c r="P10" i="19"/>
  <c r="S10" i="19"/>
  <c r="V10" i="19"/>
  <c r="Y10" i="19"/>
  <c r="AB10" i="19"/>
  <c r="AE10" i="19"/>
  <c r="AH10" i="19"/>
  <c r="AJ10" i="19"/>
  <c r="N9" i="19"/>
  <c r="Q9" i="19"/>
  <c r="T9" i="19"/>
  <c r="W9" i="19"/>
  <c r="Z9" i="19"/>
  <c r="AC9" i="19"/>
  <c r="AF9" i="19"/>
  <c r="AI9" i="19"/>
  <c r="AK9" i="19"/>
  <c r="M9" i="19"/>
  <c r="P9" i="19"/>
  <c r="S9" i="19"/>
  <c r="V9" i="19"/>
  <c r="Y9" i="19"/>
  <c r="AB9" i="19"/>
  <c r="AE9" i="19"/>
  <c r="AH9" i="19"/>
  <c r="AJ9" i="19"/>
  <c r="N8" i="19"/>
  <c r="Q8" i="19"/>
  <c r="T8" i="19"/>
  <c r="W8" i="19"/>
  <c r="Z8" i="19"/>
  <c r="AC8" i="19"/>
  <c r="AF8" i="19"/>
  <c r="AI8" i="19"/>
  <c r="AK8" i="19"/>
  <c r="M8" i="19"/>
  <c r="P8" i="19"/>
  <c r="S8" i="19"/>
  <c r="V8" i="19"/>
  <c r="Y8" i="19"/>
  <c r="AB8" i="19"/>
  <c r="AE8" i="19"/>
  <c r="AH8" i="19"/>
  <c r="AJ8" i="19"/>
  <c r="N7" i="19"/>
  <c r="Q7" i="19"/>
  <c r="T7" i="19"/>
  <c r="W7" i="19"/>
  <c r="Z7" i="19"/>
  <c r="AC7" i="19"/>
  <c r="AF7" i="19"/>
  <c r="AI7" i="19"/>
  <c r="AK7" i="19"/>
  <c r="M7" i="19"/>
  <c r="P7" i="19"/>
  <c r="S7" i="19"/>
  <c r="V7" i="19"/>
  <c r="Y7" i="19"/>
  <c r="AB7" i="19"/>
  <c r="AE7" i="19"/>
  <c r="AH7" i="19"/>
  <c r="AJ7" i="19"/>
  <c r="N6" i="19"/>
  <c r="Q6" i="19"/>
  <c r="T6" i="19"/>
  <c r="W6" i="19"/>
  <c r="Z6" i="19"/>
  <c r="AC6" i="19"/>
  <c r="AF6" i="19"/>
  <c r="AI6" i="19"/>
  <c r="AK6" i="19"/>
  <c r="M6" i="19"/>
  <c r="P6" i="19"/>
  <c r="S6" i="19"/>
  <c r="V6" i="19"/>
  <c r="Y6" i="19"/>
  <c r="AB6" i="19"/>
  <c r="AE6" i="19"/>
  <c r="AH6" i="19"/>
  <c r="AJ6" i="19"/>
  <c r="N5" i="19"/>
  <c r="Q5" i="19"/>
  <c r="T5" i="19"/>
  <c r="W5" i="19"/>
  <c r="Z5" i="19"/>
  <c r="AC5" i="19"/>
  <c r="AF5" i="19"/>
  <c r="AI5" i="19"/>
  <c r="AK5" i="19"/>
  <c r="M5" i="19"/>
  <c r="P5" i="19"/>
  <c r="S5" i="19"/>
  <c r="V5" i="19"/>
  <c r="Y5" i="19"/>
  <c r="AB5" i="19"/>
  <c r="AE5" i="19"/>
  <c r="AH5" i="19"/>
  <c r="AJ5" i="19"/>
  <c r="N4" i="19"/>
  <c r="Q4" i="19"/>
  <c r="T4" i="19"/>
  <c r="W4" i="19"/>
  <c r="Z4" i="19"/>
  <c r="AC4" i="19"/>
  <c r="AF4" i="19"/>
  <c r="AI4" i="19"/>
  <c r="AK4" i="19"/>
  <c r="M4" i="19"/>
  <c r="P4" i="19"/>
  <c r="S4" i="19"/>
  <c r="V4" i="19"/>
  <c r="Y4" i="19"/>
  <c r="AB4" i="19"/>
  <c r="AE4" i="19"/>
  <c r="AH4" i="19"/>
  <c r="AJ4" i="19"/>
  <c r="N3" i="19"/>
  <c r="Q3" i="19"/>
  <c r="T3" i="19"/>
  <c r="W3" i="19"/>
  <c r="Z3" i="19"/>
  <c r="AC3" i="19"/>
  <c r="AF3" i="19"/>
  <c r="AI3" i="19"/>
  <c r="AK3" i="19"/>
  <c r="M3" i="19"/>
  <c r="P3" i="19"/>
  <c r="S3" i="19"/>
  <c r="V3" i="19"/>
  <c r="Y3" i="19"/>
  <c r="AB3" i="19"/>
  <c r="AE3" i="19"/>
  <c r="AH3" i="19"/>
  <c r="AJ3" i="19"/>
  <c r="N2" i="19"/>
  <c r="Q2" i="19"/>
  <c r="T2" i="19"/>
  <c r="W2" i="19"/>
  <c r="Z2" i="19"/>
  <c r="AC2" i="19"/>
  <c r="AF2" i="19"/>
  <c r="AI2" i="19"/>
  <c r="AK2" i="19"/>
  <c r="M2" i="19"/>
  <c r="P2" i="19"/>
  <c r="S2" i="19"/>
  <c r="V2" i="19"/>
  <c r="Y2" i="19"/>
  <c r="AB2" i="19"/>
  <c r="AE2" i="19"/>
  <c r="AH2" i="19"/>
  <c r="AJ2" i="19"/>
  <c r="M60" i="18"/>
  <c r="P60" i="18"/>
  <c r="S60" i="18"/>
  <c r="V60" i="18"/>
  <c r="Y60" i="18"/>
  <c r="AB60" i="18"/>
  <c r="AE60" i="18"/>
  <c r="AH60" i="18"/>
  <c r="AJ60" i="18"/>
  <c r="N60" i="18"/>
  <c r="Q60" i="18"/>
  <c r="T60" i="18"/>
  <c r="W60" i="18"/>
  <c r="Z60" i="18"/>
  <c r="AC60" i="18"/>
  <c r="AF60" i="18"/>
  <c r="AI60" i="18"/>
  <c r="AK60" i="18"/>
  <c r="AL60" i="18"/>
  <c r="M59" i="18"/>
  <c r="P59" i="18"/>
  <c r="Y59" i="18"/>
  <c r="AB59" i="18"/>
  <c r="AE59" i="18"/>
  <c r="AH59" i="18"/>
  <c r="AJ59" i="18"/>
  <c r="N59" i="18"/>
  <c r="Q59" i="18"/>
  <c r="Z59" i="18"/>
  <c r="AC59" i="18"/>
  <c r="AF59" i="18"/>
  <c r="AI59" i="18"/>
  <c r="AK59" i="18"/>
  <c r="AL59" i="18"/>
  <c r="M58" i="18"/>
  <c r="P58" i="18"/>
  <c r="S58" i="18"/>
  <c r="V58" i="18"/>
  <c r="Y58" i="18"/>
  <c r="AB58" i="18"/>
  <c r="AE58" i="18"/>
  <c r="AH58" i="18"/>
  <c r="AJ58" i="18"/>
  <c r="N58" i="18"/>
  <c r="Q58" i="18"/>
  <c r="T58" i="18"/>
  <c r="W58" i="18"/>
  <c r="Z58" i="18"/>
  <c r="AC58" i="18"/>
  <c r="AF58" i="18"/>
  <c r="AI58" i="18"/>
  <c r="AK58" i="18"/>
  <c r="AL58" i="18"/>
  <c r="M57" i="18"/>
  <c r="P57" i="18"/>
  <c r="S57" i="18"/>
  <c r="V57" i="18"/>
  <c r="Y57" i="18"/>
  <c r="AB57" i="18"/>
  <c r="AE57" i="18"/>
  <c r="AH57" i="18"/>
  <c r="AJ57" i="18"/>
  <c r="N57" i="18"/>
  <c r="Q57" i="18"/>
  <c r="T57" i="18"/>
  <c r="W57" i="18"/>
  <c r="Z57" i="18"/>
  <c r="AC57" i="18"/>
  <c r="AF57" i="18"/>
  <c r="AI57" i="18"/>
  <c r="AK57" i="18"/>
  <c r="AL57" i="18"/>
  <c r="M56" i="18"/>
  <c r="P56" i="18"/>
  <c r="S56" i="18"/>
  <c r="V56" i="18"/>
  <c r="Y56" i="18"/>
  <c r="AB56" i="18"/>
  <c r="AE56" i="18"/>
  <c r="AH56" i="18"/>
  <c r="AJ56" i="18"/>
  <c r="N56" i="18"/>
  <c r="Q56" i="18"/>
  <c r="T56" i="18"/>
  <c r="W56" i="18"/>
  <c r="Z56" i="18"/>
  <c r="AC56" i="18"/>
  <c r="AF56" i="18"/>
  <c r="AI56" i="18"/>
  <c r="AK56" i="18"/>
  <c r="AL56" i="18"/>
  <c r="M55" i="18"/>
  <c r="P55" i="18"/>
  <c r="S55" i="18"/>
  <c r="V55" i="18"/>
  <c r="Y55" i="18"/>
  <c r="AB55" i="18"/>
  <c r="AE55" i="18"/>
  <c r="AH55" i="18"/>
  <c r="AJ55" i="18"/>
  <c r="N55" i="18"/>
  <c r="Q55" i="18"/>
  <c r="T55" i="18"/>
  <c r="W55" i="18"/>
  <c r="Z55" i="18"/>
  <c r="AC55" i="18"/>
  <c r="AF55" i="18"/>
  <c r="AI55" i="18"/>
  <c r="AK55" i="18"/>
  <c r="AL55" i="18"/>
  <c r="M54" i="18"/>
  <c r="P54" i="18"/>
  <c r="S54" i="18"/>
  <c r="V54" i="18"/>
  <c r="Y54" i="18"/>
  <c r="AB54" i="18"/>
  <c r="AE54" i="18"/>
  <c r="AH54" i="18"/>
  <c r="AJ54" i="18"/>
  <c r="N54" i="18"/>
  <c r="Q54" i="18"/>
  <c r="T54" i="18"/>
  <c r="W54" i="18"/>
  <c r="Z54" i="18"/>
  <c r="AC54" i="18"/>
  <c r="AF54" i="18"/>
  <c r="AI54" i="18"/>
  <c r="AK54" i="18"/>
  <c r="AL54" i="18"/>
  <c r="M53" i="18"/>
  <c r="P53" i="18"/>
  <c r="S53" i="18"/>
  <c r="V53" i="18"/>
  <c r="Y53" i="18"/>
  <c r="AB53" i="18"/>
  <c r="AE53" i="18"/>
  <c r="AH53" i="18"/>
  <c r="AJ53" i="18"/>
  <c r="N53" i="18"/>
  <c r="Q53" i="18"/>
  <c r="T53" i="18"/>
  <c r="W53" i="18"/>
  <c r="Z53" i="18"/>
  <c r="AC53" i="18"/>
  <c r="AF53" i="18"/>
  <c r="AI53" i="18"/>
  <c r="AK53" i="18"/>
  <c r="AL53" i="18"/>
  <c r="M52" i="18"/>
  <c r="P52" i="18"/>
  <c r="S52" i="18"/>
  <c r="V52" i="18"/>
  <c r="Y52" i="18"/>
  <c r="AB52" i="18"/>
  <c r="AE52" i="18"/>
  <c r="AH52" i="18"/>
  <c r="AJ52" i="18"/>
  <c r="N52" i="18"/>
  <c r="Q52" i="18"/>
  <c r="T52" i="18"/>
  <c r="W52" i="18"/>
  <c r="Z52" i="18"/>
  <c r="AC52" i="18"/>
  <c r="AF52" i="18"/>
  <c r="AI52" i="18"/>
  <c r="AK52" i="18"/>
  <c r="AL52" i="18"/>
  <c r="M51" i="18"/>
  <c r="P51" i="18"/>
  <c r="S51" i="18"/>
  <c r="V51" i="18"/>
  <c r="Y51" i="18"/>
  <c r="AB51" i="18"/>
  <c r="AE51" i="18"/>
  <c r="AH51" i="18"/>
  <c r="AJ51" i="18"/>
  <c r="N51" i="18"/>
  <c r="Q51" i="18"/>
  <c r="T51" i="18"/>
  <c r="W51" i="18"/>
  <c r="Z51" i="18"/>
  <c r="AC51" i="18"/>
  <c r="AF51" i="18"/>
  <c r="AI51" i="18"/>
  <c r="AK51" i="18"/>
  <c r="AL51" i="18"/>
  <c r="M50" i="18"/>
  <c r="P50" i="18"/>
  <c r="S50" i="18"/>
  <c r="V50" i="18"/>
  <c r="Y50" i="18"/>
  <c r="AB50" i="18"/>
  <c r="AE50" i="18"/>
  <c r="AH50" i="18"/>
  <c r="AJ50" i="18"/>
  <c r="N50" i="18"/>
  <c r="Q50" i="18"/>
  <c r="T50" i="18"/>
  <c r="W50" i="18"/>
  <c r="Z50" i="18"/>
  <c r="AC50" i="18"/>
  <c r="AF50" i="18"/>
  <c r="AI50" i="18"/>
  <c r="AK50" i="18"/>
  <c r="AL50" i="18"/>
  <c r="M49" i="18"/>
  <c r="P49" i="18"/>
  <c r="S49" i="18"/>
  <c r="V49" i="18"/>
  <c r="Y49" i="18"/>
  <c r="AB49" i="18"/>
  <c r="AE49" i="18"/>
  <c r="AH49" i="18"/>
  <c r="AJ49" i="18"/>
  <c r="N49" i="18"/>
  <c r="Q49" i="18"/>
  <c r="T49" i="18"/>
  <c r="W49" i="18"/>
  <c r="Z49" i="18"/>
  <c r="AC49" i="18"/>
  <c r="AF49" i="18"/>
  <c r="AI49" i="18"/>
  <c r="AK49" i="18"/>
  <c r="AL49" i="18"/>
  <c r="M48" i="18"/>
  <c r="P48" i="18"/>
  <c r="S48" i="18"/>
  <c r="V48" i="18"/>
  <c r="Y48" i="18"/>
  <c r="AB48" i="18"/>
  <c r="AE48" i="18"/>
  <c r="AH48" i="18"/>
  <c r="AJ48" i="18"/>
  <c r="N48" i="18"/>
  <c r="Q48" i="18"/>
  <c r="T48" i="18"/>
  <c r="W48" i="18"/>
  <c r="Z48" i="18"/>
  <c r="AC48" i="18"/>
  <c r="AF48" i="18"/>
  <c r="AI48" i="18"/>
  <c r="AK48" i="18"/>
  <c r="AL48" i="18"/>
  <c r="M47" i="18"/>
  <c r="P47" i="18"/>
  <c r="S47" i="18"/>
  <c r="V47" i="18"/>
  <c r="Y47" i="18"/>
  <c r="AB47" i="18"/>
  <c r="AE47" i="18"/>
  <c r="AH47" i="18"/>
  <c r="AJ47" i="18"/>
  <c r="N47" i="18"/>
  <c r="Q47" i="18"/>
  <c r="T47" i="18"/>
  <c r="W47" i="18"/>
  <c r="Z47" i="18"/>
  <c r="AC47" i="18"/>
  <c r="AF47" i="18"/>
  <c r="AI47" i="18"/>
  <c r="AK47" i="18"/>
  <c r="AL47" i="18"/>
  <c r="M46" i="18"/>
  <c r="P46" i="18"/>
  <c r="S46" i="18"/>
  <c r="V46" i="18"/>
  <c r="Y46" i="18"/>
  <c r="AB46" i="18"/>
  <c r="AE46" i="18"/>
  <c r="AH46" i="18"/>
  <c r="AJ46" i="18"/>
  <c r="N46" i="18"/>
  <c r="Q46" i="18"/>
  <c r="T46" i="18"/>
  <c r="W46" i="18"/>
  <c r="Z46" i="18"/>
  <c r="AC46" i="18"/>
  <c r="AF46" i="18"/>
  <c r="AI46" i="18"/>
  <c r="AK46" i="18"/>
  <c r="AL46" i="18"/>
  <c r="M45" i="18"/>
  <c r="P45" i="18"/>
  <c r="S45" i="18"/>
  <c r="V45" i="18"/>
  <c r="Y45" i="18"/>
  <c r="AB45" i="18"/>
  <c r="AE45" i="18"/>
  <c r="AH45" i="18"/>
  <c r="AJ45" i="18"/>
  <c r="N45" i="18"/>
  <c r="Q45" i="18"/>
  <c r="T45" i="18"/>
  <c r="W45" i="18"/>
  <c r="Z45" i="18"/>
  <c r="AC45" i="18"/>
  <c r="AF45" i="18"/>
  <c r="AI45" i="18"/>
  <c r="AK45" i="18"/>
  <c r="AL45" i="18"/>
  <c r="M44" i="18"/>
  <c r="P44" i="18"/>
  <c r="S44" i="18"/>
  <c r="V44" i="18"/>
  <c r="Y44" i="18"/>
  <c r="AB44" i="18"/>
  <c r="AE44" i="18"/>
  <c r="AH44" i="18"/>
  <c r="AJ44" i="18"/>
  <c r="N44" i="18"/>
  <c r="Q44" i="18"/>
  <c r="T44" i="18"/>
  <c r="W44" i="18"/>
  <c r="Z44" i="18"/>
  <c r="AC44" i="18"/>
  <c r="AF44" i="18"/>
  <c r="AI44" i="18"/>
  <c r="AK44" i="18"/>
  <c r="AL44" i="18"/>
  <c r="M43" i="18"/>
  <c r="P43" i="18"/>
  <c r="S43" i="18"/>
  <c r="V43" i="18"/>
  <c r="Y43" i="18"/>
  <c r="AB43" i="18"/>
  <c r="AE43" i="18"/>
  <c r="AH43" i="18"/>
  <c r="AJ43" i="18"/>
  <c r="N43" i="18"/>
  <c r="Q43" i="18"/>
  <c r="T43" i="18"/>
  <c r="W43" i="18"/>
  <c r="Z43" i="18"/>
  <c r="AC43" i="18"/>
  <c r="AF43" i="18"/>
  <c r="AI43" i="18"/>
  <c r="AK43" i="18"/>
  <c r="AL43" i="18"/>
  <c r="M42" i="18"/>
  <c r="P42" i="18"/>
  <c r="S42" i="18"/>
  <c r="V42" i="18"/>
  <c r="Y42" i="18"/>
  <c r="AB42" i="18"/>
  <c r="AE42" i="18"/>
  <c r="AH42" i="18"/>
  <c r="AJ42" i="18"/>
  <c r="N42" i="18"/>
  <c r="Q42" i="18"/>
  <c r="T42" i="18"/>
  <c r="W42" i="18"/>
  <c r="Z42" i="18"/>
  <c r="AC42" i="18"/>
  <c r="AF42" i="18"/>
  <c r="AI42" i="18"/>
  <c r="AK42" i="18"/>
  <c r="AL42" i="18"/>
  <c r="M41" i="18"/>
  <c r="P41" i="18"/>
  <c r="S41" i="18"/>
  <c r="V41" i="18"/>
  <c r="Y41" i="18"/>
  <c r="AB41" i="18"/>
  <c r="AE41" i="18"/>
  <c r="AH41" i="18"/>
  <c r="AJ41" i="18"/>
  <c r="N41" i="18"/>
  <c r="Q41" i="18"/>
  <c r="T41" i="18"/>
  <c r="W41" i="18"/>
  <c r="Z41" i="18"/>
  <c r="AC41" i="18"/>
  <c r="AF41" i="18"/>
  <c r="AI41" i="18"/>
  <c r="AK41" i="18"/>
  <c r="AL41" i="18"/>
  <c r="M40" i="18"/>
  <c r="P40" i="18"/>
  <c r="S40" i="18"/>
  <c r="V40" i="18"/>
  <c r="Y40" i="18"/>
  <c r="AB40" i="18"/>
  <c r="AE40" i="18"/>
  <c r="AH40" i="18"/>
  <c r="AJ40" i="18"/>
  <c r="N40" i="18"/>
  <c r="Q40" i="18"/>
  <c r="T40" i="18"/>
  <c r="W40" i="18"/>
  <c r="Z40" i="18"/>
  <c r="AC40" i="18"/>
  <c r="AF40" i="18"/>
  <c r="AI40" i="18"/>
  <c r="AK40" i="18"/>
  <c r="AL40" i="18"/>
  <c r="M39" i="18"/>
  <c r="P39" i="18"/>
  <c r="S39" i="18"/>
  <c r="V39" i="18"/>
  <c r="Y39" i="18"/>
  <c r="AB39" i="18"/>
  <c r="AE39" i="18"/>
  <c r="AH39" i="18"/>
  <c r="AJ39" i="18"/>
  <c r="N39" i="18"/>
  <c r="Q39" i="18"/>
  <c r="T39" i="18"/>
  <c r="W39" i="18"/>
  <c r="Z39" i="18"/>
  <c r="AC39" i="18"/>
  <c r="AF39" i="18"/>
  <c r="AI39" i="18"/>
  <c r="AK39" i="18"/>
  <c r="AL39" i="18"/>
  <c r="M38" i="18"/>
  <c r="P38" i="18"/>
  <c r="S38" i="18"/>
  <c r="V38" i="18"/>
  <c r="Y38" i="18"/>
  <c r="AB38" i="18"/>
  <c r="AE38" i="18"/>
  <c r="AH38" i="18"/>
  <c r="AJ38" i="18"/>
  <c r="N38" i="18"/>
  <c r="Q38" i="18"/>
  <c r="T38" i="18"/>
  <c r="W38" i="18"/>
  <c r="Z38" i="18"/>
  <c r="AC38" i="18"/>
  <c r="AF38" i="18"/>
  <c r="AI38" i="18"/>
  <c r="AK38" i="18"/>
  <c r="AL38" i="18"/>
  <c r="M37" i="18"/>
  <c r="P37" i="18"/>
  <c r="S37" i="18"/>
  <c r="V37" i="18"/>
  <c r="Y37" i="18"/>
  <c r="AB37" i="18"/>
  <c r="AE37" i="18"/>
  <c r="AH37" i="18"/>
  <c r="AJ37" i="18"/>
  <c r="N37" i="18"/>
  <c r="Q37" i="18"/>
  <c r="T37" i="18"/>
  <c r="W37" i="18"/>
  <c r="Z37" i="18"/>
  <c r="AC37" i="18"/>
  <c r="AF37" i="18"/>
  <c r="AI37" i="18"/>
  <c r="AK37" i="18"/>
  <c r="AL37" i="18"/>
  <c r="M36" i="18"/>
  <c r="S36" i="18"/>
  <c r="V36" i="18"/>
  <c r="Y36" i="18"/>
  <c r="AB36" i="18"/>
  <c r="AE36" i="18"/>
  <c r="AH36" i="18"/>
  <c r="AJ36" i="18"/>
  <c r="N36" i="18"/>
  <c r="T36" i="18"/>
  <c r="W36" i="18"/>
  <c r="Z36" i="18"/>
  <c r="AC36" i="18"/>
  <c r="AF36" i="18"/>
  <c r="AI36" i="18"/>
  <c r="AK36" i="18"/>
  <c r="AL36" i="18"/>
  <c r="M35" i="18"/>
  <c r="P35" i="18"/>
  <c r="S35" i="18"/>
  <c r="V35" i="18"/>
  <c r="Y35" i="18"/>
  <c r="AB35" i="18"/>
  <c r="AE35" i="18"/>
  <c r="AH35" i="18"/>
  <c r="AJ35" i="18"/>
  <c r="N35" i="18"/>
  <c r="Q35" i="18"/>
  <c r="T35" i="18"/>
  <c r="W35" i="18"/>
  <c r="Z35" i="18"/>
  <c r="AC35" i="18"/>
  <c r="AF35" i="18"/>
  <c r="AI35" i="18"/>
  <c r="AK35" i="18"/>
  <c r="AL35" i="18"/>
  <c r="M34" i="18"/>
  <c r="P34" i="18"/>
  <c r="S34" i="18"/>
  <c r="V34" i="18"/>
  <c r="Y34" i="18"/>
  <c r="AB34" i="18"/>
  <c r="AE34" i="18"/>
  <c r="AH34" i="18"/>
  <c r="AJ34" i="18"/>
  <c r="N34" i="18"/>
  <c r="Q34" i="18"/>
  <c r="T34" i="18"/>
  <c r="W34" i="18"/>
  <c r="Z34" i="18"/>
  <c r="AC34" i="18"/>
  <c r="AF34" i="18"/>
  <c r="AI34" i="18"/>
  <c r="AK34" i="18"/>
  <c r="AL34" i="18"/>
  <c r="M33" i="18"/>
  <c r="P33" i="18"/>
  <c r="S33" i="18"/>
  <c r="V33" i="18"/>
  <c r="Y33" i="18"/>
  <c r="AB33" i="18"/>
  <c r="AE33" i="18"/>
  <c r="AH33" i="18"/>
  <c r="AJ33" i="18"/>
  <c r="N33" i="18"/>
  <c r="Q33" i="18"/>
  <c r="T33" i="18"/>
  <c r="W33" i="18"/>
  <c r="Z33" i="18"/>
  <c r="AC33" i="18"/>
  <c r="AF33" i="18"/>
  <c r="AI33" i="18"/>
  <c r="AK33" i="18"/>
  <c r="AL33" i="18"/>
  <c r="M32" i="18"/>
  <c r="P32" i="18"/>
  <c r="S32" i="18"/>
  <c r="V32" i="18"/>
  <c r="Y32" i="18"/>
  <c r="AB32" i="18"/>
  <c r="AE32" i="18"/>
  <c r="AH32" i="18"/>
  <c r="AJ32" i="18"/>
  <c r="N32" i="18"/>
  <c r="Q32" i="18"/>
  <c r="T32" i="18"/>
  <c r="W32" i="18"/>
  <c r="Z32" i="18"/>
  <c r="AC32" i="18"/>
  <c r="AF32" i="18"/>
  <c r="AI32" i="18"/>
  <c r="AK32" i="18"/>
  <c r="AL32" i="18"/>
  <c r="M31" i="18"/>
  <c r="P31" i="18"/>
  <c r="S31" i="18"/>
  <c r="V31" i="18"/>
  <c r="Y31" i="18"/>
  <c r="AB31" i="18"/>
  <c r="AE31" i="18"/>
  <c r="AH31" i="18"/>
  <c r="AJ31" i="18"/>
  <c r="N31" i="18"/>
  <c r="Q31" i="18"/>
  <c r="T31" i="18"/>
  <c r="W31" i="18"/>
  <c r="Z31" i="18"/>
  <c r="AC31" i="18"/>
  <c r="AF31" i="18"/>
  <c r="AI31" i="18"/>
  <c r="AK31" i="18"/>
  <c r="AL31" i="18"/>
  <c r="M30" i="18"/>
  <c r="P30" i="18"/>
  <c r="S30" i="18"/>
  <c r="V30" i="18"/>
  <c r="Y30" i="18"/>
  <c r="AB30" i="18"/>
  <c r="AE30" i="18"/>
  <c r="AH30" i="18"/>
  <c r="AJ30" i="18"/>
  <c r="N30" i="18"/>
  <c r="Q30" i="18"/>
  <c r="T30" i="18"/>
  <c r="W30" i="18"/>
  <c r="Z30" i="18"/>
  <c r="AC30" i="18"/>
  <c r="AF30" i="18"/>
  <c r="AI30" i="18"/>
  <c r="AK30" i="18"/>
  <c r="AL30" i="18"/>
  <c r="M29" i="18"/>
  <c r="P29" i="18"/>
  <c r="S29" i="18"/>
  <c r="V29" i="18"/>
  <c r="Y29" i="18"/>
  <c r="AB29" i="18"/>
  <c r="AE29" i="18"/>
  <c r="AH29" i="18"/>
  <c r="AJ29" i="18"/>
  <c r="N29" i="18"/>
  <c r="Q29" i="18"/>
  <c r="T29" i="18"/>
  <c r="W29" i="18"/>
  <c r="Z29" i="18"/>
  <c r="AC29" i="18"/>
  <c r="AF29" i="18"/>
  <c r="AI29" i="18"/>
  <c r="AK29" i="18"/>
  <c r="AL29" i="18"/>
  <c r="M28" i="18"/>
  <c r="P28" i="18"/>
  <c r="S28" i="18"/>
  <c r="V28" i="18"/>
  <c r="Y28" i="18"/>
  <c r="AB28" i="18"/>
  <c r="AE28" i="18"/>
  <c r="AH28" i="18"/>
  <c r="AJ28" i="18"/>
  <c r="N28" i="18"/>
  <c r="Q28" i="18"/>
  <c r="T28" i="18"/>
  <c r="W28" i="18"/>
  <c r="Z28" i="18"/>
  <c r="AC28" i="18"/>
  <c r="AF28" i="18"/>
  <c r="AI28" i="18"/>
  <c r="AK28" i="18"/>
  <c r="AL28" i="18"/>
  <c r="M27" i="18"/>
  <c r="P27" i="18"/>
  <c r="S27" i="18"/>
  <c r="V27" i="18"/>
  <c r="Y27" i="18"/>
  <c r="AB27" i="18"/>
  <c r="AE27" i="18"/>
  <c r="AH27" i="18"/>
  <c r="AJ27" i="18"/>
  <c r="N27" i="18"/>
  <c r="Q27" i="18"/>
  <c r="T27" i="18"/>
  <c r="W27" i="18"/>
  <c r="Z27" i="18"/>
  <c r="AC27" i="18"/>
  <c r="AF27" i="18"/>
  <c r="AI27" i="18"/>
  <c r="AK27" i="18"/>
  <c r="AL27" i="18"/>
  <c r="M26" i="18"/>
  <c r="P26" i="18"/>
  <c r="S26" i="18"/>
  <c r="V26" i="18"/>
  <c r="Y26" i="18"/>
  <c r="AB26" i="18"/>
  <c r="AE26" i="18"/>
  <c r="AH26" i="18"/>
  <c r="AJ26" i="18"/>
  <c r="N26" i="18"/>
  <c r="Q26" i="18"/>
  <c r="T26" i="18"/>
  <c r="W26" i="18"/>
  <c r="Z26" i="18"/>
  <c r="AC26" i="18"/>
  <c r="AF26" i="18"/>
  <c r="AI26" i="18"/>
  <c r="AK26" i="18"/>
  <c r="AL26" i="18"/>
  <c r="M25" i="18"/>
  <c r="P25" i="18"/>
  <c r="S25" i="18"/>
  <c r="V25" i="18"/>
  <c r="Y25" i="18"/>
  <c r="AB25" i="18"/>
  <c r="AE25" i="18"/>
  <c r="AH25" i="18"/>
  <c r="AJ25" i="18"/>
  <c r="N25" i="18"/>
  <c r="Q25" i="18"/>
  <c r="T25" i="18"/>
  <c r="W25" i="18"/>
  <c r="Z25" i="18"/>
  <c r="AC25" i="18"/>
  <c r="AF25" i="18"/>
  <c r="AI25" i="18"/>
  <c r="AK25" i="18"/>
  <c r="AL25" i="18"/>
  <c r="M24" i="18"/>
  <c r="P24" i="18"/>
  <c r="S24" i="18"/>
  <c r="V24" i="18"/>
  <c r="Y24" i="18"/>
  <c r="AB24" i="18"/>
  <c r="AE24" i="18"/>
  <c r="AH24" i="18"/>
  <c r="AJ24" i="18"/>
  <c r="N24" i="18"/>
  <c r="Q24" i="18"/>
  <c r="T24" i="18"/>
  <c r="W24" i="18"/>
  <c r="Z24" i="18"/>
  <c r="AC24" i="18"/>
  <c r="AF24" i="18"/>
  <c r="AI24" i="18"/>
  <c r="AK24" i="18"/>
  <c r="AL24" i="18"/>
  <c r="M23" i="18"/>
  <c r="P23" i="18"/>
  <c r="S23" i="18"/>
  <c r="V23" i="18"/>
  <c r="Y23" i="18"/>
  <c r="AB23" i="18"/>
  <c r="AE23" i="18"/>
  <c r="AH23" i="18"/>
  <c r="AJ23" i="18"/>
  <c r="N23" i="18"/>
  <c r="Q23" i="18"/>
  <c r="T23" i="18"/>
  <c r="W23" i="18"/>
  <c r="Z23" i="18"/>
  <c r="AC23" i="18"/>
  <c r="AF23" i="18"/>
  <c r="AI23" i="18"/>
  <c r="AK23" i="18"/>
  <c r="AL23" i="18"/>
  <c r="M22" i="18"/>
  <c r="P22" i="18"/>
  <c r="S22" i="18"/>
  <c r="V22" i="18"/>
  <c r="Y22" i="18"/>
  <c r="AB22" i="18"/>
  <c r="AE22" i="18"/>
  <c r="AH22" i="18"/>
  <c r="AJ22" i="18"/>
  <c r="N22" i="18"/>
  <c r="Q22" i="18"/>
  <c r="T22" i="18"/>
  <c r="W22" i="18"/>
  <c r="Z22" i="18"/>
  <c r="AC22" i="18"/>
  <c r="AF22" i="18"/>
  <c r="AI22" i="18"/>
  <c r="AK22" i="18"/>
  <c r="AL22" i="18"/>
  <c r="M21" i="18"/>
  <c r="P21" i="18"/>
  <c r="S21" i="18"/>
  <c r="V21" i="18"/>
  <c r="Y21" i="18"/>
  <c r="AB21" i="18"/>
  <c r="AE21" i="18"/>
  <c r="AH21" i="18"/>
  <c r="AJ21" i="18"/>
  <c r="N21" i="18"/>
  <c r="Q21" i="18"/>
  <c r="T21" i="18"/>
  <c r="W21" i="18"/>
  <c r="Z21" i="18"/>
  <c r="AC21" i="18"/>
  <c r="AF21" i="18"/>
  <c r="AI21" i="18"/>
  <c r="AK21" i="18"/>
  <c r="AL21" i="18"/>
  <c r="M20" i="18"/>
  <c r="P20" i="18"/>
  <c r="S20" i="18"/>
  <c r="V20" i="18"/>
  <c r="Y20" i="18"/>
  <c r="AB20" i="18"/>
  <c r="AE20" i="18"/>
  <c r="AH20" i="18"/>
  <c r="AJ20" i="18"/>
  <c r="N20" i="18"/>
  <c r="Q20" i="18"/>
  <c r="T20" i="18"/>
  <c r="W20" i="18"/>
  <c r="Z20" i="18"/>
  <c r="AC20" i="18"/>
  <c r="AF20" i="18"/>
  <c r="AI20" i="18"/>
  <c r="AK20" i="18"/>
  <c r="AL20" i="18"/>
  <c r="M19" i="18"/>
  <c r="P19" i="18"/>
  <c r="S19" i="18"/>
  <c r="V19" i="18"/>
  <c r="Y19" i="18"/>
  <c r="AB19" i="18"/>
  <c r="AE19" i="18"/>
  <c r="AH19" i="18"/>
  <c r="AJ19" i="18"/>
  <c r="N19" i="18"/>
  <c r="Q19" i="18"/>
  <c r="T19" i="18"/>
  <c r="W19" i="18"/>
  <c r="Z19" i="18"/>
  <c r="AC19" i="18"/>
  <c r="AF19" i="18"/>
  <c r="AI19" i="18"/>
  <c r="AK19" i="18"/>
  <c r="AL19" i="18"/>
  <c r="M18" i="18"/>
  <c r="P18" i="18"/>
  <c r="S18" i="18"/>
  <c r="V18" i="18"/>
  <c r="Y18" i="18"/>
  <c r="AB18" i="18"/>
  <c r="AE18" i="18"/>
  <c r="AH18" i="18"/>
  <c r="AJ18" i="18"/>
  <c r="N18" i="18"/>
  <c r="Q18" i="18"/>
  <c r="T18" i="18"/>
  <c r="W18" i="18"/>
  <c r="Z18" i="18"/>
  <c r="AC18" i="18"/>
  <c r="AF18" i="18"/>
  <c r="AI18" i="18"/>
  <c r="AK18" i="18"/>
  <c r="AL18" i="18"/>
  <c r="M17" i="18"/>
  <c r="P17" i="18"/>
  <c r="S17" i="18"/>
  <c r="V17" i="18"/>
  <c r="Y17" i="18"/>
  <c r="AB17" i="18"/>
  <c r="AE17" i="18"/>
  <c r="AH17" i="18"/>
  <c r="AJ17" i="18"/>
  <c r="N17" i="18"/>
  <c r="Q17" i="18"/>
  <c r="T17" i="18"/>
  <c r="W17" i="18"/>
  <c r="Z17" i="18"/>
  <c r="AC17" i="18"/>
  <c r="AF17" i="18"/>
  <c r="AI17" i="18"/>
  <c r="AK17" i="18"/>
  <c r="AL17" i="18"/>
  <c r="M16" i="18"/>
  <c r="P16" i="18"/>
  <c r="S16" i="18"/>
  <c r="V16" i="18"/>
  <c r="Y16" i="18"/>
  <c r="AB16" i="18"/>
  <c r="AE16" i="18"/>
  <c r="AH16" i="18"/>
  <c r="AJ16" i="18"/>
  <c r="N16" i="18"/>
  <c r="Q16" i="18"/>
  <c r="T16" i="18"/>
  <c r="W16" i="18"/>
  <c r="Z16" i="18"/>
  <c r="AC16" i="18"/>
  <c r="AF16" i="18"/>
  <c r="AI16" i="18"/>
  <c r="AK16" i="18"/>
  <c r="AL16" i="18"/>
  <c r="AL15" i="18"/>
  <c r="Q15" i="18"/>
  <c r="P15" i="18"/>
  <c r="N15" i="18"/>
  <c r="M15" i="18"/>
  <c r="AL14" i="18"/>
  <c r="S13" i="18"/>
  <c r="V13" i="18"/>
  <c r="Y13" i="18"/>
  <c r="AB13" i="18"/>
  <c r="AE13" i="18"/>
  <c r="AH13" i="18"/>
  <c r="AJ13" i="18"/>
  <c r="T13" i="18"/>
  <c r="W13" i="18"/>
  <c r="Z13" i="18"/>
  <c r="AC13" i="18"/>
  <c r="AF13" i="18"/>
  <c r="AI13" i="18"/>
  <c r="AK13" i="18"/>
  <c r="AL13" i="18"/>
  <c r="M12" i="18"/>
  <c r="P12" i="18"/>
  <c r="S12" i="18"/>
  <c r="V12" i="18"/>
  <c r="Y12" i="18"/>
  <c r="AB12" i="18"/>
  <c r="AE12" i="18"/>
  <c r="AH12" i="18"/>
  <c r="AJ12" i="18"/>
  <c r="N12" i="18"/>
  <c r="Q12" i="18"/>
  <c r="T12" i="18"/>
  <c r="W12" i="18"/>
  <c r="Z12" i="18"/>
  <c r="AC12" i="18"/>
  <c r="AF12" i="18"/>
  <c r="AI12" i="18"/>
  <c r="AK12" i="18"/>
  <c r="AL12" i="18"/>
  <c r="S11" i="18"/>
  <c r="V11" i="18"/>
  <c r="Y11" i="18"/>
  <c r="AB11" i="18"/>
  <c r="AE11" i="18"/>
  <c r="AH11" i="18"/>
  <c r="AJ11" i="18"/>
  <c r="T11" i="18"/>
  <c r="W11" i="18"/>
  <c r="Z11" i="18"/>
  <c r="AC11" i="18"/>
  <c r="AF11" i="18"/>
  <c r="AI11" i="18"/>
  <c r="AK11" i="18"/>
  <c r="AL11" i="18"/>
  <c r="M10" i="18"/>
  <c r="P10" i="18"/>
  <c r="S10" i="18"/>
  <c r="V10" i="18"/>
  <c r="Y10" i="18"/>
  <c r="AB10" i="18"/>
  <c r="AE10" i="18"/>
  <c r="AH10" i="18"/>
  <c r="AJ10" i="18"/>
  <c r="N10" i="18"/>
  <c r="Q10" i="18"/>
  <c r="T10" i="18"/>
  <c r="W10" i="18"/>
  <c r="Z10" i="18"/>
  <c r="AC10" i="18"/>
  <c r="AF10" i="18"/>
  <c r="AI10" i="18"/>
  <c r="AK10" i="18"/>
  <c r="AL10" i="18"/>
  <c r="M9" i="18"/>
  <c r="P9" i="18"/>
  <c r="S9" i="18"/>
  <c r="V9" i="18"/>
  <c r="Y9" i="18"/>
  <c r="AB9" i="18"/>
  <c r="AE9" i="18"/>
  <c r="AH9" i="18"/>
  <c r="AJ9" i="18"/>
  <c r="N9" i="18"/>
  <c r="Q9" i="18"/>
  <c r="T9" i="18"/>
  <c r="W9" i="18"/>
  <c r="Z9" i="18"/>
  <c r="AC9" i="18"/>
  <c r="AF9" i="18"/>
  <c r="AI9" i="18"/>
  <c r="AK9" i="18"/>
  <c r="AL9" i="18"/>
  <c r="M8" i="18"/>
  <c r="P8" i="18"/>
  <c r="S8" i="18"/>
  <c r="V8" i="18"/>
  <c r="Y8" i="18"/>
  <c r="AB8" i="18"/>
  <c r="AE8" i="18"/>
  <c r="AH8" i="18"/>
  <c r="AJ8" i="18"/>
  <c r="N8" i="18"/>
  <c r="Q8" i="18"/>
  <c r="T8" i="18"/>
  <c r="W8" i="18"/>
  <c r="Z8" i="18"/>
  <c r="AC8" i="18"/>
  <c r="AF8" i="18"/>
  <c r="AI8" i="18"/>
  <c r="AK8" i="18"/>
  <c r="AL8" i="18"/>
  <c r="M7" i="18"/>
  <c r="P7" i="18"/>
  <c r="S7" i="18"/>
  <c r="V7" i="18"/>
  <c r="Y7" i="18"/>
  <c r="AB7" i="18"/>
  <c r="AE7" i="18"/>
  <c r="AH7" i="18"/>
  <c r="AJ7" i="18"/>
  <c r="N7" i="18"/>
  <c r="Q7" i="18"/>
  <c r="T7" i="18"/>
  <c r="W7" i="18"/>
  <c r="Z7" i="18"/>
  <c r="AC7" i="18"/>
  <c r="AF7" i="18"/>
  <c r="AI7" i="18"/>
  <c r="AK7" i="18"/>
  <c r="AL7" i="18"/>
  <c r="M6" i="18"/>
  <c r="P6" i="18"/>
  <c r="S6" i="18"/>
  <c r="V6" i="18"/>
  <c r="Y6" i="18"/>
  <c r="AB6" i="18"/>
  <c r="AE6" i="18"/>
  <c r="AH6" i="18"/>
  <c r="AJ6" i="18"/>
  <c r="N6" i="18"/>
  <c r="Q6" i="18"/>
  <c r="T6" i="18"/>
  <c r="W6" i="18"/>
  <c r="Z6" i="18"/>
  <c r="AC6" i="18"/>
  <c r="AF6" i="18"/>
  <c r="AI6" i="18"/>
  <c r="AK6" i="18"/>
  <c r="AL6" i="18"/>
  <c r="M5" i="18"/>
  <c r="P5" i="18"/>
  <c r="S5" i="18"/>
  <c r="V5" i="18"/>
  <c r="Y5" i="18"/>
  <c r="AB5" i="18"/>
  <c r="AE5" i="18"/>
  <c r="AH5" i="18"/>
  <c r="AJ5" i="18"/>
  <c r="N5" i="18"/>
  <c r="Q5" i="18"/>
  <c r="T5" i="18"/>
  <c r="W5" i="18"/>
  <c r="Z5" i="18"/>
  <c r="AC5" i="18"/>
  <c r="AF5" i="18"/>
  <c r="AI5" i="18"/>
  <c r="AK5" i="18"/>
  <c r="AL5" i="18"/>
  <c r="M4" i="18"/>
  <c r="P4" i="18"/>
  <c r="S4" i="18"/>
  <c r="V4" i="18"/>
  <c r="Y4" i="18"/>
  <c r="AB4" i="18"/>
  <c r="AE4" i="18"/>
  <c r="AH4" i="18"/>
  <c r="AJ4" i="18"/>
  <c r="N4" i="18"/>
  <c r="Q4" i="18"/>
  <c r="T4" i="18"/>
  <c r="W4" i="18"/>
  <c r="Z4" i="18"/>
  <c r="AC4" i="18"/>
  <c r="AF4" i="18"/>
  <c r="AI4" i="18"/>
  <c r="AK4" i="18"/>
  <c r="AL4" i="18"/>
  <c r="M3" i="18"/>
  <c r="P3" i="18"/>
  <c r="S3" i="18"/>
  <c r="V3" i="18"/>
  <c r="Y3" i="18"/>
  <c r="AB3" i="18"/>
  <c r="AE3" i="18"/>
  <c r="AH3" i="18"/>
  <c r="AJ3" i="18"/>
  <c r="N3" i="18"/>
  <c r="Q3" i="18"/>
  <c r="T3" i="18"/>
  <c r="W3" i="18"/>
  <c r="Z3" i="18"/>
  <c r="AC3" i="18"/>
  <c r="AF3" i="18"/>
  <c r="AI3" i="18"/>
  <c r="AK3" i="18"/>
  <c r="AL3" i="18"/>
  <c r="M2" i="18"/>
  <c r="N2" i="18"/>
  <c r="O2" i="18"/>
  <c r="P2" i="18"/>
  <c r="S2" i="18"/>
  <c r="V2" i="18"/>
  <c r="Y2" i="18"/>
  <c r="AB2" i="18"/>
  <c r="AE2" i="18"/>
  <c r="AH2" i="18"/>
  <c r="AJ2" i="18"/>
  <c r="Q2" i="18"/>
  <c r="T2" i="18"/>
  <c r="W2" i="18"/>
  <c r="Z2" i="18"/>
  <c r="AC2" i="18"/>
  <c r="AF2" i="18"/>
  <c r="AI2" i="18"/>
  <c r="AK2" i="18"/>
  <c r="AL2" i="18"/>
  <c r="AA120" i="15"/>
  <c r="Z120" i="15"/>
  <c r="AA119" i="15"/>
  <c r="Z119" i="15"/>
  <c r="AA118" i="15"/>
  <c r="Z118" i="15"/>
  <c r="AA117" i="15"/>
  <c r="Z117" i="15"/>
  <c r="AA116" i="15"/>
  <c r="Z116" i="15"/>
  <c r="AA115" i="15"/>
  <c r="Z115" i="15"/>
  <c r="AA114" i="15"/>
  <c r="Z114" i="15"/>
  <c r="AA113" i="15"/>
  <c r="Z113" i="15"/>
  <c r="AA112" i="15"/>
  <c r="Z112" i="15"/>
  <c r="AA111" i="15"/>
  <c r="Z111" i="15"/>
  <c r="AA110" i="15"/>
  <c r="Z110" i="15"/>
  <c r="AA109" i="15"/>
  <c r="Z109" i="15"/>
  <c r="AA108" i="15"/>
  <c r="Z108" i="15"/>
  <c r="AA107" i="15"/>
  <c r="Z107" i="15"/>
  <c r="AA106" i="15"/>
  <c r="Z106" i="15"/>
  <c r="AA105" i="15"/>
  <c r="Z105" i="15"/>
  <c r="AA104" i="15"/>
  <c r="Z104" i="15"/>
  <c r="AA103" i="15"/>
  <c r="Z103" i="15"/>
  <c r="AA102" i="15"/>
  <c r="Z102" i="15"/>
  <c r="AA101" i="15"/>
  <c r="Z101" i="15"/>
  <c r="AA100" i="15"/>
  <c r="Z100" i="15"/>
  <c r="AA99" i="15"/>
  <c r="Z99" i="15"/>
  <c r="AA98" i="15"/>
  <c r="Z98" i="15"/>
  <c r="AA97" i="15"/>
  <c r="Z97" i="15"/>
  <c r="AA96" i="15"/>
  <c r="Z96" i="15"/>
  <c r="AA95" i="15"/>
  <c r="Z95" i="15"/>
  <c r="AA94" i="15"/>
  <c r="Z94" i="15"/>
  <c r="AA93" i="15"/>
  <c r="Z93" i="15"/>
  <c r="AA92" i="15"/>
  <c r="Z92" i="15"/>
  <c r="AA91" i="15"/>
  <c r="Z91" i="15"/>
  <c r="AA90" i="15"/>
  <c r="Z90" i="15"/>
  <c r="AA89" i="15"/>
  <c r="Z89" i="15"/>
  <c r="AA88" i="15"/>
  <c r="Z88" i="15"/>
  <c r="AA87" i="15"/>
  <c r="Z87" i="15"/>
  <c r="AA86" i="15"/>
  <c r="Z86" i="15"/>
  <c r="AA85" i="15"/>
  <c r="Z85" i="15"/>
  <c r="AA84" i="15"/>
  <c r="Z84" i="15"/>
  <c r="AA83" i="15"/>
  <c r="Z83" i="15"/>
  <c r="AA82" i="15"/>
  <c r="Z82" i="15"/>
  <c r="AA81" i="15"/>
  <c r="Z81" i="15"/>
  <c r="AA80" i="15"/>
  <c r="Z80" i="15"/>
  <c r="AA79" i="15"/>
  <c r="Z79" i="15"/>
  <c r="AA78" i="15"/>
  <c r="Z78" i="15"/>
  <c r="AA77" i="15"/>
  <c r="Z77" i="15"/>
  <c r="AA76" i="15"/>
  <c r="Z76" i="15"/>
  <c r="AA75" i="15"/>
  <c r="Z75" i="15"/>
  <c r="AA74" i="15"/>
  <c r="Z74" i="15"/>
  <c r="AA73" i="15"/>
  <c r="Z73" i="15"/>
  <c r="AA72" i="15"/>
  <c r="Z72" i="15"/>
  <c r="AA71" i="15"/>
  <c r="Z71" i="15"/>
  <c r="AA70" i="15"/>
  <c r="Z70" i="15"/>
  <c r="AA69" i="15"/>
  <c r="Z69" i="15"/>
  <c r="AA68" i="15"/>
  <c r="Z68" i="15"/>
  <c r="AA67" i="15"/>
  <c r="Z67" i="15"/>
  <c r="AA66" i="15"/>
  <c r="Z66" i="15"/>
  <c r="AA65" i="15"/>
  <c r="Z65" i="15"/>
  <c r="AA64" i="15"/>
  <c r="Z64" i="15"/>
  <c r="AA63" i="15"/>
  <c r="Z63" i="15"/>
  <c r="AA62" i="15"/>
  <c r="Z62" i="15"/>
  <c r="AA61" i="15"/>
  <c r="Z61" i="15"/>
  <c r="AA60" i="15"/>
  <c r="Z60" i="15"/>
  <c r="R59" i="15"/>
  <c r="U59" i="15"/>
  <c r="K59" i="15"/>
  <c r="M59" i="15"/>
  <c r="Q59" i="15"/>
  <c r="T59" i="15"/>
  <c r="P59" i="15"/>
  <c r="S59" i="15"/>
  <c r="I59" i="15"/>
  <c r="R58" i="15"/>
  <c r="U58" i="15"/>
  <c r="K58" i="15"/>
  <c r="M58" i="15"/>
  <c r="Q58" i="15"/>
  <c r="T58" i="15"/>
  <c r="P58" i="15"/>
  <c r="S58" i="15"/>
  <c r="I58" i="15"/>
  <c r="R57" i="15"/>
  <c r="U57" i="15"/>
  <c r="K57" i="15"/>
  <c r="M57" i="15"/>
  <c r="Q57" i="15"/>
  <c r="T57" i="15"/>
  <c r="P57" i="15"/>
  <c r="S57" i="15"/>
  <c r="I57" i="15"/>
  <c r="R56" i="15"/>
  <c r="U56" i="15"/>
  <c r="K56" i="15"/>
  <c r="M56" i="15"/>
  <c r="Q56" i="15"/>
  <c r="T56" i="15"/>
  <c r="P56" i="15"/>
  <c r="S56" i="15"/>
  <c r="I56" i="15"/>
  <c r="R55" i="15"/>
  <c r="U55" i="15"/>
  <c r="K55" i="15"/>
  <c r="M55" i="15"/>
  <c r="Q55" i="15"/>
  <c r="T55" i="15"/>
  <c r="P55" i="15"/>
  <c r="S55" i="15"/>
  <c r="I55" i="15"/>
  <c r="R54" i="15"/>
  <c r="U54" i="15"/>
  <c r="K54" i="15"/>
  <c r="M54" i="15"/>
  <c r="Q54" i="15"/>
  <c r="T54" i="15"/>
  <c r="P54" i="15"/>
  <c r="S54" i="15"/>
  <c r="I54" i="15"/>
  <c r="R53" i="15"/>
  <c r="U53" i="15"/>
  <c r="K53" i="15"/>
  <c r="M53" i="15"/>
  <c r="Q53" i="15"/>
  <c r="T53" i="15"/>
  <c r="P53" i="15"/>
  <c r="S53" i="15"/>
  <c r="I53" i="15"/>
  <c r="R52" i="15"/>
  <c r="U52" i="15"/>
  <c r="K52" i="15"/>
  <c r="M52" i="15"/>
  <c r="Q52" i="15"/>
  <c r="T52" i="15"/>
  <c r="P52" i="15"/>
  <c r="S52" i="15"/>
  <c r="I52" i="15"/>
  <c r="R51" i="15"/>
  <c r="U51" i="15"/>
  <c r="K51" i="15"/>
  <c r="M51" i="15"/>
  <c r="Q51" i="15"/>
  <c r="T51" i="15"/>
  <c r="P51" i="15"/>
  <c r="S51" i="15"/>
  <c r="I51" i="15"/>
  <c r="R50" i="15"/>
  <c r="U50" i="15"/>
  <c r="K50" i="15"/>
  <c r="M50" i="15"/>
  <c r="Q50" i="15"/>
  <c r="T50" i="15"/>
  <c r="P50" i="15"/>
  <c r="S50" i="15"/>
  <c r="I50" i="15"/>
  <c r="R49" i="15"/>
  <c r="U49" i="15"/>
  <c r="K49" i="15"/>
  <c r="M49" i="15"/>
  <c r="Q49" i="15"/>
  <c r="T49" i="15"/>
  <c r="P49" i="15"/>
  <c r="S49" i="15"/>
  <c r="I49" i="15"/>
  <c r="R48" i="15"/>
  <c r="U48" i="15"/>
  <c r="K48" i="15"/>
  <c r="M48" i="15"/>
  <c r="Q48" i="15"/>
  <c r="T48" i="15"/>
  <c r="P48" i="15"/>
  <c r="S48" i="15"/>
  <c r="I48" i="15"/>
  <c r="R47" i="15"/>
  <c r="U47" i="15"/>
  <c r="K47" i="15"/>
  <c r="M47" i="15"/>
  <c r="Q47" i="15"/>
  <c r="T47" i="15"/>
  <c r="P47" i="15"/>
  <c r="S47" i="15"/>
  <c r="I47" i="15"/>
  <c r="R46" i="15"/>
  <c r="U46" i="15"/>
  <c r="K46" i="15"/>
  <c r="M46" i="15"/>
  <c r="Q46" i="15"/>
  <c r="T46" i="15"/>
  <c r="P46" i="15"/>
  <c r="S46" i="15"/>
  <c r="I46" i="15"/>
  <c r="R45" i="15"/>
  <c r="U45" i="15"/>
  <c r="K45" i="15"/>
  <c r="M45" i="15"/>
  <c r="Q45" i="15"/>
  <c r="T45" i="15"/>
  <c r="P45" i="15"/>
  <c r="S45" i="15"/>
  <c r="I45" i="15"/>
  <c r="R44" i="15"/>
  <c r="U44" i="15"/>
  <c r="K44" i="15"/>
  <c r="M44" i="15"/>
  <c r="Q44" i="15"/>
  <c r="T44" i="15"/>
  <c r="P44" i="15"/>
  <c r="S44" i="15"/>
  <c r="I44" i="15"/>
  <c r="R43" i="15"/>
  <c r="U43" i="15"/>
  <c r="K43" i="15"/>
  <c r="M43" i="15"/>
  <c r="Q43" i="15"/>
  <c r="T43" i="15"/>
  <c r="P43" i="15"/>
  <c r="S43" i="15"/>
  <c r="I43" i="15"/>
  <c r="R42" i="15"/>
  <c r="U42" i="15"/>
  <c r="K42" i="15"/>
  <c r="M42" i="15"/>
  <c r="Q42" i="15"/>
  <c r="T42" i="15"/>
  <c r="P42" i="15"/>
  <c r="S42" i="15"/>
  <c r="I42" i="15"/>
  <c r="R41" i="15"/>
  <c r="U41" i="15"/>
  <c r="K41" i="15"/>
  <c r="M41" i="15"/>
  <c r="Q41" i="15"/>
  <c r="T41" i="15"/>
  <c r="P41" i="15"/>
  <c r="S41" i="15"/>
  <c r="I41" i="15"/>
  <c r="R40" i="15"/>
  <c r="U40" i="15"/>
  <c r="K40" i="15"/>
  <c r="M40" i="15"/>
  <c r="Q40" i="15"/>
  <c r="T40" i="15"/>
  <c r="P40" i="15"/>
  <c r="S40" i="15"/>
  <c r="I40" i="15"/>
  <c r="R39" i="15"/>
  <c r="U39" i="15"/>
  <c r="K39" i="15"/>
  <c r="M39" i="15"/>
  <c r="Q39" i="15"/>
  <c r="T39" i="15"/>
  <c r="P39" i="15"/>
  <c r="S39" i="15"/>
  <c r="I39" i="15"/>
  <c r="R38" i="15"/>
  <c r="U38" i="15"/>
  <c r="K38" i="15"/>
  <c r="M38" i="15"/>
  <c r="Q38" i="15"/>
  <c r="T38" i="15"/>
  <c r="P38" i="15"/>
  <c r="S38" i="15"/>
  <c r="I38" i="15"/>
  <c r="R37" i="15"/>
  <c r="U37" i="15"/>
  <c r="K37" i="15"/>
  <c r="M37" i="15"/>
  <c r="Q37" i="15"/>
  <c r="T37" i="15"/>
  <c r="P37" i="15"/>
  <c r="S37" i="15"/>
  <c r="I37" i="15"/>
  <c r="R36" i="15"/>
  <c r="U36" i="15"/>
  <c r="K36" i="15"/>
  <c r="M36" i="15"/>
  <c r="Q36" i="15"/>
  <c r="T36" i="15"/>
  <c r="P36" i="15"/>
  <c r="S36" i="15"/>
  <c r="I36" i="15"/>
  <c r="R35" i="15"/>
  <c r="U35" i="15"/>
  <c r="K35" i="15"/>
  <c r="M35" i="15"/>
  <c r="Q35" i="15"/>
  <c r="T35" i="15"/>
  <c r="P35" i="15"/>
  <c r="S35" i="15"/>
  <c r="I35" i="15"/>
  <c r="R34" i="15"/>
  <c r="U34" i="15"/>
  <c r="K34" i="15"/>
  <c r="M34" i="15"/>
  <c r="Q34" i="15"/>
  <c r="T34" i="15"/>
  <c r="P34" i="15"/>
  <c r="S34" i="15"/>
  <c r="I34" i="15"/>
  <c r="R33" i="15"/>
  <c r="U33" i="15"/>
  <c r="K33" i="15"/>
  <c r="M33" i="15"/>
  <c r="Q33" i="15"/>
  <c r="T33" i="15"/>
  <c r="P33" i="15"/>
  <c r="S33" i="15"/>
  <c r="I33" i="15"/>
  <c r="R32" i="15"/>
  <c r="U32" i="15"/>
  <c r="K32" i="15"/>
  <c r="M32" i="15"/>
  <c r="Q32" i="15"/>
  <c r="T32" i="15"/>
  <c r="P32" i="15"/>
  <c r="S32" i="15"/>
  <c r="I32" i="15"/>
  <c r="R31" i="15"/>
  <c r="U31" i="15"/>
  <c r="K31" i="15"/>
  <c r="M31" i="15"/>
  <c r="Q31" i="15"/>
  <c r="T31" i="15"/>
  <c r="P31" i="15"/>
  <c r="S31" i="15"/>
  <c r="I31" i="15"/>
  <c r="R30" i="15"/>
  <c r="U30" i="15"/>
  <c r="K30" i="15"/>
  <c r="M30" i="15"/>
  <c r="Q30" i="15"/>
  <c r="T30" i="15"/>
  <c r="P30" i="15"/>
  <c r="S30" i="15"/>
  <c r="I30" i="15"/>
  <c r="R29" i="15"/>
  <c r="U29" i="15"/>
  <c r="K29" i="15"/>
  <c r="M29" i="15"/>
  <c r="Q29" i="15"/>
  <c r="T29" i="15"/>
  <c r="P29" i="15"/>
  <c r="S29" i="15"/>
  <c r="I29" i="15"/>
  <c r="R28" i="15"/>
  <c r="U28" i="15"/>
  <c r="K28" i="15"/>
  <c r="M28" i="15"/>
  <c r="Q28" i="15"/>
  <c r="T28" i="15"/>
  <c r="P28" i="15"/>
  <c r="S28" i="15"/>
  <c r="I28" i="15"/>
  <c r="R27" i="15"/>
  <c r="U27" i="15"/>
  <c r="K27" i="15"/>
  <c r="M27" i="15"/>
  <c r="Q27" i="15"/>
  <c r="T27" i="15"/>
  <c r="P27" i="15"/>
  <c r="S27" i="15"/>
  <c r="I27" i="15"/>
  <c r="R26" i="15"/>
  <c r="U26" i="15"/>
  <c r="K26" i="15"/>
  <c r="M26" i="15"/>
  <c r="Q26" i="15"/>
  <c r="T26" i="15"/>
  <c r="P26" i="15"/>
  <c r="S26" i="15"/>
  <c r="I26" i="15"/>
  <c r="R25" i="15"/>
  <c r="U25" i="15"/>
  <c r="K25" i="15"/>
  <c r="M25" i="15"/>
  <c r="Q25" i="15"/>
  <c r="T25" i="15"/>
  <c r="P25" i="15"/>
  <c r="S25" i="15"/>
  <c r="R24" i="15"/>
  <c r="U24" i="15"/>
  <c r="K24" i="15"/>
  <c r="M24" i="15"/>
  <c r="Q24" i="15"/>
  <c r="T24" i="15"/>
  <c r="P24" i="15"/>
  <c r="S24" i="15"/>
  <c r="R23" i="15"/>
  <c r="U23" i="15"/>
  <c r="K23" i="15"/>
  <c r="M23" i="15"/>
  <c r="Q23" i="15"/>
  <c r="T23" i="15"/>
  <c r="P23" i="15"/>
  <c r="S23" i="15"/>
  <c r="R22" i="15"/>
  <c r="U22" i="15"/>
  <c r="K22" i="15"/>
  <c r="M22" i="15"/>
  <c r="Q22" i="15"/>
  <c r="T22" i="15"/>
  <c r="P22" i="15"/>
  <c r="S22" i="15"/>
  <c r="R21" i="15"/>
  <c r="U21" i="15"/>
  <c r="K21" i="15"/>
  <c r="M21" i="15"/>
  <c r="Q21" i="15"/>
  <c r="T21" i="15"/>
  <c r="P21" i="15"/>
  <c r="S21" i="15"/>
  <c r="R20" i="15"/>
  <c r="U20" i="15"/>
  <c r="K20" i="15"/>
  <c r="M20" i="15"/>
  <c r="Q20" i="15"/>
  <c r="T20" i="15"/>
  <c r="P20" i="15"/>
  <c r="S20" i="15"/>
  <c r="R19" i="15"/>
  <c r="U19" i="15"/>
  <c r="K19" i="15"/>
  <c r="M19" i="15"/>
  <c r="Q19" i="15"/>
  <c r="T19" i="15"/>
  <c r="P19" i="15"/>
  <c r="S19" i="15"/>
  <c r="R18" i="15"/>
  <c r="U18" i="15"/>
  <c r="K18" i="15"/>
  <c r="M18" i="15"/>
  <c r="Q18" i="15"/>
  <c r="T18" i="15"/>
  <c r="P18" i="15"/>
  <c r="S18" i="15"/>
  <c r="R17" i="15"/>
  <c r="U17" i="15"/>
  <c r="K17" i="15"/>
  <c r="M17" i="15"/>
  <c r="Q17" i="15"/>
  <c r="T17" i="15"/>
  <c r="P17" i="15"/>
  <c r="S17" i="15"/>
  <c r="R16" i="15"/>
  <c r="U16" i="15"/>
  <c r="K16" i="15"/>
  <c r="M16" i="15"/>
  <c r="Q16" i="15"/>
  <c r="T16" i="15"/>
  <c r="P16" i="15"/>
  <c r="S16" i="15"/>
  <c r="R15" i="15"/>
  <c r="U15" i="15"/>
  <c r="K15" i="15"/>
  <c r="M15" i="15"/>
  <c r="Q15" i="15"/>
  <c r="T15" i="15"/>
  <c r="P15" i="15"/>
  <c r="S15" i="15"/>
  <c r="R14" i="15"/>
  <c r="U14" i="15"/>
  <c r="K14" i="15"/>
  <c r="M14" i="15"/>
  <c r="Q14" i="15"/>
  <c r="T14" i="15"/>
  <c r="P14" i="15"/>
  <c r="S14" i="15"/>
  <c r="R13" i="15"/>
  <c r="U13" i="15"/>
  <c r="K13" i="15"/>
  <c r="M13" i="15"/>
  <c r="Q13" i="15"/>
  <c r="T13" i="15"/>
  <c r="P13" i="15"/>
  <c r="S13" i="15"/>
  <c r="R12" i="15"/>
  <c r="U12" i="15"/>
  <c r="K12" i="15"/>
  <c r="M12" i="15"/>
  <c r="Q12" i="15"/>
  <c r="T12" i="15"/>
  <c r="P12" i="15"/>
  <c r="S12" i="15"/>
  <c r="R11" i="15"/>
  <c r="U11" i="15"/>
  <c r="K11" i="15"/>
  <c r="M11" i="15"/>
  <c r="Q11" i="15"/>
  <c r="T11" i="15"/>
  <c r="P11" i="15"/>
  <c r="S11" i="15"/>
  <c r="R10" i="15"/>
  <c r="U10" i="15"/>
  <c r="K10" i="15"/>
  <c r="M10" i="15"/>
  <c r="Q10" i="15"/>
  <c r="T10" i="15"/>
  <c r="P10" i="15"/>
  <c r="S10" i="15"/>
  <c r="R9" i="15"/>
  <c r="U9" i="15"/>
  <c r="K9" i="15"/>
  <c r="M9" i="15"/>
  <c r="Q9" i="15"/>
  <c r="T9" i="15"/>
  <c r="P9" i="15"/>
  <c r="S9" i="15"/>
  <c r="R8" i="15"/>
  <c r="U8" i="15"/>
  <c r="K8" i="15"/>
  <c r="M8" i="15"/>
  <c r="Q8" i="15"/>
  <c r="T8" i="15"/>
  <c r="P8" i="15"/>
  <c r="S8" i="15"/>
  <c r="R7" i="15"/>
  <c r="U7" i="15"/>
  <c r="K7" i="15"/>
  <c r="M7" i="15"/>
  <c r="Q7" i="15"/>
  <c r="T7" i="15"/>
  <c r="P7" i="15"/>
  <c r="S7" i="15"/>
  <c r="R6" i="15"/>
  <c r="U6" i="15"/>
  <c r="K6" i="15"/>
  <c r="M6" i="15"/>
  <c r="Q6" i="15"/>
  <c r="T6" i="15"/>
  <c r="P6" i="15"/>
  <c r="S6" i="15"/>
  <c r="R5" i="15"/>
  <c r="U5" i="15"/>
  <c r="K5" i="15"/>
  <c r="M5" i="15"/>
  <c r="Q5" i="15"/>
  <c r="T5" i="15"/>
  <c r="P5" i="15"/>
  <c r="S5" i="15"/>
  <c r="R4" i="15"/>
  <c r="U4" i="15"/>
  <c r="K4" i="15"/>
  <c r="M4" i="15"/>
  <c r="Q4" i="15"/>
  <c r="T4" i="15"/>
  <c r="P4" i="15"/>
  <c r="S4" i="15"/>
  <c r="R3" i="15"/>
  <c r="U3" i="15"/>
  <c r="K3" i="15"/>
  <c r="M3" i="15"/>
  <c r="Q3" i="15"/>
  <c r="T3" i="15"/>
  <c r="P3" i="15"/>
  <c r="S3" i="15"/>
  <c r="R2" i="15"/>
  <c r="U2" i="15"/>
  <c r="K2" i="15"/>
  <c r="M2" i="15"/>
  <c r="Q2" i="15"/>
  <c r="T2" i="15"/>
  <c r="P2" i="15"/>
  <c r="S2" i="15"/>
  <c r="N62" i="14"/>
  <c r="P62" i="14"/>
  <c r="O62" i="14"/>
  <c r="N61" i="14"/>
  <c r="P61" i="14"/>
  <c r="O61" i="14"/>
  <c r="N60" i="14"/>
  <c r="P60" i="14"/>
  <c r="O60" i="14"/>
  <c r="N59" i="14"/>
  <c r="P59" i="14"/>
  <c r="O59" i="14"/>
  <c r="N58" i="14"/>
  <c r="P58" i="14"/>
  <c r="O58" i="14"/>
  <c r="N57" i="14"/>
  <c r="P57" i="14"/>
  <c r="O57" i="14"/>
  <c r="N56" i="14"/>
  <c r="P56" i="14"/>
  <c r="O56" i="14"/>
  <c r="N55" i="14"/>
  <c r="P55" i="14"/>
  <c r="O55" i="14"/>
  <c r="N54" i="14"/>
  <c r="P54" i="14"/>
  <c r="O54" i="14"/>
  <c r="N53" i="14"/>
  <c r="P53" i="14"/>
  <c r="O53" i="14"/>
  <c r="N52" i="14"/>
  <c r="P52" i="14"/>
  <c r="O52" i="14"/>
  <c r="N51" i="14"/>
  <c r="P51" i="14"/>
  <c r="O51" i="14"/>
  <c r="N50" i="14"/>
  <c r="P50" i="14"/>
  <c r="O50" i="14"/>
  <c r="N49" i="14"/>
  <c r="P49" i="14"/>
  <c r="O49" i="14"/>
  <c r="N48" i="14"/>
  <c r="P48" i="14"/>
  <c r="O48" i="14"/>
  <c r="N47" i="14"/>
  <c r="P47" i="14"/>
  <c r="O47" i="14"/>
  <c r="N46" i="14"/>
  <c r="P46" i="14"/>
  <c r="O46" i="14"/>
  <c r="N45" i="14"/>
  <c r="P45" i="14"/>
  <c r="O45" i="14"/>
  <c r="N44" i="14"/>
  <c r="P44" i="14"/>
  <c r="O44" i="14"/>
  <c r="N43" i="14"/>
  <c r="P43" i="14"/>
  <c r="O43" i="14"/>
  <c r="N42" i="14"/>
  <c r="P42" i="14"/>
  <c r="O42" i="14"/>
  <c r="N41" i="14"/>
  <c r="P41" i="14"/>
  <c r="O41" i="14"/>
  <c r="N40" i="14"/>
  <c r="P40" i="14"/>
  <c r="O40" i="14"/>
  <c r="N39" i="14"/>
  <c r="P39" i="14"/>
  <c r="O39" i="14"/>
  <c r="N38" i="14"/>
  <c r="P38" i="14"/>
  <c r="O38" i="14"/>
  <c r="N37" i="14"/>
  <c r="P37" i="14"/>
  <c r="O37" i="14"/>
  <c r="N36" i="14"/>
  <c r="P36" i="14"/>
  <c r="O36" i="14"/>
  <c r="N35" i="14"/>
  <c r="P35" i="14"/>
  <c r="O35" i="14"/>
  <c r="N34" i="14"/>
  <c r="P34" i="14"/>
  <c r="O34" i="14"/>
  <c r="N33" i="14"/>
  <c r="P33" i="14"/>
  <c r="O33" i="14"/>
  <c r="N32" i="14"/>
  <c r="P32" i="14"/>
  <c r="O32" i="14"/>
  <c r="N31" i="14"/>
  <c r="P31" i="14"/>
  <c r="O31" i="14"/>
  <c r="N30" i="14"/>
  <c r="P30" i="14"/>
  <c r="O30" i="14"/>
  <c r="N29" i="14"/>
  <c r="P29" i="14"/>
  <c r="O29" i="14"/>
  <c r="N28" i="14"/>
  <c r="P28" i="14"/>
  <c r="O28" i="14"/>
  <c r="N27" i="14"/>
  <c r="P27" i="14"/>
  <c r="O27" i="14"/>
  <c r="N26" i="14"/>
  <c r="P26" i="14"/>
  <c r="O26" i="14"/>
  <c r="N25" i="14"/>
  <c r="P25" i="14"/>
  <c r="O25" i="14"/>
  <c r="N24" i="14"/>
  <c r="P24" i="14"/>
  <c r="O24" i="14"/>
  <c r="N23" i="14"/>
  <c r="P23" i="14"/>
  <c r="O23" i="14"/>
  <c r="N22" i="14"/>
  <c r="P22" i="14"/>
  <c r="O22" i="14"/>
  <c r="N21" i="14"/>
  <c r="P21" i="14"/>
  <c r="O21" i="14"/>
  <c r="N20" i="14"/>
  <c r="P20" i="14"/>
  <c r="O20" i="14"/>
  <c r="N19" i="14"/>
  <c r="P19" i="14"/>
  <c r="O19" i="14"/>
  <c r="N18" i="14"/>
  <c r="P18" i="14"/>
  <c r="O18" i="14"/>
  <c r="N17" i="14"/>
  <c r="P17" i="14"/>
  <c r="O17" i="14"/>
  <c r="N16" i="14"/>
  <c r="P16" i="14"/>
  <c r="O16" i="14"/>
  <c r="N15" i="14"/>
  <c r="P15" i="14"/>
  <c r="O15" i="14"/>
  <c r="N14" i="14"/>
  <c r="P14" i="14"/>
  <c r="O14" i="14"/>
  <c r="N13" i="14"/>
  <c r="P13" i="14"/>
  <c r="O13" i="14"/>
  <c r="N12" i="14"/>
  <c r="P12" i="14"/>
  <c r="O12" i="14"/>
  <c r="N11" i="14"/>
  <c r="P11" i="14"/>
  <c r="O11" i="14"/>
  <c r="N10" i="14"/>
  <c r="P10" i="14"/>
  <c r="O10" i="14"/>
  <c r="N9" i="14"/>
  <c r="P9" i="14"/>
  <c r="O9" i="14"/>
  <c r="N8" i="14"/>
  <c r="P8" i="14"/>
  <c r="O8" i="14"/>
  <c r="N7" i="14"/>
  <c r="P7" i="14"/>
  <c r="O7" i="14"/>
  <c r="N6" i="14"/>
  <c r="P6" i="14"/>
  <c r="O6" i="14"/>
  <c r="N5" i="14"/>
  <c r="P5" i="14"/>
  <c r="O5" i="14"/>
  <c r="N4" i="14"/>
  <c r="P4" i="14"/>
  <c r="O4" i="14"/>
  <c r="N3" i="14"/>
  <c r="P3" i="14"/>
  <c r="O3" i="14"/>
  <c r="N2" i="14"/>
  <c r="P2" i="14"/>
  <c r="O2" i="14"/>
  <c r="K117" i="13"/>
  <c r="M117" i="13"/>
  <c r="P117" i="13"/>
  <c r="R117" i="13"/>
  <c r="O117" i="13"/>
  <c r="Q117" i="13"/>
  <c r="I117" i="13"/>
  <c r="K116" i="13"/>
  <c r="M116" i="13"/>
  <c r="P116" i="13"/>
  <c r="R116" i="13"/>
  <c r="O116" i="13"/>
  <c r="Q116" i="13"/>
  <c r="I116" i="13"/>
  <c r="K115" i="13"/>
  <c r="M115" i="13"/>
  <c r="P115" i="13"/>
  <c r="R115" i="13"/>
  <c r="O115" i="13"/>
  <c r="Q115" i="13"/>
  <c r="I115" i="13"/>
  <c r="K114" i="13"/>
  <c r="M114" i="13"/>
  <c r="P114" i="13"/>
  <c r="R114" i="13"/>
  <c r="O114" i="13"/>
  <c r="Q114" i="13"/>
  <c r="I114" i="13"/>
  <c r="K113" i="13"/>
  <c r="M113" i="13"/>
  <c r="P113" i="13"/>
  <c r="R113" i="13"/>
  <c r="O113" i="13"/>
  <c r="Q113" i="13"/>
  <c r="I113" i="13"/>
  <c r="K112" i="13"/>
  <c r="M112" i="13"/>
  <c r="P112" i="13"/>
  <c r="R112" i="13"/>
  <c r="O112" i="13"/>
  <c r="Q112" i="13"/>
  <c r="I112" i="13"/>
  <c r="K111" i="13"/>
  <c r="M111" i="13"/>
  <c r="P111" i="13"/>
  <c r="R111" i="13"/>
  <c r="O111" i="13"/>
  <c r="Q111" i="13"/>
  <c r="I111" i="13"/>
  <c r="K110" i="13"/>
  <c r="M110" i="13"/>
  <c r="P110" i="13"/>
  <c r="R110" i="13"/>
  <c r="O110" i="13"/>
  <c r="Q110" i="13"/>
  <c r="I110" i="13"/>
  <c r="K109" i="13"/>
  <c r="M109" i="13"/>
  <c r="P109" i="13"/>
  <c r="R109" i="13"/>
  <c r="O109" i="13"/>
  <c r="Q109" i="13"/>
  <c r="I109" i="13"/>
  <c r="K108" i="13"/>
  <c r="M108" i="13"/>
  <c r="P108" i="13"/>
  <c r="R108" i="13"/>
  <c r="O108" i="13"/>
  <c r="Q108" i="13"/>
  <c r="I108" i="13"/>
  <c r="K107" i="13"/>
  <c r="M107" i="13"/>
  <c r="P107" i="13"/>
  <c r="R107" i="13"/>
  <c r="O107" i="13"/>
  <c r="Q107" i="13"/>
  <c r="I107" i="13"/>
  <c r="K106" i="13"/>
  <c r="M106" i="13"/>
  <c r="P106" i="13"/>
  <c r="R106" i="13"/>
  <c r="O106" i="13"/>
  <c r="Q106" i="13"/>
  <c r="I106" i="13"/>
  <c r="K105" i="13"/>
  <c r="M105" i="13"/>
  <c r="P105" i="13"/>
  <c r="R105" i="13"/>
  <c r="O105" i="13"/>
  <c r="Q105" i="13"/>
  <c r="I105" i="13"/>
  <c r="K104" i="13"/>
  <c r="M104" i="13"/>
  <c r="P104" i="13"/>
  <c r="R104" i="13"/>
  <c r="O104" i="13"/>
  <c r="Q104" i="13"/>
  <c r="I104" i="13"/>
  <c r="K103" i="13"/>
  <c r="M103" i="13"/>
  <c r="P103" i="13"/>
  <c r="R103" i="13"/>
  <c r="O103" i="13"/>
  <c r="Q103" i="13"/>
  <c r="I103" i="13"/>
  <c r="K102" i="13"/>
  <c r="M102" i="13"/>
  <c r="P102" i="13"/>
  <c r="R102" i="13"/>
  <c r="O102" i="13"/>
  <c r="Q102" i="13"/>
  <c r="I102" i="13"/>
  <c r="K101" i="13"/>
  <c r="M101" i="13"/>
  <c r="P101" i="13"/>
  <c r="R101" i="13"/>
  <c r="O101" i="13"/>
  <c r="Q101" i="13"/>
  <c r="I101" i="13"/>
  <c r="K100" i="13"/>
  <c r="M100" i="13"/>
  <c r="P100" i="13"/>
  <c r="R100" i="13"/>
  <c r="O100" i="13"/>
  <c r="Q100" i="13"/>
  <c r="I100" i="13"/>
  <c r="K99" i="13"/>
  <c r="M99" i="13"/>
  <c r="P99" i="13"/>
  <c r="R99" i="13"/>
  <c r="O99" i="13"/>
  <c r="Q99" i="13"/>
  <c r="I99" i="13"/>
  <c r="K98" i="13"/>
  <c r="M98" i="13"/>
  <c r="P98" i="13"/>
  <c r="R98" i="13"/>
  <c r="O98" i="13"/>
  <c r="Q98" i="13"/>
  <c r="I98" i="13"/>
  <c r="K97" i="13"/>
  <c r="M97" i="13"/>
  <c r="P97" i="13"/>
  <c r="R97" i="13"/>
  <c r="O97" i="13"/>
  <c r="Q97" i="13"/>
  <c r="I97" i="13"/>
  <c r="K96" i="13"/>
  <c r="M96" i="13"/>
  <c r="P96" i="13"/>
  <c r="R96" i="13"/>
  <c r="O96" i="13"/>
  <c r="Q96" i="13"/>
  <c r="I96" i="13"/>
  <c r="K95" i="13"/>
  <c r="M95" i="13"/>
  <c r="P95" i="13"/>
  <c r="R95" i="13"/>
  <c r="O95" i="13"/>
  <c r="Q95" i="13"/>
  <c r="I95" i="13"/>
  <c r="K94" i="13"/>
  <c r="M94" i="13"/>
  <c r="P94" i="13"/>
  <c r="R94" i="13"/>
  <c r="O94" i="13"/>
  <c r="Q94" i="13"/>
  <c r="I94" i="13"/>
  <c r="K93" i="13"/>
  <c r="M93" i="13"/>
  <c r="P93" i="13"/>
  <c r="R93" i="13"/>
  <c r="O93" i="13"/>
  <c r="Q93" i="13"/>
  <c r="I93" i="13"/>
  <c r="K92" i="13"/>
  <c r="M92" i="13"/>
  <c r="P92" i="13"/>
  <c r="R92" i="13"/>
  <c r="O92" i="13"/>
  <c r="Q92" i="13"/>
  <c r="I92" i="13"/>
  <c r="K91" i="13"/>
  <c r="M91" i="13"/>
  <c r="P91" i="13"/>
  <c r="R91" i="13"/>
  <c r="O91" i="13"/>
  <c r="Q91" i="13"/>
  <c r="I91" i="13"/>
  <c r="K90" i="13"/>
  <c r="M90" i="13"/>
  <c r="P90" i="13"/>
  <c r="R90" i="13"/>
  <c r="O90" i="13"/>
  <c r="Q90" i="13"/>
  <c r="I90" i="13"/>
  <c r="K89" i="13"/>
  <c r="M89" i="13"/>
  <c r="P89" i="13"/>
  <c r="R89" i="13"/>
  <c r="O89" i="13"/>
  <c r="Q89" i="13"/>
  <c r="I89" i="13"/>
  <c r="K88" i="13"/>
  <c r="M88" i="13"/>
  <c r="P88" i="13"/>
  <c r="R88" i="13"/>
  <c r="O88" i="13"/>
  <c r="Q88" i="13"/>
  <c r="I88" i="13"/>
  <c r="K87" i="13"/>
  <c r="M87" i="13"/>
  <c r="P87" i="13"/>
  <c r="R87" i="13"/>
  <c r="O87" i="13"/>
  <c r="Q87" i="13"/>
  <c r="I87" i="13"/>
  <c r="K86" i="13"/>
  <c r="M86" i="13"/>
  <c r="P86" i="13"/>
  <c r="R86" i="13"/>
  <c r="O86" i="13"/>
  <c r="Q86" i="13"/>
  <c r="I86" i="13"/>
  <c r="K85" i="13"/>
  <c r="M85" i="13"/>
  <c r="P85" i="13"/>
  <c r="R85" i="13"/>
  <c r="O85" i="13"/>
  <c r="Q85" i="13"/>
  <c r="I85" i="13"/>
  <c r="K84" i="13"/>
  <c r="M84" i="13"/>
  <c r="P84" i="13"/>
  <c r="R84" i="13"/>
  <c r="O84" i="13"/>
  <c r="Q84" i="13"/>
  <c r="I84" i="13"/>
  <c r="K83" i="13"/>
  <c r="M83" i="13"/>
  <c r="P83" i="13"/>
  <c r="R83" i="13"/>
  <c r="O83" i="13"/>
  <c r="Q83" i="13"/>
  <c r="I83" i="13"/>
  <c r="K82" i="13"/>
  <c r="M82" i="13"/>
  <c r="P82" i="13"/>
  <c r="R82" i="13"/>
  <c r="O82" i="13"/>
  <c r="Q82" i="13"/>
  <c r="I82" i="13"/>
  <c r="K81" i="13"/>
  <c r="M81" i="13"/>
  <c r="P81" i="13"/>
  <c r="R81" i="13"/>
  <c r="O81" i="13"/>
  <c r="Q81" i="13"/>
  <c r="I81" i="13"/>
  <c r="K80" i="13"/>
  <c r="M80" i="13"/>
  <c r="P80" i="13"/>
  <c r="R80" i="13"/>
  <c r="O80" i="13"/>
  <c r="Q80" i="13"/>
  <c r="I80" i="13"/>
  <c r="K79" i="13"/>
  <c r="M79" i="13"/>
  <c r="P79" i="13"/>
  <c r="R79" i="13"/>
  <c r="O79" i="13"/>
  <c r="Q79" i="13"/>
  <c r="I79" i="13"/>
  <c r="K78" i="13"/>
  <c r="M78" i="13"/>
  <c r="P78" i="13"/>
  <c r="R78" i="13"/>
  <c r="O78" i="13"/>
  <c r="Q78" i="13"/>
  <c r="I78" i="13"/>
  <c r="K77" i="13"/>
  <c r="M77" i="13"/>
  <c r="P77" i="13"/>
  <c r="R77" i="13"/>
  <c r="O77" i="13"/>
  <c r="Q77" i="13"/>
  <c r="I77" i="13"/>
  <c r="K76" i="13"/>
  <c r="M76" i="13"/>
  <c r="P76" i="13"/>
  <c r="R76" i="13"/>
  <c r="O76" i="13"/>
  <c r="Q76" i="13"/>
  <c r="I76" i="13"/>
  <c r="K75" i="13"/>
  <c r="M75" i="13"/>
  <c r="P75" i="13"/>
  <c r="R75" i="13"/>
  <c r="O75" i="13"/>
  <c r="Q75" i="13"/>
  <c r="I75" i="13"/>
  <c r="K74" i="13"/>
  <c r="M74" i="13"/>
  <c r="P74" i="13"/>
  <c r="R74" i="13"/>
  <c r="O74" i="13"/>
  <c r="Q74" i="13"/>
  <c r="I74" i="13"/>
  <c r="K73" i="13"/>
  <c r="M73" i="13"/>
  <c r="P73" i="13"/>
  <c r="R73" i="13"/>
  <c r="O73" i="13"/>
  <c r="Q73" i="13"/>
  <c r="I73" i="13"/>
  <c r="K72" i="13"/>
  <c r="M72" i="13"/>
  <c r="P72" i="13"/>
  <c r="R72" i="13"/>
  <c r="O72" i="13"/>
  <c r="Q72" i="13"/>
  <c r="I72" i="13"/>
  <c r="K71" i="13"/>
  <c r="M71" i="13"/>
  <c r="P71" i="13"/>
  <c r="R71" i="13"/>
  <c r="O71" i="13"/>
  <c r="Q71" i="13"/>
  <c r="I71" i="13"/>
  <c r="K70" i="13"/>
  <c r="M70" i="13"/>
  <c r="P70" i="13"/>
  <c r="R70" i="13"/>
  <c r="O70" i="13"/>
  <c r="Q70" i="13"/>
  <c r="I70" i="13"/>
  <c r="K69" i="13"/>
  <c r="M69" i="13"/>
  <c r="P69" i="13"/>
  <c r="R69" i="13"/>
  <c r="O69" i="13"/>
  <c r="Q69" i="13"/>
  <c r="I69" i="13"/>
  <c r="K68" i="13"/>
  <c r="M68" i="13"/>
  <c r="P68" i="13"/>
  <c r="R68" i="13"/>
  <c r="O68" i="13"/>
  <c r="Q68" i="13"/>
  <c r="I68" i="13"/>
  <c r="K67" i="13"/>
  <c r="M67" i="13"/>
  <c r="P67" i="13"/>
  <c r="R67" i="13"/>
  <c r="O67" i="13"/>
  <c r="Q67" i="13"/>
  <c r="I67" i="13"/>
  <c r="K66" i="13"/>
  <c r="M66" i="13"/>
  <c r="P66" i="13"/>
  <c r="R66" i="13"/>
  <c r="O66" i="13"/>
  <c r="Q66" i="13"/>
  <c r="I66" i="13"/>
  <c r="K65" i="13"/>
  <c r="M65" i="13"/>
  <c r="P65" i="13"/>
  <c r="R65" i="13"/>
  <c r="O65" i="13"/>
  <c r="Q65" i="13"/>
  <c r="I65" i="13"/>
  <c r="K64" i="13"/>
  <c r="M64" i="13"/>
  <c r="P64" i="13"/>
  <c r="R64" i="13"/>
  <c r="O64" i="13"/>
  <c r="Q64" i="13"/>
  <c r="I64" i="13"/>
  <c r="K63" i="13"/>
  <c r="M63" i="13"/>
  <c r="P63" i="13"/>
  <c r="R63" i="13"/>
  <c r="O63" i="13"/>
  <c r="Q63" i="13"/>
  <c r="I63" i="13"/>
  <c r="K62" i="13"/>
  <c r="M62" i="13"/>
  <c r="P62" i="13"/>
  <c r="R62" i="13"/>
  <c r="O62" i="13"/>
  <c r="Q62" i="13"/>
  <c r="I62" i="13"/>
  <c r="K61" i="13"/>
  <c r="M61" i="13"/>
  <c r="P61" i="13"/>
  <c r="R61" i="13"/>
  <c r="O61" i="13"/>
  <c r="Q61" i="13"/>
  <c r="I61" i="13"/>
  <c r="K60" i="13"/>
  <c r="M60" i="13"/>
  <c r="P60" i="13"/>
  <c r="R60" i="13"/>
  <c r="O60" i="13"/>
  <c r="Q60" i="13"/>
  <c r="I60" i="13"/>
  <c r="K59" i="13"/>
  <c r="M59" i="13"/>
  <c r="P59" i="13"/>
  <c r="R59" i="13"/>
  <c r="O59" i="13"/>
  <c r="Q59" i="13"/>
  <c r="I59" i="13"/>
  <c r="K58" i="13"/>
  <c r="M58" i="13"/>
  <c r="P58" i="13"/>
  <c r="R58" i="13"/>
  <c r="O58" i="13"/>
  <c r="Q58" i="13"/>
  <c r="I58" i="13"/>
  <c r="K57" i="13"/>
  <c r="M57" i="13"/>
  <c r="P57" i="13"/>
  <c r="R57" i="13"/>
  <c r="O57" i="13"/>
  <c r="Q57" i="13"/>
  <c r="I57" i="13"/>
  <c r="K56" i="13"/>
  <c r="M56" i="13"/>
  <c r="P56" i="13"/>
  <c r="R56" i="13"/>
  <c r="O56" i="13"/>
  <c r="Q56" i="13"/>
  <c r="I56" i="13"/>
  <c r="K55" i="13"/>
  <c r="M55" i="13"/>
  <c r="P55" i="13"/>
  <c r="R55" i="13"/>
  <c r="O55" i="13"/>
  <c r="Q55" i="13"/>
  <c r="I55" i="13"/>
  <c r="K54" i="13"/>
  <c r="M54" i="13"/>
  <c r="P54" i="13"/>
  <c r="R54" i="13"/>
  <c r="O54" i="13"/>
  <c r="Q54" i="13"/>
  <c r="I54" i="13"/>
  <c r="K53" i="13"/>
  <c r="M53" i="13"/>
  <c r="P53" i="13"/>
  <c r="R53" i="13"/>
  <c r="O53" i="13"/>
  <c r="Q53" i="13"/>
  <c r="I53" i="13"/>
  <c r="K52" i="13"/>
  <c r="M52" i="13"/>
  <c r="P52" i="13"/>
  <c r="R52" i="13"/>
  <c r="O52" i="13"/>
  <c r="Q52" i="13"/>
  <c r="I52" i="13"/>
  <c r="K51" i="13"/>
  <c r="M51" i="13"/>
  <c r="P51" i="13"/>
  <c r="R51" i="13"/>
  <c r="O51" i="13"/>
  <c r="Q51" i="13"/>
  <c r="I51" i="13"/>
  <c r="K50" i="13"/>
  <c r="M50" i="13"/>
  <c r="P50" i="13"/>
  <c r="R50" i="13"/>
  <c r="O50" i="13"/>
  <c r="Q50" i="13"/>
  <c r="I50" i="13"/>
  <c r="K49" i="13"/>
  <c r="M49" i="13"/>
  <c r="P49" i="13"/>
  <c r="R49" i="13"/>
  <c r="O49" i="13"/>
  <c r="Q49" i="13"/>
  <c r="I49" i="13"/>
  <c r="K48" i="13"/>
  <c r="M48" i="13"/>
  <c r="P48" i="13"/>
  <c r="R48" i="13"/>
  <c r="O48" i="13"/>
  <c r="Q48" i="13"/>
  <c r="I48" i="13"/>
  <c r="K47" i="13"/>
  <c r="M47" i="13"/>
  <c r="P47" i="13"/>
  <c r="R47" i="13"/>
  <c r="O47" i="13"/>
  <c r="Q47" i="13"/>
  <c r="I47" i="13"/>
  <c r="K46" i="13"/>
  <c r="M46" i="13"/>
  <c r="P46" i="13"/>
  <c r="R46" i="13"/>
  <c r="O46" i="13"/>
  <c r="Q46" i="13"/>
  <c r="I46" i="13"/>
  <c r="K45" i="13"/>
  <c r="M45" i="13"/>
  <c r="P45" i="13"/>
  <c r="R45" i="13"/>
  <c r="O45" i="13"/>
  <c r="Q45" i="13"/>
  <c r="I45" i="13"/>
  <c r="K44" i="13"/>
  <c r="M44" i="13"/>
  <c r="P44" i="13"/>
  <c r="R44" i="13"/>
  <c r="O44" i="13"/>
  <c r="Q44" i="13"/>
  <c r="I44" i="13"/>
  <c r="K43" i="13"/>
  <c r="M43" i="13"/>
  <c r="P43" i="13"/>
  <c r="R43" i="13"/>
  <c r="O43" i="13"/>
  <c r="Q43" i="13"/>
  <c r="I43" i="13"/>
  <c r="K42" i="13"/>
  <c r="M42" i="13"/>
  <c r="P42" i="13"/>
  <c r="R42" i="13"/>
  <c r="O42" i="13"/>
  <c r="Q42" i="13"/>
  <c r="I42" i="13"/>
  <c r="K41" i="13"/>
  <c r="M41" i="13"/>
  <c r="P41" i="13"/>
  <c r="R41" i="13"/>
  <c r="O41" i="13"/>
  <c r="Q41" i="13"/>
  <c r="I41" i="13"/>
  <c r="K40" i="13"/>
  <c r="M40" i="13"/>
  <c r="P40" i="13"/>
  <c r="R40" i="13"/>
  <c r="O40" i="13"/>
  <c r="Q40" i="13"/>
  <c r="I40" i="13"/>
  <c r="K39" i="13"/>
  <c r="M39" i="13"/>
  <c r="P39" i="13"/>
  <c r="R39" i="13"/>
  <c r="O39" i="13"/>
  <c r="Q39" i="13"/>
  <c r="I39" i="13"/>
  <c r="K38" i="13"/>
  <c r="M38" i="13"/>
  <c r="P38" i="13"/>
  <c r="R38" i="13"/>
  <c r="O38" i="13"/>
  <c r="Q38" i="13"/>
  <c r="I38" i="13"/>
  <c r="K37" i="13"/>
  <c r="M37" i="13"/>
  <c r="P37" i="13"/>
  <c r="R37" i="13"/>
  <c r="O37" i="13"/>
  <c r="Q37" i="13"/>
  <c r="I37" i="13"/>
  <c r="K36" i="13"/>
  <c r="M36" i="13"/>
  <c r="P36" i="13"/>
  <c r="R36" i="13"/>
  <c r="O36" i="13"/>
  <c r="Q36" i="13"/>
  <c r="I36" i="13"/>
  <c r="K35" i="13"/>
  <c r="M35" i="13"/>
  <c r="P35" i="13"/>
  <c r="R35" i="13"/>
  <c r="O35" i="13"/>
  <c r="Q35" i="13"/>
  <c r="I35" i="13"/>
  <c r="K34" i="13"/>
  <c r="M34" i="13"/>
  <c r="P34" i="13"/>
  <c r="R34" i="13"/>
  <c r="O34" i="13"/>
  <c r="Q34" i="13"/>
  <c r="I34" i="13"/>
  <c r="K33" i="13"/>
  <c r="M33" i="13"/>
  <c r="P33" i="13"/>
  <c r="R33" i="13"/>
  <c r="O33" i="13"/>
  <c r="Q33" i="13"/>
  <c r="I33" i="13"/>
  <c r="K32" i="13"/>
  <c r="M32" i="13"/>
  <c r="P32" i="13"/>
  <c r="R32" i="13"/>
  <c r="O32" i="13"/>
  <c r="Q32" i="13"/>
  <c r="I32" i="13"/>
  <c r="K31" i="13"/>
  <c r="M31" i="13"/>
  <c r="P31" i="13"/>
  <c r="R31" i="13"/>
  <c r="O31" i="13"/>
  <c r="Q31" i="13"/>
  <c r="I31" i="13"/>
  <c r="K30" i="13"/>
  <c r="M30" i="13"/>
  <c r="P30" i="13"/>
  <c r="R30" i="13"/>
  <c r="O30" i="13"/>
  <c r="Q30" i="13"/>
  <c r="I30" i="13"/>
  <c r="K29" i="13"/>
  <c r="M29" i="13"/>
  <c r="P29" i="13"/>
  <c r="R29" i="13"/>
  <c r="O29" i="13"/>
  <c r="Q29" i="13"/>
  <c r="I29" i="13"/>
  <c r="K28" i="13"/>
  <c r="M28" i="13"/>
  <c r="P28" i="13"/>
  <c r="R28" i="13"/>
  <c r="O28" i="13"/>
  <c r="Q28" i="13"/>
  <c r="I28" i="13"/>
  <c r="K27" i="13"/>
  <c r="M27" i="13"/>
  <c r="P27" i="13"/>
  <c r="R27" i="13"/>
  <c r="O27" i="13"/>
  <c r="Q27" i="13"/>
  <c r="I27" i="13"/>
  <c r="K26" i="13"/>
  <c r="M26" i="13"/>
  <c r="P26" i="13"/>
  <c r="R26" i="13"/>
  <c r="O26" i="13"/>
  <c r="Q26" i="13"/>
  <c r="I26" i="13"/>
  <c r="K25" i="13"/>
  <c r="M25" i="13"/>
  <c r="P25" i="13"/>
  <c r="R25" i="13"/>
  <c r="O25" i="13"/>
  <c r="Q25" i="13"/>
  <c r="I25" i="13"/>
  <c r="K24" i="13"/>
  <c r="M24" i="13"/>
  <c r="P24" i="13"/>
  <c r="R24" i="13"/>
  <c r="O24" i="13"/>
  <c r="Q24" i="13"/>
  <c r="I24" i="13"/>
  <c r="K23" i="13"/>
  <c r="M23" i="13"/>
  <c r="P23" i="13"/>
  <c r="R23" i="13"/>
  <c r="O23" i="13"/>
  <c r="Q23" i="13"/>
  <c r="I23" i="13"/>
  <c r="K22" i="13"/>
  <c r="M22" i="13"/>
  <c r="P22" i="13"/>
  <c r="R22" i="13"/>
  <c r="O22" i="13"/>
  <c r="Q22" i="13"/>
  <c r="I22" i="13"/>
  <c r="K21" i="13"/>
  <c r="M21" i="13"/>
  <c r="P21" i="13"/>
  <c r="R21" i="13"/>
  <c r="O21" i="13"/>
  <c r="Q21" i="13"/>
  <c r="I21" i="13"/>
  <c r="K20" i="13"/>
  <c r="M20" i="13"/>
  <c r="P20" i="13"/>
  <c r="R20" i="13"/>
  <c r="O20" i="13"/>
  <c r="Q20" i="13"/>
  <c r="I20" i="13"/>
  <c r="K19" i="13"/>
  <c r="M19" i="13"/>
  <c r="P19" i="13"/>
  <c r="R19" i="13"/>
  <c r="O19" i="13"/>
  <c r="Q19" i="13"/>
  <c r="I19" i="13"/>
  <c r="K18" i="13"/>
  <c r="M18" i="13"/>
  <c r="P18" i="13"/>
  <c r="R18" i="13"/>
  <c r="O18" i="13"/>
  <c r="Q18" i="13"/>
  <c r="I18" i="13"/>
  <c r="K17" i="13"/>
  <c r="M17" i="13"/>
  <c r="P17" i="13"/>
  <c r="R17" i="13"/>
  <c r="O17" i="13"/>
  <c r="Q17" i="13"/>
  <c r="I17" i="13"/>
  <c r="K16" i="13"/>
  <c r="M16" i="13"/>
  <c r="P16" i="13"/>
  <c r="R16" i="13"/>
  <c r="O16" i="13"/>
  <c r="Q16" i="13"/>
  <c r="I16" i="13"/>
  <c r="K15" i="13"/>
  <c r="M15" i="13"/>
  <c r="P15" i="13"/>
  <c r="R15" i="13"/>
  <c r="O15" i="13"/>
  <c r="Q15" i="13"/>
  <c r="I15" i="13"/>
  <c r="K14" i="13"/>
  <c r="M14" i="13"/>
  <c r="P14" i="13"/>
  <c r="R14" i="13"/>
  <c r="O14" i="13"/>
  <c r="Q14" i="13"/>
  <c r="I14" i="13"/>
  <c r="K13" i="13"/>
  <c r="M13" i="13"/>
  <c r="P13" i="13"/>
  <c r="R13" i="13"/>
  <c r="O13" i="13"/>
  <c r="Q13" i="13"/>
  <c r="I13" i="13"/>
  <c r="K12" i="13"/>
  <c r="M12" i="13"/>
  <c r="P12" i="13"/>
  <c r="R12" i="13"/>
  <c r="O12" i="13"/>
  <c r="Q12" i="13"/>
  <c r="I12" i="13"/>
  <c r="K11" i="13"/>
  <c r="M11" i="13"/>
  <c r="P11" i="13"/>
  <c r="R11" i="13"/>
  <c r="O11" i="13"/>
  <c r="Q11" i="13"/>
  <c r="I11" i="13"/>
  <c r="K10" i="13"/>
  <c r="M10" i="13"/>
  <c r="P10" i="13"/>
  <c r="R10" i="13"/>
  <c r="O10" i="13"/>
  <c r="Q10" i="13"/>
  <c r="I10" i="13"/>
  <c r="K9" i="13"/>
  <c r="M9" i="13"/>
  <c r="P9" i="13"/>
  <c r="R9" i="13"/>
  <c r="O9" i="13"/>
  <c r="Q9" i="13"/>
  <c r="I9" i="13"/>
  <c r="K8" i="13"/>
  <c r="M8" i="13"/>
  <c r="P8" i="13"/>
  <c r="R8" i="13"/>
  <c r="O8" i="13"/>
  <c r="Q8" i="13"/>
  <c r="I8" i="13"/>
  <c r="K7" i="13"/>
  <c r="M7" i="13"/>
  <c r="P7" i="13"/>
  <c r="R7" i="13"/>
  <c r="O7" i="13"/>
  <c r="Q7" i="13"/>
  <c r="I7" i="13"/>
  <c r="K6" i="13"/>
  <c r="M6" i="13"/>
  <c r="P6" i="13"/>
  <c r="R6" i="13"/>
  <c r="O6" i="13"/>
  <c r="Q6" i="13"/>
  <c r="I6" i="13"/>
  <c r="K5" i="13"/>
  <c r="M5" i="13"/>
  <c r="P5" i="13"/>
  <c r="R5" i="13"/>
  <c r="O5" i="13"/>
  <c r="Q5" i="13"/>
  <c r="I5" i="13"/>
  <c r="K4" i="13"/>
  <c r="M4" i="13"/>
  <c r="P4" i="13"/>
  <c r="R4" i="13"/>
  <c r="O4" i="13"/>
  <c r="Q4" i="13"/>
  <c r="I4" i="13"/>
  <c r="K3" i="13"/>
  <c r="M3" i="13"/>
  <c r="P3" i="13"/>
  <c r="R3" i="13"/>
  <c r="O3" i="13"/>
  <c r="Q3" i="13"/>
  <c r="I3" i="13"/>
  <c r="K2" i="13"/>
  <c r="M2" i="13"/>
  <c r="P2" i="13"/>
  <c r="R2" i="13"/>
  <c r="O2" i="13"/>
  <c r="Q2" i="13"/>
  <c r="I2" i="13"/>
  <c r="K3" i="3"/>
  <c r="J48" i="3"/>
  <c r="J47" i="3"/>
  <c r="J46" i="3"/>
  <c r="J45" i="3"/>
  <c r="J44" i="3"/>
  <c r="J42" i="3"/>
  <c r="J41" i="3"/>
  <c r="J40" i="3"/>
  <c r="J39" i="3"/>
  <c r="J38" i="3"/>
  <c r="J37" i="3"/>
  <c r="J36" i="3"/>
  <c r="J35" i="3"/>
  <c r="J34" i="3"/>
  <c r="J32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2" i="3"/>
  <c r="J11" i="3"/>
  <c r="J10" i="3"/>
  <c r="J9" i="3"/>
  <c r="J8" i="3"/>
  <c r="J7" i="3"/>
  <c r="J6" i="3"/>
  <c r="J5" i="3"/>
  <c r="J4" i="3"/>
  <c r="J3" i="3"/>
  <c r="J2" i="3"/>
  <c r="K2" i="3"/>
  <c r="K4" i="3"/>
  <c r="K5" i="3"/>
  <c r="K6" i="3"/>
  <c r="K7" i="3"/>
  <c r="K8" i="3"/>
  <c r="K9" i="3"/>
  <c r="K10" i="3"/>
  <c r="K11" i="3"/>
  <c r="K12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2" i="3"/>
  <c r="K34" i="3"/>
  <c r="K35" i="3"/>
  <c r="K36" i="3"/>
  <c r="K37" i="3"/>
  <c r="K38" i="3"/>
  <c r="K39" i="3"/>
  <c r="K40" i="3"/>
  <c r="K41" i="3"/>
  <c r="K42" i="3"/>
  <c r="K44" i="3"/>
  <c r="K45" i="3"/>
  <c r="K46" i="3"/>
  <c r="K47" i="3"/>
  <c r="K48" i="3"/>
</calcChain>
</file>

<file path=xl/sharedStrings.xml><?xml version="1.0" encoding="utf-8"?>
<sst xmlns="http://schemas.openxmlformats.org/spreadsheetml/2006/main" count="2545" uniqueCount="891">
  <si>
    <t>Treatment</t>
  </si>
  <si>
    <t>S-104-2</t>
  </si>
  <si>
    <t>S-127-1</t>
  </si>
  <si>
    <t>S-118-1</t>
  </si>
  <si>
    <t>S-127-2</t>
  </si>
  <si>
    <t>S-204-2</t>
  </si>
  <si>
    <t>S-104-1</t>
  </si>
  <si>
    <t>Sample ID</t>
  </si>
  <si>
    <t>Spider ID</t>
  </si>
  <si>
    <t>Trial</t>
  </si>
  <si>
    <t>Elemental Mass</t>
  </si>
  <si>
    <t>WellPlateAssignment</t>
  </si>
  <si>
    <t>W4</t>
  </si>
  <si>
    <t>A1</t>
  </si>
  <si>
    <t>A10</t>
  </si>
  <si>
    <t>S-110-1</t>
  </si>
  <si>
    <t>W10</t>
  </si>
  <si>
    <t>A11</t>
  </si>
  <si>
    <t>S-110-2</t>
  </si>
  <si>
    <t>S-115-1</t>
  </si>
  <si>
    <t>W15</t>
  </si>
  <si>
    <t>S-130-1</t>
  </si>
  <si>
    <t>W30</t>
  </si>
  <si>
    <t>S-214-1</t>
  </si>
  <si>
    <t>WF14</t>
  </si>
  <si>
    <t>S-214-2</t>
  </si>
  <si>
    <t>A12</t>
  </si>
  <si>
    <t>S-219-1</t>
  </si>
  <si>
    <t>WF19</t>
  </si>
  <si>
    <t>S-222-1</t>
  </si>
  <si>
    <t>WF22</t>
  </si>
  <si>
    <t>W27</t>
  </si>
  <si>
    <t>A2</t>
  </si>
  <si>
    <t>W18</t>
  </si>
  <si>
    <t>A3</t>
  </si>
  <si>
    <t>S-130-2</t>
  </si>
  <si>
    <t>A4</t>
  </si>
  <si>
    <t>S-118-2</t>
  </si>
  <si>
    <t>A5</t>
  </si>
  <si>
    <t>S-204-1</t>
  </si>
  <si>
    <t>WF4</t>
  </si>
  <si>
    <t>A6</t>
  </si>
  <si>
    <t>S-207-1</t>
  </si>
  <si>
    <t>WF7</t>
  </si>
  <si>
    <t>A7</t>
  </si>
  <si>
    <t>S-207-2</t>
  </si>
  <si>
    <t>S-210-1</t>
  </si>
  <si>
    <t>WF10</t>
  </si>
  <si>
    <t>S-216-1</t>
  </si>
  <si>
    <t>WF16</t>
  </si>
  <si>
    <t>S-216-2</t>
  </si>
  <si>
    <t>A8</t>
  </si>
  <si>
    <t>S-228-1</t>
  </si>
  <si>
    <t>WF28</t>
  </si>
  <si>
    <t>S-217-1</t>
  </si>
  <si>
    <t>W17</t>
  </si>
  <si>
    <t>S-301-1</t>
  </si>
  <si>
    <t>WL1</t>
  </si>
  <si>
    <t>A9</t>
  </si>
  <si>
    <t>S-301-2</t>
  </si>
  <si>
    <t>S-402-2SP</t>
  </si>
  <si>
    <t>SP2</t>
  </si>
  <si>
    <t>S-409-1</t>
  </si>
  <si>
    <t>SP9</t>
  </si>
  <si>
    <t>S-222-2</t>
  </si>
  <si>
    <t>B1</t>
  </si>
  <si>
    <t>S-206-1W</t>
  </si>
  <si>
    <t>W6</t>
  </si>
  <si>
    <t>S-206-2W</t>
  </si>
  <si>
    <t>S-303-1</t>
  </si>
  <si>
    <t>WL3</t>
  </si>
  <si>
    <t>B2</t>
  </si>
  <si>
    <t>S-401-1</t>
  </si>
  <si>
    <t>SP1</t>
  </si>
  <si>
    <t>S-401-2</t>
  </si>
  <si>
    <t>S-101-1</t>
  </si>
  <si>
    <t>W1</t>
  </si>
  <si>
    <t>B3</t>
  </si>
  <si>
    <t>S-105-1</t>
  </si>
  <si>
    <t>W5</t>
  </si>
  <si>
    <t>S-114-1</t>
  </si>
  <si>
    <t>W14</t>
  </si>
  <si>
    <t>S-114-2</t>
  </si>
  <si>
    <t>S-129-1</t>
  </si>
  <si>
    <t>W29</t>
  </si>
  <si>
    <t>S-203-1</t>
  </si>
  <si>
    <t>WF3</t>
  </si>
  <si>
    <t>S-203-2</t>
  </si>
  <si>
    <t>S-218-1</t>
  </si>
  <si>
    <t>WF18</t>
  </si>
  <si>
    <t>S-218-2</t>
  </si>
  <si>
    <t>S-227-1</t>
  </si>
  <si>
    <t>WF27</t>
  </si>
  <si>
    <t>S-227-2</t>
  </si>
  <si>
    <t>B4</t>
  </si>
  <si>
    <t>S-229-1</t>
  </si>
  <si>
    <t>WF29</t>
  </si>
  <si>
    <t>S-229-2</t>
  </si>
  <si>
    <t>S-211-2W</t>
  </si>
  <si>
    <t>W11</t>
  </si>
  <si>
    <t>S-211-1W</t>
  </si>
  <si>
    <t>B5</t>
  </si>
  <si>
    <t>S-302-1</t>
  </si>
  <si>
    <t>WL2</t>
  </si>
  <si>
    <t>S-302-2</t>
  </si>
  <si>
    <t>S-410-1</t>
  </si>
  <si>
    <t>SP10</t>
  </si>
  <si>
    <t>B6</t>
  </si>
  <si>
    <t>S-410-2</t>
  </si>
  <si>
    <t>S-102-1</t>
  </si>
  <si>
    <t>W2</t>
  </si>
  <si>
    <t>B7</t>
  </si>
  <si>
    <t>S-102-2</t>
  </si>
  <si>
    <t>S-109-1</t>
  </si>
  <si>
    <t>W9</t>
  </si>
  <si>
    <t>S-109-2</t>
  </si>
  <si>
    <t>S-112-1</t>
  </si>
  <si>
    <t>W12</t>
  </si>
  <si>
    <t>S-119-1</t>
  </si>
  <si>
    <t>W19</t>
  </si>
  <si>
    <t>S-119-2</t>
  </si>
  <si>
    <t>S-201-1</t>
  </si>
  <si>
    <t>WF1</t>
  </si>
  <si>
    <t>S-201-2</t>
  </si>
  <si>
    <t>B8</t>
  </si>
  <si>
    <t>S-206-1WF</t>
  </si>
  <si>
    <t>WF6</t>
  </si>
  <si>
    <t>S-206-2WF</t>
  </si>
  <si>
    <t>S-211-2</t>
  </si>
  <si>
    <t>WF11</t>
  </si>
  <si>
    <t>S-213-1</t>
  </si>
  <si>
    <t>WF13</t>
  </si>
  <si>
    <t>B9</t>
  </si>
  <si>
    <t>S-221-1</t>
  </si>
  <si>
    <t>WF21</t>
  </si>
  <si>
    <t>S-308-2</t>
  </si>
  <si>
    <t>W8</t>
  </si>
  <si>
    <t>S-408-1SP</t>
  </si>
  <si>
    <t>SP8</t>
  </si>
  <si>
    <t>S-215-2</t>
  </si>
  <si>
    <t>WF5</t>
  </si>
  <si>
    <t>WF17</t>
  </si>
  <si>
    <t>W16</t>
  </si>
  <si>
    <t>S-215-1</t>
  </si>
  <si>
    <t>WF15</t>
  </si>
  <si>
    <t>S-221-2</t>
  </si>
  <si>
    <t>ID</t>
  </si>
  <si>
    <t>Elem(mg)</t>
  </si>
  <si>
    <t>Elem(g)</t>
  </si>
  <si>
    <t>W13</t>
  </si>
  <si>
    <t>WF2</t>
  </si>
  <si>
    <t>X</t>
  </si>
  <si>
    <t>WF12</t>
  </si>
  <si>
    <t>SP4</t>
  </si>
  <si>
    <t>SP6</t>
  </si>
  <si>
    <t>WF8</t>
  </si>
  <si>
    <t>WF20</t>
  </si>
  <si>
    <t>SP3</t>
  </si>
  <si>
    <t>SP5</t>
  </si>
  <si>
    <t>WF9</t>
  </si>
  <si>
    <t>SP7</t>
  </si>
  <si>
    <t>W7</t>
  </si>
  <si>
    <t>N%</t>
  </si>
  <si>
    <t>Trt</t>
  </si>
  <si>
    <t>Date Captured</t>
  </si>
  <si>
    <t>Location</t>
  </si>
  <si>
    <t>SANB</t>
  </si>
  <si>
    <t>LMME</t>
  </si>
  <si>
    <t>OSXC</t>
  </si>
  <si>
    <t>C%</t>
  </si>
  <si>
    <t>Run4</t>
  </si>
  <si>
    <t>Run3</t>
  </si>
  <si>
    <t>All</t>
  </si>
  <si>
    <t>Nitrogen%</t>
  </si>
  <si>
    <t>Carbon%</t>
  </si>
  <si>
    <t>Macronutrients</t>
  </si>
  <si>
    <t>ImageJ</t>
  </si>
  <si>
    <t>Week</t>
  </si>
  <si>
    <t>PhotoUsed</t>
  </si>
  <si>
    <t>Excretas (#)</t>
  </si>
  <si>
    <t>ExcretaArea (mm)</t>
  </si>
  <si>
    <t>Software Notes:</t>
  </si>
  <si>
    <t>1. "Analyze &gt; Set scale" (mm), using *Straight* tool to form 10mm line in Image J with the paper ruler in photo</t>
  </si>
  <si>
    <t>W13_P6230048_2</t>
  </si>
  <si>
    <t>2. "Free-hand selections" tool to encircle each excreta</t>
  </si>
  <si>
    <t>W18_P6160012_1</t>
  </si>
  <si>
    <t>3. "Analyze &gt; Measure" to log excreta</t>
  </si>
  <si>
    <t>W18_P6230039_2</t>
  </si>
  <si>
    <t>4. Save Results as Excel file "SpiderID_PhotoID_wk" within the "ExcretaImageJ_RawData" folder of external hard drive</t>
  </si>
  <si>
    <t>W27_P6160007_1</t>
  </si>
  <si>
    <t>5. Count/measure all excreta</t>
  </si>
  <si>
    <t>W27_P6230072_2</t>
  </si>
  <si>
    <t>6. Enter Results into (this) Master Spreadsheet</t>
  </si>
  <si>
    <t>WF4_P6260118_1</t>
  </si>
  <si>
    <t>WF4_P7020235_2</t>
  </si>
  <si>
    <t>WF7_P6260134_1</t>
  </si>
  <si>
    <t>WF7_P7020219_2</t>
  </si>
  <si>
    <t>WF10_P7020267_2</t>
  </si>
  <si>
    <t>WF16_P6260094_1</t>
  </si>
  <si>
    <t>WF16_P7020243_2</t>
  </si>
  <si>
    <t>WF28_P6260110_1</t>
  </si>
  <si>
    <t>WF28_P7020227_2</t>
  </si>
  <si>
    <t>W17_P7210512_1, P6260162?</t>
  </si>
  <si>
    <t>W17_P7020251_2</t>
  </si>
  <si>
    <t>WL1_P7030337_1</t>
  </si>
  <si>
    <t>WL1_P7100373_2</t>
  </si>
  <si>
    <t>SP2_P7210497_1</t>
  </si>
  <si>
    <t>SP2_P7270632_2</t>
  </si>
  <si>
    <t>SP9_P7210505_1</t>
  </si>
  <si>
    <t>SP9_P7270628_2</t>
  </si>
  <si>
    <t>W4_P6160037_1</t>
  </si>
  <si>
    <t>W4_P6230020_2</t>
  </si>
  <si>
    <t>W10_P6160029_1</t>
  </si>
  <si>
    <t>W10_P6230064_2</t>
  </si>
  <si>
    <t>W15_P6160032_1</t>
  </si>
  <si>
    <t>W15_P6230060_2</t>
  </si>
  <si>
    <t>W30_P6160009_1</t>
  </si>
  <si>
    <t xml:space="preserve">W30_P6230052_2 </t>
  </si>
  <si>
    <t>WF5_P6260106_1</t>
  </si>
  <si>
    <t>WF5_P7020247_2</t>
  </si>
  <si>
    <t>WF14_P6260126_1</t>
  </si>
  <si>
    <t>WF14_P7020207_2</t>
  </si>
  <si>
    <t>WF17_P6260114_1</t>
  </si>
  <si>
    <t>WF17_P7020203_2</t>
  </si>
  <si>
    <t>WF19_P6260138_1</t>
  </si>
  <si>
    <t>WF19_P7020215_2</t>
  </si>
  <si>
    <t>WF22_P6260082_1</t>
  </si>
  <si>
    <t>WF22_P7020258_2</t>
  </si>
  <si>
    <t>W6_P6260142_1</t>
  </si>
  <si>
    <t>W6_P7020283_2</t>
  </si>
  <si>
    <t>WL3_P7030353_1</t>
  </si>
  <si>
    <t>WL3_P7100369_2</t>
  </si>
  <si>
    <t>SP1_P7210493_1</t>
  </si>
  <si>
    <t>SP1_P7270648_2</t>
  </si>
  <si>
    <t>SP4_P7210477_1</t>
  </si>
  <si>
    <t>SP4_P7270640_2</t>
  </si>
  <si>
    <t>SP6_P7210489_1</t>
  </si>
  <si>
    <t>SP6_P7270644_2</t>
  </si>
  <si>
    <t>WF8_P7210485_1</t>
  </si>
  <si>
    <t>WF8_P7270614_2</t>
  </si>
  <si>
    <t>W1_P6160025_1</t>
  </si>
  <si>
    <t>W1_P6230055_2</t>
  </si>
  <si>
    <t>W5_P6160021_1</t>
  </si>
  <si>
    <t>W5_P6230044_2</t>
  </si>
  <si>
    <t>W14_P6160014_1</t>
  </si>
  <si>
    <t>W14_P6230031_2</t>
  </si>
  <si>
    <t>W29_P6160004_1</t>
  </si>
  <si>
    <t>W29_P6230035_2</t>
  </si>
  <si>
    <t>WF3_P6260174_1</t>
  </si>
  <si>
    <t>WF3_P7020222_2</t>
  </si>
  <si>
    <t>WF18_P7230516_1, P6260166?</t>
  </si>
  <si>
    <t>P7020291, no pic of paper just cut up parts</t>
  </si>
  <si>
    <t>WF27_P6260122_1</t>
  </si>
  <si>
    <t>WF27_P7020275_2</t>
  </si>
  <si>
    <t>WF29_P6260146_1, P6260150?</t>
  </si>
  <si>
    <t>WF29_P7020231_2</t>
  </si>
  <si>
    <t>W11_P6260090_1</t>
  </si>
  <si>
    <t>W11_P7020263_2</t>
  </si>
  <si>
    <t>W16_P6260102_1</t>
  </si>
  <si>
    <t>W16_P7020239_2</t>
  </si>
  <si>
    <t>WF20_P7030341_1</t>
  </si>
  <si>
    <t>WF20_P7100365_2</t>
  </si>
  <si>
    <t>WL2_P7030349_1</t>
  </si>
  <si>
    <t>WL2_P7100381_2</t>
  </si>
  <si>
    <t>SP3_P7210473_1</t>
  </si>
  <si>
    <t>SP3_P7270610_2</t>
  </si>
  <si>
    <t>SP5_P7210465_1</t>
  </si>
  <si>
    <t>SP5_P7270636_2</t>
  </si>
  <si>
    <t>SP10_P7210501_1</t>
  </si>
  <si>
    <t>SP10_P7270622_2</t>
  </si>
  <si>
    <t>W2_P6160016_1</t>
  </si>
  <si>
    <t>W2_P6230023_2</t>
  </si>
  <si>
    <t>W9_P6230068_2</t>
  </si>
  <si>
    <t>W12_P6160003_1</t>
  </si>
  <si>
    <t>W12_P6230075_2</t>
  </si>
  <si>
    <t>W19_P6160011_1</t>
  </si>
  <si>
    <t>W19_P6230026_2</t>
  </si>
  <si>
    <t>WF1_P6260098_1</t>
  </si>
  <si>
    <t>WF1_P7020271_2, P7020287?</t>
  </si>
  <si>
    <t>WF6_6260154_1</t>
  </si>
  <si>
    <t>WF6_P7020199_2</t>
  </si>
  <si>
    <t>WF11_P6260170_1</t>
  </si>
  <si>
    <t>WF11_P7020279_2</t>
  </si>
  <si>
    <t>WF13_P6260086_1</t>
  </si>
  <si>
    <t>WF13_P7020211_2</t>
  </si>
  <si>
    <t>WF15_P6260158_1</t>
  </si>
  <si>
    <t>WF15_P7020255_2</t>
  </si>
  <si>
    <t>WF21_P6260130_1</t>
  </si>
  <si>
    <t>WF21_P7020293_2</t>
  </si>
  <si>
    <t>WF9_P7030345_1</t>
  </si>
  <si>
    <t>WF9_P7100377_2</t>
  </si>
  <si>
    <t>W8_P7030358_1</t>
  </si>
  <si>
    <t>W8_P7100385_2</t>
  </si>
  <si>
    <t>SP7_P7210461_1</t>
  </si>
  <si>
    <t>SP7_P7270618_2</t>
  </si>
  <si>
    <t>SP8_P7210468_1</t>
  </si>
  <si>
    <t>SP8_P7270656_2</t>
  </si>
  <si>
    <t>W7_P7210481_1</t>
  </si>
  <si>
    <t>W7_P7270652_2</t>
  </si>
  <si>
    <t>Mass</t>
  </si>
  <si>
    <t>Weight (mg)</t>
  </si>
  <si>
    <t>Method</t>
  </si>
  <si>
    <t>N Area</t>
  </si>
  <si>
    <t>C Area</t>
  </si>
  <si>
    <t xml:space="preserve">C/N </t>
  </si>
  <si>
    <t>N Factor</t>
  </si>
  <si>
    <t>C Factor</t>
  </si>
  <si>
    <t>2mgChem80s</t>
  </si>
  <si>
    <t>11 163</t>
  </si>
  <si>
    <t>22 356</t>
  </si>
  <si>
    <t>3 656</t>
  </si>
  <si>
    <t>11 667</t>
  </si>
  <si>
    <t>1 313</t>
  </si>
  <si>
    <t>3 440</t>
  </si>
  <si>
    <t>2 228</t>
  </si>
  <si>
    <t>7 363</t>
  </si>
  <si>
    <t>1 622</t>
  </si>
  <si>
    <t>4 128</t>
  </si>
  <si>
    <t>3 807</t>
  </si>
  <si>
    <t>11 255</t>
  </si>
  <si>
    <t>5 602</t>
  </si>
  <si>
    <t>12 445</t>
  </si>
  <si>
    <t>3 165</t>
  </si>
  <si>
    <t>7 401</t>
  </si>
  <si>
    <t>1 775</t>
  </si>
  <si>
    <t>3 875</t>
  </si>
  <si>
    <t>7 738</t>
  </si>
  <si>
    <t>17 023</t>
  </si>
  <si>
    <t>3 269</t>
  </si>
  <si>
    <t>7 746</t>
  </si>
  <si>
    <t>5 467</t>
  </si>
  <si>
    <t>12 632</t>
  </si>
  <si>
    <t>5 865</t>
  </si>
  <si>
    <t>13 385</t>
  </si>
  <si>
    <t>3 409</t>
  </si>
  <si>
    <t>7 854</t>
  </si>
  <si>
    <t>4 224</t>
  </si>
  <si>
    <t>11 160</t>
  </si>
  <si>
    <t>7 182</t>
  </si>
  <si>
    <t>14 364</t>
  </si>
  <si>
    <t>4 005</t>
  </si>
  <si>
    <t>9 960</t>
  </si>
  <si>
    <t>6 401</t>
  </si>
  <si>
    <t>13 710</t>
  </si>
  <si>
    <t>4 342</t>
  </si>
  <si>
    <t>11 952</t>
  </si>
  <si>
    <t>4 682</t>
  </si>
  <si>
    <t>12 127</t>
  </si>
  <si>
    <t>1 043</t>
  </si>
  <si>
    <t>2 521</t>
  </si>
  <si>
    <t>Wet Mass</t>
  </si>
  <si>
    <t>Description</t>
  </si>
  <si>
    <t>Analysis Assigned</t>
  </si>
  <si>
    <t>Lipid Dry Mass Start</t>
  </si>
  <si>
    <t>Lipid Dry Mass End</t>
  </si>
  <si>
    <t>%Change (Lipid)</t>
  </si>
  <si>
    <t>BradfordMass1</t>
  </si>
  <si>
    <t>Bmass_mg</t>
  </si>
  <si>
    <t>BradConc</t>
  </si>
  <si>
    <t>%Protein</t>
  </si>
  <si>
    <t>Lipid mass</t>
  </si>
  <si>
    <t>Protein mass</t>
  </si>
  <si>
    <t>Lipid %</t>
  </si>
  <si>
    <t>Protein %</t>
  </si>
  <si>
    <t>C21</t>
  </si>
  <si>
    <t>Trial 1, 7th day on diet (06/09/15)</t>
  </si>
  <si>
    <t>Macronutrient Analysis</t>
  </si>
  <si>
    <t>C25</t>
  </si>
  <si>
    <t>C153</t>
  </si>
  <si>
    <t>Trial 2 Crickets 7th day on diet (06/16/15)</t>
  </si>
  <si>
    <t>C155</t>
  </si>
  <si>
    <t>C160</t>
  </si>
  <si>
    <t>C245</t>
  </si>
  <si>
    <t>Trial 3, 7th day on diet (06/23/15</t>
  </si>
  <si>
    <t>C246</t>
  </si>
  <si>
    <t>C332</t>
  </si>
  <si>
    <t>Trial 4, 7th day on diet (06/30/15)</t>
  </si>
  <si>
    <t>C334</t>
  </si>
  <si>
    <t>C420</t>
  </si>
  <si>
    <t>Trial 5, 7th day on diet (07/07/15)</t>
  </si>
  <si>
    <t>C421</t>
  </si>
  <si>
    <t>C428</t>
  </si>
  <si>
    <t>C508</t>
  </si>
  <si>
    <t>Trial 6, 7th day on diet (07/13/15)</t>
  </si>
  <si>
    <t>C517</t>
  </si>
  <si>
    <t>C606</t>
  </si>
  <si>
    <t>Trial 7, 7th day on diet (07/23/15)</t>
  </si>
  <si>
    <t>C31</t>
  </si>
  <si>
    <t>C33</t>
  </si>
  <si>
    <t>C161</t>
  </si>
  <si>
    <t>C165</t>
  </si>
  <si>
    <t>C167</t>
  </si>
  <si>
    <t>C247</t>
  </si>
  <si>
    <t>C250</t>
  </si>
  <si>
    <t>C253</t>
  </si>
  <si>
    <t>C255</t>
  </si>
  <si>
    <t>C346</t>
  </si>
  <si>
    <t>C429</t>
  </si>
  <si>
    <t>C437</t>
  </si>
  <si>
    <t>C527</t>
  </si>
  <si>
    <t>C613</t>
  </si>
  <si>
    <t>C36</t>
  </si>
  <si>
    <t>C38</t>
  </si>
  <si>
    <t>C42</t>
  </si>
  <si>
    <t>C44</t>
  </si>
  <si>
    <t>C172</t>
  </si>
  <si>
    <t>C179</t>
  </si>
  <si>
    <t>C260</t>
  </si>
  <si>
    <t>C265</t>
  </si>
  <si>
    <t>C358</t>
  </si>
  <si>
    <t>C445</t>
  </si>
  <si>
    <t>C529</t>
  </si>
  <si>
    <t>C535</t>
  </si>
  <si>
    <t>C536</t>
  </si>
  <si>
    <t>C537</t>
  </si>
  <si>
    <t>C618</t>
  </si>
  <si>
    <t>C48</t>
  </si>
  <si>
    <t>C182</t>
  </si>
  <si>
    <t>C269</t>
  </si>
  <si>
    <t>C270</t>
  </si>
  <si>
    <t>C360</t>
  </si>
  <si>
    <t>C362</t>
  </si>
  <si>
    <t>C449</t>
  </si>
  <si>
    <t>C451</t>
  </si>
  <si>
    <t>C454</t>
  </si>
  <si>
    <t>C456</t>
  </si>
  <si>
    <t>C538</t>
  </si>
  <si>
    <t>C539</t>
  </si>
  <si>
    <t>C546</t>
  </si>
  <si>
    <t>C632</t>
  </si>
  <si>
    <t>C633</t>
  </si>
  <si>
    <t>C2</t>
  </si>
  <si>
    <t>Start</t>
  </si>
  <si>
    <t>Trial 1 Shipment Start(06/03/15)</t>
  </si>
  <si>
    <t>C5</t>
  </si>
  <si>
    <t>C15</t>
  </si>
  <si>
    <t>C57</t>
  </si>
  <si>
    <t>Trial 2 Shipment Start (06/09/15)</t>
  </si>
  <si>
    <t>C65</t>
  </si>
  <si>
    <t>C68</t>
  </si>
  <si>
    <t>C282</t>
  </si>
  <si>
    <t>Trial 4 Shipment (06/23/15)</t>
  </si>
  <si>
    <t>C284</t>
  </si>
  <si>
    <t>C459</t>
  </si>
  <si>
    <t>Trial 6 Shipment (07/08/15)</t>
  </si>
  <si>
    <t>C461</t>
  </si>
  <si>
    <t>C462</t>
  </si>
  <si>
    <t>C466</t>
  </si>
  <si>
    <t>C551</t>
  </si>
  <si>
    <t>Trial 7 Shipment (07/15/15)</t>
  </si>
  <si>
    <t>C557</t>
  </si>
  <si>
    <t>R-113-1</t>
  </si>
  <si>
    <t>parts</t>
  </si>
  <si>
    <t>Macro</t>
  </si>
  <si>
    <t>R-113-2</t>
  </si>
  <si>
    <t>R-118-1</t>
  </si>
  <si>
    <t>R-127-2</t>
  </si>
  <si>
    <t>R-216-2WF</t>
  </si>
  <si>
    <t>R-217-2W</t>
  </si>
  <si>
    <t>R-301-2</t>
  </si>
  <si>
    <t>R-402-2SP</t>
  </si>
  <si>
    <t>R-409-2</t>
  </si>
  <si>
    <t>R-412-1</t>
  </si>
  <si>
    <t>R-110-1</t>
  </si>
  <si>
    <t>R-115-1</t>
  </si>
  <si>
    <t>R-115-2</t>
  </si>
  <si>
    <t>R-214-2</t>
  </si>
  <si>
    <t>R-219-1</t>
  </si>
  <si>
    <t>R-206-1W</t>
  </si>
  <si>
    <t>R-303-2</t>
  </si>
  <si>
    <t>R-401-1</t>
  </si>
  <si>
    <t>R-404-1</t>
  </si>
  <si>
    <t>R-406-1</t>
  </si>
  <si>
    <t>R-406-2</t>
  </si>
  <si>
    <t>R-101-1</t>
  </si>
  <si>
    <t>R-105-1</t>
  </si>
  <si>
    <t>R-114-1</t>
  </si>
  <si>
    <t>R-203-1</t>
  </si>
  <si>
    <t>R-227-2</t>
  </si>
  <si>
    <t>R-229-2</t>
  </si>
  <si>
    <t>R-320-1</t>
  </si>
  <si>
    <t>R-302-2</t>
  </si>
  <si>
    <t>R-403-1</t>
  </si>
  <si>
    <t>R-405-1</t>
  </si>
  <si>
    <t>R-410-1</t>
  </si>
  <si>
    <t>R-102-2</t>
  </si>
  <si>
    <t>R-109-2</t>
  </si>
  <si>
    <t>R-119-2</t>
  </si>
  <si>
    <t>R-211-1WF</t>
  </si>
  <si>
    <t>R-221-1</t>
  </si>
  <si>
    <t>R-221-2</t>
  </si>
  <si>
    <t>R-309-1</t>
  </si>
  <si>
    <t>R-407-1SP</t>
  </si>
  <si>
    <t>R-408-2-3SP</t>
  </si>
  <si>
    <t>R-407-1W</t>
  </si>
  <si>
    <t>R-407-2W</t>
  </si>
  <si>
    <t>Cricket</t>
  </si>
  <si>
    <t>CrickWetMass</t>
  </si>
  <si>
    <t>CrckEstDry</t>
  </si>
  <si>
    <t>MassN</t>
  </si>
  <si>
    <t>MassC</t>
  </si>
  <si>
    <t>C244</t>
  </si>
  <si>
    <t>13 455</t>
  </si>
  <si>
    <t>32 050</t>
  </si>
  <si>
    <t>C513</t>
  </si>
  <si>
    <t>6 177</t>
  </si>
  <si>
    <t>16 370</t>
  </si>
  <si>
    <t>C331</t>
  </si>
  <si>
    <t>5 291</t>
  </si>
  <si>
    <t>15 175</t>
  </si>
  <si>
    <t>C241</t>
  </si>
  <si>
    <t>11 501</t>
  </si>
  <si>
    <t>29 674</t>
  </si>
  <si>
    <t>C154</t>
  </si>
  <si>
    <t>21 601</t>
  </si>
  <si>
    <t>51 381</t>
  </si>
  <si>
    <t>C158</t>
  </si>
  <si>
    <t>12 156</t>
  </si>
  <si>
    <t>31 658</t>
  </si>
  <si>
    <t>C242</t>
  </si>
  <si>
    <t>12 486</t>
  </si>
  <si>
    <t>33 863</t>
  </si>
  <si>
    <t>C337</t>
  </si>
  <si>
    <t>6 045</t>
  </si>
  <si>
    <t>15 805</t>
  </si>
  <si>
    <t>C425</t>
  </si>
  <si>
    <t>19 436</t>
  </si>
  <si>
    <t>49 962</t>
  </si>
  <si>
    <t>C599</t>
  </si>
  <si>
    <t>12 425</t>
  </si>
  <si>
    <t>26 581</t>
  </si>
  <si>
    <t>C601</t>
  </si>
  <si>
    <t>15 859</t>
  </si>
  <si>
    <t>34 573</t>
  </si>
  <si>
    <t>C18</t>
  </si>
  <si>
    <t>17 403</t>
  </si>
  <si>
    <t>43 000</t>
  </si>
  <si>
    <t>C419</t>
  </si>
  <si>
    <t>11 934</t>
  </si>
  <si>
    <t>29 166</t>
  </si>
  <si>
    <t>C22</t>
  </si>
  <si>
    <t>16 421</t>
  </si>
  <si>
    <t>40 430</t>
  </si>
  <si>
    <t>C19</t>
  </si>
  <si>
    <t>11 562</t>
  </si>
  <si>
    <t>28 436</t>
  </si>
  <si>
    <t>C608</t>
  </si>
  <si>
    <t>14 283</t>
  </si>
  <si>
    <t>36 977</t>
  </si>
  <si>
    <t>C616</t>
  </si>
  <si>
    <t>11 370</t>
  </si>
  <si>
    <t>30 116</t>
  </si>
  <si>
    <t>C435</t>
  </si>
  <si>
    <t>15 451</t>
  </si>
  <si>
    <t>38 873</t>
  </si>
  <si>
    <t>C348</t>
  </si>
  <si>
    <t>7 766</t>
  </si>
  <si>
    <t>23 550</t>
  </si>
  <si>
    <t>C432</t>
  </si>
  <si>
    <t>21 560</t>
  </si>
  <si>
    <t>51 950</t>
  </si>
  <si>
    <t>C614</t>
  </si>
  <si>
    <t>5 610</t>
  </si>
  <si>
    <t>15 069</t>
  </si>
  <si>
    <t>C523</t>
  </si>
  <si>
    <t>17 102</t>
  </si>
  <si>
    <t>C526</t>
  </si>
  <si>
    <t>4 698</t>
  </si>
  <si>
    <t>14 496</t>
  </si>
  <si>
    <t>C345</t>
  </si>
  <si>
    <t>5 982</t>
  </si>
  <si>
    <t>16 266</t>
  </si>
  <si>
    <t>C342</t>
  </si>
  <si>
    <t>6 523</t>
  </si>
  <si>
    <t>18 083</t>
  </si>
  <si>
    <t>C521</t>
  </si>
  <si>
    <t>8 622</t>
  </si>
  <si>
    <t>21 929</t>
  </si>
  <si>
    <t>C615</t>
  </si>
  <si>
    <t>5 497</t>
  </si>
  <si>
    <t>14 807</t>
  </si>
  <si>
    <t>C658</t>
  </si>
  <si>
    <t>22 236</t>
  </si>
  <si>
    <t>51 317</t>
  </si>
  <si>
    <t>C653</t>
  </si>
  <si>
    <t>10 806</t>
  </si>
  <si>
    <t>27 695</t>
  </si>
  <si>
    <t>C431</t>
  </si>
  <si>
    <t>17 234</t>
  </si>
  <si>
    <t>42 860</t>
  </si>
  <si>
    <t>C40</t>
  </si>
  <si>
    <t>14 681</t>
  </si>
  <si>
    <t>52 599</t>
  </si>
  <si>
    <t>7 255</t>
  </si>
  <si>
    <t>21 691</t>
  </si>
  <si>
    <t>C180</t>
  </si>
  <si>
    <t>11 236</t>
  </si>
  <si>
    <t>30 444</t>
  </si>
  <si>
    <t>C45</t>
  </si>
  <si>
    <t>8 294</t>
  </si>
  <si>
    <t>23 638</t>
  </si>
  <si>
    <t>C177</t>
  </si>
  <si>
    <t>8 733</t>
  </si>
  <si>
    <t>24 315</t>
  </si>
  <si>
    <t>C617</t>
  </si>
  <si>
    <t>20 487</t>
  </si>
  <si>
    <t>50 646</t>
  </si>
  <si>
    <t>C352</t>
  </si>
  <si>
    <t>10 616</t>
  </si>
  <si>
    <t>31 009</t>
  </si>
  <si>
    <t>C355</t>
  </si>
  <si>
    <t>17 381</t>
  </si>
  <si>
    <t>52 098</t>
  </si>
  <si>
    <t>C257</t>
  </si>
  <si>
    <t>10 070</t>
  </si>
  <si>
    <t>30 097</t>
  </si>
  <si>
    <t>C446</t>
  </si>
  <si>
    <t>14 526</t>
  </si>
  <si>
    <t>37 823</t>
  </si>
  <si>
    <t>C261</t>
  </si>
  <si>
    <t>19 419</t>
  </si>
  <si>
    <t>52 936</t>
  </si>
  <si>
    <t>C624</t>
  </si>
  <si>
    <t>10 577</t>
  </si>
  <si>
    <t>27 366</t>
  </si>
  <si>
    <t>C530</t>
  </si>
  <si>
    <t>13 991</t>
  </si>
  <si>
    <t>46 633</t>
  </si>
  <si>
    <t>C258</t>
  </si>
  <si>
    <t>20 194</t>
  </si>
  <si>
    <t>51 606</t>
  </si>
  <si>
    <t>C625</t>
  </si>
  <si>
    <t>21 345</t>
  </si>
  <si>
    <t>53 963</t>
  </si>
  <si>
    <t>C349</t>
  </si>
  <si>
    <t>11 909</t>
  </si>
  <si>
    <t>32 190</t>
  </si>
  <si>
    <t>C541</t>
  </si>
  <si>
    <t>7 755</t>
  </si>
  <si>
    <t>26 689</t>
  </si>
  <si>
    <t>C452</t>
  </si>
  <si>
    <t>13 032</t>
  </si>
  <si>
    <t>53 063</t>
  </si>
  <si>
    <t>C276</t>
  </si>
  <si>
    <t>8 972</t>
  </si>
  <si>
    <t>38 027</t>
  </si>
  <si>
    <t>C54</t>
  </si>
  <si>
    <t>6 165</t>
  </si>
  <si>
    <t>22 920</t>
  </si>
  <si>
    <t>C634</t>
  </si>
  <si>
    <t>3 589</t>
  </si>
  <si>
    <t>12 638</t>
  </si>
  <si>
    <t>C363</t>
  </si>
  <si>
    <t>8 023</t>
  </si>
  <si>
    <t>37 750</t>
  </si>
  <si>
    <t>C271</t>
  </si>
  <si>
    <t>9 499</t>
  </si>
  <si>
    <t>32 454</t>
  </si>
  <si>
    <t>C55</t>
  </si>
  <si>
    <t>12 992</t>
  </si>
  <si>
    <t>56 638</t>
  </si>
  <si>
    <t>C458</t>
  </si>
  <si>
    <t>8 466</t>
  </si>
  <si>
    <t>25 916</t>
  </si>
  <si>
    <t>C367</t>
  </si>
  <si>
    <t>6 664</t>
  </si>
  <si>
    <t>18 297</t>
  </si>
  <si>
    <t>C543</t>
  </si>
  <si>
    <t>5 766</t>
  </si>
  <si>
    <t>19 380</t>
  </si>
  <si>
    <t>C457</t>
  </si>
  <si>
    <t>7 575</t>
  </si>
  <si>
    <t>23 771</t>
  </si>
  <si>
    <t>C274</t>
  </si>
  <si>
    <t>6 071</t>
  </si>
  <si>
    <t>16 780</t>
  </si>
  <si>
    <t>C542</t>
  </si>
  <si>
    <t>15 118</t>
  </si>
  <si>
    <t>54 108</t>
  </si>
  <si>
    <t>C630</t>
  </si>
  <si>
    <t>9 782</t>
  </si>
  <si>
    <t>28 749</t>
  </si>
  <si>
    <t>CollectiveBradford60-90%</t>
  </si>
  <si>
    <t>OldProtein mass</t>
  </si>
  <si>
    <t>new protein mass</t>
  </si>
  <si>
    <t>OldProtein %</t>
  </si>
  <si>
    <t>new final Protein %</t>
  </si>
  <si>
    <t>N</t>
  </si>
  <si>
    <t>Nmass</t>
  </si>
  <si>
    <t>Cmass</t>
  </si>
  <si>
    <t>CN</t>
  </si>
  <si>
    <t>Spider</t>
  </si>
  <si>
    <t>20 109</t>
  </si>
  <si>
    <t>41 546</t>
  </si>
  <si>
    <t>11 910</t>
  </si>
  <si>
    <t>21 716</t>
  </si>
  <si>
    <t>14 733</t>
  </si>
  <si>
    <t>31 405</t>
  </si>
  <si>
    <t>8 937</t>
  </si>
  <si>
    <t>18 392</t>
  </si>
  <si>
    <t>12 149</t>
  </si>
  <si>
    <t>20 243</t>
  </si>
  <si>
    <t>7 786</t>
  </si>
  <si>
    <t>19 604</t>
  </si>
  <si>
    <t>10 795</t>
  </si>
  <si>
    <t>32 681</t>
  </si>
  <si>
    <t>13 704</t>
  </si>
  <si>
    <t>21 323</t>
  </si>
  <si>
    <t>12 696</t>
  </si>
  <si>
    <t>27 649</t>
  </si>
  <si>
    <t>11 096</t>
  </si>
  <si>
    <t>21 295</t>
  </si>
  <si>
    <t>31 714</t>
  </si>
  <si>
    <t>35 485</t>
  </si>
  <si>
    <t>14 571</t>
  </si>
  <si>
    <t>27 969</t>
  </si>
  <si>
    <t>16 622</t>
  </si>
  <si>
    <t>30 761</t>
  </si>
  <si>
    <t>18 675</t>
  </si>
  <si>
    <t>32 002</t>
  </si>
  <si>
    <t>10 899</t>
  </si>
  <si>
    <t>29 107</t>
  </si>
  <si>
    <t>27 642</t>
  </si>
  <si>
    <t>44 210</t>
  </si>
  <si>
    <t>6 331</t>
  </si>
  <si>
    <t>10 491</t>
  </si>
  <si>
    <t>8 858</t>
  </si>
  <si>
    <t>21 529</t>
  </si>
  <si>
    <t>14 984</t>
  </si>
  <si>
    <t>20 515</t>
  </si>
  <si>
    <t>14 953</t>
  </si>
  <si>
    <t>22 892</t>
  </si>
  <si>
    <t>12 506</t>
  </si>
  <si>
    <t>15 795</t>
  </si>
  <si>
    <t>13 227</t>
  </si>
  <si>
    <t>25 315</t>
  </si>
  <si>
    <t>11 920</t>
  </si>
  <si>
    <t>20 492</t>
  </si>
  <si>
    <t>8 709</t>
  </si>
  <si>
    <t>18 663</t>
  </si>
  <si>
    <t>15 192</t>
  </si>
  <si>
    <t>26 522</t>
  </si>
  <si>
    <t>9 007</t>
  </si>
  <si>
    <t>30 583</t>
  </si>
  <si>
    <t>16 115</t>
  </si>
  <si>
    <t>28 792</t>
  </si>
  <si>
    <t>9 217</t>
  </si>
  <si>
    <t>20 297</t>
  </si>
  <si>
    <t>17 854</t>
  </si>
  <si>
    <t>32 834</t>
  </si>
  <si>
    <t>20 842</t>
  </si>
  <si>
    <t>33 987</t>
  </si>
  <si>
    <t>27 901</t>
  </si>
  <si>
    <t>45 381</t>
  </si>
  <si>
    <t>20 288</t>
  </si>
  <si>
    <t>35 746</t>
  </si>
  <si>
    <t>17 132</t>
  </si>
  <si>
    <t>34 220</t>
  </si>
  <si>
    <t>22 971</t>
  </si>
  <si>
    <t>34 227</t>
  </si>
  <si>
    <t>5 461</t>
  </si>
  <si>
    <t>12 867</t>
  </si>
  <si>
    <t>16 323</t>
  </si>
  <si>
    <t>26 184</t>
  </si>
  <si>
    <t>7 507</t>
  </si>
  <si>
    <t>18 729</t>
  </si>
  <si>
    <t>13 544</t>
  </si>
  <si>
    <t>25 113</t>
  </si>
  <si>
    <t>11 205</t>
  </si>
  <si>
    <t>26 687</t>
  </si>
  <si>
    <t>7 360</t>
  </si>
  <si>
    <t>18 042</t>
  </si>
  <si>
    <t>19 407</t>
  </si>
  <si>
    <t>29 589</t>
  </si>
  <si>
    <t>7 879</t>
  </si>
  <si>
    <t>15 077</t>
  </si>
  <si>
    <t>24 406</t>
  </si>
  <si>
    <t>50 258</t>
  </si>
  <si>
    <t>22 319</t>
  </si>
  <si>
    <t>53 769</t>
  </si>
  <si>
    <t>13 456</t>
  </si>
  <si>
    <t>39 671</t>
  </si>
  <si>
    <t>7 349</t>
  </si>
  <si>
    <t>14 383</t>
  </si>
  <si>
    <t>12 356</t>
  </si>
  <si>
    <t>23 321</t>
  </si>
  <si>
    <t>11 174</t>
  </si>
  <si>
    <t>24 093</t>
  </si>
  <si>
    <t>11 841</t>
  </si>
  <si>
    <t>30 349</t>
  </si>
  <si>
    <t>12 278</t>
  </si>
  <si>
    <t>18 456</t>
  </si>
  <si>
    <t>22 305</t>
  </si>
  <si>
    <t>45 292</t>
  </si>
  <si>
    <t>20 929</t>
  </si>
  <si>
    <t>45 407</t>
  </si>
  <si>
    <t>25 050</t>
  </si>
  <si>
    <t>42 681</t>
  </si>
  <si>
    <t>19 640</t>
  </si>
  <si>
    <t>47 527</t>
  </si>
  <si>
    <t>13 230</t>
  </si>
  <si>
    <t>33 553</t>
  </si>
  <si>
    <t>7 725</t>
  </si>
  <si>
    <t>24 425</t>
  </si>
  <si>
    <t>8 576</t>
  </si>
  <si>
    <t>28 622</t>
  </si>
  <si>
    <t>10 260</t>
  </si>
  <si>
    <t>20 127</t>
  </si>
  <si>
    <t>13 070</t>
  </si>
  <si>
    <t>24 231</t>
  </si>
  <si>
    <t>8 695</t>
  </si>
  <si>
    <t>21 574</t>
  </si>
  <si>
    <t>12 835</t>
  </si>
  <si>
    <t>32 202</t>
  </si>
  <si>
    <t>4 920</t>
  </si>
  <si>
    <t>13 699</t>
  </si>
  <si>
    <t>5 120</t>
  </si>
  <si>
    <t>14 088</t>
  </si>
  <si>
    <t>6 015</t>
  </si>
  <si>
    <t>16 817</t>
  </si>
  <si>
    <t>15 154</t>
  </si>
  <si>
    <t>25 181</t>
  </si>
  <si>
    <t>9 102</t>
  </si>
  <si>
    <t>32 958</t>
  </si>
  <si>
    <t>4 829</t>
  </si>
  <si>
    <t>18 787</t>
  </si>
  <si>
    <t>5 468</t>
  </si>
  <si>
    <t>20 733</t>
  </si>
  <si>
    <t>17 786</t>
  </si>
  <si>
    <t>45 904</t>
  </si>
  <si>
    <t>12 052</t>
  </si>
  <si>
    <t>27 159</t>
  </si>
  <si>
    <t>18 478</t>
  </si>
  <si>
    <t>45 862</t>
  </si>
  <si>
    <t>14 846</t>
  </si>
  <si>
    <t>35 689</t>
  </si>
  <si>
    <t>18 828</t>
  </si>
  <si>
    <t>52 381</t>
  </si>
  <si>
    <t>12 752</t>
  </si>
  <si>
    <t>45 776</t>
  </si>
  <si>
    <t>12 655</t>
  </si>
  <si>
    <t>37 235</t>
  </si>
  <si>
    <t>20 120</t>
  </si>
  <si>
    <t>51 582</t>
  </si>
  <si>
    <t>5 020</t>
  </si>
  <si>
    <t>18 112</t>
  </si>
  <si>
    <t>EggSac Week</t>
  </si>
  <si>
    <t>Molt Week</t>
  </si>
  <si>
    <t>Day1 Starv Mass</t>
  </si>
  <si>
    <t>Day 10 Starv</t>
  </si>
  <si>
    <t>Day 7 Feed Mass</t>
  </si>
  <si>
    <t>Day 14 Feed Mass (FINAL)</t>
  </si>
  <si>
    <t>Cricket 1</t>
  </si>
  <si>
    <t>PredictProtein1</t>
  </si>
  <si>
    <t>PredictLipid1</t>
  </si>
  <si>
    <t>Cricket 2</t>
  </si>
  <si>
    <t>PredictProtein2</t>
  </si>
  <si>
    <t>PredictLipid2</t>
  </si>
  <si>
    <t>PredictProtein3</t>
  </si>
  <si>
    <t>PredictLipid3</t>
  </si>
  <si>
    <t>PredictProtein4</t>
  </si>
  <si>
    <t>PredictLipid4</t>
  </si>
  <si>
    <t>PredictProtein5</t>
  </si>
  <si>
    <t>PredictLipid5</t>
  </si>
  <si>
    <t>PredictProtein6</t>
  </si>
  <si>
    <t>PredictLipid6</t>
  </si>
  <si>
    <t>PredictProtein7</t>
  </si>
  <si>
    <t>PredictLipid7</t>
  </si>
  <si>
    <t>PredictProtein8</t>
  </si>
  <si>
    <t>PredictLipid8</t>
  </si>
  <si>
    <t>TotalProteinCons</t>
  </si>
  <si>
    <t>TotalLipidCons</t>
  </si>
  <si>
    <t>Total</t>
  </si>
  <si>
    <t>PredictN1</t>
  </si>
  <si>
    <t>PredictC1</t>
  </si>
  <si>
    <t>PredictN2</t>
  </si>
  <si>
    <t>PredictC2</t>
  </si>
  <si>
    <t>PredictN3</t>
  </si>
  <si>
    <t>PredictC3</t>
  </si>
  <si>
    <t>PredictN4</t>
  </si>
  <si>
    <t>PredictC4</t>
  </si>
  <si>
    <t>PredictN5</t>
  </si>
  <si>
    <t>PredictC5</t>
  </si>
  <si>
    <t>PredictN6</t>
  </si>
  <si>
    <t>PredictC6</t>
  </si>
  <si>
    <t>PredictN7</t>
  </si>
  <si>
    <t>PredictC7</t>
  </si>
  <si>
    <t>PredictN8</t>
  </si>
  <si>
    <t>PredictC8</t>
  </si>
  <si>
    <t>TotalNCons</t>
  </si>
  <si>
    <t>TotalCCons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</si>
</sst>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00000"/>
    <numFmt numFmtId="167" formatCode="#,##0.0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u/>
      <sz val="8"/>
      <color theme="1"/>
      <name val="Arial"/>
      <family val="2"/>
    </font>
    <font>
      <b/>
      <u/>
      <sz val="8"/>
      <name val="Arial"/>
    </font>
    <font>
      <sz val="8"/>
      <name val="Arial"/>
      <family val="2"/>
    </font>
    <font>
      <sz val="8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5">
    <xf numFmtId="0" fontId="0" fillId="0" borderId="0" xfId="0"/>
    <xf numFmtId="0" fontId="4" fillId="0" borderId="1" xfId="0" applyFont="1" applyBorder="1"/>
    <xf numFmtId="0" fontId="5" fillId="0" borderId="1" xfId="0" applyFont="1" applyBorder="1"/>
    <xf numFmtId="164" fontId="4" fillId="0" borderId="1" xfId="0" applyNumberFormat="1" applyFont="1" applyBorder="1"/>
    <xf numFmtId="0" fontId="3" fillId="0" borderId="1" xfId="0" applyFont="1" applyBorder="1"/>
    <xf numFmtId="0" fontId="6" fillId="0" borderId="1" xfId="0" applyFont="1" applyBorder="1"/>
    <xf numFmtId="46" fontId="3" fillId="0" borderId="1" xfId="0" applyNumberFormat="1" applyFont="1" applyBorder="1"/>
    <xf numFmtId="164" fontId="3" fillId="0" borderId="1" xfId="0" applyNumberFormat="1" applyFont="1" applyBorder="1"/>
    <xf numFmtId="164" fontId="3" fillId="0" borderId="0" xfId="0" applyNumberFormat="1" applyFont="1"/>
    <xf numFmtId="0" fontId="3" fillId="2" borderId="1" xfId="0" applyFont="1" applyFill="1" applyBorder="1"/>
    <xf numFmtId="0" fontId="6" fillId="2" borderId="1" xfId="0" applyFont="1" applyFill="1" applyBorder="1"/>
    <xf numFmtId="0" fontId="6" fillId="0" borderId="1" xfId="0" applyFont="1" applyFill="1" applyBorder="1"/>
    <xf numFmtId="46" fontId="7" fillId="0" borderId="1" xfId="0" applyNumberFormat="1" applyFont="1" applyBorder="1"/>
    <xf numFmtId="21" fontId="3" fillId="0" borderId="1" xfId="0" applyNumberFormat="1" applyFont="1" applyBorder="1"/>
    <xf numFmtId="164" fontId="0" fillId="0" borderId="0" xfId="0" applyNumberFormat="1"/>
    <xf numFmtId="46" fontId="0" fillId="0" borderId="0" xfId="0" applyNumberFormat="1"/>
    <xf numFmtId="0" fontId="0" fillId="0" borderId="0" xfId="0" applyFill="1"/>
    <xf numFmtId="0" fontId="9" fillId="0" borderId="0" xfId="0" applyFont="1" applyFill="1"/>
    <xf numFmtId="2" fontId="0" fillId="0" borderId="0" xfId="0" applyNumberFormat="1" applyFill="1"/>
    <xf numFmtId="16" fontId="0" fillId="0" borderId="0" xfId="0" applyNumberFormat="1" applyFill="1"/>
    <xf numFmtId="0" fontId="10" fillId="0" borderId="0" xfId="0" applyFont="1" applyFill="1"/>
    <xf numFmtId="46" fontId="0" fillId="0" borderId="1" xfId="0" applyNumberFormat="1" applyBorder="1"/>
    <xf numFmtId="21" fontId="0" fillId="0" borderId="1" xfId="0" applyNumberFormat="1" applyBorder="1"/>
    <xf numFmtId="46" fontId="11" fillId="0" borderId="1" xfId="0" applyNumberFormat="1" applyFont="1" applyBorder="1"/>
    <xf numFmtId="46" fontId="3" fillId="0" borderId="1" xfId="0" applyNumberFormat="1" applyFont="1" applyFill="1" applyBorder="1"/>
    <xf numFmtId="0" fontId="1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46" fontId="0" fillId="0" borderId="0" xfId="0" applyNumberFormat="1" applyFill="1"/>
    <xf numFmtId="46" fontId="11" fillId="0" borderId="0" xfId="0" applyNumberFormat="1" applyFont="1" applyFill="1"/>
    <xf numFmtId="0" fontId="11" fillId="0" borderId="0" xfId="0" applyFont="1" applyFill="1"/>
    <xf numFmtId="21" fontId="0" fillId="0" borderId="0" xfId="0" applyNumberFormat="1" applyFill="1"/>
    <xf numFmtId="0" fontId="8" fillId="0" borderId="0" xfId="0" applyFont="1" applyFill="1"/>
    <xf numFmtId="164" fontId="9" fillId="0" borderId="0" xfId="0" applyNumberFormat="1" applyFont="1" applyFill="1"/>
    <xf numFmtId="165" fontId="9" fillId="0" borderId="0" xfId="0" applyNumberFormat="1" applyFont="1" applyFill="1"/>
    <xf numFmtId="166" fontId="9" fillId="0" borderId="0" xfId="0" applyNumberFormat="1" applyFont="1" applyFill="1"/>
    <xf numFmtId="167" fontId="9" fillId="0" borderId="0" xfId="0" applyNumberFormat="1" applyFont="1" applyFill="1"/>
    <xf numFmtId="2" fontId="9" fillId="0" borderId="0" xfId="0" applyNumberFormat="1" applyFont="1" applyFill="1"/>
    <xf numFmtId="0" fontId="8" fillId="0" borderId="0" xfId="0" applyFont="1" applyFill="1" applyAlignment="1">
      <alignment horizontal="right"/>
    </xf>
    <xf numFmtId="164" fontId="11" fillId="0" borderId="0" xfId="0" applyNumberFormat="1" applyFont="1" applyFill="1"/>
    <xf numFmtId="0" fontId="0" fillId="0" borderId="0" xfId="0" applyNumberFormat="1" applyFont="1" applyFill="1"/>
    <xf numFmtId="165" fontId="0" fillId="0" borderId="0" xfId="0" applyNumberFormat="1" applyFill="1"/>
    <xf numFmtId="166" fontId="0" fillId="0" borderId="0" xfId="0" applyNumberFormat="1" applyFill="1"/>
    <xf numFmtId="167" fontId="0" fillId="0" borderId="0" xfId="0" applyNumberFormat="1" applyFill="1"/>
    <xf numFmtId="46" fontId="8" fillId="0" borderId="0" xfId="0" applyNumberFormat="1" applyFont="1" applyFill="1" applyAlignment="1">
      <alignment horizontal="right"/>
    </xf>
    <xf numFmtId="21" fontId="8" fillId="0" borderId="0" xfId="0" applyNumberFormat="1" applyFont="1" applyFill="1" applyAlignment="1">
      <alignment horizontal="right"/>
    </xf>
    <xf numFmtId="164" fontId="0" fillId="0" borderId="0" xfId="0" applyNumberFormat="1" applyFill="1"/>
    <xf numFmtId="0" fontId="3" fillId="0" borderId="1" xfId="0" applyFont="1" applyFill="1" applyBorder="1"/>
    <xf numFmtId="46" fontId="11" fillId="0" borderId="0" xfId="0" applyNumberFormat="1" applyFont="1"/>
    <xf numFmtId="2" fontId="0" fillId="0" borderId="0" xfId="0" applyNumberFormat="1"/>
    <xf numFmtId="21" fontId="0" fillId="0" borderId="0" xfId="0" applyNumberFormat="1"/>
    <xf numFmtId="0" fontId="7" fillId="0" borderId="1" xfId="0" applyFont="1" applyFill="1" applyBorder="1"/>
    <xf numFmtId="0" fontId="0" fillId="0" borderId="0" xfId="0" applyNumberFormat="1" applyFill="1"/>
    <xf numFmtId="46" fontId="7" fillId="0" borderId="1" xfId="0" applyNumberFormat="1" applyFont="1" applyFill="1" applyBorder="1"/>
    <xf numFmtId="21" fontId="3" fillId="0" borderId="1" xfId="0" applyNumberFormat="1" applyFont="1" applyFill="1" applyBorder="1"/>
    <xf numFmtId="0" fontId="6" fillId="0" borderId="2" xfId="0" applyFont="1" applyFill="1" applyBorder="1"/>
    <xf numFmtId="0" fontId="8" fillId="3" borderId="0" xfId="0" applyFont="1" applyFill="1"/>
    <xf numFmtId="0" fontId="8" fillId="4" borderId="0" xfId="0" applyFont="1" applyFill="1"/>
    <xf numFmtId="0" fontId="8" fillId="5" borderId="0" xfId="0" applyFont="1" applyFill="1"/>
    <xf numFmtId="0" fontId="1" fillId="0" borderId="0" xfId="0" applyFont="1"/>
    <xf numFmtId="14" fontId="0" fillId="0" borderId="0" xfId="0" applyNumberFormat="1"/>
    <xf numFmtId="165" fontId="0" fillId="0" borderId="0" xfId="0" applyNumberFormat="1"/>
    <xf numFmtId="0" fontId="14" fillId="0" borderId="0" xfId="0" applyFont="1"/>
    <xf numFmtId="0" fontId="11" fillId="0" borderId="0" xfId="0" applyFont="1"/>
    <xf numFmtId="0" fontId="14" fillId="0" borderId="0" xfId="0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Cricket Mass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380489938759326"/>
                  <c:y val="5.5292489840009201E-2"/>
                </c:manualLayout>
              </c:layout>
              <c:numFmt formatCode="General" sourceLinked="0"/>
            </c:trendlineLbl>
          </c:trendline>
          <c:xVal>
            <c:numRef>
              <c:f>[1]IngestaEgesta!$B$2:$B$74</c:f>
              <c:numCache>
                <c:formatCode>General</c:formatCode>
                <c:ptCount val="73"/>
                <c:pt idx="0">
                  <c:v>0.20119999999999999</c:v>
                </c:pt>
                <c:pt idx="1">
                  <c:v>0.23280000000000001</c:v>
                </c:pt>
                <c:pt idx="2">
                  <c:v>0.1109</c:v>
                </c:pt>
                <c:pt idx="3">
                  <c:v>0.17649999999999999</c:v>
                </c:pt>
                <c:pt idx="4">
                  <c:v>0.19550000000000001</c:v>
                </c:pt>
                <c:pt idx="5">
                  <c:v>0.14380000000000001</c:v>
                </c:pt>
                <c:pt idx="6">
                  <c:v>9.9699999999999997E-2</c:v>
                </c:pt>
                <c:pt idx="7">
                  <c:v>0.18379999999999999</c:v>
                </c:pt>
                <c:pt idx="8">
                  <c:v>0.16439999999999999</c:v>
                </c:pt>
                <c:pt idx="9">
                  <c:v>8.7400000000000005E-2</c:v>
                </c:pt>
                <c:pt idx="10">
                  <c:v>0.1719</c:v>
                </c:pt>
                <c:pt idx="11">
                  <c:v>0.1492</c:v>
                </c:pt>
                <c:pt idx="12">
                  <c:v>0.1056</c:v>
                </c:pt>
                <c:pt idx="13">
                  <c:v>0.12479999999999999</c:v>
                </c:pt>
                <c:pt idx="14">
                  <c:v>0.11849999999999999</c:v>
                </c:pt>
                <c:pt idx="15">
                  <c:v>0.1895</c:v>
                </c:pt>
                <c:pt idx="16">
                  <c:v>0.28549999999999998</c:v>
                </c:pt>
                <c:pt idx="17">
                  <c:v>0.2162</c:v>
                </c:pt>
                <c:pt idx="18">
                  <c:v>0.17069999999999999</c:v>
                </c:pt>
                <c:pt idx="19">
                  <c:v>0.184</c:v>
                </c:pt>
                <c:pt idx="20">
                  <c:v>0.1978</c:v>
                </c:pt>
                <c:pt idx="21">
                  <c:v>0.1386</c:v>
                </c:pt>
                <c:pt idx="22">
                  <c:v>0.1263</c:v>
                </c:pt>
                <c:pt idx="23">
                  <c:v>8.8300000000000003E-2</c:v>
                </c:pt>
                <c:pt idx="24">
                  <c:v>0.16289999999999999</c:v>
                </c:pt>
                <c:pt idx="25">
                  <c:v>0.15129999999999999</c:v>
                </c:pt>
                <c:pt idx="26">
                  <c:v>0.1036</c:v>
                </c:pt>
                <c:pt idx="27">
                  <c:v>0.16209999999999999</c:v>
                </c:pt>
                <c:pt idx="28">
                  <c:v>0.15959999999999999</c:v>
                </c:pt>
                <c:pt idx="29">
                  <c:v>0.20680000000000001</c:v>
                </c:pt>
                <c:pt idx="30">
                  <c:v>0.2407</c:v>
                </c:pt>
                <c:pt idx="31">
                  <c:v>0.19839999999999999</c:v>
                </c:pt>
                <c:pt idx="32">
                  <c:v>0.1226</c:v>
                </c:pt>
                <c:pt idx="33">
                  <c:v>0.1731</c:v>
                </c:pt>
                <c:pt idx="34">
                  <c:v>0.1421</c:v>
                </c:pt>
                <c:pt idx="35">
                  <c:v>0.19650000000000001</c:v>
                </c:pt>
                <c:pt idx="36">
                  <c:v>0.18709999999999999</c:v>
                </c:pt>
                <c:pt idx="37">
                  <c:v>0.10970000000000001</c:v>
                </c:pt>
                <c:pt idx="38">
                  <c:v>0.1996</c:v>
                </c:pt>
                <c:pt idx="39">
                  <c:v>0.1641</c:v>
                </c:pt>
                <c:pt idx="40">
                  <c:v>0.17430000000000001</c:v>
                </c:pt>
                <c:pt idx="41">
                  <c:v>0.1386</c:v>
                </c:pt>
                <c:pt idx="42">
                  <c:v>0.1142</c:v>
                </c:pt>
                <c:pt idx="43">
                  <c:v>0.18090000000000001</c:v>
                </c:pt>
                <c:pt idx="44">
                  <c:v>0.13669999999999999</c:v>
                </c:pt>
                <c:pt idx="45">
                  <c:v>0.14749999999999999</c:v>
                </c:pt>
                <c:pt idx="46">
                  <c:v>0.1244</c:v>
                </c:pt>
                <c:pt idx="47">
                  <c:v>0.1095</c:v>
                </c:pt>
                <c:pt idx="48">
                  <c:v>0.11169999999999999</c:v>
                </c:pt>
                <c:pt idx="49">
                  <c:v>0.1022</c:v>
                </c:pt>
                <c:pt idx="50">
                  <c:v>0.21809999999999999</c:v>
                </c:pt>
                <c:pt idx="51">
                  <c:v>0.11849999999999999</c:v>
                </c:pt>
                <c:pt idx="52">
                  <c:v>0.1343</c:v>
                </c:pt>
                <c:pt idx="53">
                  <c:v>0.184</c:v>
                </c:pt>
                <c:pt idx="54">
                  <c:v>0.1542</c:v>
                </c:pt>
                <c:pt idx="55">
                  <c:v>0.14549999999999999</c:v>
                </c:pt>
                <c:pt idx="56">
                  <c:v>8.7599999999999997E-2</c:v>
                </c:pt>
                <c:pt idx="57">
                  <c:v>0.16370000000000001</c:v>
                </c:pt>
                <c:pt idx="58">
                  <c:v>0.126</c:v>
                </c:pt>
                <c:pt idx="59">
                  <c:v>0.18709999999999999</c:v>
                </c:pt>
                <c:pt idx="60">
                  <c:v>0.12920000000000001</c:v>
                </c:pt>
                <c:pt idx="61">
                  <c:v>0.1867</c:v>
                </c:pt>
                <c:pt idx="62">
                  <c:v>0.1595</c:v>
                </c:pt>
                <c:pt idx="63">
                  <c:v>0.14660000000000001</c:v>
                </c:pt>
                <c:pt idx="64">
                  <c:v>0.18279999999999999</c:v>
                </c:pt>
                <c:pt idx="65">
                  <c:v>0.1186</c:v>
                </c:pt>
                <c:pt idx="66">
                  <c:v>0.13200000000000001</c:v>
                </c:pt>
                <c:pt idx="67">
                  <c:v>0.13350000000000001</c:v>
                </c:pt>
                <c:pt idx="68">
                  <c:v>0.13739999999999999</c:v>
                </c:pt>
                <c:pt idx="69">
                  <c:v>0.14149999999999999</c:v>
                </c:pt>
                <c:pt idx="70">
                  <c:v>0.11650000000000001</c:v>
                </c:pt>
                <c:pt idx="71">
                  <c:v>0.1371</c:v>
                </c:pt>
                <c:pt idx="72">
                  <c:v>0.1026</c:v>
                </c:pt>
              </c:numCache>
            </c:numRef>
          </c:xVal>
          <c:yVal>
            <c:numRef>
              <c:f>[1]IngestaEgesta!$G$2:$G$74</c:f>
              <c:numCache>
                <c:formatCode>General</c:formatCode>
                <c:ptCount val="73"/>
                <c:pt idx="0">
                  <c:v>4.3779999999999999E-2</c:v>
                </c:pt>
                <c:pt idx="1">
                  <c:v>4.8210000000000003E-2</c:v>
                </c:pt>
                <c:pt idx="2">
                  <c:v>2.231E-2</c:v>
                </c:pt>
                <c:pt idx="3">
                  <c:v>3.8100000000000002E-2</c:v>
                </c:pt>
                <c:pt idx="4">
                  <c:v>4.1309999999999999E-2</c:v>
                </c:pt>
                <c:pt idx="5">
                  <c:v>3.125E-2</c:v>
                </c:pt>
                <c:pt idx="6">
                  <c:v>2.0469999999999999E-2</c:v>
                </c:pt>
                <c:pt idx="7">
                  <c:v>4.122E-2</c:v>
                </c:pt>
                <c:pt idx="8">
                  <c:v>3.4660000000000003E-2</c:v>
                </c:pt>
                <c:pt idx="9">
                  <c:v>1.8370000000000001E-2</c:v>
                </c:pt>
                <c:pt idx="10">
                  <c:v>3.32E-2</c:v>
                </c:pt>
                <c:pt idx="11">
                  <c:v>3.4939999999999999E-2</c:v>
                </c:pt>
                <c:pt idx="12">
                  <c:v>2.444E-2</c:v>
                </c:pt>
                <c:pt idx="13">
                  <c:v>2.7699999999999999E-2</c:v>
                </c:pt>
                <c:pt idx="14">
                  <c:v>2.479E-2</c:v>
                </c:pt>
                <c:pt idx="15">
                  <c:v>4.2720000000000001E-2</c:v>
                </c:pt>
                <c:pt idx="16">
                  <c:v>7.2959999999999997E-2</c:v>
                </c:pt>
                <c:pt idx="17">
                  <c:v>5.1860000000000003E-2</c:v>
                </c:pt>
                <c:pt idx="18">
                  <c:v>3.798E-2</c:v>
                </c:pt>
                <c:pt idx="19">
                  <c:v>3.8199999999999998E-2</c:v>
                </c:pt>
                <c:pt idx="20">
                  <c:v>4.4159999999999998E-2</c:v>
                </c:pt>
                <c:pt idx="21">
                  <c:v>2.896E-2</c:v>
                </c:pt>
                <c:pt idx="22">
                  <c:v>2.8490000000000001E-2</c:v>
                </c:pt>
                <c:pt idx="23">
                  <c:v>1.712E-2</c:v>
                </c:pt>
                <c:pt idx="24">
                  <c:v>4.3490000000000001E-2</c:v>
                </c:pt>
                <c:pt idx="25">
                  <c:v>3.4759999999999999E-2</c:v>
                </c:pt>
                <c:pt idx="26">
                  <c:v>2.392E-2</c:v>
                </c:pt>
                <c:pt idx="27">
                  <c:v>4.0079999999999998E-2</c:v>
                </c:pt>
                <c:pt idx="28">
                  <c:v>3.5720000000000002E-2</c:v>
                </c:pt>
                <c:pt idx="29">
                  <c:v>5.9080000000000001E-2</c:v>
                </c:pt>
                <c:pt idx="30">
                  <c:v>7.1199999999999999E-2</c:v>
                </c:pt>
                <c:pt idx="31">
                  <c:v>5.2310000000000002E-2</c:v>
                </c:pt>
                <c:pt idx="32">
                  <c:v>3.1099999999999999E-2</c:v>
                </c:pt>
                <c:pt idx="33">
                  <c:v>3.882E-2</c:v>
                </c:pt>
                <c:pt idx="34">
                  <c:v>3.8780000000000002E-2</c:v>
                </c:pt>
                <c:pt idx="35">
                  <c:v>4.9869999999999998E-2</c:v>
                </c:pt>
                <c:pt idx="36">
                  <c:v>4.3610000000000003E-2</c:v>
                </c:pt>
                <c:pt idx="37">
                  <c:v>2.554E-2</c:v>
                </c:pt>
                <c:pt idx="38">
                  <c:v>5.2630000000000003E-2</c:v>
                </c:pt>
                <c:pt idx="39">
                  <c:v>4.4130000000000003E-2</c:v>
                </c:pt>
                <c:pt idx="40">
                  <c:v>4.3389999999999998E-2</c:v>
                </c:pt>
                <c:pt idx="41">
                  <c:v>3.3849999999999998E-2</c:v>
                </c:pt>
                <c:pt idx="42">
                  <c:v>2.8660000000000001E-2</c:v>
                </c:pt>
                <c:pt idx="43">
                  <c:v>4.317E-2</c:v>
                </c:pt>
                <c:pt idx="44">
                  <c:v>3.5220000000000001E-2</c:v>
                </c:pt>
                <c:pt idx="45">
                  <c:v>3.8800000000000001E-2</c:v>
                </c:pt>
                <c:pt idx="46">
                  <c:v>3.3649999999999999E-2</c:v>
                </c:pt>
                <c:pt idx="47">
                  <c:v>2.2169999999999999E-2</c:v>
                </c:pt>
                <c:pt idx="48">
                  <c:v>2.7869999999999999E-2</c:v>
                </c:pt>
                <c:pt idx="49">
                  <c:v>2.4029999999999999E-2</c:v>
                </c:pt>
                <c:pt idx="50">
                  <c:v>4.9820000000000003E-2</c:v>
                </c:pt>
                <c:pt idx="51">
                  <c:v>2.9770000000000001E-2</c:v>
                </c:pt>
                <c:pt idx="52">
                  <c:v>4.2770000000000002E-2</c:v>
                </c:pt>
                <c:pt idx="53">
                  <c:v>4.215E-2</c:v>
                </c:pt>
                <c:pt idx="54">
                  <c:v>4.3900000000000002E-2</c:v>
                </c:pt>
                <c:pt idx="55">
                  <c:v>4.0329999999999998E-2</c:v>
                </c:pt>
                <c:pt idx="56">
                  <c:v>1.8440000000000002E-2</c:v>
                </c:pt>
                <c:pt idx="57">
                  <c:v>3.6240000000000001E-2</c:v>
                </c:pt>
                <c:pt idx="58">
                  <c:v>2.9170000000000001E-2</c:v>
                </c:pt>
                <c:pt idx="59">
                  <c:v>4.7559999999999998E-2</c:v>
                </c:pt>
                <c:pt idx="60">
                  <c:v>3.5150000000000001E-2</c:v>
                </c:pt>
                <c:pt idx="61">
                  <c:v>4.632E-2</c:v>
                </c:pt>
                <c:pt idx="62">
                  <c:v>4.5969999999999997E-2</c:v>
                </c:pt>
                <c:pt idx="63">
                  <c:v>3.9539999999999999E-2</c:v>
                </c:pt>
                <c:pt idx="64">
                  <c:v>4.215E-2</c:v>
                </c:pt>
                <c:pt idx="65">
                  <c:v>3.3169999999999998E-2</c:v>
                </c:pt>
                <c:pt idx="66">
                  <c:v>3.7740000000000003E-2</c:v>
                </c:pt>
                <c:pt idx="67">
                  <c:v>3.8519999999999999E-2</c:v>
                </c:pt>
                <c:pt idx="68">
                  <c:v>2.8400000000000002E-2</c:v>
                </c:pt>
                <c:pt idx="69">
                  <c:v>3.8379999999999997E-2</c:v>
                </c:pt>
                <c:pt idx="70">
                  <c:v>2.8219999999999999E-2</c:v>
                </c:pt>
                <c:pt idx="71">
                  <c:v>4.3639999999999998E-2</c:v>
                </c:pt>
                <c:pt idx="72">
                  <c:v>2.342E-2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755680"/>
        <c:axId val="-64742624"/>
      </c:scatterChart>
      <c:valAx>
        <c:axId val="-6475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Wet</a:t>
                </a:r>
                <a:r>
                  <a:rPr lang="en-US" baseline="0"/>
                  <a:t> Mass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4742624"/>
        <c:crosses val="autoZero"/>
        <c:crossBetween val="midCat"/>
      </c:valAx>
      <c:valAx>
        <c:axId val="-647426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Dry Mass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4755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88" l="0.70000000000000662" r="0.70000000000000662" t="0.750000000000008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[1]IngestaEgesta!$C$2</c:f>
              <c:strCache>
                <c:ptCount val="1"/>
                <c:pt idx="0">
                  <c:v>4.166666667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5437314085739851"/>
                  <c:y val="0.26882038960513138"/>
                </c:manualLayout>
              </c:layout>
              <c:numFmt formatCode="General" sourceLinked="0"/>
            </c:trendlineLbl>
          </c:trendline>
          <c:xVal>
            <c:numRef>
              <c:f>[1]IngestaEgesta!$B$2:$B$16</c:f>
              <c:numCache>
                <c:formatCode>General</c:formatCode>
                <c:ptCount val="15"/>
                <c:pt idx="0">
                  <c:v>0.20119999999999999</c:v>
                </c:pt>
                <c:pt idx="1">
                  <c:v>0.23280000000000001</c:v>
                </c:pt>
                <c:pt idx="2">
                  <c:v>0.1109</c:v>
                </c:pt>
                <c:pt idx="3">
                  <c:v>0.17649999999999999</c:v>
                </c:pt>
                <c:pt idx="4">
                  <c:v>0.19550000000000001</c:v>
                </c:pt>
                <c:pt idx="5">
                  <c:v>0.14380000000000001</c:v>
                </c:pt>
                <c:pt idx="6">
                  <c:v>9.9699999999999997E-2</c:v>
                </c:pt>
                <c:pt idx="7">
                  <c:v>0.18379999999999999</c:v>
                </c:pt>
                <c:pt idx="8">
                  <c:v>0.16439999999999999</c:v>
                </c:pt>
                <c:pt idx="9">
                  <c:v>8.7400000000000005E-2</c:v>
                </c:pt>
                <c:pt idx="10">
                  <c:v>0.1719</c:v>
                </c:pt>
                <c:pt idx="11">
                  <c:v>0.1492</c:v>
                </c:pt>
                <c:pt idx="12">
                  <c:v>0.1056</c:v>
                </c:pt>
                <c:pt idx="13">
                  <c:v>0.12479999999999999</c:v>
                </c:pt>
                <c:pt idx="14">
                  <c:v>0.11849999999999999</c:v>
                </c:pt>
              </c:numCache>
            </c:numRef>
          </c:xVal>
          <c:yVal>
            <c:numRef>
              <c:f>[1]IngestaEgesta!$G$2:$G$16</c:f>
              <c:numCache>
                <c:formatCode>General</c:formatCode>
                <c:ptCount val="15"/>
                <c:pt idx="0">
                  <c:v>4.3779999999999999E-2</c:v>
                </c:pt>
                <c:pt idx="1">
                  <c:v>4.8210000000000003E-2</c:v>
                </c:pt>
                <c:pt idx="2">
                  <c:v>2.231E-2</c:v>
                </c:pt>
                <c:pt idx="3">
                  <c:v>3.8100000000000002E-2</c:v>
                </c:pt>
                <c:pt idx="4">
                  <c:v>4.1309999999999999E-2</c:v>
                </c:pt>
                <c:pt idx="5">
                  <c:v>3.125E-2</c:v>
                </c:pt>
                <c:pt idx="6">
                  <c:v>2.0469999999999999E-2</c:v>
                </c:pt>
                <c:pt idx="7">
                  <c:v>4.122E-2</c:v>
                </c:pt>
                <c:pt idx="8">
                  <c:v>3.4660000000000003E-2</c:v>
                </c:pt>
                <c:pt idx="9">
                  <c:v>1.8370000000000001E-2</c:v>
                </c:pt>
                <c:pt idx="10">
                  <c:v>3.32E-2</c:v>
                </c:pt>
                <c:pt idx="11">
                  <c:v>3.4939999999999999E-2</c:v>
                </c:pt>
                <c:pt idx="12">
                  <c:v>2.444E-2</c:v>
                </c:pt>
                <c:pt idx="13">
                  <c:v>2.7699999999999999E-2</c:v>
                </c:pt>
                <c:pt idx="14">
                  <c:v>2.479E-2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[1]IngestaEgesta!$C$17</c:f>
              <c:strCache>
                <c:ptCount val="1"/>
                <c:pt idx="0">
                  <c:v>3.340393519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96925634295713"/>
                  <c:y val="-6.1422072954377023E-2"/>
                </c:manualLayout>
              </c:layout>
              <c:numFmt formatCode="General" sourceLinked="0"/>
            </c:trendlineLbl>
          </c:trendline>
          <c:xVal>
            <c:numRef>
              <c:f>[1]IngestaEgesta!$B$17:$B$30</c:f>
              <c:numCache>
                <c:formatCode>General</c:formatCode>
                <c:ptCount val="14"/>
                <c:pt idx="0">
                  <c:v>0.1895</c:v>
                </c:pt>
                <c:pt idx="1">
                  <c:v>0.28549999999999998</c:v>
                </c:pt>
                <c:pt idx="2">
                  <c:v>0.2162</c:v>
                </c:pt>
                <c:pt idx="3">
                  <c:v>0.17069999999999999</c:v>
                </c:pt>
                <c:pt idx="4">
                  <c:v>0.184</c:v>
                </c:pt>
                <c:pt idx="5">
                  <c:v>0.1978</c:v>
                </c:pt>
                <c:pt idx="6">
                  <c:v>0.1386</c:v>
                </c:pt>
                <c:pt idx="7">
                  <c:v>0.1263</c:v>
                </c:pt>
                <c:pt idx="8">
                  <c:v>8.8300000000000003E-2</c:v>
                </c:pt>
                <c:pt idx="9">
                  <c:v>0.16289999999999999</c:v>
                </c:pt>
                <c:pt idx="10">
                  <c:v>0.15129999999999999</c:v>
                </c:pt>
                <c:pt idx="11">
                  <c:v>0.1036</c:v>
                </c:pt>
                <c:pt idx="12">
                  <c:v>0.16209999999999999</c:v>
                </c:pt>
                <c:pt idx="13">
                  <c:v>0.15959999999999999</c:v>
                </c:pt>
              </c:numCache>
            </c:numRef>
          </c:xVal>
          <c:yVal>
            <c:numRef>
              <c:f>[1]IngestaEgesta!$G$17:$G$30</c:f>
              <c:numCache>
                <c:formatCode>General</c:formatCode>
                <c:ptCount val="14"/>
                <c:pt idx="0">
                  <c:v>4.2720000000000001E-2</c:v>
                </c:pt>
                <c:pt idx="1">
                  <c:v>7.2959999999999997E-2</c:v>
                </c:pt>
                <c:pt idx="2">
                  <c:v>5.1860000000000003E-2</c:v>
                </c:pt>
                <c:pt idx="3">
                  <c:v>3.798E-2</c:v>
                </c:pt>
                <c:pt idx="4">
                  <c:v>3.8199999999999998E-2</c:v>
                </c:pt>
                <c:pt idx="5">
                  <c:v>4.4159999999999998E-2</c:v>
                </c:pt>
                <c:pt idx="6">
                  <c:v>2.896E-2</c:v>
                </c:pt>
                <c:pt idx="7">
                  <c:v>2.8490000000000001E-2</c:v>
                </c:pt>
                <c:pt idx="8">
                  <c:v>1.712E-2</c:v>
                </c:pt>
                <c:pt idx="9">
                  <c:v>4.3490000000000001E-2</c:v>
                </c:pt>
                <c:pt idx="10">
                  <c:v>3.4759999999999999E-2</c:v>
                </c:pt>
                <c:pt idx="11">
                  <c:v>2.392E-2</c:v>
                </c:pt>
                <c:pt idx="12">
                  <c:v>4.0079999999999998E-2</c:v>
                </c:pt>
                <c:pt idx="13">
                  <c:v>3.5720000000000002E-2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[1]IngestaEgesta!$C$31</c:f>
              <c:strCache>
                <c:ptCount val="1"/>
                <c:pt idx="0">
                  <c:v>2.51412037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[1]IngestaEgesta!$B$31:$B$45</c:f>
              <c:numCache>
                <c:formatCode>General</c:formatCode>
                <c:ptCount val="15"/>
                <c:pt idx="0">
                  <c:v>0.20680000000000001</c:v>
                </c:pt>
                <c:pt idx="1">
                  <c:v>0.2407</c:v>
                </c:pt>
                <c:pt idx="2">
                  <c:v>0.19839999999999999</c:v>
                </c:pt>
                <c:pt idx="3">
                  <c:v>0.1226</c:v>
                </c:pt>
                <c:pt idx="4">
                  <c:v>0.1731</c:v>
                </c:pt>
                <c:pt idx="5">
                  <c:v>0.1421</c:v>
                </c:pt>
                <c:pt idx="6">
                  <c:v>0.19650000000000001</c:v>
                </c:pt>
                <c:pt idx="7">
                  <c:v>0.18709999999999999</c:v>
                </c:pt>
                <c:pt idx="8">
                  <c:v>0.10970000000000001</c:v>
                </c:pt>
                <c:pt idx="9">
                  <c:v>0.1996</c:v>
                </c:pt>
                <c:pt idx="10">
                  <c:v>0.1641</c:v>
                </c:pt>
                <c:pt idx="11">
                  <c:v>0.17430000000000001</c:v>
                </c:pt>
                <c:pt idx="12">
                  <c:v>0.1386</c:v>
                </c:pt>
                <c:pt idx="13">
                  <c:v>0.1142</c:v>
                </c:pt>
                <c:pt idx="14">
                  <c:v>0.18090000000000001</c:v>
                </c:pt>
              </c:numCache>
            </c:numRef>
          </c:xVal>
          <c:yVal>
            <c:numRef>
              <c:f>[1]IngestaEgesta!$G$31:$G$45</c:f>
              <c:numCache>
                <c:formatCode>General</c:formatCode>
                <c:ptCount val="15"/>
                <c:pt idx="0">
                  <c:v>5.9080000000000001E-2</c:v>
                </c:pt>
                <c:pt idx="1">
                  <c:v>7.1199999999999999E-2</c:v>
                </c:pt>
                <c:pt idx="2">
                  <c:v>5.2310000000000002E-2</c:v>
                </c:pt>
                <c:pt idx="3">
                  <c:v>3.1099999999999999E-2</c:v>
                </c:pt>
                <c:pt idx="4">
                  <c:v>3.882E-2</c:v>
                </c:pt>
                <c:pt idx="5">
                  <c:v>3.8780000000000002E-2</c:v>
                </c:pt>
                <c:pt idx="6">
                  <c:v>4.9869999999999998E-2</c:v>
                </c:pt>
                <c:pt idx="7">
                  <c:v>4.3610000000000003E-2</c:v>
                </c:pt>
                <c:pt idx="8">
                  <c:v>2.554E-2</c:v>
                </c:pt>
                <c:pt idx="9">
                  <c:v>5.2630000000000003E-2</c:v>
                </c:pt>
                <c:pt idx="10">
                  <c:v>4.4130000000000003E-2</c:v>
                </c:pt>
                <c:pt idx="11">
                  <c:v>4.3389999999999998E-2</c:v>
                </c:pt>
                <c:pt idx="12">
                  <c:v>3.3849999999999998E-2</c:v>
                </c:pt>
                <c:pt idx="13">
                  <c:v>2.8660000000000001E-2</c:v>
                </c:pt>
                <c:pt idx="14">
                  <c:v>4.317E-2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[1]IngestaEgesta!$C$46</c:f>
              <c:strCache>
                <c:ptCount val="1"/>
                <c:pt idx="0">
                  <c:v>0.4484375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7030A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0074059492563432"/>
                  <c:y val="3.1276688812414806E-2"/>
                </c:manualLayout>
              </c:layout>
              <c:numFmt formatCode="General" sourceLinked="0"/>
            </c:trendlineLbl>
          </c:trendline>
          <c:xVal>
            <c:numRef>
              <c:f>[1]IngestaEgesta!$B$46:$B$60</c:f>
              <c:numCache>
                <c:formatCode>General</c:formatCode>
                <c:ptCount val="15"/>
                <c:pt idx="0">
                  <c:v>0.13669999999999999</c:v>
                </c:pt>
                <c:pt idx="1">
                  <c:v>0.14749999999999999</c:v>
                </c:pt>
                <c:pt idx="2">
                  <c:v>0.1244</c:v>
                </c:pt>
                <c:pt idx="3">
                  <c:v>0.1095</c:v>
                </c:pt>
                <c:pt idx="4">
                  <c:v>0.11169999999999999</c:v>
                </c:pt>
                <c:pt idx="5">
                  <c:v>0.1022</c:v>
                </c:pt>
                <c:pt idx="6">
                  <c:v>0.21809999999999999</c:v>
                </c:pt>
                <c:pt idx="7">
                  <c:v>0.11849999999999999</c:v>
                </c:pt>
                <c:pt idx="8">
                  <c:v>0.1343</c:v>
                </c:pt>
                <c:pt idx="9">
                  <c:v>0.184</c:v>
                </c:pt>
                <c:pt idx="10">
                  <c:v>0.1542</c:v>
                </c:pt>
                <c:pt idx="11">
                  <c:v>0.14549999999999999</c:v>
                </c:pt>
                <c:pt idx="12">
                  <c:v>8.7599999999999997E-2</c:v>
                </c:pt>
                <c:pt idx="13">
                  <c:v>0.16370000000000001</c:v>
                </c:pt>
                <c:pt idx="14">
                  <c:v>0.126</c:v>
                </c:pt>
              </c:numCache>
            </c:numRef>
          </c:xVal>
          <c:yVal>
            <c:numRef>
              <c:f>[1]IngestaEgesta!$G$46:$G$60</c:f>
              <c:numCache>
                <c:formatCode>General</c:formatCode>
                <c:ptCount val="15"/>
                <c:pt idx="0">
                  <c:v>3.5220000000000001E-2</c:v>
                </c:pt>
                <c:pt idx="1">
                  <c:v>3.8800000000000001E-2</c:v>
                </c:pt>
                <c:pt idx="2">
                  <c:v>3.3649999999999999E-2</c:v>
                </c:pt>
                <c:pt idx="3">
                  <c:v>2.2169999999999999E-2</c:v>
                </c:pt>
                <c:pt idx="4">
                  <c:v>2.7869999999999999E-2</c:v>
                </c:pt>
                <c:pt idx="5">
                  <c:v>2.4029999999999999E-2</c:v>
                </c:pt>
                <c:pt idx="6">
                  <c:v>4.9820000000000003E-2</c:v>
                </c:pt>
                <c:pt idx="7">
                  <c:v>2.9770000000000001E-2</c:v>
                </c:pt>
                <c:pt idx="8">
                  <c:v>4.2770000000000002E-2</c:v>
                </c:pt>
                <c:pt idx="9">
                  <c:v>4.215E-2</c:v>
                </c:pt>
                <c:pt idx="10">
                  <c:v>4.3900000000000002E-2</c:v>
                </c:pt>
                <c:pt idx="11">
                  <c:v>4.0329999999999998E-2</c:v>
                </c:pt>
                <c:pt idx="12">
                  <c:v>1.8440000000000002E-2</c:v>
                </c:pt>
                <c:pt idx="13">
                  <c:v>3.6240000000000001E-2</c:v>
                </c:pt>
                <c:pt idx="14">
                  <c:v>2.9170000000000001E-2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[1]IngestaEgesta!$C$61</c:f>
              <c:strCache>
                <c:ptCount val="1"/>
                <c:pt idx="0">
                  <c:v>Start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00B0F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237104111986"/>
                  <c:y val="8.4671277739492248E-2"/>
                </c:manualLayout>
              </c:layout>
              <c:numFmt formatCode="General" sourceLinked="0"/>
            </c:trendlineLbl>
          </c:trendline>
          <c:xVal>
            <c:numRef>
              <c:f>[1]IngestaEgesta!$B$61:$B$74</c:f>
              <c:numCache>
                <c:formatCode>General</c:formatCode>
                <c:ptCount val="14"/>
                <c:pt idx="0">
                  <c:v>0.18709999999999999</c:v>
                </c:pt>
                <c:pt idx="1">
                  <c:v>0.12920000000000001</c:v>
                </c:pt>
                <c:pt idx="2">
                  <c:v>0.1867</c:v>
                </c:pt>
                <c:pt idx="3">
                  <c:v>0.1595</c:v>
                </c:pt>
                <c:pt idx="4">
                  <c:v>0.14660000000000001</c:v>
                </c:pt>
                <c:pt idx="5">
                  <c:v>0.18279999999999999</c:v>
                </c:pt>
                <c:pt idx="6">
                  <c:v>0.1186</c:v>
                </c:pt>
                <c:pt idx="7">
                  <c:v>0.13200000000000001</c:v>
                </c:pt>
                <c:pt idx="8">
                  <c:v>0.13350000000000001</c:v>
                </c:pt>
                <c:pt idx="9">
                  <c:v>0.13739999999999999</c:v>
                </c:pt>
                <c:pt idx="10">
                  <c:v>0.14149999999999999</c:v>
                </c:pt>
                <c:pt idx="11">
                  <c:v>0.11650000000000001</c:v>
                </c:pt>
                <c:pt idx="12">
                  <c:v>0.1371</c:v>
                </c:pt>
                <c:pt idx="13">
                  <c:v>0.1026</c:v>
                </c:pt>
              </c:numCache>
            </c:numRef>
          </c:xVal>
          <c:yVal>
            <c:numRef>
              <c:f>[1]IngestaEgesta!$G$61:$G$74</c:f>
              <c:numCache>
                <c:formatCode>General</c:formatCode>
                <c:ptCount val="14"/>
                <c:pt idx="0">
                  <c:v>4.7559999999999998E-2</c:v>
                </c:pt>
                <c:pt idx="1">
                  <c:v>3.5150000000000001E-2</c:v>
                </c:pt>
                <c:pt idx="2">
                  <c:v>4.632E-2</c:v>
                </c:pt>
                <c:pt idx="3">
                  <c:v>4.5969999999999997E-2</c:v>
                </c:pt>
                <c:pt idx="4">
                  <c:v>3.9539999999999999E-2</c:v>
                </c:pt>
                <c:pt idx="5">
                  <c:v>4.215E-2</c:v>
                </c:pt>
                <c:pt idx="6">
                  <c:v>3.3169999999999998E-2</c:v>
                </c:pt>
                <c:pt idx="7">
                  <c:v>3.7740000000000003E-2</c:v>
                </c:pt>
                <c:pt idx="8">
                  <c:v>3.8519999999999999E-2</c:v>
                </c:pt>
                <c:pt idx="9">
                  <c:v>2.8400000000000002E-2</c:v>
                </c:pt>
                <c:pt idx="10">
                  <c:v>3.8379999999999997E-2</c:v>
                </c:pt>
                <c:pt idx="11">
                  <c:v>2.8219999999999999E-2</c:v>
                </c:pt>
                <c:pt idx="12">
                  <c:v>4.3639999999999998E-2</c:v>
                </c:pt>
                <c:pt idx="13">
                  <c:v>2.342E-2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743168"/>
        <c:axId val="-64753504"/>
      </c:scatterChart>
      <c:valAx>
        <c:axId val="-6474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64753504"/>
        <c:crosses val="autoZero"/>
        <c:crossBetween val="midCat"/>
      </c:valAx>
      <c:valAx>
        <c:axId val="-64753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64743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88" l="0.70000000000000662" r="0.70000000000000662" t="0.750000000000008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205052</xdr:colOff>
      <xdr:row>36</xdr:row>
      <xdr:rowOff>177271</xdr:rowOff>
    </xdr:from>
    <xdr:to>
      <xdr:col>28</xdr:col>
      <xdr:colOff>276490</xdr:colOff>
      <xdr:row>50</xdr:row>
      <xdr:rowOff>82020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275166</xdr:colOff>
      <xdr:row>50</xdr:row>
      <xdr:rowOff>158750</xdr:rowOff>
    </xdr:from>
    <xdr:to>
      <xdr:col>31</xdr:col>
      <xdr:colOff>750093</xdr:colOff>
      <xdr:row>73</xdr:row>
      <xdr:rowOff>23812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305425" cy="52225575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67100" y="200025"/>
          <a:ext cx="4048125" cy="52139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10</xdr:col>
      <xdr:colOff>447675</xdr:colOff>
      <xdr:row>256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86250" y="200025"/>
          <a:ext cx="4200525" cy="48758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rnesCody_WolfSpider_LipidProtein_04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estaEgesta"/>
      <sheetName val="Efficiency"/>
      <sheetName val="Sheet1"/>
      <sheetName val="Ingesta"/>
    </sheetNames>
    <sheetDataSet>
      <sheetData sheetId="0">
        <row r="2">
          <cell r="B2">
            <v>0.20119999999999999</v>
          </cell>
          <cell r="C2">
            <v>4.1666666666666696</v>
          </cell>
          <cell r="G2">
            <v>4.3779999999999999E-2</v>
          </cell>
        </row>
        <row r="3">
          <cell r="B3">
            <v>0.23280000000000001</v>
          </cell>
          <cell r="G3">
            <v>4.8210000000000003E-2</v>
          </cell>
        </row>
        <row r="4">
          <cell r="B4">
            <v>0.1109</v>
          </cell>
          <cell r="G4">
            <v>2.231E-2</v>
          </cell>
        </row>
        <row r="5">
          <cell r="B5">
            <v>0.17649999999999999</v>
          </cell>
          <cell r="G5">
            <v>3.8100000000000002E-2</v>
          </cell>
        </row>
        <row r="6">
          <cell r="B6">
            <v>0.19550000000000001</v>
          </cell>
          <cell r="G6">
            <v>4.1309999999999999E-2</v>
          </cell>
        </row>
        <row r="7">
          <cell r="B7">
            <v>0.14380000000000001</v>
          </cell>
          <cell r="G7">
            <v>3.125E-2</v>
          </cell>
        </row>
        <row r="8">
          <cell r="B8">
            <v>9.9699999999999997E-2</v>
          </cell>
          <cell r="G8">
            <v>2.0469999999999999E-2</v>
          </cell>
        </row>
        <row r="9">
          <cell r="B9">
            <v>0.18379999999999999</v>
          </cell>
          <cell r="G9">
            <v>4.122E-2</v>
          </cell>
        </row>
        <row r="10">
          <cell r="B10">
            <v>0.16439999999999999</v>
          </cell>
          <cell r="G10">
            <v>3.4660000000000003E-2</v>
          </cell>
        </row>
        <row r="11">
          <cell r="B11">
            <v>8.7400000000000005E-2</v>
          </cell>
          <cell r="G11">
            <v>1.8370000000000001E-2</v>
          </cell>
        </row>
        <row r="12">
          <cell r="B12">
            <v>0.1719</v>
          </cell>
          <cell r="G12">
            <v>3.32E-2</v>
          </cell>
        </row>
        <row r="13">
          <cell r="B13">
            <v>0.1492</v>
          </cell>
          <cell r="G13">
            <v>3.4939999999999999E-2</v>
          </cell>
        </row>
        <row r="14">
          <cell r="B14">
            <v>0.1056</v>
          </cell>
          <cell r="G14">
            <v>2.444E-2</v>
          </cell>
        </row>
        <row r="15">
          <cell r="B15">
            <v>0.12479999999999999</v>
          </cell>
          <cell r="G15">
            <v>2.7699999999999999E-2</v>
          </cell>
        </row>
        <row r="16">
          <cell r="B16">
            <v>0.11849999999999999</v>
          </cell>
          <cell r="G16">
            <v>2.479E-2</v>
          </cell>
        </row>
        <row r="17">
          <cell r="B17">
            <v>0.1895</v>
          </cell>
          <cell r="C17">
            <v>3.3403935185185198</v>
          </cell>
          <cell r="G17">
            <v>4.2720000000000001E-2</v>
          </cell>
        </row>
        <row r="18">
          <cell r="B18">
            <v>0.28549999999999998</v>
          </cell>
          <cell r="G18">
            <v>7.2959999999999997E-2</v>
          </cell>
        </row>
        <row r="19">
          <cell r="B19">
            <v>0.2162</v>
          </cell>
          <cell r="G19">
            <v>5.1860000000000003E-2</v>
          </cell>
        </row>
        <row r="20">
          <cell r="B20">
            <v>0.17069999999999999</v>
          </cell>
          <cell r="G20">
            <v>3.798E-2</v>
          </cell>
        </row>
        <row r="21">
          <cell r="B21">
            <v>0.184</v>
          </cell>
          <cell r="G21">
            <v>3.8199999999999998E-2</v>
          </cell>
        </row>
        <row r="22">
          <cell r="B22">
            <v>0.1978</v>
          </cell>
          <cell r="G22">
            <v>4.4159999999999998E-2</v>
          </cell>
        </row>
        <row r="23">
          <cell r="B23">
            <v>0.1386</v>
          </cell>
          <cell r="G23">
            <v>2.896E-2</v>
          </cell>
        </row>
        <row r="24">
          <cell r="B24">
            <v>0.1263</v>
          </cell>
          <cell r="G24">
            <v>2.8490000000000001E-2</v>
          </cell>
        </row>
        <row r="25">
          <cell r="B25">
            <v>8.8300000000000003E-2</v>
          </cell>
          <cell r="G25">
            <v>1.712E-2</v>
          </cell>
        </row>
        <row r="26">
          <cell r="B26">
            <v>0.16289999999999999</v>
          </cell>
          <cell r="G26">
            <v>4.3490000000000001E-2</v>
          </cell>
        </row>
        <row r="27">
          <cell r="B27">
            <v>0.15129999999999999</v>
          </cell>
          <cell r="G27">
            <v>3.4759999999999999E-2</v>
          </cell>
        </row>
        <row r="28">
          <cell r="B28">
            <v>0.1036</v>
          </cell>
          <cell r="G28">
            <v>2.392E-2</v>
          </cell>
        </row>
        <row r="29">
          <cell r="B29">
            <v>0.16209999999999999</v>
          </cell>
          <cell r="G29">
            <v>4.0079999999999998E-2</v>
          </cell>
        </row>
        <row r="30">
          <cell r="B30">
            <v>0.15959999999999999</v>
          </cell>
          <cell r="G30">
            <v>3.5720000000000002E-2</v>
          </cell>
        </row>
        <row r="31">
          <cell r="B31">
            <v>0.20680000000000001</v>
          </cell>
          <cell r="C31">
            <v>2.5141203703703705</v>
          </cell>
          <cell r="G31">
            <v>5.9080000000000001E-2</v>
          </cell>
        </row>
        <row r="32">
          <cell r="B32">
            <v>0.2407</v>
          </cell>
          <cell r="G32">
            <v>7.1199999999999999E-2</v>
          </cell>
        </row>
        <row r="33">
          <cell r="B33">
            <v>0.19839999999999999</v>
          </cell>
          <cell r="G33">
            <v>5.2310000000000002E-2</v>
          </cell>
        </row>
        <row r="34">
          <cell r="B34">
            <v>0.1226</v>
          </cell>
          <cell r="G34">
            <v>3.1099999999999999E-2</v>
          </cell>
        </row>
        <row r="35">
          <cell r="B35">
            <v>0.1731</v>
          </cell>
          <cell r="G35">
            <v>3.882E-2</v>
          </cell>
        </row>
        <row r="36">
          <cell r="B36">
            <v>0.1421</v>
          </cell>
          <cell r="G36">
            <v>3.8780000000000002E-2</v>
          </cell>
        </row>
        <row r="37">
          <cell r="B37">
            <v>0.19650000000000001</v>
          </cell>
          <cell r="G37">
            <v>4.9869999999999998E-2</v>
          </cell>
        </row>
        <row r="38">
          <cell r="B38">
            <v>0.18709999999999999</v>
          </cell>
          <cell r="G38">
            <v>4.3610000000000003E-2</v>
          </cell>
        </row>
        <row r="39">
          <cell r="B39">
            <v>0.10970000000000001</v>
          </cell>
          <cell r="G39">
            <v>2.554E-2</v>
          </cell>
        </row>
        <row r="40">
          <cell r="B40">
            <v>0.1996</v>
          </cell>
          <cell r="G40">
            <v>5.2630000000000003E-2</v>
          </cell>
        </row>
        <row r="41">
          <cell r="B41">
            <v>0.1641</v>
          </cell>
          <cell r="G41">
            <v>4.4130000000000003E-2</v>
          </cell>
        </row>
        <row r="42">
          <cell r="B42">
            <v>0.17430000000000001</v>
          </cell>
          <cell r="G42">
            <v>4.3389999999999998E-2</v>
          </cell>
        </row>
        <row r="43">
          <cell r="B43">
            <v>0.1386</v>
          </cell>
          <cell r="G43">
            <v>3.3849999999999998E-2</v>
          </cell>
        </row>
        <row r="44">
          <cell r="B44">
            <v>0.1142</v>
          </cell>
          <cell r="G44">
            <v>2.8660000000000001E-2</v>
          </cell>
        </row>
        <row r="45">
          <cell r="B45">
            <v>0.18090000000000001</v>
          </cell>
          <cell r="G45">
            <v>4.317E-2</v>
          </cell>
        </row>
        <row r="46">
          <cell r="B46">
            <v>0.13669999999999999</v>
          </cell>
          <cell r="C46">
            <v>0.44843749999999999</v>
          </cell>
          <cell r="G46">
            <v>3.5220000000000001E-2</v>
          </cell>
        </row>
        <row r="47">
          <cell r="B47">
            <v>0.14749999999999999</v>
          </cell>
          <cell r="G47">
            <v>3.8800000000000001E-2</v>
          </cell>
        </row>
        <row r="48">
          <cell r="B48">
            <v>0.1244</v>
          </cell>
          <cell r="G48">
            <v>3.3649999999999999E-2</v>
          </cell>
        </row>
        <row r="49">
          <cell r="B49">
            <v>0.1095</v>
          </cell>
          <cell r="G49">
            <v>2.2169999999999999E-2</v>
          </cell>
        </row>
        <row r="50">
          <cell r="B50">
            <v>0.11169999999999999</v>
          </cell>
          <cell r="G50">
            <v>2.7869999999999999E-2</v>
          </cell>
        </row>
        <row r="51">
          <cell r="B51">
            <v>0.1022</v>
          </cell>
          <cell r="G51">
            <v>2.4029999999999999E-2</v>
          </cell>
        </row>
        <row r="52">
          <cell r="B52">
            <v>0.21809999999999999</v>
          </cell>
          <cell r="G52">
            <v>4.9820000000000003E-2</v>
          </cell>
        </row>
        <row r="53">
          <cell r="B53">
            <v>0.11849999999999999</v>
          </cell>
          <cell r="G53">
            <v>2.9770000000000001E-2</v>
          </cell>
        </row>
        <row r="54">
          <cell r="B54">
            <v>0.1343</v>
          </cell>
          <cell r="G54">
            <v>4.2770000000000002E-2</v>
          </cell>
        </row>
        <row r="55">
          <cell r="B55">
            <v>0.184</v>
          </cell>
          <cell r="G55">
            <v>4.215E-2</v>
          </cell>
        </row>
        <row r="56">
          <cell r="B56">
            <v>0.1542</v>
          </cell>
          <cell r="G56">
            <v>4.3900000000000002E-2</v>
          </cell>
        </row>
        <row r="57">
          <cell r="B57">
            <v>0.14549999999999999</v>
          </cell>
          <cell r="G57">
            <v>4.0329999999999998E-2</v>
          </cell>
        </row>
        <row r="58">
          <cell r="B58">
            <v>8.7599999999999997E-2</v>
          </cell>
          <cell r="G58">
            <v>1.8440000000000002E-2</v>
          </cell>
        </row>
        <row r="59">
          <cell r="B59">
            <v>0.16370000000000001</v>
          </cell>
          <cell r="G59">
            <v>3.6240000000000001E-2</v>
          </cell>
        </row>
        <row r="60">
          <cell r="B60">
            <v>0.126</v>
          </cell>
          <cell r="G60">
            <v>2.9170000000000001E-2</v>
          </cell>
        </row>
        <row r="61">
          <cell r="B61">
            <v>0.18709999999999999</v>
          </cell>
          <cell r="C61" t="str">
            <v>Start</v>
          </cell>
          <cell r="G61">
            <v>4.7559999999999998E-2</v>
          </cell>
        </row>
        <row r="62">
          <cell r="B62">
            <v>0.12920000000000001</v>
          </cell>
          <cell r="G62">
            <v>3.5150000000000001E-2</v>
          </cell>
        </row>
        <row r="63">
          <cell r="B63">
            <v>0.1867</v>
          </cell>
          <cell r="G63">
            <v>4.632E-2</v>
          </cell>
        </row>
        <row r="64">
          <cell r="B64">
            <v>0.1595</v>
          </cell>
          <cell r="G64">
            <v>4.5969999999999997E-2</v>
          </cell>
        </row>
        <row r="65">
          <cell r="B65">
            <v>0.14660000000000001</v>
          </cell>
          <cell r="G65">
            <v>3.9539999999999999E-2</v>
          </cell>
        </row>
        <row r="66">
          <cell r="B66">
            <v>0.18279999999999999</v>
          </cell>
          <cell r="G66">
            <v>4.215E-2</v>
          </cell>
        </row>
        <row r="67">
          <cell r="B67">
            <v>0.1186</v>
          </cell>
          <cell r="G67">
            <v>3.3169999999999998E-2</v>
          </cell>
        </row>
        <row r="68">
          <cell r="B68">
            <v>0.13200000000000001</v>
          </cell>
          <cell r="G68">
            <v>3.7740000000000003E-2</v>
          </cell>
        </row>
        <row r="69">
          <cell r="B69">
            <v>0.13350000000000001</v>
          </cell>
          <cell r="G69">
            <v>3.8519999999999999E-2</v>
          </cell>
        </row>
        <row r="70">
          <cell r="B70">
            <v>0.13739999999999999</v>
          </cell>
          <cell r="G70">
            <v>2.8400000000000002E-2</v>
          </cell>
        </row>
        <row r="71">
          <cell r="B71">
            <v>0.14149999999999999</v>
          </cell>
          <cell r="G71">
            <v>3.8379999999999997E-2</v>
          </cell>
        </row>
        <row r="72">
          <cell r="B72">
            <v>0.11650000000000001</v>
          </cell>
          <cell r="G72">
            <v>2.8219999999999999E-2</v>
          </cell>
        </row>
        <row r="73">
          <cell r="B73">
            <v>0.1371</v>
          </cell>
          <cell r="G73">
            <v>4.3639999999999998E-2</v>
          </cell>
        </row>
        <row r="74">
          <cell r="B74">
            <v>0.1026</v>
          </cell>
          <cell r="G74">
            <v>2.342E-2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8"/>
  <sheetViews>
    <sheetView workbookViewId="0">
      <selection activeCell="C11" sqref="C11"/>
    </sheetView>
  </sheetViews>
  <sheetFormatPr defaultColWidth="12.28515625" defaultRowHeight="15" x14ac:dyDescent="0.25"/>
  <cols>
    <col min="1" max="1" width="15.140625" style="16" bestFit="1" customWidth="1"/>
    <col min="2" max="2" width="15.140625" style="46" bestFit="1" customWidth="1"/>
    <col min="3" max="3" width="15.140625" style="16" bestFit="1" customWidth="1"/>
    <col min="4" max="4" width="8.28515625" style="16" bestFit="1" customWidth="1"/>
    <col min="5" max="5" width="46.28515625" style="16" bestFit="1" customWidth="1"/>
    <col min="6" max="6" width="27" style="16" bestFit="1" customWidth="1"/>
    <col min="7" max="7" width="30.7109375" style="16" bestFit="1" customWidth="1"/>
    <col min="8" max="8" width="28.7109375" style="16" bestFit="1" customWidth="1"/>
    <col min="9" max="9" width="23.85546875" style="41" bestFit="1" customWidth="1"/>
    <col min="10" max="10" width="23" style="16" bestFit="1" customWidth="1"/>
    <col min="11" max="11" width="16.28515625" style="16" bestFit="1" customWidth="1"/>
    <col min="12" max="12" width="15.140625" style="16" bestFit="1" customWidth="1"/>
    <col min="13" max="13" width="13.85546875" style="16" bestFit="1" customWidth="1"/>
    <col min="14" max="14" width="16" style="16" customWidth="1"/>
    <col min="15" max="15" width="16.28515625" style="42" bestFit="1" customWidth="1"/>
    <col min="16" max="16" width="19.140625" style="43" bestFit="1" customWidth="1"/>
    <col min="17" max="17" width="13.85546875" style="16" bestFit="1" customWidth="1"/>
    <col min="18" max="18" width="14.28515625" style="18" bestFit="1" customWidth="1"/>
    <col min="19" max="19" width="16" style="16" customWidth="1"/>
    <col min="20" max="20" width="14.140625" style="16" bestFit="1" customWidth="1"/>
    <col min="21" max="21" width="17.140625" style="16" bestFit="1" customWidth="1"/>
    <col min="22" max="22" width="12.28515625" style="16"/>
    <col min="23" max="23" width="9.140625" style="16" bestFit="1" customWidth="1"/>
    <col min="24" max="24" width="15.28515625" style="16" bestFit="1" customWidth="1"/>
    <col min="25" max="25" width="9" style="16" bestFit="1" customWidth="1"/>
    <col min="26" max="26" width="5.85546875" style="16" bestFit="1" customWidth="1"/>
    <col min="27" max="27" width="11.85546875" style="16" bestFit="1" customWidth="1"/>
    <col min="28" max="28" width="5.85546875" style="16" bestFit="1" customWidth="1"/>
    <col min="29" max="29" width="3.85546875" style="16" bestFit="1" customWidth="1"/>
    <col min="30" max="16384" width="12.28515625" style="16"/>
  </cols>
  <sheetData>
    <row r="1" spans="1:29" ht="15.75" x14ac:dyDescent="0.25">
      <c r="A1" s="17" t="s">
        <v>7</v>
      </c>
      <c r="B1" s="33" t="s">
        <v>350</v>
      </c>
      <c r="C1" s="17" t="s">
        <v>0</v>
      </c>
      <c r="D1" s="33" t="s">
        <v>9</v>
      </c>
      <c r="E1" s="17" t="s">
        <v>351</v>
      </c>
      <c r="F1" s="33" t="s">
        <v>352</v>
      </c>
      <c r="G1" s="17" t="s">
        <v>353</v>
      </c>
      <c r="H1" s="17" t="s">
        <v>354</v>
      </c>
      <c r="I1" s="34" t="s">
        <v>355</v>
      </c>
      <c r="J1" s="17" t="s">
        <v>356</v>
      </c>
      <c r="K1" s="17" t="s">
        <v>357</v>
      </c>
      <c r="L1" s="17" t="s">
        <v>358</v>
      </c>
      <c r="M1" s="17" t="s">
        <v>359</v>
      </c>
      <c r="N1" s="17"/>
      <c r="O1" s="35" t="s">
        <v>360</v>
      </c>
      <c r="P1" s="36" t="s">
        <v>361</v>
      </c>
      <c r="Q1" s="17" t="s">
        <v>362</v>
      </c>
      <c r="R1" s="37" t="s">
        <v>363</v>
      </c>
      <c r="S1" s="17"/>
      <c r="T1" s="17"/>
      <c r="U1" s="17"/>
      <c r="V1" s="17"/>
      <c r="Y1" s="38"/>
      <c r="Z1" s="38"/>
      <c r="AA1" s="38"/>
      <c r="AB1" s="38"/>
      <c r="AC1" s="38"/>
    </row>
    <row r="2" spans="1:29" ht="15.75" x14ac:dyDescent="0.25">
      <c r="A2" s="16" t="s">
        <v>364</v>
      </c>
      <c r="B2" s="39">
        <v>0.20119999999999999</v>
      </c>
      <c r="C2" s="28">
        <v>4.1666666666666696</v>
      </c>
      <c r="D2" s="40">
        <v>1</v>
      </c>
      <c r="E2" s="30" t="s">
        <v>365</v>
      </c>
      <c r="F2" s="16" t="s">
        <v>366</v>
      </c>
      <c r="G2" s="16">
        <v>4.3779999999999999E-2</v>
      </c>
      <c r="H2" s="16">
        <v>4.0849999999999997E-2</v>
      </c>
      <c r="I2" s="41">
        <f t="shared" ref="I2:I65" si="0">((G2-H2)/G2)*100</f>
        <v>6.6925536774783048</v>
      </c>
      <c r="J2" s="16">
        <v>5.6899999999999997E-3</v>
      </c>
      <c r="K2" s="16">
        <f t="shared" ref="K2:K65" si="1">J2*1000</f>
        <v>5.6899999999999995</v>
      </c>
      <c r="L2" s="16">
        <v>4.69974829651043</v>
      </c>
      <c r="M2" s="16">
        <f>100*(L2*2000/2)/(K2*10^3)</f>
        <v>82.596630870130596</v>
      </c>
      <c r="O2" s="42">
        <f t="shared" ref="O2:O65" si="2">G2-H2</f>
        <v>2.930000000000002E-3</v>
      </c>
      <c r="P2" s="43">
        <f>H2*(M2/100)</f>
        <v>3.3740723710448346E-2</v>
      </c>
      <c r="Q2" s="16">
        <f t="shared" ref="Q2:Q65" si="3">100*(O2/H2)</f>
        <v>7.1725826193390505</v>
      </c>
      <c r="R2" s="18">
        <f>100*(P2/G2)</f>
        <v>77.06880701335848</v>
      </c>
      <c r="T2" s="41"/>
      <c r="U2" s="41"/>
      <c r="V2" s="41"/>
      <c r="X2" s="44"/>
      <c r="Y2" s="41"/>
      <c r="Z2" s="41"/>
      <c r="AA2" s="41"/>
      <c r="AB2" s="41"/>
    </row>
    <row r="3" spans="1:29" ht="15.75" x14ac:dyDescent="0.25">
      <c r="A3" s="16" t="s">
        <v>367</v>
      </c>
      <c r="B3" s="39">
        <v>0.23280000000000001</v>
      </c>
      <c r="C3" s="28">
        <v>4.166666666666667</v>
      </c>
      <c r="D3" s="40">
        <v>1</v>
      </c>
      <c r="E3" s="30" t="s">
        <v>365</v>
      </c>
      <c r="F3" s="16" t="s">
        <v>366</v>
      </c>
      <c r="G3" s="16">
        <v>4.8210000000000003E-2</v>
      </c>
      <c r="H3" s="16">
        <v>4.5469999999999997E-2</v>
      </c>
      <c r="I3" s="41">
        <f t="shared" si="0"/>
        <v>5.6834681601327652</v>
      </c>
      <c r="J3" s="16">
        <v>5.11E-3</v>
      </c>
      <c r="K3" s="16">
        <f t="shared" si="1"/>
        <v>5.1100000000000003</v>
      </c>
      <c r="L3" s="16">
        <v>2.2077374309751665</v>
      </c>
      <c r="M3" s="16">
        <f>100*(L3*2000/2)/(K3*10^3)</f>
        <v>43.204255009298763</v>
      </c>
      <c r="O3" s="42">
        <f t="shared" si="2"/>
        <v>2.7400000000000063E-3</v>
      </c>
      <c r="P3" s="43">
        <f t="shared" ref="P3:P66" si="4">H3*(M3/100)</f>
        <v>1.9644974752728146E-2</v>
      </c>
      <c r="Q3" s="16">
        <f t="shared" si="3"/>
        <v>6.0259511765999703</v>
      </c>
      <c r="R3" s="18">
        <f t="shared" ref="R3:R66" si="5">100*(P3/G3)</f>
        <v>40.748754932022699</v>
      </c>
      <c r="X3" s="44"/>
      <c r="Y3" s="41"/>
      <c r="Z3" s="41"/>
      <c r="AA3" s="41"/>
      <c r="AB3" s="41"/>
    </row>
    <row r="4" spans="1:29" ht="15.75" x14ac:dyDescent="0.25">
      <c r="A4" s="16" t="s">
        <v>368</v>
      </c>
      <c r="B4" s="39">
        <v>0.1109</v>
      </c>
      <c r="C4" s="28">
        <v>4.1666666666666696</v>
      </c>
      <c r="D4" s="40">
        <v>2</v>
      </c>
      <c r="E4" s="30" t="s">
        <v>369</v>
      </c>
      <c r="F4" s="16" t="s">
        <v>366</v>
      </c>
      <c r="G4" s="16">
        <v>2.231E-2</v>
      </c>
      <c r="H4" s="16">
        <v>2.1899999999999999E-2</v>
      </c>
      <c r="I4" s="41">
        <f t="shared" si="0"/>
        <v>1.8377409233527593</v>
      </c>
      <c r="J4" s="16">
        <v>4.0699999999999998E-3</v>
      </c>
      <c r="K4" s="16">
        <f t="shared" si="1"/>
        <v>4.0699999999999994</v>
      </c>
      <c r="L4" s="16">
        <v>1.8860174043771152</v>
      </c>
      <c r="M4" s="16">
        <f t="shared" ref="M4:M67" si="6">100*(L4*2000/2)/(K4*10^3)</f>
        <v>46.339493965039686</v>
      </c>
      <c r="O4" s="42">
        <f t="shared" si="2"/>
        <v>4.1000000000000064E-4</v>
      </c>
      <c r="P4" s="43">
        <f t="shared" si="4"/>
        <v>1.0148349178343691E-2</v>
      </c>
      <c r="Q4" s="16">
        <f t="shared" si="3"/>
        <v>1.8721461187214641</v>
      </c>
      <c r="R4" s="18">
        <f t="shared" si="5"/>
        <v>45.487894120769575</v>
      </c>
      <c r="X4" s="44"/>
      <c r="Y4" s="41"/>
      <c r="Z4" s="41"/>
      <c r="AA4" s="41"/>
      <c r="AB4" s="41"/>
    </row>
    <row r="5" spans="1:29" ht="15.75" x14ac:dyDescent="0.25">
      <c r="A5" s="16" t="s">
        <v>370</v>
      </c>
      <c r="B5" s="39">
        <v>0.17649999999999999</v>
      </c>
      <c r="C5" s="28">
        <v>4.1666666666666696</v>
      </c>
      <c r="D5" s="40">
        <v>2</v>
      </c>
      <c r="E5" s="30" t="s">
        <v>369</v>
      </c>
      <c r="F5" s="16" t="s">
        <v>366</v>
      </c>
      <c r="G5" s="16">
        <v>3.8100000000000002E-2</v>
      </c>
      <c r="H5" s="16">
        <v>3.5319999999999997E-2</v>
      </c>
      <c r="I5" s="41">
        <f t="shared" si="0"/>
        <v>7.2965879265091989</v>
      </c>
      <c r="J5" s="16">
        <v>4.7099999999999998E-3</v>
      </c>
      <c r="K5" s="16">
        <f t="shared" si="1"/>
        <v>4.71</v>
      </c>
      <c r="L5" s="16">
        <v>3.0939082945445069</v>
      </c>
      <c r="M5" s="16">
        <f t="shared" si="6"/>
        <v>65.688074194150886</v>
      </c>
      <c r="O5" s="42">
        <f t="shared" si="2"/>
        <v>2.7800000000000047E-3</v>
      </c>
      <c r="P5" s="43">
        <f t="shared" si="4"/>
        <v>2.3201027805374089E-2</v>
      </c>
      <c r="Q5" s="16">
        <f t="shared" si="3"/>
        <v>7.8708946772367074</v>
      </c>
      <c r="R5" s="18">
        <f t="shared" si="5"/>
        <v>60.895086103344063</v>
      </c>
      <c r="X5" s="45"/>
      <c r="Y5" s="41"/>
      <c r="Z5" s="41"/>
      <c r="AA5" s="41"/>
      <c r="AB5" s="41"/>
    </row>
    <row r="6" spans="1:29" ht="15.75" x14ac:dyDescent="0.25">
      <c r="A6" s="16" t="s">
        <v>371</v>
      </c>
      <c r="B6" s="39">
        <v>0.19550000000000001</v>
      </c>
      <c r="C6" s="28">
        <v>4.1666666666666696</v>
      </c>
      <c r="D6" s="40">
        <v>2</v>
      </c>
      <c r="E6" s="30" t="s">
        <v>369</v>
      </c>
      <c r="F6" s="16" t="s">
        <v>366</v>
      </c>
      <c r="G6" s="16">
        <v>4.1309999999999999E-2</v>
      </c>
      <c r="H6" s="16">
        <v>3.8359999999999998E-2</v>
      </c>
      <c r="I6" s="41">
        <f t="shared" si="0"/>
        <v>7.1411280561607393</v>
      </c>
      <c r="J6" s="16">
        <v>3.7799999999999999E-3</v>
      </c>
      <c r="K6" s="16">
        <f t="shared" si="1"/>
        <v>3.78</v>
      </c>
      <c r="L6" s="16">
        <v>1.4883592471595</v>
      </c>
      <c r="M6" s="16">
        <f t="shared" si="6"/>
        <v>39.374583258187833</v>
      </c>
      <c r="O6" s="42">
        <f t="shared" si="2"/>
        <v>2.9500000000000012E-3</v>
      </c>
      <c r="P6" s="43">
        <f t="shared" si="4"/>
        <v>1.5104090137840852E-2</v>
      </c>
      <c r="Q6" s="16">
        <f t="shared" si="3"/>
        <v>7.6903023983315988</v>
      </c>
      <c r="R6" s="18">
        <f t="shared" si="5"/>
        <v>36.562793846141012</v>
      </c>
      <c r="X6" s="38"/>
      <c r="Y6" s="41"/>
      <c r="Z6" s="41"/>
      <c r="AA6" s="41"/>
      <c r="AB6" s="41"/>
    </row>
    <row r="7" spans="1:29" ht="15.75" x14ac:dyDescent="0.25">
      <c r="A7" s="16" t="s">
        <v>372</v>
      </c>
      <c r="B7" s="39">
        <v>0.14380000000000001</v>
      </c>
      <c r="C7" s="28">
        <v>4.1666666666666696</v>
      </c>
      <c r="D7" s="40">
        <v>3</v>
      </c>
      <c r="E7" s="30" t="s">
        <v>373</v>
      </c>
      <c r="F7" s="16" t="s">
        <v>366</v>
      </c>
      <c r="G7" s="16">
        <v>3.125E-2</v>
      </c>
      <c r="H7" s="16">
        <v>2.8029999999999999E-2</v>
      </c>
      <c r="I7" s="41">
        <f t="shared" si="0"/>
        <v>10.304000000000002</v>
      </c>
      <c r="J7" s="16">
        <v>4.0499999999999998E-3</v>
      </c>
      <c r="K7" s="16">
        <f t="shared" si="1"/>
        <v>4.05</v>
      </c>
      <c r="M7" s="16">
        <f t="shared" si="6"/>
        <v>0</v>
      </c>
      <c r="O7" s="42">
        <f t="shared" si="2"/>
        <v>3.2200000000000006E-3</v>
      </c>
      <c r="P7" s="43">
        <f t="shared" si="4"/>
        <v>0</v>
      </c>
      <c r="Q7" s="16">
        <f t="shared" si="3"/>
        <v>11.487691758829827</v>
      </c>
      <c r="R7" s="18">
        <f t="shared" si="5"/>
        <v>0</v>
      </c>
      <c r="X7" s="44"/>
      <c r="Y7" s="41"/>
      <c r="Z7" s="41"/>
      <c r="AA7" s="41"/>
      <c r="AB7" s="41"/>
    </row>
    <row r="8" spans="1:29" ht="15.75" x14ac:dyDescent="0.25">
      <c r="A8" s="16" t="s">
        <v>374</v>
      </c>
      <c r="B8" s="39">
        <v>9.9699999999999997E-2</v>
      </c>
      <c r="C8" s="28">
        <v>4.1666666666666696</v>
      </c>
      <c r="D8" s="40">
        <v>3</v>
      </c>
      <c r="E8" s="30" t="s">
        <v>373</v>
      </c>
      <c r="F8" s="16" t="s">
        <v>366</v>
      </c>
      <c r="G8" s="16">
        <v>2.0469999999999999E-2</v>
      </c>
      <c r="H8" s="16">
        <v>1.9779999999999999E-2</v>
      </c>
      <c r="I8" s="41">
        <f t="shared" si="0"/>
        <v>3.370786516853931</v>
      </c>
      <c r="J8" s="16">
        <v>3.0699999999999998E-3</v>
      </c>
      <c r="K8" s="16">
        <f t="shared" si="1"/>
        <v>3.07</v>
      </c>
      <c r="L8" s="16">
        <v>2.84932593433822</v>
      </c>
      <c r="M8" s="16">
        <f t="shared" si="6"/>
        <v>92.811919685284053</v>
      </c>
      <c r="O8" s="42">
        <f t="shared" si="2"/>
        <v>6.8999999999999964E-4</v>
      </c>
      <c r="P8" s="43">
        <f t="shared" si="4"/>
        <v>1.8358197713749184E-2</v>
      </c>
      <c r="Q8" s="16">
        <f t="shared" si="3"/>
        <v>3.4883720930232545</v>
      </c>
      <c r="R8" s="18">
        <f t="shared" si="5"/>
        <v>89.683428010499199</v>
      </c>
      <c r="X8" s="44"/>
      <c r="Y8" s="41"/>
      <c r="Z8" s="41"/>
      <c r="AA8" s="41"/>
      <c r="AB8" s="41"/>
    </row>
    <row r="9" spans="1:29" ht="15.75" x14ac:dyDescent="0.25">
      <c r="A9" s="16" t="s">
        <v>375</v>
      </c>
      <c r="B9" s="39">
        <v>0.18379999999999999</v>
      </c>
      <c r="C9" s="28">
        <v>4.1666666666666696</v>
      </c>
      <c r="D9" s="40">
        <v>4</v>
      </c>
      <c r="E9" s="30" t="s">
        <v>376</v>
      </c>
      <c r="F9" s="16" t="s">
        <v>366</v>
      </c>
      <c r="G9" s="16">
        <v>4.122E-2</v>
      </c>
      <c r="H9" s="16">
        <v>3.6490000000000002E-2</v>
      </c>
      <c r="I9" s="41">
        <f t="shared" si="0"/>
        <v>11.47501213003396</v>
      </c>
      <c r="J9" s="16">
        <v>3.4499999999999999E-3</v>
      </c>
      <c r="K9" s="16">
        <f t="shared" si="1"/>
        <v>3.4499999999999997</v>
      </c>
      <c r="L9" s="16">
        <v>2.0528100841307899</v>
      </c>
      <c r="M9" s="16">
        <f t="shared" si="6"/>
        <v>59.501741569008416</v>
      </c>
      <c r="O9" s="42">
        <f t="shared" si="2"/>
        <v>4.7299999999999981E-3</v>
      </c>
      <c r="P9" s="43">
        <f t="shared" si="4"/>
        <v>2.1712185498531173E-2</v>
      </c>
      <c r="Q9" s="16">
        <f t="shared" si="3"/>
        <v>12.962455467251296</v>
      </c>
      <c r="R9" s="18">
        <f t="shared" si="5"/>
        <v>52.673909506383239</v>
      </c>
      <c r="X9" s="44"/>
      <c r="Y9" s="41"/>
      <c r="Z9" s="41"/>
      <c r="AA9" s="41"/>
      <c r="AB9" s="41"/>
    </row>
    <row r="10" spans="1:29" ht="15.75" x14ac:dyDescent="0.25">
      <c r="A10" s="16" t="s">
        <v>377</v>
      </c>
      <c r="B10" s="39">
        <v>0.16439999999999999</v>
      </c>
      <c r="C10" s="28">
        <v>4.1666666666666696</v>
      </c>
      <c r="D10" s="40">
        <v>4</v>
      </c>
      <c r="E10" s="30" t="s">
        <v>376</v>
      </c>
      <c r="F10" s="16" t="s">
        <v>366</v>
      </c>
      <c r="G10" s="16">
        <v>3.4660000000000003E-2</v>
      </c>
      <c r="H10" s="16">
        <v>3.2770000000000001E-2</v>
      </c>
      <c r="I10" s="41">
        <f t="shared" si="0"/>
        <v>5.4529717253318015</v>
      </c>
      <c r="J10" s="16">
        <v>3.8700000000000002E-3</v>
      </c>
      <c r="K10" s="16">
        <f t="shared" si="1"/>
        <v>3.87</v>
      </c>
      <c r="L10" s="16">
        <v>3.5072942391079902</v>
      </c>
      <c r="M10" s="16">
        <f t="shared" si="6"/>
        <v>90.627758116485538</v>
      </c>
      <c r="O10" s="42">
        <f t="shared" si="2"/>
        <v>1.8900000000000028E-3</v>
      </c>
      <c r="P10" s="43">
        <f t="shared" si="4"/>
        <v>2.9698716334772311E-2</v>
      </c>
      <c r="Q10" s="16">
        <f t="shared" si="3"/>
        <v>5.7674702471773047</v>
      </c>
      <c r="R10" s="18">
        <f t="shared" si="5"/>
        <v>85.68585209109149</v>
      </c>
      <c r="X10" s="45"/>
      <c r="Y10" s="41"/>
      <c r="Z10" s="41"/>
      <c r="AA10" s="41"/>
      <c r="AB10" s="41"/>
    </row>
    <row r="11" spans="1:29" ht="15.75" x14ac:dyDescent="0.25">
      <c r="A11" s="16" t="s">
        <v>378</v>
      </c>
      <c r="B11" s="39">
        <v>8.7400000000000005E-2</v>
      </c>
      <c r="C11" s="28">
        <v>4.166666666666667</v>
      </c>
      <c r="D11" s="40">
        <v>5</v>
      </c>
      <c r="E11" s="30" t="s">
        <v>379</v>
      </c>
      <c r="F11" s="16" t="s">
        <v>366</v>
      </c>
      <c r="G11" s="16">
        <v>1.8370000000000001E-2</v>
      </c>
      <c r="H11" s="16">
        <v>1.721E-2</v>
      </c>
      <c r="I11" s="41">
        <f t="shared" si="0"/>
        <v>6.3146434403919498</v>
      </c>
      <c r="J11" s="16">
        <v>3.3500000000000001E-3</v>
      </c>
      <c r="K11" s="16">
        <f t="shared" si="1"/>
        <v>3.35</v>
      </c>
      <c r="L11" s="16">
        <v>1.8780150013394066</v>
      </c>
      <c r="M11" s="16">
        <f t="shared" si="6"/>
        <v>56.060149293713629</v>
      </c>
      <c r="O11" s="42">
        <f t="shared" si="2"/>
        <v>1.1600000000000013E-3</v>
      </c>
      <c r="P11" s="43">
        <f t="shared" si="4"/>
        <v>9.647951693448115E-3</v>
      </c>
      <c r="Q11" s="16">
        <f t="shared" si="3"/>
        <v>6.7402672864613669</v>
      </c>
      <c r="R11" s="18">
        <f t="shared" si="5"/>
        <v>52.520150753664211</v>
      </c>
    </row>
    <row r="12" spans="1:29" ht="15.75" x14ac:dyDescent="0.25">
      <c r="A12" s="16" t="s">
        <v>380</v>
      </c>
      <c r="B12" s="39">
        <v>0.1719</v>
      </c>
      <c r="C12" s="28">
        <v>4.1666666666666696</v>
      </c>
      <c r="D12" s="40">
        <v>5</v>
      </c>
      <c r="E12" s="30" t="s">
        <v>379</v>
      </c>
      <c r="F12" s="16" t="s">
        <v>366</v>
      </c>
      <c r="G12" s="16">
        <v>3.32E-2</v>
      </c>
      <c r="H12" s="16">
        <v>3.0550000000000001E-2</v>
      </c>
      <c r="I12" s="41">
        <f t="shared" si="0"/>
        <v>7.9819277108433724</v>
      </c>
      <c r="J12" s="16">
        <v>3.5200000000000001E-3</v>
      </c>
      <c r="K12" s="16">
        <f t="shared" si="1"/>
        <v>3.52</v>
      </c>
      <c r="L12" s="16">
        <v>2.0188452405533801</v>
      </c>
      <c r="M12" s="16">
        <f t="shared" si="6"/>
        <v>57.353557970266479</v>
      </c>
      <c r="O12" s="42">
        <f t="shared" si="2"/>
        <v>2.6499999999999996E-3</v>
      </c>
      <c r="P12" s="43">
        <f t="shared" si="4"/>
        <v>1.752151195991641E-2</v>
      </c>
      <c r="Q12" s="16">
        <f t="shared" si="3"/>
        <v>8.6743044189852689</v>
      </c>
      <c r="R12" s="18">
        <f t="shared" si="5"/>
        <v>52.775638433483167</v>
      </c>
    </row>
    <row r="13" spans="1:29" ht="15.75" x14ac:dyDescent="0.25">
      <c r="A13" s="16" t="s">
        <v>381</v>
      </c>
      <c r="B13" s="39">
        <v>0.1492</v>
      </c>
      <c r="C13" s="28">
        <v>4.1666666666666696</v>
      </c>
      <c r="D13" s="40">
        <v>5</v>
      </c>
      <c r="E13" s="30" t="s">
        <v>379</v>
      </c>
      <c r="F13" s="16" t="s">
        <v>366</v>
      </c>
      <c r="G13" s="16">
        <v>3.4939999999999999E-2</v>
      </c>
      <c r="H13" s="16">
        <v>3.2099999999999997E-2</v>
      </c>
      <c r="I13" s="41">
        <f t="shared" si="0"/>
        <v>8.1282198053806596</v>
      </c>
      <c r="J13" s="16">
        <v>3.8400000000000001E-3</v>
      </c>
      <c r="K13" s="16">
        <f t="shared" si="1"/>
        <v>3.8400000000000003</v>
      </c>
      <c r="L13" s="16">
        <v>1.8835592091678701</v>
      </c>
      <c r="M13" s="16">
        <f t="shared" si="6"/>
        <v>49.051021072079948</v>
      </c>
      <c r="O13" s="42">
        <f t="shared" si="2"/>
        <v>2.8400000000000022E-3</v>
      </c>
      <c r="P13" s="43">
        <f t="shared" si="4"/>
        <v>1.5745377764137661E-2</v>
      </c>
      <c r="Q13" s="16">
        <f t="shared" si="3"/>
        <v>8.8473520249221274</v>
      </c>
      <c r="R13" s="18">
        <f t="shared" si="5"/>
        <v>45.064046262557703</v>
      </c>
      <c r="X13" s="38"/>
      <c r="Y13" s="41"/>
      <c r="Z13" s="41"/>
      <c r="AA13" s="41"/>
    </row>
    <row r="14" spans="1:29" ht="15.75" x14ac:dyDescent="0.25">
      <c r="A14" s="16" t="s">
        <v>382</v>
      </c>
      <c r="B14" s="39">
        <v>0.1056</v>
      </c>
      <c r="C14" s="28">
        <v>4.1666666666666696</v>
      </c>
      <c r="D14" s="40">
        <v>6</v>
      </c>
      <c r="E14" s="30" t="s">
        <v>383</v>
      </c>
      <c r="F14" s="16" t="s">
        <v>366</v>
      </c>
      <c r="G14" s="16">
        <v>2.444E-2</v>
      </c>
      <c r="H14" s="16">
        <v>2.3230000000000001E-2</v>
      </c>
      <c r="I14" s="41">
        <f t="shared" si="0"/>
        <v>4.9509001636661178</v>
      </c>
      <c r="J14" s="16">
        <v>2.98E-3</v>
      </c>
      <c r="K14" s="16">
        <f t="shared" si="1"/>
        <v>2.98</v>
      </c>
      <c r="L14" s="16">
        <v>2.1359720730951901</v>
      </c>
      <c r="M14" s="16">
        <f t="shared" si="6"/>
        <v>71.67691520453657</v>
      </c>
      <c r="O14" s="42">
        <f t="shared" si="2"/>
        <v>1.2099999999999993E-3</v>
      </c>
      <c r="P14" s="43">
        <f t="shared" si="4"/>
        <v>1.6650547402013847E-2</v>
      </c>
      <c r="Q14" s="16">
        <f t="shared" si="3"/>
        <v>5.2087817477399874</v>
      </c>
      <c r="R14" s="18">
        <f t="shared" si="5"/>
        <v>68.128262692364345</v>
      </c>
      <c r="Y14" s="41"/>
      <c r="Z14" s="41"/>
    </row>
    <row r="15" spans="1:29" ht="15.75" x14ac:dyDescent="0.25">
      <c r="A15" s="16" t="s">
        <v>384</v>
      </c>
      <c r="B15" s="39">
        <v>0.12479999999999999</v>
      </c>
      <c r="C15" s="28">
        <v>4.1666666666666696</v>
      </c>
      <c r="D15" s="40">
        <v>6</v>
      </c>
      <c r="E15" s="30" t="s">
        <v>383</v>
      </c>
      <c r="F15" s="16" t="s">
        <v>366</v>
      </c>
      <c r="G15" s="16">
        <v>2.7699999999999999E-2</v>
      </c>
      <c r="H15" s="16">
        <v>2.581E-2</v>
      </c>
      <c r="I15" s="41">
        <f t="shared" si="0"/>
        <v>6.8231046931407926</v>
      </c>
      <c r="J15" s="16">
        <v>3.4399999999999999E-3</v>
      </c>
      <c r="K15" s="16">
        <f t="shared" si="1"/>
        <v>3.44</v>
      </c>
      <c r="L15" s="16">
        <v>2.09333303568771</v>
      </c>
      <c r="M15" s="16">
        <f t="shared" si="6"/>
        <v>60.852704525805521</v>
      </c>
      <c r="O15" s="42">
        <f t="shared" si="2"/>
        <v>1.8899999999999993E-3</v>
      </c>
      <c r="P15" s="43">
        <f t="shared" si="4"/>
        <v>1.5706083038110406E-2</v>
      </c>
      <c r="Q15" s="16">
        <f t="shared" si="3"/>
        <v>7.3227431228206106</v>
      </c>
      <c r="R15" s="18">
        <f t="shared" si="5"/>
        <v>56.700660787402192</v>
      </c>
    </row>
    <row r="16" spans="1:29" ht="15.75" x14ac:dyDescent="0.25">
      <c r="A16" s="16" t="s">
        <v>385</v>
      </c>
      <c r="B16" s="39">
        <v>0.11849999999999999</v>
      </c>
      <c r="C16" s="28">
        <v>4.1666666666666696</v>
      </c>
      <c r="D16" s="40">
        <v>7</v>
      </c>
      <c r="E16" s="30" t="s">
        <v>386</v>
      </c>
      <c r="F16" s="16" t="s">
        <v>366</v>
      </c>
      <c r="G16" s="16">
        <v>2.479E-2</v>
      </c>
      <c r="H16" s="16">
        <v>2.3769999999999999E-2</v>
      </c>
      <c r="I16" s="41">
        <f t="shared" si="0"/>
        <v>4.1145623235175472</v>
      </c>
      <c r="J16" s="16">
        <v>3.3600000000000001E-3</v>
      </c>
      <c r="K16" s="16">
        <f t="shared" si="1"/>
        <v>3.3600000000000003</v>
      </c>
      <c r="L16" s="16">
        <v>1.5798918153170101</v>
      </c>
      <c r="M16" s="16">
        <f t="shared" si="6"/>
        <v>47.020589741577673</v>
      </c>
      <c r="O16" s="42">
        <f t="shared" si="2"/>
        <v>1.0200000000000001E-3</v>
      </c>
      <c r="P16" s="43">
        <f t="shared" si="4"/>
        <v>1.1176794181573012E-2</v>
      </c>
      <c r="Q16" s="16">
        <f t="shared" si="3"/>
        <v>4.2911232646192685</v>
      </c>
      <c r="R16" s="18">
        <f t="shared" si="5"/>
        <v>45.085898271774958</v>
      </c>
    </row>
    <row r="17" spans="1:22" ht="15.75" x14ac:dyDescent="0.25">
      <c r="A17" s="16" t="s">
        <v>387</v>
      </c>
      <c r="B17" s="39">
        <v>0.1895</v>
      </c>
      <c r="C17" s="28">
        <v>3.3403935185185198</v>
      </c>
      <c r="D17" s="40">
        <v>1</v>
      </c>
      <c r="E17" s="30" t="s">
        <v>365</v>
      </c>
      <c r="F17" s="16" t="s">
        <v>366</v>
      </c>
      <c r="G17" s="16">
        <v>4.2720000000000001E-2</v>
      </c>
      <c r="H17" s="16">
        <v>4.1610000000000001E-2</v>
      </c>
      <c r="I17" s="41">
        <f t="shared" si="0"/>
        <v>2.5983146067415728</v>
      </c>
      <c r="J17" s="16">
        <v>3.8400000000000001E-3</v>
      </c>
      <c r="K17" s="16">
        <f t="shared" si="1"/>
        <v>3.8400000000000003</v>
      </c>
      <c r="L17" s="16">
        <v>2.3086510700360168</v>
      </c>
      <c r="M17" s="16">
        <f t="shared" si="6"/>
        <v>60.121121615521261</v>
      </c>
      <c r="O17" s="42">
        <f t="shared" si="2"/>
        <v>1.1099999999999999E-3</v>
      </c>
      <c r="P17" s="43">
        <f t="shared" si="4"/>
        <v>2.5016398704218394E-2</v>
      </c>
      <c r="Q17" s="16">
        <f t="shared" si="3"/>
        <v>2.6676279740447004</v>
      </c>
      <c r="R17" s="18">
        <f t="shared" si="5"/>
        <v>58.558985730848299</v>
      </c>
      <c r="T17" s="41"/>
      <c r="U17" s="41"/>
      <c r="V17" s="41"/>
    </row>
    <row r="18" spans="1:22" ht="15.75" x14ac:dyDescent="0.25">
      <c r="A18" s="16" t="s">
        <v>388</v>
      </c>
      <c r="B18" s="39">
        <v>0.28549999999999998</v>
      </c>
      <c r="C18" s="28">
        <v>3.3403935185185198</v>
      </c>
      <c r="D18" s="40">
        <v>1</v>
      </c>
      <c r="E18" s="30" t="s">
        <v>365</v>
      </c>
      <c r="F18" s="16" t="s">
        <v>366</v>
      </c>
      <c r="G18" s="16">
        <v>7.2959999999999997E-2</v>
      </c>
      <c r="H18" s="16">
        <v>6.6570000000000004E-2</v>
      </c>
      <c r="I18" s="41">
        <f t="shared" si="0"/>
        <v>8.7582236842105168</v>
      </c>
      <c r="J18" s="16">
        <v>4.45E-3</v>
      </c>
      <c r="K18" s="16">
        <f t="shared" si="1"/>
        <v>4.45</v>
      </c>
      <c r="L18" s="16">
        <v>2.1362892520165464</v>
      </c>
      <c r="M18" s="16">
        <f t="shared" si="6"/>
        <v>48.006500045315647</v>
      </c>
      <c r="O18" s="42">
        <f t="shared" si="2"/>
        <v>6.3899999999999929E-3</v>
      </c>
      <c r="P18" s="43">
        <f t="shared" si="4"/>
        <v>3.1957927080166627E-2</v>
      </c>
      <c r="Q18" s="16">
        <f t="shared" si="3"/>
        <v>9.5989184317259912</v>
      </c>
      <c r="R18" s="18">
        <f t="shared" si="5"/>
        <v>43.801983388386276</v>
      </c>
    </row>
    <row r="19" spans="1:22" ht="15.75" x14ac:dyDescent="0.25">
      <c r="A19" s="16" t="s">
        <v>389</v>
      </c>
      <c r="B19" s="39">
        <v>0.2162</v>
      </c>
      <c r="C19" s="28">
        <v>3.340393518518519</v>
      </c>
      <c r="D19" s="40">
        <v>2</v>
      </c>
      <c r="E19" s="30" t="s">
        <v>369</v>
      </c>
      <c r="F19" s="16" t="s">
        <v>366</v>
      </c>
      <c r="G19" s="16">
        <v>5.1860000000000003E-2</v>
      </c>
      <c r="H19" s="16">
        <v>4.5900000000000003E-2</v>
      </c>
      <c r="I19" s="41">
        <f t="shared" si="0"/>
        <v>11.492479753181643</v>
      </c>
      <c r="J19" s="16">
        <v>3.5300000000000002E-3</v>
      </c>
      <c r="K19" s="16">
        <f t="shared" si="1"/>
        <v>3.5300000000000002</v>
      </c>
      <c r="L19" s="16">
        <v>2.5218550485236433</v>
      </c>
      <c r="M19" s="16">
        <f>100*(L19*2000/2)/(K19*10^3)</f>
        <v>71.440652932681104</v>
      </c>
      <c r="O19" s="42">
        <f t="shared" si="2"/>
        <v>5.96E-3</v>
      </c>
      <c r="P19" s="43">
        <f t="shared" si="4"/>
        <v>3.2791259696100632E-2</v>
      </c>
      <c r="Q19" s="16">
        <f t="shared" si="3"/>
        <v>12.98474945533769</v>
      </c>
      <c r="R19" s="18">
        <f t="shared" si="5"/>
        <v>63.230350358851965</v>
      </c>
    </row>
    <row r="20" spans="1:22" ht="15.75" x14ac:dyDescent="0.25">
      <c r="A20" s="16" t="s">
        <v>390</v>
      </c>
      <c r="B20" s="39">
        <v>0.17069999999999999</v>
      </c>
      <c r="C20" s="28">
        <v>3.3403935185185198</v>
      </c>
      <c r="D20" s="40">
        <v>2</v>
      </c>
      <c r="E20" s="30" t="s">
        <v>369</v>
      </c>
      <c r="F20" s="16" t="s">
        <v>366</v>
      </c>
      <c r="G20" s="16">
        <v>3.798E-2</v>
      </c>
      <c r="H20" s="16">
        <v>3.329E-2</v>
      </c>
      <c r="I20" s="41">
        <f t="shared" si="0"/>
        <v>12.348604528699315</v>
      </c>
      <c r="J20" s="16">
        <v>4.3299999999999996E-3</v>
      </c>
      <c r="K20" s="16">
        <f t="shared" si="1"/>
        <v>4.33</v>
      </c>
      <c r="L20" s="16">
        <v>3.7814981416477367</v>
      </c>
      <c r="M20" s="16">
        <f t="shared" si="6"/>
        <v>87.332520592326489</v>
      </c>
      <c r="O20" s="42">
        <f t="shared" si="2"/>
        <v>4.6899999999999997E-3</v>
      </c>
      <c r="P20" s="43">
        <f t="shared" si="4"/>
        <v>2.9072996105185489E-2</v>
      </c>
      <c r="Q20" s="16">
        <f t="shared" si="3"/>
        <v>14.088314809252026</v>
      </c>
      <c r="R20" s="18">
        <f t="shared" si="5"/>
        <v>76.548172999435209</v>
      </c>
    </row>
    <row r="21" spans="1:22" ht="15.75" x14ac:dyDescent="0.25">
      <c r="A21" s="16" t="s">
        <v>391</v>
      </c>
      <c r="B21" s="39">
        <v>0.184</v>
      </c>
      <c r="C21" s="28">
        <v>3.3403935185185198</v>
      </c>
      <c r="D21" s="40">
        <v>2</v>
      </c>
      <c r="E21" s="30" t="s">
        <v>369</v>
      </c>
      <c r="F21" s="16" t="s">
        <v>366</v>
      </c>
      <c r="G21" s="16">
        <v>3.8199999999999998E-2</v>
      </c>
      <c r="H21" s="16">
        <v>3.3910000000000003E-2</v>
      </c>
      <c r="I21" s="41">
        <f t="shared" si="0"/>
        <v>11.230366492146585</v>
      </c>
      <c r="J21" s="16">
        <v>4.5999999999999999E-3</v>
      </c>
      <c r="K21" s="16">
        <f t="shared" si="1"/>
        <v>4.5999999999999996</v>
      </c>
      <c r="L21" s="16">
        <v>3.0083004434919798</v>
      </c>
      <c r="M21" s="16">
        <f t="shared" si="6"/>
        <v>65.39783572808652</v>
      </c>
      <c r="O21" s="42">
        <f t="shared" si="2"/>
        <v>4.2899999999999952E-3</v>
      </c>
      <c r="P21" s="43">
        <f t="shared" si="4"/>
        <v>2.217640609539414E-2</v>
      </c>
      <c r="Q21" s="16">
        <f t="shared" si="3"/>
        <v>12.651135358301371</v>
      </c>
      <c r="R21" s="18">
        <f t="shared" si="5"/>
        <v>58.053419097890426</v>
      </c>
    </row>
    <row r="22" spans="1:22" ht="15.75" x14ac:dyDescent="0.25">
      <c r="A22" s="16" t="s">
        <v>392</v>
      </c>
      <c r="B22" s="39">
        <v>0.1978</v>
      </c>
      <c r="C22" s="28">
        <v>3.3403935185185198</v>
      </c>
      <c r="D22" s="40">
        <v>3</v>
      </c>
      <c r="E22" s="30" t="s">
        <v>373</v>
      </c>
      <c r="F22" s="16" t="s">
        <v>366</v>
      </c>
      <c r="G22" s="16">
        <v>4.4159999999999998E-2</v>
      </c>
      <c r="H22" s="16">
        <v>3.8330000000000003E-2</v>
      </c>
      <c r="I22" s="41">
        <f t="shared" si="0"/>
        <v>13.201992753623177</v>
      </c>
      <c r="J22" s="16">
        <v>3.3600000000000001E-3</v>
      </c>
      <c r="K22" s="16">
        <f t="shared" si="1"/>
        <v>3.3600000000000003</v>
      </c>
      <c r="L22" s="16">
        <v>3.271224654139997</v>
      </c>
      <c r="M22" s="16">
        <f t="shared" si="6"/>
        <v>97.357876611309422</v>
      </c>
      <c r="O22" s="42">
        <f t="shared" si="2"/>
        <v>5.8299999999999949E-3</v>
      </c>
      <c r="P22" s="43">
        <f t="shared" si="4"/>
        <v>3.7317274105114907E-2</v>
      </c>
      <c r="Q22" s="16">
        <f t="shared" si="3"/>
        <v>15.210018262457591</v>
      </c>
      <c r="R22" s="18">
        <f t="shared" si="5"/>
        <v>84.50469679600296</v>
      </c>
    </row>
    <row r="23" spans="1:22" ht="15.75" x14ac:dyDescent="0.25">
      <c r="A23" s="16" t="s">
        <v>393</v>
      </c>
      <c r="B23" s="39">
        <v>0.1386</v>
      </c>
      <c r="C23" s="28">
        <v>3.3403935185185198</v>
      </c>
      <c r="D23" s="40">
        <v>3</v>
      </c>
      <c r="E23" s="30" t="s">
        <v>373</v>
      </c>
      <c r="F23" s="16" t="s">
        <v>366</v>
      </c>
      <c r="G23" s="16">
        <v>2.896E-2</v>
      </c>
      <c r="H23" s="16">
        <v>2.8219999999999999E-2</v>
      </c>
      <c r="I23" s="41">
        <f t="shared" si="0"/>
        <v>2.5552486187845345</v>
      </c>
      <c r="J23" s="16">
        <v>3.47E-3</v>
      </c>
      <c r="K23" s="16">
        <f t="shared" si="1"/>
        <v>3.47</v>
      </c>
      <c r="L23" s="16">
        <v>1.5926246391046801</v>
      </c>
      <c r="M23" s="16">
        <f t="shared" si="6"/>
        <v>45.896963662959081</v>
      </c>
      <c r="O23" s="42">
        <f t="shared" si="2"/>
        <v>7.4000000000000107E-4</v>
      </c>
      <c r="P23" s="43">
        <f t="shared" si="4"/>
        <v>1.295212314568705E-2</v>
      </c>
      <c r="Q23" s="16">
        <f t="shared" si="3"/>
        <v>2.6222537207654186</v>
      </c>
      <c r="R23" s="18">
        <f t="shared" si="5"/>
        <v>44.724182132897269</v>
      </c>
    </row>
    <row r="24" spans="1:22" ht="15.75" x14ac:dyDescent="0.25">
      <c r="A24" s="16" t="s">
        <v>394</v>
      </c>
      <c r="B24" s="39">
        <v>0.1263</v>
      </c>
      <c r="C24" s="28">
        <v>3.3403935185185198</v>
      </c>
      <c r="D24" s="40">
        <v>3</v>
      </c>
      <c r="E24" s="30" t="s">
        <v>373</v>
      </c>
      <c r="F24" s="16" t="s">
        <v>366</v>
      </c>
      <c r="G24" s="16">
        <v>2.8490000000000001E-2</v>
      </c>
      <c r="H24" s="16">
        <v>2.733E-2</v>
      </c>
      <c r="I24" s="41">
        <f t="shared" si="0"/>
        <v>4.0716040716040762</v>
      </c>
      <c r="J24" s="16">
        <v>3.8999999999999998E-3</v>
      </c>
      <c r="K24" s="16">
        <f t="shared" si="1"/>
        <v>3.9</v>
      </c>
      <c r="L24" s="16">
        <v>1.7371922287432398</v>
      </c>
      <c r="M24" s="16">
        <f t="shared" si="6"/>
        <v>44.543390480595896</v>
      </c>
      <c r="O24" s="42">
        <f t="shared" si="2"/>
        <v>1.1600000000000013E-3</v>
      </c>
      <c r="P24" s="43">
        <f t="shared" si="4"/>
        <v>1.2173708618346858E-2</v>
      </c>
      <c r="Q24" s="16">
        <f t="shared" si="3"/>
        <v>4.2444200512257639</v>
      </c>
      <c r="R24" s="18">
        <f t="shared" si="5"/>
        <v>42.729759980157453</v>
      </c>
    </row>
    <row r="25" spans="1:22" ht="15.75" x14ac:dyDescent="0.25">
      <c r="A25" s="16" t="s">
        <v>395</v>
      </c>
      <c r="B25" s="39">
        <v>8.8300000000000003E-2</v>
      </c>
      <c r="C25" s="28">
        <v>3.3403935185185198</v>
      </c>
      <c r="D25" s="40">
        <v>3</v>
      </c>
      <c r="E25" s="30" t="s">
        <v>373</v>
      </c>
      <c r="F25" s="16" t="s">
        <v>366</v>
      </c>
      <c r="G25" s="16">
        <v>1.712E-2</v>
      </c>
      <c r="H25" s="16">
        <v>1.6840000000000001E-2</v>
      </c>
      <c r="I25" s="41">
        <f t="shared" si="0"/>
        <v>1.6355140186915831</v>
      </c>
      <c r="J25" s="16">
        <v>4.0499999999999998E-3</v>
      </c>
      <c r="K25" s="16">
        <f t="shared" si="1"/>
        <v>4.05</v>
      </c>
      <c r="L25" s="16">
        <v>2.3269074619757699</v>
      </c>
      <c r="M25" s="16">
        <f t="shared" si="6"/>
        <v>57.454505233969627</v>
      </c>
      <c r="O25" s="42">
        <f t="shared" si="2"/>
        <v>2.79999999999999E-4</v>
      </c>
      <c r="P25" s="43">
        <f t="shared" si="4"/>
        <v>9.675338681400485E-3</v>
      </c>
      <c r="Q25" s="16">
        <f t="shared" si="3"/>
        <v>1.662707838479804</v>
      </c>
      <c r="R25" s="18">
        <f t="shared" si="5"/>
        <v>56.514828746498161</v>
      </c>
    </row>
    <row r="26" spans="1:22" ht="15.75" x14ac:dyDescent="0.25">
      <c r="A26" s="16" t="s">
        <v>396</v>
      </c>
      <c r="B26" s="39">
        <v>0.16289999999999999</v>
      </c>
      <c r="C26" s="28">
        <v>3.3403935185185198</v>
      </c>
      <c r="D26" s="40">
        <v>5</v>
      </c>
      <c r="E26" s="30" t="s">
        <v>379</v>
      </c>
      <c r="F26" s="16" t="s">
        <v>366</v>
      </c>
      <c r="G26" s="16">
        <v>4.3490000000000001E-2</v>
      </c>
      <c r="H26" s="16">
        <v>3.764E-2</v>
      </c>
      <c r="I26" s="41">
        <f t="shared" si="0"/>
        <v>13.451368130604738</v>
      </c>
      <c r="J26" s="16">
        <v>4.7299999999999998E-3</v>
      </c>
      <c r="K26" s="16">
        <f t="shared" si="1"/>
        <v>4.7299999999999995</v>
      </c>
      <c r="L26" s="16">
        <v>3.9054970655410699</v>
      </c>
      <c r="M26" s="16">
        <f t="shared" si="6"/>
        <v>82.568648320107201</v>
      </c>
      <c r="O26" s="42">
        <f t="shared" si="2"/>
        <v>5.850000000000001E-3</v>
      </c>
      <c r="P26" s="43">
        <f t="shared" si="4"/>
        <v>3.1078839227688348E-2</v>
      </c>
      <c r="Q26" s="16">
        <f t="shared" si="3"/>
        <v>15.541976620616369</v>
      </c>
      <c r="R26" s="18">
        <f t="shared" si="5"/>
        <v>71.462035474105193</v>
      </c>
    </row>
    <row r="27" spans="1:22" ht="15.75" x14ac:dyDescent="0.25">
      <c r="A27" s="16" t="s">
        <v>397</v>
      </c>
      <c r="B27" s="39">
        <v>0.15129999999999999</v>
      </c>
      <c r="C27" s="28">
        <v>3.3403935185185198</v>
      </c>
      <c r="D27" s="40">
        <v>5</v>
      </c>
      <c r="E27" s="30" t="s">
        <v>379</v>
      </c>
      <c r="F27" s="16" t="s">
        <v>366</v>
      </c>
      <c r="G27" s="16">
        <v>3.4759999999999999E-2</v>
      </c>
      <c r="H27" s="16">
        <v>3.1800000000000002E-2</v>
      </c>
      <c r="I27" s="41">
        <f t="shared" si="0"/>
        <v>8.5155350978135722</v>
      </c>
      <c r="J27" s="16">
        <v>3.7599999999999999E-3</v>
      </c>
      <c r="K27" s="16">
        <f t="shared" si="1"/>
        <v>3.76</v>
      </c>
      <c r="L27" s="16">
        <v>1.75685478042152</v>
      </c>
      <c r="M27" s="16">
        <f t="shared" si="6"/>
        <v>46.724861181423407</v>
      </c>
      <c r="O27" s="42">
        <f t="shared" si="2"/>
        <v>2.9599999999999974E-3</v>
      </c>
      <c r="P27" s="43">
        <f t="shared" si="4"/>
        <v>1.4858505855692644E-2</v>
      </c>
      <c r="Q27" s="16">
        <f t="shared" si="3"/>
        <v>9.3081761006289216</v>
      </c>
      <c r="R27" s="18">
        <f t="shared" si="5"/>
        <v>42.745989228114631</v>
      </c>
    </row>
    <row r="28" spans="1:22" ht="15.75" x14ac:dyDescent="0.25">
      <c r="A28" s="16" t="s">
        <v>398</v>
      </c>
      <c r="B28" s="39">
        <v>0.1036</v>
      </c>
      <c r="C28" s="28">
        <v>3.340393518518519</v>
      </c>
      <c r="D28" s="40">
        <v>5</v>
      </c>
      <c r="E28" s="30" t="s">
        <v>379</v>
      </c>
      <c r="F28" s="16" t="s">
        <v>366</v>
      </c>
      <c r="G28" s="16">
        <v>2.392E-2</v>
      </c>
      <c r="H28" s="16">
        <v>2.2259999999999999E-2</v>
      </c>
      <c r="I28" s="41">
        <f t="shared" si="0"/>
        <v>6.9397993311036865</v>
      </c>
      <c r="J28" s="16">
        <v>4.2199999999999998E-3</v>
      </c>
      <c r="K28" s="16">
        <f t="shared" si="1"/>
        <v>4.22</v>
      </c>
      <c r="L28" s="16">
        <v>3.0292415989522863</v>
      </c>
      <c r="M28" s="16">
        <f t="shared" si="6"/>
        <v>71.782976278490196</v>
      </c>
      <c r="O28" s="42">
        <f t="shared" si="2"/>
        <v>1.6600000000000018E-3</v>
      </c>
      <c r="P28" s="43">
        <f t="shared" si="4"/>
        <v>1.5978890519591917E-2</v>
      </c>
      <c r="Q28" s="16">
        <f t="shared" si="3"/>
        <v>7.4573225516621822</v>
      </c>
      <c r="R28" s="18">
        <f t="shared" si="5"/>
        <v>66.801381770869213</v>
      </c>
    </row>
    <row r="29" spans="1:22" ht="15.75" x14ac:dyDescent="0.25">
      <c r="A29" s="16" t="s">
        <v>399</v>
      </c>
      <c r="B29" s="39">
        <v>0.16209999999999999</v>
      </c>
      <c r="C29" s="28">
        <v>3.3403935185185198</v>
      </c>
      <c r="D29" s="40">
        <v>6</v>
      </c>
      <c r="E29" s="30" t="s">
        <v>383</v>
      </c>
      <c r="F29" s="16" t="s">
        <v>366</v>
      </c>
      <c r="G29" s="16">
        <v>4.0079999999999998E-2</v>
      </c>
      <c r="H29" s="16">
        <v>3.5520000000000003E-2</v>
      </c>
      <c r="I29" s="41">
        <f t="shared" si="0"/>
        <v>11.377245508982023</v>
      </c>
      <c r="J29" s="16">
        <v>5.7800000000000004E-3</v>
      </c>
      <c r="K29" s="16">
        <f t="shared" si="1"/>
        <v>5.78</v>
      </c>
      <c r="L29" s="16">
        <v>5.5949967995044396</v>
      </c>
      <c r="M29" s="16">
        <f t="shared" si="6"/>
        <v>96.799252586582014</v>
      </c>
      <c r="O29" s="42">
        <f t="shared" si="2"/>
        <v>4.5599999999999946E-3</v>
      </c>
      <c r="P29" s="43">
        <f t="shared" si="4"/>
        <v>3.4383094518753939E-2</v>
      </c>
      <c r="Q29" s="16">
        <f t="shared" si="3"/>
        <v>12.837837837837821</v>
      </c>
      <c r="R29" s="18">
        <f t="shared" si="5"/>
        <v>85.786163968946965</v>
      </c>
    </row>
    <row r="30" spans="1:22" ht="15.75" x14ac:dyDescent="0.25">
      <c r="A30" s="16" t="s">
        <v>400</v>
      </c>
      <c r="B30" s="39">
        <v>0.15959999999999999</v>
      </c>
      <c r="C30" s="28">
        <v>3.3403935185185198</v>
      </c>
      <c r="D30" s="40">
        <v>7</v>
      </c>
      <c r="E30" s="30" t="s">
        <v>386</v>
      </c>
      <c r="F30" s="16" t="s">
        <v>366</v>
      </c>
      <c r="G30" s="16">
        <v>3.5720000000000002E-2</v>
      </c>
      <c r="H30" s="16">
        <v>3.4229999999999997E-2</v>
      </c>
      <c r="I30" s="41">
        <f t="shared" si="0"/>
        <v>4.1713325867861286</v>
      </c>
      <c r="J30" s="16">
        <v>4.6299999999999996E-3</v>
      </c>
      <c r="K30" s="16">
        <f t="shared" si="1"/>
        <v>4.63</v>
      </c>
      <c r="L30" s="16">
        <v>2.23615032004956</v>
      </c>
      <c r="M30" s="16">
        <f t="shared" si="6"/>
        <v>48.296983154418136</v>
      </c>
      <c r="O30" s="42">
        <f t="shared" si="2"/>
        <v>1.4900000000000052E-3</v>
      </c>
      <c r="P30" s="43">
        <f t="shared" si="4"/>
        <v>1.6532057333757327E-2</v>
      </c>
      <c r="Q30" s="16">
        <f t="shared" si="3"/>
        <v>4.3529068068945529</v>
      </c>
      <c r="R30" s="18">
        <f t="shared" si="5"/>
        <v>46.282355357663285</v>
      </c>
    </row>
    <row r="31" spans="1:22" ht="15.75" x14ac:dyDescent="0.25">
      <c r="A31" s="16" t="s">
        <v>401</v>
      </c>
      <c r="B31" s="39">
        <v>0.20680000000000001</v>
      </c>
      <c r="C31" s="28">
        <v>2.5141203703703705</v>
      </c>
      <c r="D31" s="40">
        <v>1</v>
      </c>
      <c r="E31" s="30" t="s">
        <v>365</v>
      </c>
      <c r="F31" s="16" t="s">
        <v>366</v>
      </c>
      <c r="G31" s="16">
        <v>5.9080000000000001E-2</v>
      </c>
      <c r="H31" s="16">
        <v>4.9950000000000001E-2</v>
      </c>
      <c r="I31" s="41">
        <f t="shared" si="0"/>
        <v>15.453622207176709</v>
      </c>
      <c r="J31" s="16">
        <v>5.0299999999999997E-3</v>
      </c>
      <c r="K31" s="16">
        <f t="shared" si="1"/>
        <v>5.0299999999999994</v>
      </c>
      <c r="L31" s="16">
        <v>3.2837571807006563</v>
      </c>
      <c r="M31" s="16">
        <f t="shared" si="6"/>
        <v>65.283442956275479</v>
      </c>
      <c r="O31" s="42">
        <f t="shared" si="2"/>
        <v>9.1299999999999992E-3</v>
      </c>
      <c r="P31" s="43">
        <f t="shared" si="4"/>
        <v>3.2609079756659602E-2</v>
      </c>
      <c r="Q31" s="16">
        <f t="shared" si="3"/>
        <v>18.278278278278275</v>
      </c>
      <c r="R31" s="18">
        <f t="shared" si="5"/>
        <v>55.194786317974952</v>
      </c>
      <c r="T31" s="41"/>
      <c r="U31" s="41"/>
      <c r="V31" s="41"/>
    </row>
    <row r="32" spans="1:22" ht="15.75" x14ac:dyDescent="0.25">
      <c r="A32" s="16" t="s">
        <v>402</v>
      </c>
      <c r="B32" s="39">
        <v>0.2407</v>
      </c>
      <c r="C32" s="28">
        <v>2.5141203703703701</v>
      </c>
      <c r="D32" s="40">
        <v>1</v>
      </c>
      <c r="E32" s="30" t="s">
        <v>365</v>
      </c>
      <c r="F32" s="16" t="s">
        <v>366</v>
      </c>
      <c r="G32" s="16">
        <v>7.1199999999999999E-2</v>
      </c>
      <c r="H32" s="16">
        <v>5.6410000000000002E-2</v>
      </c>
      <c r="I32" s="41">
        <f t="shared" si="0"/>
        <v>20.772471910112355</v>
      </c>
      <c r="J32" s="16">
        <v>4.2700000000000004E-3</v>
      </c>
      <c r="K32" s="16">
        <f t="shared" si="1"/>
        <v>4.2700000000000005</v>
      </c>
      <c r="L32" s="16">
        <v>2.5394089407392095</v>
      </c>
      <c r="M32" s="16">
        <f t="shared" si="6"/>
        <v>59.470935380309342</v>
      </c>
      <c r="O32" s="42">
        <f t="shared" si="2"/>
        <v>1.4789999999999998E-2</v>
      </c>
      <c r="P32" s="43">
        <f t="shared" si="4"/>
        <v>3.3547554648032503E-2</v>
      </c>
      <c r="Q32" s="16">
        <f t="shared" si="3"/>
        <v>26.218755539797904</v>
      </c>
      <c r="R32" s="18">
        <f t="shared" si="5"/>
        <v>47.117352033753519</v>
      </c>
    </row>
    <row r="33" spans="1:22" ht="15.75" x14ac:dyDescent="0.25">
      <c r="A33" s="16" t="s">
        <v>403</v>
      </c>
      <c r="B33" s="39">
        <v>0.19839999999999999</v>
      </c>
      <c r="C33" s="28">
        <v>2.5141203703703705</v>
      </c>
      <c r="D33" s="40">
        <v>1</v>
      </c>
      <c r="E33" s="30" t="s">
        <v>365</v>
      </c>
      <c r="F33" s="16" t="s">
        <v>366</v>
      </c>
      <c r="G33" s="16">
        <v>5.2310000000000002E-2</v>
      </c>
      <c r="H33" s="16">
        <v>4.6010000000000002E-2</v>
      </c>
      <c r="I33" s="41">
        <f t="shared" si="0"/>
        <v>12.043586312368571</v>
      </c>
      <c r="J33" s="16">
        <v>3.64E-3</v>
      </c>
      <c r="K33" s="16">
        <f t="shared" si="1"/>
        <v>3.64</v>
      </c>
      <c r="L33" s="16">
        <v>1.7688536031385498</v>
      </c>
      <c r="M33" s="16">
        <f t="shared" si="6"/>
        <v>48.594879207103013</v>
      </c>
      <c r="O33" s="42">
        <f t="shared" si="2"/>
        <v>6.3E-3</v>
      </c>
      <c r="P33" s="43">
        <f t="shared" si="4"/>
        <v>2.2358503923188097E-2</v>
      </c>
      <c r="Q33" s="16">
        <f t="shared" si="3"/>
        <v>13.692675505324928</v>
      </c>
      <c r="R33" s="18">
        <f t="shared" si="5"/>
        <v>42.742312986404315</v>
      </c>
    </row>
    <row r="34" spans="1:22" ht="15.75" x14ac:dyDescent="0.25">
      <c r="A34" s="16" t="s">
        <v>404</v>
      </c>
      <c r="B34" s="39">
        <v>0.1226</v>
      </c>
      <c r="C34" s="28">
        <v>2.5141203703703701</v>
      </c>
      <c r="D34" s="40">
        <v>1</v>
      </c>
      <c r="E34" s="30" t="s">
        <v>365</v>
      </c>
      <c r="F34" s="16" t="s">
        <v>366</v>
      </c>
      <c r="G34" s="16">
        <v>3.1099999999999999E-2</v>
      </c>
      <c r="H34" s="16">
        <v>2.5690000000000001E-2</v>
      </c>
      <c r="I34" s="41">
        <f t="shared" si="0"/>
        <v>17.395498392282953</v>
      </c>
      <c r="J34" s="16">
        <v>3.3800000000000002E-3</v>
      </c>
      <c r="K34" s="16">
        <f t="shared" si="1"/>
        <v>3.3800000000000003</v>
      </c>
      <c r="L34" s="16">
        <v>2.5760535166830367</v>
      </c>
      <c r="M34" s="16">
        <f t="shared" si="6"/>
        <v>76.214601085296934</v>
      </c>
      <c r="O34" s="42">
        <f t="shared" si="2"/>
        <v>5.4099999999999981E-3</v>
      </c>
      <c r="P34" s="43">
        <f t="shared" si="4"/>
        <v>1.9579531018812782E-2</v>
      </c>
      <c r="Q34" s="16">
        <f t="shared" si="3"/>
        <v>21.058777734527045</v>
      </c>
      <c r="R34" s="18">
        <f t="shared" si="5"/>
        <v>62.956691378819244</v>
      </c>
    </row>
    <row r="35" spans="1:22" ht="15.75" x14ac:dyDescent="0.25">
      <c r="A35" s="16" t="s">
        <v>405</v>
      </c>
      <c r="B35" s="39">
        <v>0.1731</v>
      </c>
      <c r="C35" s="28">
        <v>2.5141203703703701</v>
      </c>
      <c r="D35" s="40">
        <v>2</v>
      </c>
      <c r="E35" s="30" t="s">
        <v>369</v>
      </c>
      <c r="F35" s="16" t="s">
        <v>366</v>
      </c>
      <c r="G35" s="16">
        <v>3.882E-2</v>
      </c>
      <c r="H35" s="16">
        <v>3.354E-2</v>
      </c>
      <c r="I35" s="41">
        <f t="shared" si="0"/>
        <v>13.601236476043276</v>
      </c>
      <c r="J35" s="16">
        <v>3.5000000000000001E-3</v>
      </c>
      <c r="K35" s="16">
        <f t="shared" si="1"/>
        <v>3.5</v>
      </c>
      <c r="L35" s="16">
        <v>2.0041988868053697</v>
      </c>
      <c r="M35" s="16">
        <f t="shared" si="6"/>
        <v>57.262825337296277</v>
      </c>
      <c r="O35" s="42">
        <f t="shared" si="2"/>
        <v>5.28E-3</v>
      </c>
      <c r="P35" s="43">
        <f t="shared" si="4"/>
        <v>1.9205951618129172E-2</v>
      </c>
      <c r="Q35" s="16">
        <f t="shared" si="3"/>
        <v>15.742397137745975</v>
      </c>
      <c r="R35" s="18">
        <f t="shared" si="5"/>
        <v>49.474373050306987</v>
      </c>
    </row>
    <row r="36" spans="1:22" ht="15.75" x14ac:dyDescent="0.25">
      <c r="A36" s="16" t="s">
        <v>406</v>
      </c>
      <c r="B36" s="39">
        <v>0.1421</v>
      </c>
      <c r="C36" s="28">
        <v>2.5141203703703701</v>
      </c>
      <c r="D36" s="40">
        <v>2</v>
      </c>
      <c r="E36" s="30" t="s">
        <v>369</v>
      </c>
      <c r="F36" s="16" t="s">
        <v>366</v>
      </c>
      <c r="G36" s="16">
        <v>3.8780000000000002E-2</v>
      </c>
      <c r="H36" s="16">
        <v>3.6150000000000002E-2</v>
      </c>
      <c r="I36" s="41">
        <f t="shared" si="0"/>
        <v>6.7818463125322328</v>
      </c>
      <c r="J36" s="16">
        <v>4.2300000000000003E-3</v>
      </c>
      <c r="K36" s="16">
        <f t="shared" si="1"/>
        <v>4.2300000000000004</v>
      </c>
      <c r="L36" s="16">
        <v>3.1689278339871998</v>
      </c>
      <c r="M36" s="16">
        <f t="shared" si="6"/>
        <v>74.915551630903067</v>
      </c>
      <c r="O36" s="42">
        <f t="shared" si="2"/>
        <v>2.6300000000000004E-3</v>
      </c>
      <c r="P36" s="43">
        <f t="shared" si="4"/>
        <v>2.708197191457146E-2</v>
      </c>
      <c r="Q36" s="16">
        <f t="shared" si="3"/>
        <v>7.2752420470262802</v>
      </c>
      <c r="R36" s="18">
        <f t="shared" si="5"/>
        <v>69.834894055109487</v>
      </c>
    </row>
    <row r="37" spans="1:22" ht="15.75" x14ac:dyDescent="0.25">
      <c r="A37" s="16" t="s">
        <v>407</v>
      </c>
      <c r="B37" s="39">
        <v>0.19650000000000001</v>
      </c>
      <c r="C37" s="28">
        <v>2.5141203703703701</v>
      </c>
      <c r="D37" s="40">
        <v>3</v>
      </c>
      <c r="E37" s="30" t="s">
        <v>373</v>
      </c>
      <c r="F37" s="16" t="s">
        <v>366</v>
      </c>
      <c r="G37" s="16">
        <v>4.9869999999999998E-2</v>
      </c>
      <c r="H37" s="16">
        <v>4.1090000000000002E-2</v>
      </c>
      <c r="I37" s="41">
        <f t="shared" si="0"/>
        <v>17.605775015039093</v>
      </c>
      <c r="J37" s="16">
        <v>3.3700000000000002E-3</v>
      </c>
      <c r="K37" s="16">
        <f t="shared" si="1"/>
        <v>3.37</v>
      </c>
      <c r="L37" s="16">
        <v>2.6796386712538633</v>
      </c>
      <c r="M37" s="16">
        <f t="shared" si="6"/>
        <v>79.514500630678427</v>
      </c>
      <c r="O37" s="42">
        <f t="shared" si="2"/>
        <v>8.7799999999999961E-3</v>
      </c>
      <c r="P37" s="43">
        <f t="shared" si="4"/>
        <v>3.2672508309145767E-2</v>
      </c>
      <c r="Q37" s="16">
        <f t="shared" si="3"/>
        <v>21.367729374543671</v>
      </c>
      <c r="R37" s="18">
        <f t="shared" si="5"/>
        <v>65.515356545309345</v>
      </c>
    </row>
    <row r="38" spans="1:22" ht="15.75" x14ac:dyDescent="0.25">
      <c r="A38" s="16" t="s">
        <v>408</v>
      </c>
      <c r="B38" s="39">
        <v>0.18709999999999999</v>
      </c>
      <c r="C38" s="28">
        <v>2.5141203703703701</v>
      </c>
      <c r="D38" s="40">
        <v>3</v>
      </c>
      <c r="E38" s="30" t="s">
        <v>373</v>
      </c>
      <c r="F38" s="16" t="s">
        <v>366</v>
      </c>
      <c r="G38" s="16">
        <v>4.3610000000000003E-2</v>
      </c>
      <c r="H38" s="16">
        <v>3.6740000000000002E-2</v>
      </c>
      <c r="I38" s="41">
        <f t="shared" si="0"/>
        <v>15.753267599174503</v>
      </c>
      <c r="J38" s="16">
        <v>4.4900000000000001E-3</v>
      </c>
      <c r="K38" s="16">
        <f t="shared" si="1"/>
        <v>4.49</v>
      </c>
      <c r="L38" s="16">
        <v>3.360004464684343</v>
      </c>
      <c r="M38" s="16">
        <f t="shared" si="6"/>
        <v>74.833061574261535</v>
      </c>
      <c r="O38" s="42">
        <f t="shared" si="2"/>
        <v>6.8700000000000011E-3</v>
      </c>
      <c r="P38" s="43">
        <f t="shared" si="4"/>
        <v>2.7493666822383692E-2</v>
      </c>
      <c r="Q38" s="16">
        <f t="shared" si="3"/>
        <v>18.698965704953732</v>
      </c>
      <c r="R38" s="18">
        <f t="shared" si="5"/>
        <v>63.044409131813097</v>
      </c>
    </row>
    <row r="39" spans="1:22" ht="15.75" x14ac:dyDescent="0.25">
      <c r="A39" s="16" t="s">
        <v>409</v>
      </c>
      <c r="B39" s="39">
        <v>0.10970000000000001</v>
      </c>
      <c r="C39" s="28">
        <v>2.5141203703703701</v>
      </c>
      <c r="D39" s="40">
        <v>4</v>
      </c>
      <c r="E39" s="30" t="s">
        <v>376</v>
      </c>
      <c r="F39" s="16" t="s">
        <v>366</v>
      </c>
      <c r="G39" s="16">
        <v>2.554E-2</v>
      </c>
      <c r="H39" s="16">
        <v>2.3480000000000001E-2</v>
      </c>
      <c r="I39" s="41">
        <f t="shared" si="0"/>
        <v>8.0657791699295203</v>
      </c>
      <c r="J39" s="16">
        <v>3.5300000000000002E-3</v>
      </c>
      <c r="K39" s="16">
        <f t="shared" si="1"/>
        <v>3.5300000000000002</v>
      </c>
      <c r="L39" s="16">
        <v>3.721572785463557</v>
      </c>
      <c r="M39" s="16">
        <f t="shared" si="6"/>
        <v>105.42699108961916</v>
      </c>
      <c r="O39" s="42">
        <f t="shared" si="2"/>
        <v>2.0599999999999993E-3</v>
      </c>
      <c r="P39" s="43">
        <f t="shared" si="4"/>
        <v>2.4754257507842582E-2</v>
      </c>
      <c r="Q39" s="16">
        <f t="shared" si="3"/>
        <v>8.7734241908006787</v>
      </c>
      <c r="R39" s="18">
        <f t="shared" si="5"/>
        <v>96.923482802829213</v>
      </c>
    </row>
    <row r="40" spans="1:22" ht="15.75" x14ac:dyDescent="0.25">
      <c r="A40" s="16" t="s">
        <v>410</v>
      </c>
      <c r="B40" s="39">
        <v>0.1996</v>
      </c>
      <c r="C40" s="28">
        <v>2.5141203703703701</v>
      </c>
      <c r="D40" s="40">
        <v>5</v>
      </c>
      <c r="E40" s="30" t="s">
        <v>379</v>
      </c>
      <c r="F40" s="16" t="s">
        <v>366</v>
      </c>
      <c r="G40" s="16">
        <v>5.2630000000000003E-2</v>
      </c>
      <c r="H40" s="16">
        <v>4.7309999999999998E-2</v>
      </c>
      <c r="I40" s="41">
        <f t="shared" si="0"/>
        <v>10.108303249097482</v>
      </c>
      <c r="J40" s="16">
        <v>4.9699999999999996E-3</v>
      </c>
      <c r="K40" s="16">
        <f t="shared" si="1"/>
        <v>4.97</v>
      </c>
      <c r="L40" s="16">
        <v>2.7913715510313399</v>
      </c>
      <c r="M40" s="16">
        <f t="shared" si="6"/>
        <v>56.164417525781488</v>
      </c>
      <c r="O40" s="42">
        <f t="shared" si="2"/>
        <v>5.3200000000000053E-3</v>
      </c>
      <c r="P40" s="43">
        <f t="shared" si="4"/>
        <v>2.6571385931447221E-2</v>
      </c>
      <c r="Q40" s="16">
        <f t="shared" si="3"/>
        <v>11.244979919678727</v>
      </c>
      <c r="R40" s="18">
        <f t="shared" si="5"/>
        <v>50.487147884186243</v>
      </c>
    </row>
    <row r="41" spans="1:22" ht="15.75" x14ac:dyDescent="0.25">
      <c r="A41" s="16" t="s">
        <v>411</v>
      </c>
      <c r="B41" s="39">
        <v>0.1641</v>
      </c>
      <c r="C41" s="28">
        <v>2.5141203703703701</v>
      </c>
      <c r="D41" s="40">
        <v>6</v>
      </c>
      <c r="E41" s="30" t="s">
        <v>383</v>
      </c>
      <c r="F41" s="16" t="s">
        <v>366</v>
      </c>
      <c r="G41" s="16">
        <v>4.4130000000000003E-2</v>
      </c>
      <c r="H41" s="16">
        <v>3.5979999999999998E-2</v>
      </c>
      <c r="I41" s="41">
        <f t="shared" si="0"/>
        <v>18.46816224790393</v>
      </c>
      <c r="J41" s="16">
        <v>3.0599999999999998E-3</v>
      </c>
      <c r="K41" s="16">
        <f t="shared" si="1"/>
        <v>3.0599999999999996</v>
      </c>
      <c r="L41" s="16">
        <v>2.0066151739738651</v>
      </c>
      <c r="M41" s="16">
        <f t="shared" si="6"/>
        <v>65.575659280191687</v>
      </c>
      <c r="O41" s="42">
        <f t="shared" si="2"/>
        <v>8.1500000000000045E-3</v>
      </c>
      <c r="P41" s="43">
        <f t="shared" si="4"/>
        <v>2.3594122209012969E-2</v>
      </c>
      <c r="Q41" s="16">
        <f t="shared" si="3"/>
        <v>22.651473040578114</v>
      </c>
      <c r="R41" s="18">
        <f t="shared" si="5"/>
        <v>53.46504012919322</v>
      </c>
    </row>
    <row r="42" spans="1:22" ht="15.75" x14ac:dyDescent="0.25">
      <c r="A42" s="16" t="s">
        <v>412</v>
      </c>
      <c r="B42" s="39">
        <v>0.17430000000000001</v>
      </c>
      <c r="C42" s="28">
        <v>2.5141203703703701</v>
      </c>
      <c r="D42" s="40">
        <v>6</v>
      </c>
      <c r="E42" s="30" t="s">
        <v>383</v>
      </c>
      <c r="F42" s="16" t="s">
        <v>366</v>
      </c>
      <c r="G42" s="16">
        <v>4.3389999999999998E-2</v>
      </c>
      <c r="H42" s="16">
        <v>3.678E-2</v>
      </c>
      <c r="I42" s="41">
        <f t="shared" si="0"/>
        <v>15.233924867480983</v>
      </c>
      <c r="J42" s="16">
        <v>3.5699999999999998E-3</v>
      </c>
      <c r="K42" s="16">
        <f t="shared" si="1"/>
        <v>3.57</v>
      </c>
      <c r="L42" s="16">
        <v>3.2409593227338434</v>
      </c>
      <c r="M42" s="16">
        <f t="shared" si="6"/>
        <v>90.783174306270112</v>
      </c>
      <c r="O42" s="42">
        <f t="shared" si="2"/>
        <v>6.6099999999999978E-3</v>
      </c>
      <c r="P42" s="43">
        <f t="shared" si="4"/>
        <v>3.3390051509846148E-2</v>
      </c>
      <c r="Q42" s="16">
        <f t="shared" si="3"/>
        <v>17.971723762914621</v>
      </c>
      <c r="R42" s="18">
        <f t="shared" si="5"/>
        <v>76.953333740138632</v>
      </c>
    </row>
    <row r="43" spans="1:22" ht="15.75" x14ac:dyDescent="0.25">
      <c r="A43" s="16" t="s">
        <v>413</v>
      </c>
      <c r="B43" s="39">
        <v>0.1386</v>
      </c>
      <c r="C43" s="28">
        <v>2.5141203703703701</v>
      </c>
      <c r="D43" s="40">
        <v>6</v>
      </c>
      <c r="E43" s="30" t="s">
        <v>383</v>
      </c>
      <c r="F43" s="16" t="s">
        <v>366</v>
      </c>
      <c r="G43" s="16">
        <v>3.3849999999999998E-2</v>
      </c>
      <c r="H43" s="16">
        <v>2.895E-2</v>
      </c>
      <c r="I43" s="41">
        <f t="shared" si="0"/>
        <v>14.475627769571634</v>
      </c>
      <c r="J43" s="16">
        <v>3.0400000000000002E-3</v>
      </c>
      <c r="K43" s="16">
        <f t="shared" si="1"/>
        <v>3.04</v>
      </c>
      <c r="L43" s="16">
        <v>1.773127236982855</v>
      </c>
      <c r="M43" s="16">
        <f t="shared" si="6"/>
        <v>58.326553848120227</v>
      </c>
      <c r="O43" s="42">
        <f t="shared" si="2"/>
        <v>4.8999999999999981E-3</v>
      </c>
      <c r="P43" s="43">
        <f t="shared" si="4"/>
        <v>1.6885537339030803E-2</v>
      </c>
      <c r="Q43" s="16">
        <f t="shared" si="3"/>
        <v>16.925734024179615</v>
      </c>
      <c r="R43" s="18">
        <f t="shared" si="5"/>
        <v>49.883419022247573</v>
      </c>
    </row>
    <row r="44" spans="1:22" ht="15.75" x14ac:dyDescent="0.25">
      <c r="A44" s="16" t="s">
        <v>414</v>
      </c>
      <c r="B44" s="39">
        <v>0.1142</v>
      </c>
      <c r="C44" s="28">
        <v>2.5141203703703701</v>
      </c>
      <c r="D44" s="40">
        <v>6</v>
      </c>
      <c r="E44" s="30" t="s">
        <v>383</v>
      </c>
      <c r="F44" s="16" t="s">
        <v>366</v>
      </c>
      <c r="G44" s="16">
        <v>2.8660000000000001E-2</v>
      </c>
      <c r="H44" s="16">
        <v>2.4459999999999999E-2</v>
      </c>
      <c r="I44" s="41">
        <f t="shared" si="0"/>
        <v>14.654570830425687</v>
      </c>
      <c r="J44" s="16">
        <v>3.6600000000000001E-3</v>
      </c>
      <c r="K44" s="16">
        <f t="shared" si="1"/>
        <v>3.66</v>
      </c>
      <c r="L44" s="16">
        <v>2.7989700193703206</v>
      </c>
      <c r="M44" s="16">
        <f t="shared" si="6"/>
        <v>76.474590693178158</v>
      </c>
      <c r="O44" s="42">
        <f t="shared" si="2"/>
        <v>4.2000000000000023E-3</v>
      </c>
      <c r="P44" s="43">
        <f t="shared" si="4"/>
        <v>1.8705684883551378E-2</v>
      </c>
      <c r="Q44" s="16">
        <f t="shared" si="3"/>
        <v>17.170891251022084</v>
      </c>
      <c r="R44" s="18">
        <f t="shared" si="5"/>
        <v>65.267567632768248</v>
      </c>
    </row>
    <row r="45" spans="1:22" ht="15.75" x14ac:dyDescent="0.25">
      <c r="A45" s="16" t="s">
        <v>415</v>
      </c>
      <c r="B45" s="39">
        <v>0.18090000000000001</v>
      </c>
      <c r="C45" s="28">
        <v>2.5141203703703701</v>
      </c>
      <c r="D45" s="40">
        <v>7</v>
      </c>
      <c r="E45" s="30" t="s">
        <v>386</v>
      </c>
      <c r="F45" s="16" t="s">
        <v>366</v>
      </c>
      <c r="G45" s="16">
        <v>4.317E-2</v>
      </c>
      <c r="H45" s="16">
        <v>3.9739999999999998E-2</v>
      </c>
      <c r="I45" s="41">
        <f t="shared" si="0"/>
        <v>7.9453324067639626</v>
      </c>
      <c r="J45" s="16">
        <v>3.5599999999999998E-3</v>
      </c>
      <c r="K45" s="16">
        <f t="shared" si="1"/>
        <v>3.5599999999999996</v>
      </c>
      <c r="L45" s="16">
        <v>2.0815200761972767</v>
      </c>
      <c r="M45" s="16">
        <f t="shared" si="6"/>
        <v>58.469665061721273</v>
      </c>
      <c r="O45" s="42">
        <f t="shared" si="2"/>
        <v>3.4300000000000025E-3</v>
      </c>
      <c r="P45" s="43">
        <f t="shared" si="4"/>
        <v>2.3235844895528032E-2</v>
      </c>
      <c r="Q45" s="16">
        <f t="shared" si="3"/>
        <v>8.6311021640664389</v>
      </c>
      <c r="R45" s="18">
        <f t="shared" si="5"/>
        <v>53.82405581544598</v>
      </c>
    </row>
    <row r="46" spans="1:22" ht="15.75" x14ac:dyDescent="0.25">
      <c r="A46" s="16" t="s">
        <v>416</v>
      </c>
      <c r="B46" s="39">
        <v>0.13669999999999999</v>
      </c>
      <c r="C46" s="31">
        <v>0.44843749999999999</v>
      </c>
      <c r="D46" s="40">
        <v>1</v>
      </c>
      <c r="E46" s="30" t="s">
        <v>365</v>
      </c>
      <c r="F46" s="16" t="s">
        <v>366</v>
      </c>
      <c r="G46" s="16">
        <v>3.5220000000000001E-2</v>
      </c>
      <c r="H46" s="16">
        <v>2.793E-2</v>
      </c>
      <c r="I46" s="41">
        <f t="shared" si="0"/>
        <v>20.698466780238505</v>
      </c>
      <c r="J46" s="16">
        <v>4.0600000000000002E-3</v>
      </c>
      <c r="K46" s="16">
        <f t="shared" si="1"/>
        <v>4.0600000000000005</v>
      </c>
      <c r="L46" s="16" t="e">
        <v>#DIV/0!</v>
      </c>
      <c r="M46" s="16" t="e">
        <f t="shared" si="6"/>
        <v>#DIV/0!</v>
      </c>
      <c r="O46" s="42">
        <f t="shared" si="2"/>
        <v>7.2900000000000013E-3</v>
      </c>
      <c r="P46" s="43" t="e">
        <f t="shared" si="4"/>
        <v>#DIV/0!</v>
      </c>
      <c r="Q46" s="16">
        <f t="shared" si="3"/>
        <v>26.100966702470469</v>
      </c>
      <c r="R46" s="18" t="e">
        <f t="shared" si="5"/>
        <v>#DIV/0!</v>
      </c>
      <c r="T46" s="41"/>
      <c r="U46" s="41"/>
      <c r="V46" s="41"/>
    </row>
    <row r="47" spans="1:22" ht="15.75" x14ac:dyDescent="0.25">
      <c r="A47" s="16" t="s">
        <v>417</v>
      </c>
      <c r="B47" s="39">
        <v>0.14749999999999999</v>
      </c>
      <c r="C47" s="31">
        <v>0.44843749999999999</v>
      </c>
      <c r="D47" s="40">
        <v>2</v>
      </c>
      <c r="E47" s="30" t="s">
        <v>369</v>
      </c>
      <c r="F47" s="16" t="s">
        <v>366</v>
      </c>
      <c r="G47" s="16">
        <v>3.8800000000000001E-2</v>
      </c>
      <c r="H47" s="16">
        <v>2.963E-2</v>
      </c>
      <c r="I47" s="41">
        <f t="shared" si="0"/>
        <v>23.634020618556704</v>
      </c>
      <c r="J47" s="16">
        <v>5.4900000000000001E-3</v>
      </c>
      <c r="K47" s="16">
        <f t="shared" si="1"/>
        <v>5.49</v>
      </c>
      <c r="L47" s="16">
        <v>3.4851144447420936</v>
      </c>
      <c r="M47" s="16">
        <f t="shared" si="6"/>
        <v>63.481137426996249</v>
      </c>
      <c r="O47" s="42">
        <f t="shared" si="2"/>
        <v>9.1700000000000011E-3</v>
      </c>
      <c r="P47" s="43">
        <f t="shared" si="4"/>
        <v>1.880946101961899E-2</v>
      </c>
      <c r="Q47" s="16">
        <f t="shared" si="3"/>
        <v>30.948363145460682</v>
      </c>
      <c r="R47" s="18">
        <f t="shared" si="5"/>
        <v>48.477992318605644</v>
      </c>
    </row>
    <row r="48" spans="1:22" ht="15.75" x14ac:dyDescent="0.25">
      <c r="A48" s="16" t="s">
        <v>418</v>
      </c>
      <c r="B48" s="39">
        <v>0.1244</v>
      </c>
      <c r="C48" s="31">
        <v>0.44843749999999999</v>
      </c>
      <c r="D48" s="40">
        <v>3</v>
      </c>
      <c r="E48" s="30" t="s">
        <v>373</v>
      </c>
      <c r="F48" s="16" t="s">
        <v>366</v>
      </c>
      <c r="G48" s="16">
        <v>3.3649999999999999E-2</v>
      </c>
      <c r="H48" s="16">
        <v>2.4289999999999999E-2</v>
      </c>
      <c r="I48" s="41">
        <f t="shared" si="0"/>
        <v>27.815750371471026</v>
      </c>
      <c r="J48" s="16">
        <v>3.2699999999999999E-3</v>
      </c>
      <c r="K48" s="16">
        <f t="shared" si="1"/>
        <v>3.27</v>
      </c>
      <c r="L48" s="16">
        <v>1.5178530746769199</v>
      </c>
      <c r="M48" s="16">
        <f t="shared" si="6"/>
        <v>46.417525219477682</v>
      </c>
      <c r="O48" s="42">
        <f t="shared" si="2"/>
        <v>9.3600000000000003E-3</v>
      </c>
      <c r="P48" s="43">
        <f t="shared" si="4"/>
        <v>1.1274816875811128E-2</v>
      </c>
      <c r="Q48" s="16">
        <f t="shared" si="3"/>
        <v>38.534376286537672</v>
      </c>
      <c r="R48" s="18">
        <f t="shared" si="5"/>
        <v>33.506142275813161</v>
      </c>
    </row>
    <row r="49" spans="1:22" ht="15.75" x14ac:dyDescent="0.25">
      <c r="A49" s="16" t="s">
        <v>419</v>
      </c>
      <c r="B49" s="39">
        <v>0.1095</v>
      </c>
      <c r="C49" s="31">
        <v>0.44843749999999999</v>
      </c>
      <c r="D49" s="40">
        <v>3</v>
      </c>
      <c r="E49" s="30" t="s">
        <v>373</v>
      </c>
      <c r="F49" s="16" t="s">
        <v>366</v>
      </c>
      <c r="G49" s="16">
        <v>2.2169999999999999E-2</v>
      </c>
      <c r="H49" s="16">
        <v>1.992E-2</v>
      </c>
      <c r="I49" s="41">
        <f t="shared" si="0"/>
        <v>10.148849797022997</v>
      </c>
      <c r="J49" s="16">
        <v>3.1900000000000001E-3</v>
      </c>
      <c r="K49" s="16">
        <f t="shared" si="1"/>
        <v>3.19</v>
      </c>
      <c r="L49" s="16">
        <v>1.54938095926451</v>
      </c>
      <c r="M49" s="16">
        <f t="shared" si="6"/>
        <v>48.569936027100624</v>
      </c>
      <c r="O49" s="42">
        <f t="shared" si="2"/>
        <v>2.2499999999999985E-3</v>
      </c>
      <c r="P49" s="43">
        <f t="shared" si="4"/>
        <v>9.6751312565984439E-3</v>
      </c>
      <c r="Q49" s="16">
        <f t="shared" si="3"/>
        <v>11.295180722891558</v>
      </c>
      <c r="R49" s="18">
        <f t="shared" si="5"/>
        <v>43.640646173200018</v>
      </c>
    </row>
    <row r="50" spans="1:22" ht="15.75" x14ac:dyDescent="0.25">
      <c r="A50" s="16" t="s">
        <v>420</v>
      </c>
      <c r="B50" s="39">
        <v>0.11169999999999999</v>
      </c>
      <c r="C50" s="31">
        <v>0.44843749999999999</v>
      </c>
      <c r="D50" s="40">
        <v>4</v>
      </c>
      <c r="E50" s="30" t="s">
        <v>376</v>
      </c>
      <c r="F50" s="16" t="s">
        <v>366</v>
      </c>
      <c r="G50" s="16">
        <v>2.7869999999999999E-2</v>
      </c>
      <c r="H50" s="16">
        <v>2.2700000000000001E-2</v>
      </c>
      <c r="I50" s="41">
        <f t="shared" si="0"/>
        <v>18.550412630068166</v>
      </c>
      <c r="J50" s="16">
        <v>3.47E-3</v>
      </c>
      <c r="K50" s="16">
        <f t="shared" si="1"/>
        <v>3.47</v>
      </c>
      <c r="L50" s="16">
        <v>2.687096880511147</v>
      </c>
      <c r="M50" s="16">
        <f t="shared" si="6"/>
        <v>77.437950447007111</v>
      </c>
      <c r="O50" s="42">
        <f t="shared" si="2"/>
        <v>5.1699999999999975E-3</v>
      </c>
      <c r="P50" s="43">
        <f t="shared" si="4"/>
        <v>1.7578414751470615E-2</v>
      </c>
      <c r="Q50" s="16">
        <f t="shared" si="3"/>
        <v>22.775330396475759</v>
      </c>
      <c r="R50" s="18">
        <f t="shared" si="5"/>
        <v>63.072891106819576</v>
      </c>
    </row>
    <row r="51" spans="1:22" ht="15.75" x14ac:dyDescent="0.25">
      <c r="A51" s="16" t="s">
        <v>421</v>
      </c>
      <c r="B51" s="39">
        <v>0.1022</v>
      </c>
      <c r="C51" s="31">
        <v>0.44843749999999999</v>
      </c>
      <c r="D51" s="40">
        <v>4</v>
      </c>
      <c r="E51" s="30" t="s">
        <v>376</v>
      </c>
      <c r="F51" s="16" t="s">
        <v>366</v>
      </c>
      <c r="G51" s="16">
        <v>2.4029999999999999E-2</v>
      </c>
      <c r="H51" s="16">
        <v>2.026E-2</v>
      </c>
      <c r="I51" s="41">
        <f t="shared" si="0"/>
        <v>15.68872243029546</v>
      </c>
      <c r="J51" s="16">
        <v>4.2300000000000003E-3</v>
      </c>
      <c r="K51" s="16">
        <f t="shared" si="1"/>
        <v>4.2300000000000004</v>
      </c>
      <c r="L51" s="16">
        <v>2.2796074474543935</v>
      </c>
      <c r="M51" s="16">
        <f t="shared" si="6"/>
        <v>53.891429017834362</v>
      </c>
      <c r="O51" s="42">
        <f t="shared" si="2"/>
        <v>3.769999999999999E-3</v>
      </c>
      <c r="P51" s="43">
        <f t="shared" si="4"/>
        <v>1.0918403519013241E-2</v>
      </c>
      <c r="Q51" s="16">
        <f t="shared" si="3"/>
        <v>18.608094768015789</v>
      </c>
      <c r="R51" s="18">
        <f t="shared" si="5"/>
        <v>45.436552305506623</v>
      </c>
    </row>
    <row r="52" spans="1:22" ht="15.75" x14ac:dyDescent="0.25">
      <c r="A52" s="16" t="s">
        <v>422</v>
      </c>
      <c r="B52" s="39">
        <v>0.21809999999999999</v>
      </c>
      <c r="C52" s="31">
        <v>0.44843749999999999</v>
      </c>
      <c r="D52" s="40">
        <v>5</v>
      </c>
      <c r="E52" s="30" t="s">
        <v>379</v>
      </c>
      <c r="F52" s="16" t="s">
        <v>366</v>
      </c>
      <c r="G52" s="16">
        <v>4.9820000000000003E-2</v>
      </c>
      <c r="H52" s="16">
        <v>4.0090000000000001E-2</v>
      </c>
      <c r="I52" s="41">
        <f t="shared" si="0"/>
        <v>19.530309112806105</v>
      </c>
      <c r="J52" s="16">
        <v>3.9100000000000003E-3</v>
      </c>
      <c r="K52" s="16">
        <f t="shared" si="1"/>
        <v>3.91</v>
      </c>
      <c r="L52" s="16">
        <v>2.8051385504852369</v>
      </c>
      <c r="M52" s="16">
        <f t="shared" si="6"/>
        <v>71.74267392545363</v>
      </c>
      <c r="O52" s="42">
        <f t="shared" si="2"/>
        <v>9.7300000000000025E-3</v>
      </c>
      <c r="P52" s="43">
        <f t="shared" si="4"/>
        <v>2.8761637976714358E-2</v>
      </c>
      <c r="Q52" s="16">
        <f t="shared" si="3"/>
        <v>24.270391618857577</v>
      </c>
      <c r="R52" s="18">
        <f t="shared" si="5"/>
        <v>57.731107942019989</v>
      </c>
    </row>
    <row r="53" spans="1:22" ht="15.75" x14ac:dyDescent="0.25">
      <c r="A53" s="16" t="s">
        <v>423</v>
      </c>
      <c r="B53" s="39">
        <v>0.11849999999999999</v>
      </c>
      <c r="C53" s="31">
        <v>0.44843749999999999</v>
      </c>
      <c r="D53" s="40">
        <v>5</v>
      </c>
      <c r="E53" s="30" t="s">
        <v>379</v>
      </c>
      <c r="F53" s="16" t="s">
        <v>366</v>
      </c>
      <c r="G53" s="16">
        <v>2.9770000000000001E-2</v>
      </c>
      <c r="H53" s="16">
        <v>2.4379999999999999E-2</v>
      </c>
      <c r="I53" s="41">
        <f t="shared" si="0"/>
        <v>18.105475310715494</v>
      </c>
      <c r="J53" s="16">
        <v>3.81E-3</v>
      </c>
      <c r="K53" s="16">
        <f t="shared" si="1"/>
        <v>3.81</v>
      </c>
      <c r="L53" s="16">
        <v>2.3892928969646898</v>
      </c>
      <c r="M53" s="16">
        <f t="shared" si="6"/>
        <v>62.71109965786588</v>
      </c>
      <c r="O53" s="42">
        <f t="shared" si="2"/>
        <v>5.3900000000000024E-3</v>
      </c>
      <c r="P53" s="43">
        <f t="shared" si="4"/>
        <v>1.5288966096587701E-2</v>
      </c>
      <c r="Q53" s="16">
        <f t="shared" si="3"/>
        <v>22.108285479901571</v>
      </c>
      <c r="R53" s="18">
        <f t="shared" si="5"/>
        <v>51.356956992232782</v>
      </c>
    </row>
    <row r="54" spans="1:22" ht="15.75" x14ac:dyDescent="0.25">
      <c r="A54" s="16" t="s">
        <v>424</v>
      </c>
      <c r="B54" s="39">
        <v>0.1343</v>
      </c>
      <c r="C54" s="31">
        <v>0.44843749999999999</v>
      </c>
      <c r="D54" s="40">
        <v>5</v>
      </c>
      <c r="E54" s="30" t="s">
        <v>379</v>
      </c>
      <c r="F54" s="16" t="s">
        <v>366</v>
      </c>
      <c r="G54" s="16">
        <v>4.2770000000000002E-2</v>
      </c>
      <c r="H54" s="16">
        <v>2.5649999999999999E-2</v>
      </c>
      <c r="I54" s="41">
        <f t="shared" si="0"/>
        <v>40.028057049333647</v>
      </c>
      <c r="J54" s="16">
        <v>4.1000000000000003E-3</v>
      </c>
      <c r="K54" s="16">
        <f t="shared" si="1"/>
        <v>4.1000000000000005</v>
      </c>
      <c r="L54" s="16">
        <v>2.2888119966962637</v>
      </c>
      <c r="M54" s="16">
        <f t="shared" si="6"/>
        <v>55.824682846250319</v>
      </c>
      <c r="O54" s="42">
        <f t="shared" si="2"/>
        <v>1.7120000000000003E-2</v>
      </c>
      <c r="P54" s="43">
        <f t="shared" si="4"/>
        <v>1.4319031150063206E-2</v>
      </c>
      <c r="Q54" s="16">
        <f t="shared" si="3"/>
        <v>66.744639376218345</v>
      </c>
      <c r="R54" s="18">
        <f t="shared" si="5"/>
        <v>33.479146948943665</v>
      </c>
    </row>
    <row r="55" spans="1:22" ht="15.75" x14ac:dyDescent="0.25">
      <c r="A55" s="16" t="s">
        <v>425</v>
      </c>
      <c r="B55" s="39">
        <v>0.184</v>
      </c>
      <c r="C55" s="31">
        <v>0.44843749999999999</v>
      </c>
      <c r="D55" s="40">
        <v>5</v>
      </c>
      <c r="E55" s="30" t="s">
        <v>379</v>
      </c>
      <c r="F55" s="16" t="s">
        <v>366</v>
      </c>
      <c r="G55" s="16">
        <v>4.215E-2</v>
      </c>
      <c r="H55" s="16">
        <v>3.3279999999999997E-2</v>
      </c>
      <c r="I55" s="41">
        <f t="shared" si="0"/>
        <v>21.043890865954928</v>
      </c>
      <c r="J55" s="16">
        <v>3.7599999999999999E-3</v>
      </c>
      <c r="K55" s="16">
        <f t="shared" si="1"/>
        <v>3.76</v>
      </c>
      <c r="L55" s="16">
        <v>3.0508930415031998</v>
      </c>
      <c r="M55" s="16">
        <f t="shared" si="6"/>
        <v>81.140772380404258</v>
      </c>
      <c r="O55" s="42">
        <f t="shared" si="2"/>
        <v>8.8700000000000029E-3</v>
      </c>
      <c r="P55" s="43">
        <f t="shared" si="4"/>
        <v>2.7003649048198533E-2</v>
      </c>
      <c r="Q55" s="16">
        <f t="shared" si="3"/>
        <v>26.652644230769241</v>
      </c>
      <c r="R55" s="18">
        <f t="shared" si="5"/>
        <v>64.065596792879091</v>
      </c>
    </row>
    <row r="56" spans="1:22" ht="15.75" x14ac:dyDescent="0.25">
      <c r="A56" s="16" t="s">
        <v>426</v>
      </c>
      <c r="B56" s="39">
        <v>0.1542</v>
      </c>
      <c r="C56" s="31">
        <v>0.44843749999999999</v>
      </c>
      <c r="D56" s="40">
        <v>6</v>
      </c>
      <c r="E56" s="30" t="s">
        <v>383</v>
      </c>
      <c r="F56" s="16" t="s">
        <v>366</v>
      </c>
      <c r="G56" s="16">
        <v>4.3900000000000002E-2</v>
      </c>
      <c r="H56" s="16">
        <v>3.023E-2</v>
      </c>
      <c r="I56" s="41">
        <f t="shared" si="0"/>
        <v>31.138952164009115</v>
      </c>
      <c r="J56" s="16">
        <v>4.0899999999999999E-3</v>
      </c>
      <c r="K56" s="16">
        <f t="shared" si="1"/>
        <v>4.09</v>
      </c>
      <c r="L56" s="16">
        <v>2.6429163741482564</v>
      </c>
      <c r="M56" s="16">
        <f t="shared" si="6"/>
        <v>64.618982253013613</v>
      </c>
      <c r="O56" s="42">
        <f t="shared" si="2"/>
        <v>1.3670000000000002E-2</v>
      </c>
      <c r="P56" s="43">
        <f t="shared" si="4"/>
        <v>1.9534318335086016E-2</v>
      </c>
      <c r="Q56" s="16">
        <f t="shared" si="3"/>
        <v>45.219980152166727</v>
      </c>
      <c r="R56" s="18">
        <f t="shared" si="5"/>
        <v>44.497308280378164</v>
      </c>
    </row>
    <row r="57" spans="1:22" ht="15.75" x14ac:dyDescent="0.25">
      <c r="A57" s="16" t="s">
        <v>427</v>
      </c>
      <c r="B57" s="39">
        <v>0.14549999999999999</v>
      </c>
      <c r="C57" s="31">
        <v>0.44843749999999999</v>
      </c>
      <c r="D57" s="40">
        <v>6</v>
      </c>
      <c r="E57" s="30" t="s">
        <v>383</v>
      </c>
      <c r="F57" s="16" t="s">
        <v>366</v>
      </c>
      <c r="G57" s="16">
        <v>4.0329999999999998E-2</v>
      </c>
      <c r="H57" s="16">
        <v>2.9069999999999999E-2</v>
      </c>
      <c r="I57" s="41">
        <f t="shared" si="0"/>
        <v>27.919662782048103</v>
      </c>
      <c r="J57" s="16">
        <v>3.48E-3</v>
      </c>
      <c r="K57" s="16">
        <f t="shared" si="1"/>
        <v>3.48</v>
      </c>
      <c r="L57" s="16" t="e">
        <v>#DIV/0!</v>
      </c>
      <c r="M57" s="16" t="e">
        <f t="shared" si="6"/>
        <v>#DIV/0!</v>
      </c>
      <c r="O57" s="42">
        <f t="shared" si="2"/>
        <v>1.1259999999999999E-2</v>
      </c>
      <c r="P57" s="43" t="e">
        <f t="shared" si="4"/>
        <v>#DIV/0!</v>
      </c>
      <c r="Q57" s="16">
        <f t="shared" si="3"/>
        <v>38.734090127278982</v>
      </c>
      <c r="R57" s="18" t="e">
        <f t="shared" si="5"/>
        <v>#DIV/0!</v>
      </c>
    </row>
    <row r="58" spans="1:22" ht="15.75" x14ac:dyDescent="0.25">
      <c r="A58" s="16" t="s">
        <v>428</v>
      </c>
      <c r="B58" s="39">
        <v>8.7599999999999997E-2</v>
      </c>
      <c r="C58" s="31">
        <v>0.44843749999999999</v>
      </c>
      <c r="D58" s="40">
        <v>6</v>
      </c>
      <c r="E58" s="30" t="s">
        <v>383</v>
      </c>
      <c r="F58" s="16" t="s">
        <v>366</v>
      </c>
      <c r="G58" s="16">
        <v>1.8440000000000002E-2</v>
      </c>
      <c r="H58" s="16">
        <v>1.6039999999999999E-2</v>
      </c>
      <c r="I58" s="41">
        <f t="shared" si="0"/>
        <v>13.015184381778756</v>
      </c>
      <c r="J58" s="16">
        <v>3.5200000000000001E-3</v>
      </c>
      <c r="K58" s="16">
        <f t="shared" si="1"/>
        <v>3.52</v>
      </c>
      <c r="L58" s="16">
        <v>2.8705116663225301</v>
      </c>
      <c r="M58" s="16">
        <f t="shared" si="6"/>
        <v>81.548626884162772</v>
      </c>
      <c r="O58" s="42">
        <f t="shared" si="2"/>
        <v>2.4000000000000028E-3</v>
      </c>
      <c r="P58" s="43">
        <f t="shared" si="4"/>
        <v>1.3080399752219706E-2</v>
      </c>
      <c r="Q58" s="16">
        <f t="shared" si="3"/>
        <v>14.962593516209497</v>
      </c>
      <c r="R58" s="18">
        <f t="shared" si="5"/>
        <v>70.93492273438018</v>
      </c>
    </row>
    <row r="59" spans="1:22" ht="15.75" x14ac:dyDescent="0.25">
      <c r="A59" s="16" t="s">
        <v>429</v>
      </c>
      <c r="B59" s="39">
        <v>0.16370000000000001</v>
      </c>
      <c r="C59" s="31">
        <v>0.44843749999999999</v>
      </c>
      <c r="D59" s="40">
        <v>7</v>
      </c>
      <c r="E59" s="30" t="s">
        <v>386</v>
      </c>
      <c r="F59" s="16" t="s">
        <v>366</v>
      </c>
      <c r="G59" s="16">
        <v>3.6240000000000001E-2</v>
      </c>
      <c r="H59" s="16">
        <v>3.0179999999999998E-2</v>
      </c>
      <c r="I59" s="41">
        <f t="shared" si="0"/>
        <v>16.721854304635769</v>
      </c>
      <c r="J59" s="16">
        <v>4.5300000000000002E-3</v>
      </c>
      <c r="K59" s="16">
        <f t="shared" si="1"/>
        <v>4.53</v>
      </c>
      <c r="L59" s="16">
        <v>3.4546144149874234</v>
      </c>
      <c r="M59" s="16">
        <f t="shared" si="6"/>
        <v>76.260803862857031</v>
      </c>
      <c r="O59" s="42">
        <f t="shared" si="2"/>
        <v>6.0600000000000029E-3</v>
      </c>
      <c r="P59" s="43">
        <f t="shared" si="4"/>
        <v>2.3015510605810249E-2</v>
      </c>
      <c r="Q59" s="16">
        <f t="shared" si="3"/>
        <v>20.079522862823072</v>
      </c>
      <c r="R59" s="18">
        <f t="shared" si="5"/>
        <v>63.50858334936602</v>
      </c>
    </row>
    <row r="60" spans="1:22" ht="15.75" x14ac:dyDescent="0.25">
      <c r="A60" s="16" t="s">
        <v>430</v>
      </c>
      <c r="B60" s="39">
        <v>0.126</v>
      </c>
      <c r="C60" s="31">
        <v>0.44843749999999999</v>
      </c>
      <c r="D60" s="40">
        <v>7</v>
      </c>
      <c r="E60" s="30" t="s">
        <v>386</v>
      </c>
      <c r="F60" s="16" t="s">
        <v>366</v>
      </c>
      <c r="G60" s="16">
        <v>2.9170000000000001E-2</v>
      </c>
      <c r="H60" s="16">
        <v>2.3390000000000001E-2</v>
      </c>
      <c r="I60" s="41">
        <f t="shared" si="0"/>
        <v>19.814878299622901</v>
      </c>
      <c r="J60" s="16">
        <v>3.2499999999999999E-3</v>
      </c>
      <c r="K60" s="16">
        <f t="shared" si="1"/>
        <v>3.25</v>
      </c>
      <c r="L60" s="16" t="e">
        <v>#DIV/0!</v>
      </c>
      <c r="M60" s="16" t="e">
        <f t="shared" si="6"/>
        <v>#DIV/0!</v>
      </c>
      <c r="O60" s="42">
        <f t="shared" si="2"/>
        <v>5.7800000000000004E-3</v>
      </c>
      <c r="P60" s="43" t="e">
        <f t="shared" si="4"/>
        <v>#DIV/0!</v>
      </c>
      <c r="Q60" s="16">
        <f t="shared" si="3"/>
        <v>24.711415134672936</v>
      </c>
      <c r="R60" s="18" t="e">
        <f t="shared" si="5"/>
        <v>#DIV/0!</v>
      </c>
    </row>
    <row r="61" spans="1:22" ht="15.75" x14ac:dyDescent="0.25">
      <c r="A61" s="16" t="s">
        <v>431</v>
      </c>
      <c r="B61" s="39">
        <v>0.18709999999999999</v>
      </c>
      <c r="C61" s="16" t="s">
        <v>432</v>
      </c>
      <c r="D61" s="40">
        <v>1</v>
      </c>
      <c r="E61" s="30" t="s">
        <v>433</v>
      </c>
      <c r="F61" s="16" t="s">
        <v>366</v>
      </c>
      <c r="G61" s="16">
        <v>4.7559999999999998E-2</v>
      </c>
      <c r="H61" s="16">
        <v>3.7670000000000002E-2</v>
      </c>
      <c r="I61" s="41">
        <f t="shared" si="0"/>
        <v>20.794785534062228</v>
      </c>
      <c r="J61" s="16">
        <v>4.0899999999999999E-3</v>
      </c>
      <c r="K61" s="16">
        <f t="shared" si="1"/>
        <v>4.09</v>
      </c>
      <c r="L61" s="16">
        <v>2.1556195493645252</v>
      </c>
      <c r="M61" s="16">
        <f t="shared" si="6"/>
        <v>52.704634458790345</v>
      </c>
      <c r="O61" s="42">
        <f t="shared" si="2"/>
        <v>9.889999999999996E-3</v>
      </c>
      <c r="P61" s="43">
        <f t="shared" si="4"/>
        <v>1.9853835800626322E-2</v>
      </c>
      <c r="Q61" s="16">
        <f t="shared" si="3"/>
        <v>26.2543137775418</v>
      </c>
      <c r="R61" s="18">
        <f t="shared" si="5"/>
        <v>41.74481875657343</v>
      </c>
      <c r="T61" s="41"/>
      <c r="U61" s="41"/>
      <c r="V61" s="41"/>
    </row>
    <row r="62" spans="1:22" ht="15.75" x14ac:dyDescent="0.25">
      <c r="A62" s="16" t="s">
        <v>434</v>
      </c>
      <c r="B62" s="39">
        <v>0.12920000000000001</v>
      </c>
      <c r="C62" s="16" t="s">
        <v>432</v>
      </c>
      <c r="D62" s="40">
        <v>1</v>
      </c>
      <c r="E62" s="30" t="s">
        <v>433</v>
      </c>
      <c r="F62" s="16" t="s">
        <v>366</v>
      </c>
      <c r="G62" s="16">
        <v>3.5150000000000001E-2</v>
      </c>
      <c r="H62" s="16">
        <v>2.911E-2</v>
      </c>
      <c r="I62" s="41">
        <f t="shared" si="0"/>
        <v>17.183499288762448</v>
      </c>
      <c r="J62" s="16">
        <v>3.31E-3</v>
      </c>
      <c r="K62" s="16">
        <f t="shared" si="1"/>
        <v>3.31</v>
      </c>
      <c r="L62" s="16">
        <v>2.0345035704992949</v>
      </c>
      <c r="M62" s="16">
        <f t="shared" si="6"/>
        <v>61.465364667652416</v>
      </c>
      <c r="O62" s="42">
        <f t="shared" si="2"/>
        <v>6.0400000000000002E-3</v>
      </c>
      <c r="P62" s="43">
        <f t="shared" si="4"/>
        <v>1.7892567654753617E-2</v>
      </c>
      <c r="Q62" s="16">
        <f t="shared" si="3"/>
        <v>20.748883545173481</v>
      </c>
      <c r="R62" s="18">
        <f t="shared" si="5"/>
        <v>50.903464167151114</v>
      </c>
    </row>
    <row r="63" spans="1:22" ht="15.75" x14ac:dyDescent="0.25">
      <c r="A63" s="16" t="s">
        <v>435</v>
      </c>
      <c r="B63" s="39">
        <v>0.1867</v>
      </c>
      <c r="C63" s="16" t="s">
        <v>432</v>
      </c>
      <c r="D63" s="40">
        <v>1</v>
      </c>
      <c r="E63" s="30" t="s">
        <v>433</v>
      </c>
      <c r="F63" s="16" t="s">
        <v>366</v>
      </c>
      <c r="G63" s="16">
        <v>4.632E-2</v>
      </c>
      <c r="H63" s="16">
        <v>3.678E-2</v>
      </c>
      <c r="I63" s="41">
        <f t="shared" si="0"/>
        <v>20.595854922279795</v>
      </c>
      <c r="J63" s="16">
        <v>3.9100000000000003E-3</v>
      </c>
      <c r="K63" s="16">
        <f t="shared" si="1"/>
        <v>3.91</v>
      </c>
      <c r="L63" s="16">
        <v>2.6216944965324269</v>
      </c>
      <c r="M63" s="16">
        <f t="shared" si="6"/>
        <v>67.051010141494302</v>
      </c>
      <c r="O63" s="42">
        <f t="shared" si="2"/>
        <v>9.5399999999999999E-3</v>
      </c>
      <c r="P63" s="43">
        <f t="shared" si="4"/>
        <v>2.4661361530041604E-2</v>
      </c>
      <c r="Q63" s="16">
        <f t="shared" si="3"/>
        <v>25.938009787928223</v>
      </c>
      <c r="R63" s="18">
        <f t="shared" si="5"/>
        <v>53.241281368829021</v>
      </c>
    </row>
    <row r="64" spans="1:22" ht="15.75" x14ac:dyDescent="0.25">
      <c r="A64" s="16" t="s">
        <v>436</v>
      </c>
      <c r="B64" s="39">
        <v>0.1595</v>
      </c>
      <c r="C64" s="16" t="s">
        <v>432</v>
      </c>
      <c r="D64" s="40">
        <v>2</v>
      </c>
      <c r="E64" s="30" t="s">
        <v>437</v>
      </c>
      <c r="F64" s="16" t="s">
        <v>366</v>
      </c>
      <c r="G64" s="16">
        <v>4.5969999999999997E-2</v>
      </c>
      <c r="H64" s="16">
        <v>3.832E-2</v>
      </c>
      <c r="I64" s="41">
        <f t="shared" si="0"/>
        <v>16.641287796388944</v>
      </c>
      <c r="J64" s="16">
        <v>3.6800000000000001E-3</v>
      </c>
      <c r="K64" s="16">
        <f t="shared" si="1"/>
        <v>3.68</v>
      </c>
      <c r="L64" s="16">
        <v>1.8737193797065199</v>
      </c>
      <c r="M64" s="16">
        <f t="shared" si="6"/>
        <v>50.916287492024992</v>
      </c>
      <c r="O64" s="42">
        <f t="shared" si="2"/>
        <v>7.6499999999999971E-3</v>
      </c>
      <c r="P64" s="43">
        <f t="shared" si="4"/>
        <v>1.9511121366943978E-2</v>
      </c>
      <c r="Q64" s="16">
        <f t="shared" si="3"/>
        <v>19.963465553235903</v>
      </c>
      <c r="R64" s="18">
        <f t="shared" si="5"/>
        <v>42.44316155524033</v>
      </c>
    </row>
    <row r="65" spans="1:22" ht="15.75" x14ac:dyDescent="0.25">
      <c r="A65" s="16" t="s">
        <v>438</v>
      </c>
      <c r="B65" s="39">
        <v>0.14660000000000001</v>
      </c>
      <c r="C65" s="16" t="s">
        <v>432</v>
      </c>
      <c r="D65" s="40">
        <v>2</v>
      </c>
      <c r="E65" s="30" t="s">
        <v>437</v>
      </c>
      <c r="F65" s="16" t="s">
        <v>366</v>
      </c>
      <c r="G65" s="16">
        <v>3.9539999999999999E-2</v>
      </c>
      <c r="H65" s="16">
        <v>3.3640000000000003E-2</v>
      </c>
      <c r="I65" s="41">
        <f t="shared" si="0"/>
        <v>14.921598381385929</v>
      </c>
      <c r="J65" s="16">
        <v>3.15E-3</v>
      </c>
      <c r="K65" s="16">
        <f t="shared" si="1"/>
        <v>3.15</v>
      </c>
      <c r="L65" s="16">
        <v>1.4558143340368299</v>
      </c>
      <c r="M65" s="16">
        <f t="shared" si="6"/>
        <v>46.216328064661262</v>
      </c>
      <c r="O65" s="42">
        <f t="shared" si="2"/>
        <v>5.8999999999999955E-3</v>
      </c>
      <c r="P65" s="43">
        <f t="shared" si="4"/>
        <v>1.5547172760952049E-2</v>
      </c>
      <c r="Q65" s="16">
        <f t="shared" si="3"/>
        <v>17.538644470868</v>
      </c>
      <c r="R65" s="18">
        <f t="shared" si="5"/>
        <v>39.320113204228754</v>
      </c>
    </row>
    <row r="66" spans="1:22" ht="15.75" x14ac:dyDescent="0.25">
      <c r="A66" s="16" t="s">
        <v>439</v>
      </c>
      <c r="B66" s="39">
        <v>0.18279999999999999</v>
      </c>
      <c r="C66" s="16" t="s">
        <v>432</v>
      </c>
      <c r="D66" s="40">
        <v>2</v>
      </c>
      <c r="E66" s="30" t="s">
        <v>437</v>
      </c>
      <c r="F66" s="16" t="s">
        <v>366</v>
      </c>
      <c r="G66" s="16">
        <v>4.215E-2</v>
      </c>
      <c r="H66" s="16">
        <v>3.5220000000000001E-2</v>
      </c>
      <c r="I66" s="41">
        <f t="shared" ref="I66:I74" si="7">((G66-H66)/G66)*100</f>
        <v>16.441281138790032</v>
      </c>
      <c r="J66" s="16">
        <v>3.2499999999999999E-3</v>
      </c>
      <c r="K66" s="16">
        <f t="shared" ref="K66:K74" si="8">J66*1000</f>
        <v>3.25</v>
      </c>
      <c r="L66" s="16" t="e">
        <v>#DIV/0!</v>
      </c>
      <c r="M66" s="16" t="e">
        <f t="shared" si="6"/>
        <v>#DIV/0!</v>
      </c>
      <c r="O66" s="42">
        <f t="shared" ref="O66:O69" si="9">G66-H66</f>
        <v>6.9299999999999987E-3</v>
      </c>
      <c r="P66" s="43" t="e">
        <f t="shared" si="4"/>
        <v>#DIV/0!</v>
      </c>
      <c r="Q66" s="16">
        <f t="shared" ref="Q66:Q69" si="10">100*(O66/H66)</f>
        <v>19.676320272572397</v>
      </c>
      <c r="R66" s="18" t="e">
        <f t="shared" si="5"/>
        <v>#DIV/0!</v>
      </c>
    </row>
    <row r="67" spans="1:22" ht="15.75" x14ac:dyDescent="0.25">
      <c r="A67" s="16" t="s">
        <v>440</v>
      </c>
      <c r="B67" s="39">
        <v>0.1186</v>
      </c>
      <c r="C67" s="16" t="s">
        <v>432</v>
      </c>
      <c r="D67" s="40">
        <v>4</v>
      </c>
      <c r="E67" s="30" t="s">
        <v>441</v>
      </c>
      <c r="F67" s="16" t="s">
        <v>366</v>
      </c>
      <c r="G67" s="30">
        <v>3.3169999999999998E-2</v>
      </c>
      <c r="H67" s="30">
        <v>2.7619999999999999E-2</v>
      </c>
      <c r="I67" s="41">
        <f t="shared" si="7"/>
        <v>16.731986735001506</v>
      </c>
      <c r="J67" s="16">
        <v>3.5300000000000002E-3</v>
      </c>
      <c r="K67" s="16">
        <f t="shared" si="8"/>
        <v>3.5300000000000002</v>
      </c>
      <c r="L67" s="16">
        <v>2.4030069097111801</v>
      </c>
      <c r="M67" s="16">
        <f t="shared" si="6"/>
        <v>68.073850133461178</v>
      </c>
      <c r="O67" s="42">
        <f t="shared" si="9"/>
        <v>5.5499999999999994E-3</v>
      </c>
      <c r="P67" s="43">
        <f t="shared" ref="P67:P69" si="11">H67*(M67/100)</f>
        <v>1.8801997406861976E-2</v>
      </c>
      <c r="Q67" s="16">
        <f t="shared" si="10"/>
        <v>20.094134685010861</v>
      </c>
      <c r="R67" s="18">
        <f t="shared" ref="R67:R69" si="12">100*(P67/G67)</f>
        <v>56.683742559125648</v>
      </c>
    </row>
    <row r="68" spans="1:22" ht="15.75" x14ac:dyDescent="0.25">
      <c r="A68" s="16" t="s">
        <v>442</v>
      </c>
      <c r="B68" s="39">
        <v>0.13200000000000001</v>
      </c>
      <c r="C68" s="16" t="s">
        <v>432</v>
      </c>
      <c r="D68" s="40">
        <v>4</v>
      </c>
      <c r="E68" s="30" t="s">
        <v>441</v>
      </c>
      <c r="F68" s="16" t="s">
        <v>366</v>
      </c>
      <c r="G68" s="16">
        <v>3.7740000000000003E-2</v>
      </c>
      <c r="H68" s="16">
        <v>3.2509999999999997E-2</v>
      </c>
      <c r="I68" s="41">
        <f t="shared" si="7"/>
        <v>13.857975622681519</v>
      </c>
      <c r="J68" s="16">
        <v>3.4199999999999999E-3</v>
      </c>
      <c r="K68" s="16">
        <f t="shared" si="8"/>
        <v>3.42</v>
      </c>
      <c r="L68" s="16">
        <v>2.0557463463999768</v>
      </c>
      <c r="M68" s="16">
        <f t="shared" ref="M68:M72" si="13">100*(L68*2000/2)/(K68*10^3)</f>
        <v>60.109542292396974</v>
      </c>
      <c r="O68" s="42">
        <f t="shared" si="9"/>
        <v>5.2300000000000055E-3</v>
      </c>
      <c r="P68" s="43">
        <f t="shared" si="11"/>
        <v>1.9541612199258256E-2</v>
      </c>
      <c r="Q68" s="16">
        <f t="shared" si="10"/>
        <v>16.087357736081223</v>
      </c>
      <c r="R68" s="18">
        <f t="shared" si="12"/>
        <v>51.779576574611163</v>
      </c>
    </row>
    <row r="69" spans="1:22" ht="15.75" x14ac:dyDescent="0.25">
      <c r="A69" s="16" t="s">
        <v>443</v>
      </c>
      <c r="B69" s="39">
        <v>0.13350000000000001</v>
      </c>
      <c r="C69" s="16" t="s">
        <v>432</v>
      </c>
      <c r="D69" s="40">
        <v>6</v>
      </c>
      <c r="E69" s="30" t="s">
        <v>444</v>
      </c>
      <c r="F69" s="16" t="s">
        <v>366</v>
      </c>
      <c r="G69" s="16">
        <v>3.8519999999999999E-2</v>
      </c>
      <c r="H69" s="16">
        <v>3.279E-2</v>
      </c>
      <c r="I69" s="41">
        <f t="shared" si="7"/>
        <v>14.875389408099688</v>
      </c>
      <c r="J69" s="16">
        <v>4.15E-3</v>
      </c>
      <c r="K69" s="16">
        <f t="shared" si="8"/>
        <v>4.1500000000000004</v>
      </c>
      <c r="L69" s="16">
        <v>1.9714478013241201</v>
      </c>
      <c r="M69" s="16">
        <f t="shared" si="13"/>
        <v>47.50476629696675</v>
      </c>
      <c r="O69" s="42">
        <f t="shared" si="9"/>
        <v>5.729999999999999E-3</v>
      </c>
      <c r="P69" s="43">
        <f t="shared" si="11"/>
        <v>1.5576812868775398E-2</v>
      </c>
      <c r="Q69" s="16">
        <f t="shared" si="10"/>
        <v>17.474839890210429</v>
      </c>
      <c r="R69" s="18">
        <f t="shared" si="12"/>
        <v>40.438247322885253</v>
      </c>
    </row>
    <row r="70" spans="1:22" ht="15.75" x14ac:dyDescent="0.25">
      <c r="A70" s="16" t="s">
        <v>445</v>
      </c>
      <c r="B70" s="39">
        <v>0.13739999999999999</v>
      </c>
      <c r="C70" s="16" t="s">
        <v>432</v>
      </c>
      <c r="D70" s="40">
        <v>6</v>
      </c>
      <c r="E70" s="30" t="s">
        <v>444</v>
      </c>
      <c r="F70" s="16" t="s">
        <v>366</v>
      </c>
      <c r="G70" s="16">
        <v>2.8400000000000002E-2</v>
      </c>
      <c r="H70" s="16">
        <v>2.3949999999999999E-2</v>
      </c>
      <c r="I70" s="41">
        <f t="shared" si="7"/>
        <v>15.669014084507049</v>
      </c>
      <c r="J70" s="16">
        <v>3.64E-3</v>
      </c>
      <c r="K70" s="16">
        <f t="shared" si="8"/>
        <v>3.64</v>
      </c>
      <c r="L70" s="16">
        <v>2.1718024227355532</v>
      </c>
      <c r="M70" s="16">
        <f t="shared" si="13"/>
        <v>59.664901723504208</v>
      </c>
      <c r="O70" s="42">
        <f>G70-H70</f>
        <v>4.4500000000000026E-3</v>
      </c>
      <c r="P70" s="43">
        <f>H70*(M70/100)</f>
        <v>1.4289743962779256E-2</v>
      </c>
      <c r="Q70" s="16">
        <f>100*(O70/H70)</f>
        <v>18.580375782881013</v>
      </c>
      <c r="R70" s="18">
        <f>100*(P70/G70)</f>
        <v>50.315999868941041</v>
      </c>
    </row>
    <row r="71" spans="1:22" ht="15.75" x14ac:dyDescent="0.25">
      <c r="A71" s="16" t="s">
        <v>446</v>
      </c>
      <c r="B71" s="39">
        <v>0.14149999999999999</v>
      </c>
      <c r="C71" s="16" t="s">
        <v>432</v>
      </c>
      <c r="D71" s="40">
        <v>6</v>
      </c>
      <c r="E71" s="30" t="s">
        <v>444</v>
      </c>
      <c r="F71" s="16" t="s">
        <v>366</v>
      </c>
      <c r="G71" s="16">
        <v>3.8379999999999997E-2</v>
      </c>
      <c r="H71" s="16">
        <v>3.211E-2</v>
      </c>
      <c r="I71" s="41">
        <f t="shared" si="7"/>
        <v>16.336633663366332</v>
      </c>
      <c r="J71" s="16">
        <v>3.49E-3</v>
      </c>
      <c r="K71" s="16">
        <f t="shared" si="8"/>
        <v>3.49</v>
      </c>
      <c r="L71" s="16" t="e">
        <v>#DIV/0!</v>
      </c>
      <c r="M71" s="16" t="e">
        <f t="shared" si="13"/>
        <v>#DIV/0!</v>
      </c>
      <c r="O71" s="42">
        <f t="shared" ref="O71:O72" si="14">G71-H71</f>
        <v>6.2699999999999978E-3</v>
      </c>
      <c r="P71" s="43" t="e">
        <f t="shared" ref="P71:P72" si="15">H71*(M71/100)</f>
        <v>#DIV/0!</v>
      </c>
      <c r="Q71" s="16">
        <f t="shared" ref="Q71:Q73" si="16">100*(O71/H71)</f>
        <v>19.526627218934905</v>
      </c>
      <c r="R71" s="18" t="e">
        <f t="shared" ref="R71:R73" si="17">100*(P71/G71)</f>
        <v>#DIV/0!</v>
      </c>
    </row>
    <row r="72" spans="1:22" ht="15.75" x14ac:dyDescent="0.25">
      <c r="A72" s="16" t="s">
        <v>447</v>
      </c>
      <c r="B72" s="39">
        <v>0.11650000000000001</v>
      </c>
      <c r="C72" s="16" t="s">
        <v>432</v>
      </c>
      <c r="D72" s="40">
        <v>6</v>
      </c>
      <c r="E72" s="30" t="s">
        <v>444</v>
      </c>
      <c r="F72" s="16" t="s">
        <v>366</v>
      </c>
      <c r="G72" s="16">
        <v>2.8219999999999999E-2</v>
      </c>
      <c r="H72" s="16">
        <v>2.376E-2</v>
      </c>
      <c r="I72" s="41">
        <f>((G72-H72)/G72)*100</f>
        <v>15.804394046775332</v>
      </c>
      <c r="J72" s="16">
        <v>3.29E-3</v>
      </c>
      <c r="K72" s="16">
        <f t="shared" si="8"/>
        <v>3.29</v>
      </c>
      <c r="L72" s="16" t="e">
        <v>#DIV/0!</v>
      </c>
      <c r="M72" s="16" t="e">
        <f t="shared" si="13"/>
        <v>#DIV/0!</v>
      </c>
      <c r="O72" s="42">
        <f t="shared" si="14"/>
        <v>4.4599999999999987E-3</v>
      </c>
      <c r="P72" s="43" t="e">
        <f t="shared" si="15"/>
        <v>#DIV/0!</v>
      </c>
      <c r="Q72" s="16">
        <f t="shared" si="16"/>
        <v>18.771043771043765</v>
      </c>
      <c r="R72" s="18" t="e">
        <f t="shared" si="17"/>
        <v>#DIV/0!</v>
      </c>
    </row>
    <row r="73" spans="1:22" ht="15.75" x14ac:dyDescent="0.25">
      <c r="A73" s="16" t="s">
        <v>448</v>
      </c>
      <c r="B73" s="39">
        <v>0.1371</v>
      </c>
      <c r="C73" s="16" t="s">
        <v>432</v>
      </c>
      <c r="D73" s="40">
        <v>7</v>
      </c>
      <c r="E73" s="30" t="s">
        <v>449</v>
      </c>
      <c r="F73" s="16" t="s">
        <v>366</v>
      </c>
      <c r="G73" s="16">
        <v>4.3639999999999998E-2</v>
      </c>
      <c r="H73" s="16">
        <v>3.3119999999999997E-2</v>
      </c>
      <c r="I73" s="41">
        <f t="shared" si="7"/>
        <v>24.106324472960591</v>
      </c>
      <c r="J73" s="16">
        <v>3.0999999999999999E-3</v>
      </c>
      <c r="K73" s="16">
        <f t="shared" si="8"/>
        <v>3.1</v>
      </c>
      <c r="L73" s="16">
        <v>1.925266839301125</v>
      </c>
      <c r="M73" s="16">
        <f>100*(L73*2000/2)/(K73*10^3)</f>
        <v>62.105381912939514</v>
      </c>
      <c r="O73" s="42">
        <f>G73-H73</f>
        <v>1.0520000000000002E-2</v>
      </c>
      <c r="P73" s="43">
        <f>H73*(M73/100)</f>
        <v>2.0569302489565566E-2</v>
      </c>
      <c r="Q73" s="16">
        <f t="shared" si="16"/>
        <v>31.763285024154598</v>
      </c>
      <c r="R73" s="18">
        <f t="shared" si="17"/>
        <v>47.134057033834935</v>
      </c>
    </row>
    <row r="74" spans="1:22" ht="15.75" x14ac:dyDescent="0.25">
      <c r="A74" s="16" t="s">
        <v>450</v>
      </c>
      <c r="B74" s="39">
        <v>0.1026</v>
      </c>
      <c r="C74" s="16" t="s">
        <v>432</v>
      </c>
      <c r="D74" s="40">
        <v>7</v>
      </c>
      <c r="E74" s="30" t="s">
        <v>449</v>
      </c>
      <c r="F74" s="16" t="s">
        <v>366</v>
      </c>
      <c r="G74" s="16">
        <v>2.342E-2</v>
      </c>
      <c r="H74" s="16">
        <v>1.9179999999999999E-2</v>
      </c>
      <c r="I74" s="41">
        <f t="shared" si="7"/>
        <v>18.10418445772844</v>
      </c>
      <c r="J74" s="16">
        <v>3.3E-3</v>
      </c>
      <c r="K74" s="16">
        <f t="shared" si="8"/>
        <v>3.3</v>
      </c>
      <c r="L74" s="16">
        <v>1.8114328660297032</v>
      </c>
      <c r="M74" s="16">
        <f>100*(L74*2000/2)/(K74*10^3)</f>
        <v>54.89190503120313</v>
      </c>
      <c r="O74" s="42">
        <f>G74-H74</f>
        <v>4.2400000000000007E-3</v>
      </c>
      <c r="P74" s="43">
        <f>H74*(M74/100)</f>
        <v>1.0528267384984758E-2</v>
      </c>
      <c r="Q74" s="16">
        <f>100*(O74/H74)</f>
        <v>22.106360792492183</v>
      </c>
      <c r="R74" s="18">
        <f>100*(P74/G74)</f>
        <v>44.954173291992994</v>
      </c>
    </row>
    <row r="75" spans="1:22" x14ac:dyDescent="0.25">
      <c r="A75" s="16" t="s">
        <v>451</v>
      </c>
      <c r="B75" s="46" t="s">
        <v>149</v>
      </c>
      <c r="C75" s="28">
        <v>4.166666666666667</v>
      </c>
      <c r="D75" s="16">
        <v>1</v>
      </c>
      <c r="E75" s="16" t="s">
        <v>452</v>
      </c>
      <c r="F75" s="16" t="s">
        <v>453</v>
      </c>
      <c r="G75" s="16">
        <v>3.3020000000000001E-2</v>
      </c>
      <c r="H75" s="16">
        <v>3.109E-2</v>
      </c>
      <c r="I75" s="41">
        <f>((G75-H75)/G75)*100</f>
        <v>5.8449424591156909</v>
      </c>
      <c r="J75" s="16">
        <v>3.96E-3</v>
      </c>
      <c r="K75" s="16">
        <f>J75*1000</f>
        <v>3.96</v>
      </c>
      <c r="L75" s="16">
        <v>7.1395304369569308</v>
      </c>
      <c r="M75" s="16">
        <f>100*(L75*2000/12)/(K75*10^3)</f>
        <v>30.048528775071258</v>
      </c>
      <c r="O75" s="42">
        <f>G75-H75</f>
        <v>1.9300000000000012E-3</v>
      </c>
      <c r="P75" s="43">
        <f>H75*(M75/100)</f>
        <v>9.3420875961696542E-3</v>
      </c>
      <c r="Q75" s="16">
        <f>100*(O75/H75)</f>
        <v>6.2077838533290484</v>
      </c>
      <c r="R75" s="18">
        <f>100*(P75/G75)</f>
        <v>28.292209558357523</v>
      </c>
      <c r="T75" s="41"/>
      <c r="U75" s="41"/>
      <c r="V75" s="41"/>
    </row>
    <row r="76" spans="1:22" x14ac:dyDescent="0.25">
      <c r="A76" s="16" t="s">
        <v>454</v>
      </c>
      <c r="B76" s="46" t="s">
        <v>149</v>
      </c>
      <c r="C76" s="28">
        <v>4.166666666666667</v>
      </c>
      <c r="D76" s="16">
        <v>1</v>
      </c>
      <c r="E76" s="16" t="s">
        <v>452</v>
      </c>
      <c r="F76" s="16" t="s">
        <v>453</v>
      </c>
      <c r="G76" s="16">
        <v>5.3519999999999998E-2</v>
      </c>
      <c r="H76" s="16">
        <v>4.8329999999999998E-2</v>
      </c>
      <c r="I76" s="41">
        <f t="shared" ref="I76:I95" si="18">((G76-H76)/G76)*100</f>
        <v>9.6973094170403584</v>
      </c>
      <c r="J76" s="16">
        <v>4.3899999999999998E-3</v>
      </c>
      <c r="K76" s="16">
        <f t="shared" ref="K76:K95" si="19">J76*1000</f>
        <v>4.3899999999999997</v>
      </c>
      <c r="L76" s="16">
        <v>1.5366</v>
      </c>
      <c r="M76" s="16">
        <f t="shared" ref="M76" si="20">100*(L76*1000/2)/(K76*10^3)</f>
        <v>17.501138952164009</v>
      </c>
      <c r="O76" s="42">
        <f t="shared" ref="O76:O117" si="21">G76-H76</f>
        <v>5.1900000000000002E-3</v>
      </c>
      <c r="P76" s="43">
        <f t="shared" ref="P76:P117" si="22">H76*(M76/100)</f>
        <v>8.4583004555808649E-3</v>
      </c>
      <c r="Q76" s="16">
        <f t="shared" ref="Q76:Q117" si="23">100*(O76/H76)</f>
        <v>10.738671632526382</v>
      </c>
      <c r="R76" s="18">
        <f t="shared" ref="R76:R117" si="24">100*(P76/G76)</f>
        <v>15.803999356466489</v>
      </c>
    </row>
    <row r="77" spans="1:22" x14ac:dyDescent="0.25">
      <c r="A77" s="16" t="s">
        <v>455</v>
      </c>
      <c r="B77" s="46" t="s">
        <v>33</v>
      </c>
      <c r="C77" s="28">
        <v>4.166666666666667</v>
      </c>
      <c r="D77" s="16">
        <v>1</v>
      </c>
      <c r="F77" s="16" t="s">
        <v>453</v>
      </c>
      <c r="G77" s="16">
        <v>4.45E-3</v>
      </c>
      <c r="H77" s="16">
        <v>4.3600000000000002E-3</v>
      </c>
      <c r="I77" s="41">
        <f t="shared" si="18"/>
        <v>2.0224719101123552</v>
      </c>
      <c r="J77" s="16">
        <v>2.0699999999999998E-3</v>
      </c>
      <c r="K77" s="16">
        <f t="shared" si="19"/>
        <v>2.0699999999999998</v>
      </c>
      <c r="L77" s="16">
        <v>1.7680152778646001</v>
      </c>
      <c r="M77" s="16">
        <f>100*(L77*2000/12)/(K77*10^3)</f>
        <v>14.235227680069244</v>
      </c>
      <c r="O77" s="42">
        <f t="shared" si="21"/>
        <v>8.9999999999999802E-5</v>
      </c>
      <c r="P77" s="43">
        <f t="shared" si="22"/>
        <v>6.2065592685101902E-4</v>
      </c>
      <c r="Q77" s="16">
        <f t="shared" si="23"/>
        <v>2.0642201834862339</v>
      </c>
      <c r="R77" s="18">
        <f t="shared" si="24"/>
        <v>13.947324198899306</v>
      </c>
    </row>
    <row r="78" spans="1:22" x14ac:dyDescent="0.25">
      <c r="A78" s="16" t="s">
        <v>456</v>
      </c>
      <c r="B78" s="46" t="s">
        <v>31</v>
      </c>
      <c r="C78" s="28">
        <v>4.166666666666667</v>
      </c>
      <c r="D78" s="16">
        <v>1</v>
      </c>
      <c r="F78" s="16" t="s">
        <v>453</v>
      </c>
      <c r="G78" s="16">
        <v>7.3699999999999998E-3</v>
      </c>
      <c r="H78" s="16">
        <v>7.1799999999999998E-3</v>
      </c>
      <c r="I78" s="41">
        <f t="shared" si="18"/>
        <v>2.5780189959294448</v>
      </c>
      <c r="J78" s="16">
        <v>3.1700000000000001E-3</v>
      </c>
      <c r="K78" s="16">
        <f t="shared" si="19"/>
        <v>3.17</v>
      </c>
      <c r="L78" s="16">
        <v>3.2483682534940965</v>
      </c>
      <c r="M78" s="16">
        <f>100*(L78*2000/12)/(K78*10^3)</f>
        <v>17.078697442135105</v>
      </c>
      <c r="O78" s="42">
        <f t="shared" si="21"/>
        <v>1.9000000000000006E-4</v>
      </c>
      <c r="P78" s="43">
        <f t="shared" si="22"/>
        <v>1.2262504763453006E-3</v>
      </c>
      <c r="Q78" s="16">
        <f t="shared" si="23"/>
        <v>2.6462395543175496</v>
      </c>
      <c r="R78" s="18">
        <f t="shared" si="24"/>
        <v>16.638405377819545</v>
      </c>
    </row>
    <row r="79" spans="1:22" x14ac:dyDescent="0.25">
      <c r="A79" s="16" t="s">
        <v>457</v>
      </c>
      <c r="B79" s="46" t="s">
        <v>49</v>
      </c>
      <c r="C79" s="28">
        <v>4.166666666666667</v>
      </c>
      <c r="D79" s="16">
        <v>2</v>
      </c>
      <c r="F79" s="16" t="s">
        <v>453</v>
      </c>
      <c r="G79" s="16">
        <v>1.0240000000000001E-2</v>
      </c>
      <c r="H79" s="16">
        <v>9.9600000000000001E-3</v>
      </c>
      <c r="I79" s="41">
        <f t="shared" si="18"/>
        <v>2.7343750000000071</v>
      </c>
      <c r="J79" s="16">
        <v>3.5699999999999998E-3</v>
      </c>
      <c r="K79" s="16">
        <f t="shared" si="19"/>
        <v>3.57</v>
      </c>
      <c r="L79" s="16">
        <v>4.6771950490716998</v>
      </c>
      <c r="M79" s="16">
        <f>100*(L79*2000/12)/(K79*10^3)</f>
        <v>21.835644486795985</v>
      </c>
      <c r="O79" s="42">
        <f t="shared" si="21"/>
        <v>2.8000000000000073E-4</v>
      </c>
      <c r="P79" s="43">
        <f t="shared" si="22"/>
        <v>2.1748301908848804E-3</v>
      </c>
      <c r="Q79" s="16">
        <f t="shared" si="23"/>
        <v>2.8112449799196861</v>
      </c>
      <c r="R79" s="18">
        <f t="shared" si="24"/>
        <v>21.23857608286016</v>
      </c>
    </row>
    <row r="80" spans="1:22" x14ac:dyDescent="0.25">
      <c r="A80" s="16" t="s">
        <v>458</v>
      </c>
      <c r="B80" s="46" t="s">
        <v>55</v>
      </c>
      <c r="C80" s="28">
        <v>4.166666666666667</v>
      </c>
      <c r="D80" s="16">
        <v>2</v>
      </c>
      <c r="F80" s="16" t="s">
        <v>453</v>
      </c>
      <c r="G80" s="16">
        <v>5.0699999999999999E-3</v>
      </c>
      <c r="H80" s="16">
        <v>4.8300000000000001E-3</v>
      </c>
      <c r="I80" s="41">
        <f t="shared" si="18"/>
        <v>4.7337278106508833</v>
      </c>
      <c r="J80" s="16">
        <v>1.9E-3</v>
      </c>
      <c r="K80" s="16">
        <f t="shared" si="19"/>
        <v>1.9</v>
      </c>
      <c r="L80" s="16">
        <v>1.7662560480090002</v>
      </c>
      <c r="M80" s="16">
        <f t="shared" ref="M80:M101" si="25">100*(L80*2000/12)/(K80*10^3)</f>
        <v>15.493474105342106</v>
      </c>
      <c r="O80" s="42">
        <f t="shared" si="21"/>
        <v>2.3999999999999976E-4</v>
      </c>
      <c r="P80" s="43">
        <f t="shared" si="22"/>
        <v>7.483347992880237E-4</v>
      </c>
      <c r="Q80" s="16">
        <f t="shared" si="23"/>
        <v>4.9689440993788772</v>
      </c>
      <c r="R80" s="18">
        <f t="shared" si="24"/>
        <v>14.760055212781534</v>
      </c>
    </row>
    <row r="81" spans="1:22" x14ac:dyDescent="0.25">
      <c r="A81" s="16" t="s">
        <v>459</v>
      </c>
      <c r="B81" s="46" t="s">
        <v>57</v>
      </c>
      <c r="C81" s="28">
        <v>4.166666666666667</v>
      </c>
      <c r="D81" s="16">
        <v>3</v>
      </c>
      <c r="F81" s="16" t="s">
        <v>453</v>
      </c>
      <c r="G81" s="16">
        <v>9.3699999999999999E-3</v>
      </c>
      <c r="H81" s="16">
        <v>9.0299999999999998E-3</v>
      </c>
      <c r="I81" s="41">
        <f t="shared" si="18"/>
        <v>3.628601921024547</v>
      </c>
      <c r="J81" s="16">
        <v>3.3899999999999998E-3</v>
      </c>
      <c r="K81" s="16">
        <f t="shared" si="19"/>
        <v>3.3899999999999997</v>
      </c>
      <c r="L81" s="16">
        <v>3.6550825029693073</v>
      </c>
      <c r="M81" s="16">
        <f>100*(L81*2000/12)/(K81*10^3)</f>
        <v>17.969923810075258</v>
      </c>
      <c r="O81" s="42">
        <f t="shared" si="21"/>
        <v>3.4000000000000002E-4</v>
      </c>
      <c r="P81" s="43">
        <f t="shared" si="22"/>
        <v>1.6226841200497957E-3</v>
      </c>
      <c r="Q81" s="16">
        <f t="shared" si="23"/>
        <v>3.7652270210409746</v>
      </c>
      <c r="R81" s="18">
        <f t="shared" si="24"/>
        <v>17.31786680949622</v>
      </c>
    </row>
    <row r="82" spans="1:22" x14ac:dyDescent="0.25">
      <c r="A82" s="16" t="s">
        <v>460</v>
      </c>
      <c r="B82" s="46" t="s">
        <v>61</v>
      </c>
      <c r="C82" s="28">
        <v>4.166666666666667</v>
      </c>
      <c r="D82" s="16">
        <v>4</v>
      </c>
      <c r="F82" s="16" t="s">
        <v>453</v>
      </c>
      <c r="G82" s="16">
        <v>1.098E-2</v>
      </c>
      <c r="H82" s="16">
        <v>1.0630000000000001E-2</v>
      </c>
      <c r="I82" s="41">
        <f t="shared" si="18"/>
        <v>3.1876138433515444</v>
      </c>
      <c r="J82" s="16">
        <v>3.7799999999999999E-3</v>
      </c>
      <c r="K82" s="16">
        <f t="shared" si="19"/>
        <v>3.78</v>
      </c>
      <c r="L82" s="16">
        <v>6.4211782459211095</v>
      </c>
      <c r="M82" s="16">
        <f t="shared" si="25"/>
        <v>28.312073394713888</v>
      </c>
      <c r="O82" s="42">
        <f t="shared" si="21"/>
        <v>3.4999999999999962E-4</v>
      </c>
      <c r="P82" s="43">
        <f t="shared" si="22"/>
        <v>3.0095734018580865E-3</v>
      </c>
      <c r="Q82" s="16">
        <f t="shared" si="23"/>
        <v>3.2925682031984911</v>
      </c>
      <c r="R82" s="18">
        <f t="shared" si="24"/>
        <v>27.409593823844141</v>
      </c>
    </row>
    <row r="83" spans="1:22" x14ac:dyDescent="0.25">
      <c r="A83" s="16" t="s">
        <v>461</v>
      </c>
      <c r="B83" s="46" t="s">
        <v>63</v>
      </c>
      <c r="C83" s="28">
        <v>4.166666666666667</v>
      </c>
      <c r="D83" s="16">
        <v>4</v>
      </c>
      <c r="F83" s="16" t="s">
        <v>453</v>
      </c>
      <c r="G83" s="16">
        <v>7.7099999999999998E-3</v>
      </c>
      <c r="H83" s="16">
        <v>7.4900000000000001E-3</v>
      </c>
      <c r="I83" s="41">
        <f t="shared" si="18"/>
        <v>2.8534370946822274</v>
      </c>
      <c r="J83" s="16">
        <v>3.2299999999999998E-3</v>
      </c>
      <c r="K83" s="16">
        <f t="shared" si="19"/>
        <v>3.23</v>
      </c>
      <c r="L83" s="16">
        <v>3.526648273077047</v>
      </c>
      <c r="M83" s="16">
        <f t="shared" si="25"/>
        <v>18.197359510201483</v>
      </c>
      <c r="O83" s="42">
        <f t="shared" si="21"/>
        <v>2.1999999999999971E-4</v>
      </c>
      <c r="P83" s="43">
        <f t="shared" si="22"/>
        <v>1.3629822273140912E-3</v>
      </c>
      <c r="Q83" s="16">
        <f t="shared" si="23"/>
        <v>2.937249666221625</v>
      </c>
      <c r="R83" s="18">
        <f t="shared" si="24"/>
        <v>17.67810930368471</v>
      </c>
    </row>
    <row r="84" spans="1:22" x14ac:dyDescent="0.25">
      <c r="A84" s="16" t="s">
        <v>462</v>
      </c>
      <c r="B84" s="46" t="s">
        <v>152</v>
      </c>
      <c r="C84" s="28">
        <v>4.166666666666667</v>
      </c>
      <c r="D84" s="16">
        <v>4</v>
      </c>
      <c r="E84" s="16" t="s">
        <v>452</v>
      </c>
      <c r="F84" s="16" t="s">
        <v>453</v>
      </c>
      <c r="G84" s="16">
        <v>9.3799999999999994E-3</v>
      </c>
      <c r="H84" s="16">
        <v>8.6999999999999994E-3</v>
      </c>
      <c r="I84" s="41">
        <f t="shared" si="18"/>
        <v>7.2494669509594889</v>
      </c>
      <c r="J84" s="16">
        <v>3.4399999999999999E-3</v>
      </c>
      <c r="K84" s="16">
        <f t="shared" si="19"/>
        <v>3.44</v>
      </c>
      <c r="L84" s="16">
        <v>8.1446370944552129</v>
      </c>
      <c r="M84" s="16">
        <f t="shared" si="25"/>
        <v>39.460451039027191</v>
      </c>
      <c r="O84" s="42">
        <f t="shared" si="21"/>
        <v>6.8000000000000005E-4</v>
      </c>
      <c r="P84" s="43">
        <f t="shared" si="22"/>
        <v>3.4330592403953651E-3</v>
      </c>
      <c r="Q84" s="16">
        <f t="shared" si="23"/>
        <v>7.8160919540229896</v>
      </c>
      <c r="R84" s="18">
        <f t="shared" si="24"/>
        <v>36.599778682253358</v>
      </c>
    </row>
    <row r="85" spans="1:22" x14ac:dyDescent="0.25">
      <c r="A85" s="16" t="s">
        <v>463</v>
      </c>
      <c r="B85" s="46" t="s">
        <v>16</v>
      </c>
      <c r="C85" s="28">
        <v>3.340393518518519</v>
      </c>
      <c r="D85" s="16">
        <v>1</v>
      </c>
      <c r="F85" s="16" t="s">
        <v>453</v>
      </c>
      <c r="G85" s="16">
        <v>7.5799999999999999E-3</v>
      </c>
      <c r="H85" s="16">
        <v>7.4700000000000001E-3</v>
      </c>
      <c r="I85" s="41">
        <f t="shared" si="18"/>
        <v>1.4511873350923463</v>
      </c>
      <c r="J85" s="16">
        <v>3.32E-3</v>
      </c>
      <c r="K85" s="16">
        <f t="shared" si="19"/>
        <v>3.32</v>
      </c>
      <c r="L85" s="16">
        <v>2.6665100307297469</v>
      </c>
      <c r="M85" s="16">
        <f t="shared" si="25"/>
        <v>13.386094531775839</v>
      </c>
      <c r="O85" s="42">
        <f t="shared" si="21"/>
        <v>1.0999999999999985E-4</v>
      </c>
      <c r="P85" s="43">
        <f t="shared" si="22"/>
        <v>9.9994126152365523E-4</v>
      </c>
      <c r="Q85" s="16">
        <f t="shared" si="23"/>
        <v>1.4725568942436393</v>
      </c>
      <c r="R85" s="18">
        <f t="shared" si="24"/>
        <v>13.191837223267219</v>
      </c>
      <c r="T85" s="41"/>
      <c r="U85" s="41"/>
      <c r="V85" s="41"/>
    </row>
    <row r="86" spans="1:22" x14ac:dyDescent="0.25">
      <c r="A86" s="16" t="s">
        <v>464</v>
      </c>
      <c r="B86" s="46" t="s">
        <v>20</v>
      </c>
      <c r="C86" s="28">
        <v>3.340393518518519</v>
      </c>
      <c r="D86" s="16">
        <v>1</v>
      </c>
      <c r="F86" s="16" t="s">
        <v>453</v>
      </c>
      <c r="G86" s="16">
        <v>7.1700000000000002E-3</v>
      </c>
      <c r="H86" s="16">
        <v>6.9699999999999996E-3</v>
      </c>
      <c r="I86" s="41">
        <f t="shared" si="18"/>
        <v>2.7894002789400352</v>
      </c>
      <c r="J86" s="16">
        <v>3.3300000000000001E-3</v>
      </c>
      <c r="K86" s="16">
        <f t="shared" si="19"/>
        <v>3.33</v>
      </c>
      <c r="L86" s="16">
        <v>3.4760519058801429</v>
      </c>
      <c r="M86" s="16">
        <f t="shared" si="25"/>
        <v>17.397657186587299</v>
      </c>
      <c r="O86" s="42">
        <f t="shared" si="21"/>
        <v>2.0000000000000052E-4</v>
      </c>
      <c r="P86" s="43">
        <f t="shared" si="22"/>
        <v>1.2126167059051346E-3</v>
      </c>
      <c r="Q86" s="16">
        <f t="shared" si="23"/>
        <v>2.8694404591104812</v>
      </c>
      <c r="R86" s="18">
        <f t="shared" si="24"/>
        <v>16.912366888495601</v>
      </c>
    </row>
    <row r="87" spans="1:22" x14ac:dyDescent="0.25">
      <c r="A87" s="16" t="s">
        <v>465</v>
      </c>
      <c r="B87" s="46" t="s">
        <v>20</v>
      </c>
      <c r="C87" s="28">
        <v>3.340393518518519</v>
      </c>
      <c r="D87" s="16">
        <v>1</v>
      </c>
      <c r="F87" s="16" t="s">
        <v>453</v>
      </c>
      <c r="G87" s="16">
        <v>8.1399999999999997E-3</v>
      </c>
      <c r="H87" s="16">
        <v>7.7999999999999996E-3</v>
      </c>
      <c r="I87" s="41">
        <f t="shared" si="18"/>
        <v>4.176904176904177</v>
      </c>
      <c r="J87" s="16">
        <v>3.3500000000000001E-3</v>
      </c>
      <c r="K87" s="16">
        <f t="shared" si="19"/>
        <v>3.35</v>
      </c>
      <c r="L87" s="16">
        <v>4.1162905523332238</v>
      </c>
      <c r="M87" s="16">
        <f t="shared" si="25"/>
        <v>20.479057474294645</v>
      </c>
      <c r="O87" s="42">
        <f t="shared" si="21"/>
        <v>3.4000000000000002E-4</v>
      </c>
      <c r="P87" s="43">
        <f t="shared" si="22"/>
        <v>1.5973664829949824E-3</v>
      </c>
      <c r="Q87" s="16">
        <f t="shared" si="23"/>
        <v>4.3589743589743595</v>
      </c>
      <c r="R87" s="18">
        <f t="shared" si="24"/>
        <v>19.623666867260226</v>
      </c>
    </row>
    <row r="88" spans="1:22" ht="15.75" x14ac:dyDescent="0.25">
      <c r="A88" s="16" t="s">
        <v>466</v>
      </c>
      <c r="B88" s="46" t="s">
        <v>24</v>
      </c>
      <c r="C88" s="29">
        <v>3.340393518518519</v>
      </c>
      <c r="D88" s="16">
        <v>2</v>
      </c>
      <c r="F88" s="16" t="s">
        <v>453</v>
      </c>
      <c r="G88" s="16">
        <v>9.92E-3</v>
      </c>
      <c r="H88" s="16">
        <v>9.7199999999999995E-3</v>
      </c>
      <c r="I88" s="41">
        <f t="shared" si="18"/>
        <v>2.0161290322580698</v>
      </c>
      <c r="J88" s="16">
        <v>3.4399999999999999E-3</v>
      </c>
      <c r="K88" s="16">
        <f t="shared" si="19"/>
        <v>3.44</v>
      </c>
      <c r="L88" s="16">
        <v>2.6950515711997931</v>
      </c>
      <c r="M88" s="16">
        <f t="shared" si="25"/>
        <v>13.057420403099773</v>
      </c>
      <c r="O88" s="42">
        <f t="shared" si="21"/>
        <v>2.0000000000000052E-4</v>
      </c>
      <c r="P88" s="43">
        <f t="shared" si="22"/>
        <v>1.2691812631812978E-3</v>
      </c>
      <c r="Q88" s="16">
        <f t="shared" si="23"/>
        <v>2.0576131687242856</v>
      </c>
      <c r="R88" s="18">
        <f t="shared" si="24"/>
        <v>12.79416595948889</v>
      </c>
    </row>
    <row r="89" spans="1:22" ht="15.75" x14ac:dyDescent="0.25">
      <c r="A89" s="16" t="s">
        <v>467</v>
      </c>
      <c r="B89" s="46" t="s">
        <v>28</v>
      </c>
      <c r="C89" s="29">
        <v>3.340393518518519</v>
      </c>
      <c r="D89" s="16">
        <v>2</v>
      </c>
      <c r="F89" s="16" t="s">
        <v>453</v>
      </c>
      <c r="G89" s="16">
        <v>1.035E-2</v>
      </c>
      <c r="H89" s="16">
        <v>9.92E-3</v>
      </c>
      <c r="I89" s="41">
        <f t="shared" si="18"/>
        <v>4.1545893719806752</v>
      </c>
      <c r="J89" s="16">
        <v>3.7000000000000002E-3</v>
      </c>
      <c r="K89" s="16">
        <f t="shared" si="19"/>
        <v>3.7</v>
      </c>
      <c r="L89" s="16">
        <v>5.0335118756206167</v>
      </c>
      <c r="M89" s="16">
        <f t="shared" si="25"/>
        <v>22.673476917209985</v>
      </c>
      <c r="O89" s="42">
        <f t="shared" si="21"/>
        <v>4.2999999999999983E-4</v>
      </c>
      <c r="P89" s="43">
        <f t="shared" si="22"/>
        <v>2.2492089101872306E-3</v>
      </c>
      <c r="Q89" s="16">
        <f t="shared" si="23"/>
        <v>4.3346774193548372</v>
      </c>
      <c r="R89" s="18">
        <f t="shared" si="24"/>
        <v>21.731487054949088</v>
      </c>
    </row>
    <row r="90" spans="1:22" ht="15.75" x14ac:dyDescent="0.25">
      <c r="A90" s="16" t="s">
        <v>468</v>
      </c>
      <c r="B90" s="46" t="s">
        <v>67</v>
      </c>
      <c r="C90" s="29">
        <v>3.340393518518519</v>
      </c>
      <c r="D90" s="16">
        <v>2</v>
      </c>
      <c r="F90" s="16" t="s">
        <v>453</v>
      </c>
      <c r="G90" s="16">
        <v>7.6800000000000002E-3</v>
      </c>
      <c r="H90" s="16">
        <v>7.3499999999999998E-3</v>
      </c>
      <c r="I90" s="41">
        <f t="shared" si="18"/>
        <v>4.2968750000000053</v>
      </c>
      <c r="J90" s="16">
        <v>3.2599999999999999E-3</v>
      </c>
      <c r="K90" s="16">
        <f t="shared" si="19"/>
        <v>3.26</v>
      </c>
      <c r="L90" s="16">
        <v>2.7287824826643896</v>
      </c>
      <c r="M90" s="16">
        <f t="shared" si="25"/>
        <v>13.950830688468249</v>
      </c>
      <c r="O90" s="42">
        <f t="shared" si="21"/>
        <v>3.3000000000000043E-4</v>
      </c>
      <c r="P90" s="43">
        <f t="shared" si="22"/>
        <v>1.0253860556024162E-3</v>
      </c>
      <c r="Q90" s="16">
        <f t="shared" si="23"/>
        <v>4.4897959183673528</v>
      </c>
      <c r="R90" s="18">
        <f t="shared" si="24"/>
        <v>13.351380932323128</v>
      </c>
    </row>
    <row r="91" spans="1:22" ht="15.75" x14ac:dyDescent="0.25">
      <c r="A91" s="16" t="s">
        <v>469</v>
      </c>
      <c r="B91" s="46" t="s">
        <v>70</v>
      </c>
      <c r="C91" s="29">
        <v>3.340393518518519</v>
      </c>
      <c r="D91" s="16">
        <v>3</v>
      </c>
      <c r="F91" s="16" t="s">
        <v>453</v>
      </c>
      <c r="G91" s="16">
        <v>9.6100000000000005E-3</v>
      </c>
      <c r="H91" s="16">
        <v>9.1400000000000006E-3</v>
      </c>
      <c r="I91" s="41">
        <f t="shared" si="18"/>
        <v>4.8907388137356911</v>
      </c>
      <c r="J91" s="16">
        <v>3.7399999999999998E-3</v>
      </c>
      <c r="K91" s="16">
        <f t="shared" si="19"/>
        <v>3.7399999999999998</v>
      </c>
      <c r="L91" s="16">
        <v>5.5556371569669336</v>
      </c>
      <c r="M91" s="16">
        <f t="shared" si="25"/>
        <v>24.757741341207375</v>
      </c>
      <c r="O91" s="42">
        <f t="shared" si="21"/>
        <v>4.6999999999999993E-4</v>
      </c>
      <c r="P91" s="43">
        <f t="shared" si="22"/>
        <v>2.2628575585863539E-3</v>
      </c>
      <c r="Q91" s="16">
        <f t="shared" si="23"/>
        <v>5.1422319474835874</v>
      </c>
      <c r="R91" s="18">
        <f t="shared" si="24"/>
        <v>23.546904876028655</v>
      </c>
    </row>
    <row r="92" spans="1:22" ht="15.75" x14ac:dyDescent="0.25">
      <c r="A92" s="16" t="s">
        <v>470</v>
      </c>
      <c r="B92" s="46" t="s">
        <v>73</v>
      </c>
      <c r="C92" s="29">
        <v>3.340393518518519</v>
      </c>
      <c r="D92" s="16">
        <v>4</v>
      </c>
      <c r="F92" s="16" t="s">
        <v>453</v>
      </c>
      <c r="G92" s="16">
        <v>8.7899999999999992E-3</v>
      </c>
      <c r="H92" s="16">
        <v>8.4899999999999993E-3</v>
      </c>
      <c r="I92" s="41">
        <f t="shared" si="18"/>
        <v>3.4129692832764498</v>
      </c>
      <c r="J92" s="16">
        <v>3.2299999999999998E-3</v>
      </c>
      <c r="K92" s="16">
        <f t="shared" si="19"/>
        <v>3.23</v>
      </c>
      <c r="L92" s="16">
        <v>4.18812914921548</v>
      </c>
      <c r="M92" s="16">
        <f t="shared" si="25"/>
        <v>21.610573525363673</v>
      </c>
      <c r="O92" s="42">
        <f t="shared" si="21"/>
        <v>2.9999999999999992E-4</v>
      </c>
      <c r="P92" s="43">
        <f t="shared" si="22"/>
        <v>1.8347376923033758E-3</v>
      </c>
      <c r="Q92" s="16">
        <f t="shared" si="23"/>
        <v>3.5335689045936389</v>
      </c>
      <c r="R92" s="18">
        <f>100*(P92/G92)</f>
        <v>20.873011289003141</v>
      </c>
    </row>
    <row r="93" spans="1:22" ht="15.75" x14ac:dyDescent="0.25">
      <c r="A93" s="16" t="s">
        <v>471</v>
      </c>
      <c r="B93" s="46" t="s">
        <v>153</v>
      </c>
      <c r="C93" s="29">
        <v>3.340393518518519</v>
      </c>
      <c r="D93" s="16">
        <v>4</v>
      </c>
      <c r="F93" s="16" t="s">
        <v>453</v>
      </c>
      <c r="G93" s="16">
        <v>6.6899999999999998E-3</v>
      </c>
      <c r="H93" s="16">
        <v>6.4200000000000004E-3</v>
      </c>
      <c r="I93" s="41">
        <f t="shared" si="18"/>
        <v>4.0358744394618746</v>
      </c>
      <c r="J93" s="16">
        <v>1.9499999999999999E-3</v>
      </c>
      <c r="K93" s="16">
        <f t="shared" si="19"/>
        <v>1.95</v>
      </c>
      <c r="L93" s="16">
        <v>2.2085480404603697</v>
      </c>
      <c r="M93" s="16">
        <f t="shared" si="25"/>
        <v>18.876478978293758</v>
      </c>
      <c r="O93" s="42">
        <f t="shared" si="21"/>
        <v>2.6999999999999941E-4</v>
      </c>
      <c r="P93" s="43">
        <f t="shared" si="22"/>
        <v>1.2118699504064592E-3</v>
      </c>
      <c r="Q93" s="16">
        <f t="shared" si="23"/>
        <v>4.2056074766355049</v>
      </c>
      <c r="R93" s="18">
        <f t="shared" si="24"/>
        <v>18.114647988138405</v>
      </c>
    </row>
    <row r="94" spans="1:22" ht="15.75" x14ac:dyDescent="0.25">
      <c r="A94" s="16" t="s">
        <v>472</v>
      </c>
      <c r="B94" s="46" t="s">
        <v>154</v>
      </c>
      <c r="C94" s="29">
        <v>3.340393518518519</v>
      </c>
      <c r="D94" s="16">
        <v>4</v>
      </c>
      <c r="F94" s="16" t="s">
        <v>453</v>
      </c>
      <c r="G94" s="16">
        <v>7.77E-3</v>
      </c>
      <c r="H94" s="16">
        <v>7.5900000000000004E-3</v>
      </c>
      <c r="I94" s="41">
        <f t="shared" si="18"/>
        <v>2.3166023166023115</v>
      </c>
      <c r="J94" s="16">
        <v>3.29E-3</v>
      </c>
      <c r="K94" s="16">
        <f t="shared" si="19"/>
        <v>3.29</v>
      </c>
      <c r="L94" s="16">
        <v>2.6652126879811067</v>
      </c>
      <c r="M94" s="16">
        <f t="shared" si="25"/>
        <v>13.501584032325768</v>
      </c>
      <c r="O94" s="42">
        <f t="shared" si="21"/>
        <v>1.799999999999996E-4</v>
      </c>
      <c r="P94" s="43">
        <f t="shared" si="22"/>
        <v>1.0247702280535257E-3</v>
      </c>
      <c r="Q94" s="16">
        <f t="shared" si="23"/>
        <v>2.3715415019762793</v>
      </c>
      <c r="R94" s="18">
        <f t="shared" si="24"/>
        <v>13.188806023854898</v>
      </c>
    </row>
    <row r="95" spans="1:22" ht="15.75" x14ac:dyDescent="0.25">
      <c r="A95" s="16" t="s">
        <v>473</v>
      </c>
      <c r="B95" s="46" t="s">
        <v>154</v>
      </c>
      <c r="C95" s="29">
        <v>3.340393518518519</v>
      </c>
      <c r="D95" s="16">
        <v>4</v>
      </c>
      <c r="E95" s="16" t="s">
        <v>452</v>
      </c>
      <c r="F95" s="16" t="s">
        <v>453</v>
      </c>
      <c r="G95" s="16">
        <v>1.072E-2</v>
      </c>
      <c r="H95" s="16">
        <v>1.043E-2</v>
      </c>
      <c r="I95" s="41">
        <f t="shared" si="18"/>
        <v>2.7052238805970177</v>
      </c>
      <c r="J95" s="16">
        <v>3.5999999999999999E-3</v>
      </c>
      <c r="K95" s="16">
        <f t="shared" si="19"/>
        <v>3.6</v>
      </c>
      <c r="L95" s="16">
        <v>9.3526415952991169</v>
      </c>
      <c r="M95" s="16">
        <f t="shared" si="25"/>
        <v>43.299266644903319</v>
      </c>
      <c r="O95" s="42">
        <f t="shared" si="21"/>
        <v>2.9000000000000033E-4</v>
      </c>
      <c r="P95" s="43">
        <f t="shared" si="22"/>
        <v>4.516113511063416E-3</v>
      </c>
      <c r="Q95" s="16">
        <f t="shared" si="23"/>
        <v>2.7804410354745954</v>
      </c>
      <c r="R95" s="18">
        <f t="shared" si="24"/>
        <v>42.127924543502019</v>
      </c>
    </row>
    <row r="96" spans="1:22" x14ac:dyDescent="0.25">
      <c r="A96" s="16" t="s">
        <v>474</v>
      </c>
      <c r="B96" s="46" t="s">
        <v>76</v>
      </c>
      <c r="C96" s="28">
        <v>2.5141203703703705</v>
      </c>
      <c r="D96" s="16">
        <v>1</v>
      </c>
      <c r="E96" s="16" t="s">
        <v>452</v>
      </c>
      <c r="F96" s="16" t="s">
        <v>453</v>
      </c>
      <c r="G96" s="16">
        <v>2.3689999999999999E-2</v>
      </c>
      <c r="H96" s="16">
        <v>2.264E-2</v>
      </c>
      <c r="I96" s="41">
        <f>((G96-H96)/G96)*100</f>
        <v>4.4322498944702362</v>
      </c>
      <c r="J96" s="16">
        <v>3.9300000000000003E-3</v>
      </c>
      <c r="K96" s="16">
        <f>J96*1000</f>
        <v>3.93</v>
      </c>
      <c r="L96" s="16">
        <v>9.079960967681437</v>
      </c>
      <c r="M96" s="16">
        <f t="shared" si="25"/>
        <v>38.507043968114658</v>
      </c>
      <c r="O96" s="42">
        <f t="shared" si="21"/>
        <v>1.0499999999999989E-3</v>
      </c>
      <c r="P96" s="43">
        <f t="shared" si="22"/>
        <v>8.717994754381158E-3</v>
      </c>
      <c r="Q96" s="16">
        <f t="shared" si="23"/>
        <v>4.6378091872791467</v>
      </c>
      <c r="R96" s="18">
        <f t="shared" si="24"/>
        <v>36.800315552474281</v>
      </c>
      <c r="T96" s="41"/>
      <c r="U96" s="41"/>
      <c r="V96" s="41"/>
    </row>
    <row r="97" spans="1:22" x14ac:dyDescent="0.25">
      <c r="A97" s="16" t="s">
        <v>475</v>
      </c>
      <c r="B97" s="46" t="s">
        <v>79</v>
      </c>
      <c r="C97" s="28">
        <v>2.5141203703703705</v>
      </c>
      <c r="D97" s="16">
        <v>1</v>
      </c>
      <c r="F97" s="16" t="s">
        <v>453</v>
      </c>
      <c r="G97" s="16">
        <v>6.9699999999999996E-3</v>
      </c>
      <c r="H97" s="16">
        <v>6.5599999999999999E-3</v>
      </c>
      <c r="I97" s="41">
        <f t="shared" ref="I97:I106" si="26">((G97-H97)/G97)*100</f>
        <v>5.8823529411764675</v>
      </c>
      <c r="J97" s="16">
        <v>3.3500000000000001E-3</v>
      </c>
      <c r="K97" s="16">
        <f t="shared" ref="K97:K106" si="27">J97*1000</f>
        <v>3.35</v>
      </c>
      <c r="L97" s="16">
        <v>3.9043067325123473</v>
      </c>
      <c r="M97" s="16">
        <f t="shared" si="25"/>
        <v>19.424411604539042</v>
      </c>
      <c r="O97" s="42">
        <f t="shared" si="21"/>
        <v>4.0999999999999977E-4</v>
      </c>
      <c r="P97" s="43">
        <f t="shared" si="22"/>
        <v>1.2742414012577611E-3</v>
      </c>
      <c r="Q97" s="16">
        <f t="shared" si="23"/>
        <v>6.2499999999999964</v>
      </c>
      <c r="R97" s="18">
        <f t="shared" si="24"/>
        <v>18.281799157213214</v>
      </c>
    </row>
    <row r="98" spans="1:22" x14ac:dyDescent="0.25">
      <c r="A98" s="16" t="s">
        <v>476</v>
      </c>
      <c r="B98" s="46" t="s">
        <v>81</v>
      </c>
      <c r="C98" s="28">
        <v>2.5141203703703705</v>
      </c>
      <c r="D98" s="16">
        <v>1</v>
      </c>
      <c r="F98" s="16" t="s">
        <v>453</v>
      </c>
      <c r="G98" s="16">
        <v>1.2829999999999999E-2</v>
      </c>
      <c r="H98" s="16">
        <v>1.244E-2</v>
      </c>
      <c r="I98" s="41">
        <f t="shared" si="26"/>
        <v>3.0397505845674182</v>
      </c>
      <c r="J98" s="16">
        <v>3.16E-3</v>
      </c>
      <c r="K98" s="16">
        <f t="shared" si="27"/>
        <v>3.16</v>
      </c>
      <c r="L98" s="16">
        <v>4.2032125164920009</v>
      </c>
      <c r="M98" s="16">
        <f t="shared" si="25"/>
        <v>22.168842386561185</v>
      </c>
      <c r="O98" s="42">
        <f t="shared" si="21"/>
        <v>3.8999999999999972E-4</v>
      </c>
      <c r="P98" s="43">
        <f t="shared" si="22"/>
        <v>2.7578039928882114E-3</v>
      </c>
      <c r="Q98" s="16">
        <f t="shared" si="23"/>
        <v>3.1350482315112518</v>
      </c>
      <c r="R98" s="18">
        <f t="shared" si="24"/>
        <v>21.494964870523862</v>
      </c>
    </row>
    <row r="99" spans="1:22" x14ac:dyDescent="0.25">
      <c r="A99" s="16" t="s">
        <v>477</v>
      </c>
      <c r="B99" s="46" t="s">
        <v>86</v>
      </c>
      <c r="C99" s="28">
        <v>2.5141203703703705</v>
      </c>
      <c r="D99" s="16">
        <v>2</v>
      </c>
      <c r="F99" s="16" t="s">
        <v>453</v>
      </c>
      <c r="G99" s="16">
        <v>1.359E-2</v>
      </c>
      <c r="H99" s="16">
        <v>1.3050000000000001E-2</v>
      </c>
      <c r="I99" s="41">
        <f t="shared" si="26"/>
        <v>3.9735099337748254</v>
      </c>
      <c r="J99" s="16">
        <v>3.5000000000000001E-3</v>
      </c>
      <c r="K99" s="16">
        <f t="shared" si="27"/>
        <v>3.5</v>
      </c>
      <c r="L99" s="16">
        <v>4.6702559060018469</v>
      </c>
      <c r="M99" s="16">
        <f t="shared" si="25"/>
        <v>22.239313838104032</v>
      </c>
      <c r="O99" s="42">
        <f t="shared" si="21"/>
        <v>5.3999999999999881E-4</v>
      </c>
      <c r="P99" s="43">
        <f t="shared" si="22"/>
        <v>2.9022304558725767E-3</v>
      </c>
      <c r="Q99" s="16">
        <f t="shared" si="23"/>
        <v>4.1379310344827491</v>
      </c>
      <c r="R99" s="18">
        <f t="shared" si="24"/>
        <v>21.355632493543609</v>
      </c>
    </row>
    <row r="100" spans="1:22" x14ac:dyDescent="0.25">
      <c r="A100" s="16" t="s">
        <v>478</v>
      </c>
      <c r="B100" s="46" t="s">
        <v>92</v>
      </c>
      <c r="C100" s="28">
        <v>2.5141203703703705</v>
      </c>
      <c r="D100" s="16">
        <v>2</v>
      </c>
      <c r="F100" s="16" t="s">
        <v>453</v>
      </c>
      <c r="G100" s="16">
        <v>1.086E-2</v>
      </c>
      <c r="H100" s="16">
        <v>1.0619999999999999E-2</v>
      </c>
      <c r="I100" s="41">
        <f t="shared" si="26"/>
        <v>2.2099447513812214</v>
      </c>
      <c r="J100" s="16">
        <v>3.3700000000000002E-3</v>
      </c>
      <c r="K100" s="16">
        <f t="shared" si="27"/>
        <v>3.37</v>
      </c>
      <c r="L100" s="16">
        <v>2.6048862501694234</v>
      </c>
      <c r="M100" s="16">
        <f t="shared" si="25"/>
        <v>12.882721316367078</v>
      </c>
      <c r="O100" s="42">
        <f t="shared" si="21"/>
        <v>2.4000000000000063E-4</v>
      </c>
      <c r="P100" s="43">
        <f t="shared" si="22"/>
        <v>1.3681450037981836E-3</v>
      </c>
      <c r="Q100" s="16">
        <f t="shared" si="23"/>
        <v>2.2598870056497238</v>
      </c>
      <c r="R100" s="18">
        <f t="shared" si="24"/>
        <v>12.598020292800955</v>
      </c>
    </row>
    <row r="101" spans="1:22" x14ac:dyDescent="0.25">
      <c r="A101" s="16" t="s">
        <v>479</v>
      </c>
      <c r="B101" s="46" t="s">
        <v>96</v>
      </c>
      <c r="C101" s="28">
        <v>2.5141203703703705</v>
      </c>
      <c r="D101" s="16">
        <v>2</v>
      </c>
      <c r="F101" s="16" t="s">
        <v>453</v>
      </c>
      <c r="G101" s="16">
        <v>1.2789999999999999E-2</v>
      </c>
      <c r="H101" s="16">
        <v>1.223E-2</v>
      </c>
      <c r="I101" s="41">
        <f t="shared" si="26"/>
        <v>4.3784206411258779</v>
      </c>
      <c r="J101" s="16">
        <v>3.7499999999999999E-3</v>
      </c>
      <c r="K101" s="16">
        <f t="shared" si="27"/>
        <v>3.75</v>
      </c>
      <c r="L101" s="16">
        <v>4.6121035444145733</v>
      </c>
      <c r="M101" s="16">
        <f t="shared" si="25"/>
        <v>20.498237975175883</v>
      </c>
      <c r="O101" s="42">
        <f t="shared" si="21"/>
        <v>5.5999999999999973E-4</v>
      </c>
      <c r="P101" s="43">
        <f t="shared" si="22"/>
        <v>2.5069345043640104E-3</v>
      </c>
      <c r="Q101" s="16">
        <f t="shared" si="23"/>
        <v>4.5789043336058848</v>
      </c>
      <c r="R101" s="18">
        <f t="shared" si="24"/>
        <v>19.60073889260368</v>
      </c>
    </row>
    <row r="102" spans="1:22" x14ac:dyDescent="0.25">
      <c r="A102" s="16" t="s">
        <v>480</v>
      </c>
      <c r="B102" s="46" t="s">
        <v>156</v>
      </c>
      <c r="C102" s="28">
        <v>2.5141203703703705</v>
      </c>
      <c r="D102" s="16">
        <v>3</v>
      </c>
      <c r="F102" s="16" t="s">
        <v>453</v>
      </c>
      <c r="G102" s="16">
        <v>1.3299999999999999E-2</v>
      </c>
      <c r="H102" s="16">
        <v>1.295E-2</v>
      </c>
      <c r="I102" s="41">
        <f t="shared" si="26"/>
        <v>2.6315789473684186</v>
      </c>
      <c r="J102" s="16">
        <v>3.9300000000000003E-3</v>
      </c>
      <c r="K102" s="16">
        <f t="shared" si="27"/>
        <v>3.93</v>
      </c>
      <c r="L102" s="16">
        <v>4.1986718168717667</v>
      </c>
      <c r="M102" s="16">
        <f>100*(L102*2000/12)/(K102*10^3)</f>
        <v>17.806072166546937</v>
      </c>
      <c r="O102" s="42">
        <f t="shared" si="21"/>
        <v>3.4999999999999962E-4</v>
      </c>
      <c r="P102" s="43">
        <f t="shared" si="22"/>
        <v>2.3058863455678283E-3</v>
      </c>
      <c r="Q102" s="16">
        <f t="shared" si="23"/>
        <v>2.7027027027026995</v>
      </c>
      <c r="R102" s="18">
        <f t="shared" si="24"/>
        <v>17.337491320058859</v>
      </c>
    </row>
    <row r="103" spans="1:22" x14ac:dyDescent="0.25">
      <c r="A103" s="16" t="s">
        <v>481</v>
      </c>
      <c r="B103" s="46" t="s">
        <v>103</v>
      </c>
      <c r="C103" s="28">
        <v>2.5141203703703705</v>
      </c>
      <c r="D103" s="16">
        <v>3</v>
      </c>
      <c r="E103" s="16" t="s">
        <v>452</v>
      </c>
      <c r="F103" s="16" t="s">
        <v>453</v>
      </c>
      <c r="G103" s="16">
        <v>5.3120000000000001E-2</v>
      </c>
      <c r="H103" s="16">
        <v>4.9419999999999999E-2</v>
      </c>
      <c r="I103" s="41">
        <f t="shared" si="26"/>
        <v>6.9653614457831363</v>
      </c>
      <c r="J103" s="16">
        <v>3.8999999999999998E-3</v>
      </c>
      <c r="K103" s="16">
        <f t="shared" si="27"/>
        <v>3.9</v>
      </c>
      <c r="L103" s="16">
        <v>1.9037999999999999</v>
      </c>
      <c r="M103" s="16">
        <f t="shared" ref="M103" si="28">100*(L103*1000/2)/(K103*10^3)</f>
        <v>24.407692307692308</v>
      </c>
      <c r="O103" s="42">
        <f t="shared" si="21"/>
        <v>3.7000000000000019E-3</v>
      </c>
      <c r="P103" s="43">
        <f t="shared" si="22"/>
        <v>1.2062281538461539E-2</v>
      </c>
      <c r="Q103" s="16">
        <f t="shared" si="23"/>
        <v>7.4868474301902106</v>
      </c>
      <c r="R103" s="18">
        <f t="shared" si="24"/>
        <v>22.707608317886933</v>
      </c>
    </row>
    <row r="104" spans="1:22" x14ac:dyDescent="0.25">
      <c r="A104" s="16" t="s">
        <v>482</v>
      </c>
      <c r="B104" s="46" t="s">
        <v>157</v>
      </c>
      <c r="C104" s="28">
        <v>2.5141203703703705</v>
      </c>
      <c r="D104" s="16">
        <v>4</v>
      </c>
      <c r="F104" s="16" t="s">
        <v>453</v>
      </c>
      <c r="G104" s="16">
        <v>1.0630000000000001E-2</v>
      </c>
      <c r="H104" s="16">
        <v>1.0330000000000001E-2</v>
      </c>
      <c r="I104" s="41">
        <f t="shared" si="26"/>
        <v>2.8222013170272802</v>
      </c>
      <c r="J104" s="16">
        <v>3.46E-3</v>
      </c>
      <c r="K104" s="16">
        <f t="shared" si="27"/>
        <v>3.46</v>
      </c>
      <c r="L104" s="16">
        <v>4.4813341251484635</v>
      </c>
      <c r="M104" s="16">
        <f>100*(L104*2000/12)/(K104*10^3)</f>
        <v>21.586387886071599</v>
      </c>
      <c r="O104" s="42">
        <f t="shared" si="21"/>
        <v>2.9999999999999992E-4</v>
      </c>
      <c r="P104" s="43">
        <f t="shared" si="22"/>
        <v>2.2298738686311963E-3</v>
      </c>
      <c r="Q104" s="16">
        <f t="shared" si="23"/>
        <v>2.904162633107453</v>
      </c>
      <c r="R104" s="18">
        <f t="shared" si="24"/>
        <v>20.977176562852268</v>
      </c>
    </row>
    <row r="105" spans="1:22" x14ac:dyDescent="0.25">
      <c r="A105" s="16" t="s">
        <v>483</v>
      </c>
      <c r="B105" s="46" t="s">
        <v>158</v>
      </c>
      <c r="C105" s="28">
        <v>2.5141203703703705</v>
      </c>
      <c r="D105" s="16">
        <v>4</v>
      </c>
      <c r="E105" s="16" t="s">
        <v>452</v>
      </c>
      <c r="F105" s="16" t="s">
        <v>453</v>
      </c>
      <c r="G105" s="16">
        <v>1.102E-2</v>
      </c>
      <c r="H105" s="16">
        <v>1.0529999999999999E-2</v>
      </c>
      <c r="I105" s="41">
        <f t="shared" si="26"/>
        <v>4.4464609800363055</v>
      </c>
      <c r="J105" s="16">
        <v>3.3800000000000002E-3</v>
      </c>
      <c r="K105" s="16">
        <f t="shared" si="27"/>
        <v>3.3800000000000003</v>
      </c>
      <c r="L105" s="16">
        <v>10.306144177033177</v>
      </c>
      <c r="M105" s="16">
        <f>100*(L105*2000/12)/(K105*10^3)</f>
        <v>50.8192513660413</v>
      </c>
      <c r="O105" s="42">
        <f t="shared" si="21"/>
        <v>4.9000000000000085E-4</v>
      </c>
      <c r="P105" s="43">
        <f t="shared" si="22"/>
        <v>5.3512671688441486E-3</v>
      </c>
      <c r="Q105" s="16">
        <f t="shared" si="23"/>
        <v>4.6533713200379951</v>
      </c>
      <c r="R105" s="18">
        <f t="shared" si="24"/>
        <v>48.559593183703711</v>
      </c>
    </row>
    <row r="106" spans="1:22" x14ac:dyDescent="0.25">
      <c r="A106" s="16" t="s">
        <v>484</v>
      </c>
      <c r="B106" s="46" t="s">
        <v>106</v>
      </c>
      <c r="C106" s="28">
        <v>2.5141203703703705</v>
      </c>
      <c r="D106" s="16">
        <v>4</v>
      </c>
      <c r="F106" s="16" t="s">
        <v>453</v>
      </c>
      <c r="G106" s="16">
        <v>9.9299999999999996E-3</v>
      </c>
      <c r="H106" s="16">
        <v>9.6299999999999997E-3</v>
      </c>
      <c r="I106" s="41">
        <f t="shared" si="26"/>
        <v>3.0211480362537757</v>
      </c>
      <c r="J106" s="16">
        <v>3.62E-3</v>
      </c>
      <c r="K106" s="16">
        <f t="shared" si="27"/>
        <v>3.62</v>
      </c>
      <c r="L106" s="16">
        <v>4.6379055822966802</v>
      </c>
      <c r="M106" s="16">
        <f t="shared" ref="M106:M114" si="29">100*(L106*2000/12)/(K106*10^3)</f>
        <v>21.353156456246225</v>
      </c>
      <c r="O106" s="42">
        <f t="shared" si="21"/>
        <v>2.9999999999999992E-4</v>
      </c>
      <c r="P106" s="43">
        <f t="shared" si="22"/>
        <v>2.0563089667365113E-3</v>
      </c>
      <c r="Q106" s="16">
        <f t="shared" si="23"/>
        <v>3.1152647975077876</v>
      </c>
      <c r="R106" s="18">
        <f t="shared" si="24"/>
        <v>20.708045989290145</v>
      </c>
    </row>
    <row r="107" spans="1:22" x14ac:dyDescent="0.25">
      <c r="A107" s="16" t="s">
        <v>485</v>
      </c>
      <c r="B107" s="46" t="s">
        <v>110</v>
      </c>
      <c r="C107" s="31">
        <v>0.44843749999999999</v>
      </c>
      <c r="D107" s="16">
        <v>1</v>
      </c>
      <c r="E107" s="16" t="s">
        <v>452</v>
      </c>
      <c r="F107" s="16" t="s">
        <v>453</v>
      </c>
      <c r="G107" s="16">
        <v>1.7999999999999999E-2</v>
      </c>
      <c r="H107" s="16">
        <v>1.6480000000000002E-2</v>
      </c>
      <c r="I107" s="41">
        <f>((G107-H107)/G107)*100</f>
        <v>8.4444444444444287</v>
      </c>
      <c r="J107" s="16">
        <v>3.5500000000000002E-3</v>
      </c>
      <c r="K107" s="16">
        <f>J107*1000</f>
        <v>3.5500000000000003</v>
      </c>
      <c r="L107" s="16">
        <v>9.4775469150465739</v>
      </c>
      <c r="M107" s="16">
        <f t="shared" si="29"/>
        <v>44.495525422753865</v>
      </c>
      <c r="O107" s="42">
        <f t="shared" si="21"/>
        <v>1.519999999999997E-3</v>
      </c>
      <c r="P107" s="43">
        <f t="shared" si="22"/>
        <v>7.3328625896698372E-3</v>
      </c>
      <c r="Q107" s="16">
        <f t="shared" si="23"/>
        <v>9.2233009708737672</v>
      </c>
      <c r="R107" s="18">
        <f t="shared" si="24"/>
        <v>40.738125498165765</v>
      </c>
      <c r="T107" s="41"/>
      <c r="U107" s="41"/>
      <c r="V107" s="41"/>
    </row>
    <row r="108" spans="1:22" x14ac:dyDescent="0.25">
      <c r="A108" s="16" t="s">
        <v>486</v>
      </c>
      <c r="B108" s="46" t="s">
        <v>114</v>
      </c>
      <c r="C108" s="31">
        <v>0.44843749999999999</v>
      </c>
      <c r="D108" s="16">
        <v>1</v>
      </c>
      <c r="E108" s="16" t="s">
        <v>452</v>
      </c>
      <c r="F108" s="16" t="s">
        <v>453</v>
      </c>
      <c r="G108" s="16">
        <v>1.6709999999999999E-2</v>
      </c>
      <c r="H108" s="16">
        <v>1.3169999999999999E-2</v>
      </c>
      <c r="I108" s="41">
        <f t="shared" ref="I108:I117" si="30">((G108-H108)/G108)*100</f>
        <v>21.184919210053859</v>
      </c>
      <c r="J108" s="16">
        <v>3.31E-3</v>
      </c>
      <c r="K108" s="16">
        <f t="shared" ref="K108:K117" si="31">J108*1000</f>
        <v>3.31</v>
      </c>
      <c r="L108" s="16">
        <v>8.7369111458398425</v>
      </c>
      <c r="M108" s="16">
        <f t="shared" si="29"/>
        <v>43.992503251962951</v>
      </c>
      <c r="O108" s="42">
        <f t="shared" si="21"/>
        <v>3.5399999999999997E-3</v>
      </c>
      <c r="P108" s="43">
        <f t="shared" si="22"/>
        <v>5.7938126782835202E-3</v>
      </c>
      <c r="Q108" s="16">
        <f t="shared" si="23"/>
        <v>26.879271070615037</v>
      </c>
      <c r="R108" s="18">
        <f t="shared" si="24"/>
        <v>34.672726979554284</v>
      </c>
    </row>
    <row r="109" spans="1:22" x14ac:dyDescent="0.25">
      <c r="A109" s="16" t="s">
        <v>487</v>
      </c>
      <c r="B109" s="46" t="s">
        <v>119</v>
      </c>
      <c r="C109" s="31">
        <v>0.44843749999999999</v>
      </c>
      <c r="D109" s="16">
        <v>1</v>
      </c>
      <c r="F109" s="16" t="s">
        <v>453</v>
      </c>
      <c r="G109" s="16">
        <v>7.0000000000000001E-3</v>
      </c>
      <c r="H109" s="16">
        <v>6.7000000000000002E-3</v>
      </c>
      <c r="I109" s="41">
        <f t="shared" si="30"/>
        <v>4.2857142857142847</v>
      </c>
      <c r="J109" s="16">
        <v>3.1099999999999999E-3</v>
      </c>
      <c r="K109" s="16">
        <f t="shared" si="31"/>
        <v>3.11</v>
      </c>
      <c r="L109" s="16">
        <v>3.4001573550847968</v>
      </c>
      <c r="M109" s="16">
        <f>100*(L109*2000/12)/(K109*10^3)</f>
        <v>18.221636415245424</v>
      </c>
      <c r="O109" s="42">
        <f t="shared" si="21"/>
        <v>2.9999999999999992E-4</v>
      </c>
      <c r="P109" s="43">
        <f t="shared" si="22"/>
        <v>1.2208496398214434E-3</v>
      </c>
      <c r="Q109" s="16">
        <f t="shared" si="23"/>
        <v>4.4776119402985062</v>
      </c>
      <c r="R109" s="18">
        <f t="shared" si="24"/>
        <v>17.440709140306335</v>
      </c>
    </row>
    <row r="110" spans="1:22" x14ac:dyDescent="0.25">
      <c r="A110" s="16" t="s">
        <v>488</v>
      </c>
      <c r="B110" s="46" t="s">
        <v>129</v>
      </c>
      <c r="C110" s="31">
        <v>0.44843749999999999</v>
      </c>
      <c r="D110" s="16">
        <v>2</v>
      </c>
      <c r="F110" s="16" t="s">
        <v>453</v>
      </c>
      <c r="G110" s="16">
        <v>5.4900000000000001E-3</v>
      </c>
      <c r="H110" s="16">
        <v>5.3E-3</v>
      </c>
      <c r="I110" s="41">
        <f t="shared" si="30"/>
        <v>3.4608378870673966</v>
      </c>
      <c r="J110" s="16">
        <v>2.1800000000000001E-3</v>
      </c>
      <c r="K110" s="16">
        <f t="shared" si="31"/>
        <v>2.1800000000000002</v>
      </c>
      <c r="L110" s="16">
        <v>1.6591233864119868</v>
      </c>
      <c r="M110" s="16">
        <f t="shared" si="29"/>
        <v>12.684429559724668</v>
      </c>
      <c r="O110" s="42">
        <f t="shared" si="21"/>
        <v>1.9000000000000006E-4</v>
      </c>
      <c r="P110" s="43">
        <f t="shared" si="22"/>
        <v>6.7227476666540742E-4</v>
      </c>
      <c r="Q110" s="16">
        <f t="shared" si="23"/>
        <v>3.5849056603773599</v>
      </c>
      <c r="R110" s="18">
        <f t="shared" si="24"/>
        <v>12.245442015763341</v>
      </c>
    </row>
    <row r="111" spans="1:22" x14ac:dyDescent="0.25">
      <c r="A111" s="16" t="s">
        <v>489</v>
      </c>
      <c r="B111" s="46" t="s">
        <v>134</v>
      </c>
      <c r="C111" s="31">
        <v>0.44843749999999999</v>
      </c>
      <c r="D111" s="16">
        <v>2</v>
      </c>
      <c r="F111" s="16" t="s">
        <v>453</v>
      </c>
      <c r="G111" s="16">
        <v>3.7100000000000002E-3</v>
      </c>
      <c r="H111" s="16">
        <v>3.5599999999999998E-3</v>
      </c>
      <c r="I111" s="41">
        <f t="shared" si="30"/>
        <v>4.0431266846361291</v>
      </c>
      <c r="J111" s="16">
        <v>1.3699999999999999E-3</v>
      </c>
      <c r="K111" s="16">
        <f t="shared" si="31"/>
        <v>1.3699999999999999</v>
      </c>
      <c r="L111" s="16">
        <v>2.407788535350377</v>
      </c>
      <c r="M111" s="16">
        <f t="shared" si="29"/>
        <v>29.29183133029656</v>
      </c>
      <c r="O111" s="42">
        <f t="shared" si="21"/>
        <v>1.5000000000000039E-4</v>
      </c>
      <c r="P111" s="43">
        <f t="shared" si="22"/>
        <v>1.0427891953585574E-3</v>
      </c>
      <c r="Q111" s="16">
        <f t="shared" si="23"/>
        <v>4.2134831460674267</v>
      </c>
      <c r="R111" s="18">
        <f t="shared" si="24"/>
        <v>28.107525481362732</v>
      </c>
    </row>
    <row r="112" spans="1:22" x14ac:dyDescent="0.25">
      <c r="A112" s="16" t="s">
        <v>490</v>
      </c>
      <c r="B112" s="46" t="s">
        <v>134</v>
      </c>
      <c r="C112" s="31">
        <v>0.44843749999999999</v>
      </c>
      <c r="D112" s="16">
        <v>2</v>
      </c>
      <c r="E112" s="16" t="s">
        <v>452</v>
      </c>
      <c r="F112" s="16" t="s">
        <v>453</v>
      </c>
      <c r="G112" s="16">
        <v>1.1730000000000001E-2</v>
      </c>
      <c r="H112" s="16">
        <v>1.1220000000000001E-2</v>
      </c>
      <c r="I112" s="41">
        <f t="shared" si="30"/>
        <v>4.3478260869565215</v>
      </c>
      <c r="J112" s="16">
        <v>3.3300000000000001E-3</v>
      </c>
      <c r="K112" s="16">
        <f t="shared" si="31"/>
        <v>3.33</v>
      </c>
      <c r="L112" s="16">
        <v>4.2514614240170028</v>
      </c>
      <c r="M112" s="16">
        <f t="shared" si="29"/>
        <v>21.278585705790807</v>
      </c>
      <c r="O112" s="42">
        <f t="shared" si="21"/>
        <v>5.1000000000000004E-4</v>
      </c>
      <c r="P112" s="43">
        <f t="shared" si="22"/>
        <v>2.3874573161897284E-3</v>
      </c>
      <c r="Q112" s="16">
        <f t="shared" si="23"/>
        <v>4.5454545454545459</v>
      </c>
      <c r="R112" s="18">
        <f t="shared" si="24"/>
        <v>20.353429805539029</v>
      </c>
    </row>
    <row r="113" spans="1:18" x14ac:dyDescent="0.25">
      <c r="A113" s="16" t="s">
        <v>491</v>
      </c>
      <c r="B113" s="46" t="s">
        <v>159</v>
      </c>
      <c r="C113" s="31">
        <v>0.44843749999999999</v>
      </c>
      <c r="D113" s="16">
        <v>3</v>
      </c>
      <c r="F113" s="16" t="s">
        <v>453</v>
      </c>
      <c r="G113" s="16">
        <v>5.1999999999999998E-3</v>
      </c>
      <c r="H113" s="16">
        <v>4.96E-3</v>
      </c>
      <c r="I113" s="41">
        <f t="shared" si="30"/>
        <v>4.6153846153846105</v>
      </c>
      <c r="J113" s="16">
        <v>2.2899999999999999E-3</v>
      </c>
      <c r="K113" s="16">
        <f t="shared" si="31"/>
        <v>2.29</v>
      </c>
      <c r="L113" s="16">
        <v>3.0537668411983265</v>
      </c>
      <c r="M113" s="16">
        <f t="shared" si="29"/>
        <v>22.225377301297861</v>
      </c>
      <c r="O113" s="42">
        <f t="shared" si="21"/>
        <v>2.3999999999999976E-4</v>
      </c>
      <c r="P113" s="43">
        <f t="shared" si="22"/>
        <v>1.1023787141443738E-3</v>
      </c>
      <c r="Q113" s="16">
        <f t="shared" si="23"/>
        <v>4.8387096774193497</v>
      </c>
      <c r="R113" s="18">
        <f t="shared" si="24"/>
        <v>21.199590656622576</v>
      </c>
    </row>
    <row r="114" spans="1:18" x14ac:dyDescent="0.25">
      <c r="A114" s="16" t="s">
        <v>492</v>
      </c>
      <c r="B114" s="46" t="s">
        <v>160</v>
      </c>
      <c r="C114" s="31">
        <v>0.44843749999999999</v>
      </c>
      <c r="D114" s="16">
        <v>4</v>
      </c>
      <c r="E114" s="16" t="s">
        <v>452</v>
      </c>
      <c r="F114" s="16" t="s">
        <v>453</v>
      </c>
      <c r="G114" s="16">
        <v>1.027E-2</v>
      </c>
      <c r="H114" s="16">
        <v>9.7999999999999997E-3</v>
      </c>
      <c r="I114" s="41">
        <f t="shared" si="30"/>
        <v>4.5764362220058423</v>
      </c>
      <c r="J114" s="16">
        <v>3.5300000000000002E-3</v>
      </c>
      <c r="K114" s="16">
        <f t="shared" si="31"/>
        <v>3.5300000000000002</v>
      </c>
      <c r="L114" s="16">
        <v>8.6237340251297088</v>
      </c>
      <c r="M114" s="16">
        <f t="shared" si="29"/>
        <v>40.71640238493724</v>
      </c>
      <c r="O114" s="42">
        <f t="shared" si="21"/>
        <v>4.6999999999999993E-4</v>
      </c>
      <c r="P114" s="43">
        <f t="shared" si="22"/>
        <v>3.9902074337238493E-3</v>
      </c>
      <c r="Q114" s="16">
        <f t="shared" si="23"/>
        <v>4.7959183673469381</v>
      </c>
      <c r="R114" s="18">
        <f t="shared" si="24"/>
        <v>38.85304219789532</v>
      </c>
    </row>
    <row r="115" spans="1:18" x14ac:dyDescent="0.25">
      <c r="A115" s="16" t="s">
        <v>493</v>
      </c>
      <c r="B115" s="46" t="s">
        <v>138</v>
      </c>
      <c r="C115" s="31">
        <v>0.44843749999999999</v>
      </c>
      <c r="D115" s="16">
        <v>4</v>
      </c>
      <c r="E115" s="16" t="s">
        <v>452</v>
      </c>
      <c r="F115" s="16" t="s">
        <v>453</v>
      </c>
      <c r="G115" s="16">
        <v>3.5589999999999997E-2</v>
      </c>
      <c r="H115" s="16">
        <v>3.0380000000000001E-2</v>
      </c>
      <c r="I115" s="41">
        <f t="shared" si="30"/>
        <v>14.638943523461636</v>
      </c>
      <c r="J115" s="16">
        <v>3.2200000000000002E-3</v>
      </c>
      <c r="K115" s="16">
        <f t="shared" si="31"/>
        <v>3.22</v>
      </c>
      <c r="L115" s="16">
        <v>1.7155</v>
      </c>
      <c r="M115" s="16">
        <f>100*(L115*1000/2)/(K115*10^3)</f>
        <v>26.638198757763973</v>
      </c>
      <c r="O115" s="42">
        <f t="shared" si="21"/>
        <v>5.2099999999999959E-3</v>
      </c>
      <c r="P115" s="43">
        <f t="shared" si="22"/>
        <v>8.0926847826086959E-3</v>
      </c>
      <c r="Q115" s="16">
        <f t="shared" si="23"/>
        <v>17.14944042132981</v>
      </c>
      <c r="R115" s="18">
        <f t="shared" si="24"/>
        <v>22.738647885947447</v>
      </c>
    </row>
    <row r="116" spans="1:18" x14ac:dyDescent="0.25">
      <c r="A116" s="16" t="s">
        <v>494</v>
      </c>
      <c r="B116" s="46" t="s">
        <v>161</v>
      </c>
      <c r="C116" s="31">
        <v>0.44843749999999999</v>
      </c>
      <c r="D116" s="16">
        <v>4</v>
      </c>
      <c r="F116" s="16" t="s">
        <v>453</v>
      </c>
      <c r="G116" s="16">
        <v>8.0499999999999999E-3</v>
      </c>
      <c r="H116" s="16">
        <v>7.92E-3</v>
      </c>
      <c r="I116" s="41">
        <f t="shared" si="30"/>
        <v>1.6149068322981357</v>
      </c>
      <c r="J116" s="16">
        <v>3.32E-3</v>
      </c>
      <c r="K116" s="16">
        <f t="shared" si="31"/>
        <v>3.32</v>
      </c>
      <c r="L116" s="16">
        <v>7.4069333750078128</v>
      </c>
      <c r="M116" s="16">
        <f>100*(L116*2000/12)/(K116*10^3)</f>
        <v>37.183400476946851</v>
      </c>
      <c r="O116" s="42">
        <f t="shared" si="21"/>
        <v>1.2999999999999991E-4</v>
      </c>
      <c r="P116" s="43">
        <f t="shared" si="22"/>
        <v>2.9449253177741904E-3</v>
      </c>
      <c r="Q116" s="16">
        <f t="shared" si="23"/>
        <v>1.6414141414141401</v>
      </c>
      <c r="R116" s="18">
        <f t="shared" si="24"/>
        <v>36.582923202163862</v>
      </c>
    </row>
    <row r="117" spans="1:18" x14ac:dyDescent="0.25">
      <c r="A117" s="16" t="s">
        <v>495</v>
      </c>
      <c r="B117" s="46" t="s">
        <v>161</v>
      </c>
      <c r="C117" s="31">
        <v>0.44843749999999999</v>
      </c>
      <c r="D117" s="16">
        <v>4</v>
      </c>
      <c r="E117" s="16" t="s">
        <v>452</v>
      </c>
      <c r="F117" s="16" t="s">
        <v>453</v>
      </c>
      <c r="G117" s="16">
        <v>1.7590000000000001E-2</v>
      </c>
      <c r="H117" s="16">
        <v>1.6709999999999999E-2</v>
      </c>
      <c r="I117" s="41">
        <f t="shared" si="30"/>
        <v>5.0028425241614682</v>
      </c>
      <c r="J117" s="16">
        <v>3.6700000000000001E-3</v>
      </c>
      <c r="K117" s="16">
        <f t="shared" si="31"/>
        <v>3.67</v>
      </c>
      <c r="L117" s="16">
        <v>6.2071386134900264</v>
      </c>
      <c r="M117" s="16">
        <f>100*(L117*2000/12)/(K117*10^3)</f>
        <v>28.188640388238088</v>
      </c>
      <c r="O117" s="42">
        <f t="shared" si="21"/>
        <v>8.8000000000000231E-4</v>
      </c>
      <c r="P117" s="43">
        <f t="shared" si="22"/>
        <v>4.7103218088745845E-3</v>
      </c>
      <c r="Q117" s="16">
        <f t="shared" si="23"/>
        <v>5.2663076002393918</v>
      </c>
      <c r="R117" s="18">
        <f t="shared" si="24"/>
        <v>26.778407099912361</v>
      </c>
    </row>
    <row r="118" spans="1:18" x14ac:dyDescent="0.25">
      <c r="G118" s="41"/>
      <c r="I118" s="1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workbookViewId="0">
      <selection sqref="A1:XFD1048576"/>
    </sheetView>
  </sheetViews>
  <sheetFormatPr defaultColWidth="12.28515625" defaultRowHeight="15" x14ac:dyDescent="0.25"/>
  <cols>
    <col min="2" max="2" width="15.140625" bestFit="1" customWidth="1"/>
    <col min="6" max="6" width="13.85546875" bestFit="1" customWidth="1"/>
    <col min="7" max="7" width="13.85546875" customWidth="1"/>
    <col min="8" max="8" width="17.140625" bestFit="1" customWidth="1"/>
    <col min="9" max="9" width="13.140625" bestFit="1" customWidth="1"/>
    <col min="10" max="10" width="17.140625" bestFit="1" customWidth="1"/>
    <col min="11" max="11" width="25.85546875" bestFit="1" customWidth="1"/>
    <col min="13" max="13" width="14.85546875" bestFit="1" customWidth="1"/>
    <col min="14" max="14" width="14.85546875" customWidth="1"/>
    <col min="16" max="16" width="16.140625" bestFit="1" customWidth="1"/>
    <col min="17" max="17" width="13.85546875" bestFit="1" customWidth="1"/>
    <col min="19" max="19" width="16.140625" bestFit="1" customWidth="1"/>
    <col min="20" max="20" width="13.85546875" bestFit="1" customWidth="1"/>
    <col min="22" max="22" width="16.140625" bestFit="1" customWidth="1"/>
    <col min="23" max="23" width="13.85546875" bestFit="1" customWidth="1"/>
    <col min="28" max="28" width="16.140625" bestFit="1" customWidth="1"/>
    <col min="29" max="29" width="13.85546875" bestFit="1" customWidth="1"/>
    <col min="31" max="31" width="16.140625" bestFit="1" customWidth="1"/>
    <col min="36" max="36" width="17.85546875" bestFit="1" customWidth="1"/>
    <col min="37" max="37" width="15.28515625" bestFit="1" customWidth="1"/>
    <col min="38" max="39" width="15.28515625" customWidth="1"/>
  </cols>
  <sheetData>
    <row r="1" spans="1:39" ht="15.75" x14ac:dyDescent="0.25">
      <c r="A1" s="56" t="s">
        <v>146</v>
      </c>
      <c r="B1" s="56" t="s">
        <v>164</v>
      </c>
      <c r="C1" s="56" t="s">
        <v>165</v>
      </c>
      <c r="D1" s="56" t="s">
        <v>0</v>
      </c>
      <c r="E1" s="56" t="s">
        <v>9</v>
      </c>
      <c r="F1" s="56" t="s">
        <v>846</v>
      </c>
      <c r="G1" s="56" t="s">
        <v>847</v>
      </c>
      <c r="H1" s="57" t="s">
        <v>848</v>
      </c>
      <c r="I1" s="58" t="s">
        <v>849</v>
      </c>
      <c r="J1" s="57" t="s">
        <v>850</v>
      </c>
      <c r="K1" s="58" t="s">
        <v>851</v>
      </c>
      <c r="L1" t="s">
        <v>852</v>
      </c>
      <c r="M1" t="s">
        <v>853</v>
      </c>
      <c r="N1" t="s">
        <v>854</v>
      </c>
      <c r="O1" t="s">
        <v>855</v>
      </c>
      <c r="P1" t="s">
        <v>856</v>
      </c>
      <c r="Q1" t="s">
        <v>857</v>
      </c>
      <c r="R1" t="s">
        <v>852</v>
      </c>
      <c r="S1" t="s">
        <v>858</v>
      </c>
      <c r="T1" t="s">
        <v>859</v>
      </c>
      <c r="U1" t="s">
        <v>855</v>
      </c>
      <c r="V1" t="s">
        <v>860</v>
      </c>
      <c r="W1" t="s">
        <v>861</v>
      </c>
      <c r="X1" t="s">
        <v>852</v>
      </c>
      <c r="Y1" t="s">
        <v>862</v>
      </c>
      <c r="Z1" t="s">
        <v>863</v>
      </c>
      <c r="AA1" t="s">
        <v>855</v>
      </c>
      <c r="AB1" t="s">
        <v>864</v>
      </c>
      <c r="AC1" t="s">
        <v>865</v>
      </c>
      <c r="AD1" t="s">
        <v>852</v>
      </c>
      <c r="AE1" t="s">
        <v>866</v>
      </c>
      <c r="AF1" t="s">
        <v>867</v>
      </c>
      <c r="AG1" t="s">
        <v>855</v>
      </c>
      <c r="AH1" t="s">
        <v>868</v>
      </c>
      <c r="AI1" t="s">
        <v>869</v>
      </c>
      <c r="AJ1" s="59" t="s">
        <v>870</v>
      </c>
      <c r="AK1" s="59" t="s">
        <v>871</v>
      </c>
      <c r="AL1" s="59" t="s">
        <v>872</v>
      </c>
      <c r="AM1" s="59"/>
    </row>
    <row r="2" spans="1:39" x14ac:dyDescent="0.25">
      <c r="A2" t="s">
        <v>149</v>
      </c>
      <c r="B2" s="60">
        <v>42149</v>
      </c>
      <c r="C2" s="16" t="s">
        <v>166</v>
      </c>
      <c r="D2" s="15">
        <v>4.166666666666667</v>
      </c>
      <c r="E2">
        <v>1</v>
      </c>
      <c r="F2">
        <v>2</v>
      </c>
      <c r="H2" s="41">
        <v>1.5</v>
      </c>
      <c r="I2" s="61">
        <v>1.6</v>
      </c>
      <c r="J2" s="41">
        <v>1.5</v>
      </c>
      <c r="K2" s="41">
        <v>1.3</v>
      </c>
      <c r="L2" s="14">
        <v>0.28070000000000001</v>
      </c>
      <c r="M2" s="14">
        <f>0.0010581 + (0.1384857*L2)</f>
        <v>3.9931035989999995E-2</v>
      </c>
      <c r="N2" s="14">
        <f>-0.000826 + (0.0200767*L2)</f>
        <v>4.8095296899999997E-3</v>
      </c>
      <c r="O2" s="14">
        <f>0.0010581 + (0.1384857*N2)</f>
        <v>1.7241510857904329E-3</v>
      </c>
      <c r="P2" s="14">
        <f>0.0010581 + (0.1384857*O2)</f>
        <v>1.296870270021448E-3</v>
      </c>
      <c r="Q2" s="14">
        <f>-0.000826 + (0.0200767*O2)</f>
        <v>-7.9138473589591128E-4</v>
      </c>
      <c r="R2" s="14">
        <v>0.14410000000000001</v>
      </c>
      <c r="S2" s="14">
        <f>0.0010581 + (0.1384857*R2)</f>
        <v>2.101388937E-2</v>
      </c>
      <c r="T2" s="14">
        <f>-0.000826 + (0.0200767*R2)</f>
        <v>2.0670524700000001E-3</v>
      </c>
      <c r="U2" s="14">
        <v>0.20319999999999999</v>
      </c>
      <c r="V2" s="14">
        <f>0.0010581 + (0.1384857*U2)</f>
        <v>2.9198394239999995E-2</v>
      </c>
      <c r="W2" s="14">
        <f>-0.000826 + (0.0200767*U2)</f>
        <v>3.2535854400000002E-3</v>
      </c>
      <c r="X2" s="14">
        <v>0.1338</v>
      </c>
      <c r="Y2" s="14">
        <f>0.0010581 + (0.1384857*X2)</f>
        <v>1.9587486659999997E-2</v>
      </c>
      <c r="Z2" s="14">
        <f>-0.000826 + (0.0200767*X2)</f>
        <v>1.86026246E-3</v>
      </c>
      <c r="AA2" s="14">
        <v>0.2049</v>
      </c>
      <c r="AB2" s="14">
        <f>0.0010581 + (0.1384857*AA2)</f>
        <v>2.9433819929999997E-2</v>
      </c>
      <c r="AC2" s="14">
        <f>-0.000826 + (0.0200767*AA2)</f>
        <v>3.2877158299999998E-3</v>
      </c>
      <c r="AD2" s="14">
        <v>0.1484</v>
      </c>
      <c r="AE2" s="14">
        <f>0.0010581 + (0.1384857*AD2)</f>
        <v>2.1609377879999999E-2</v>
      </c>
      <c r="AF2" s="14">
        <f>-0.000826 + (0.0200767*AD2)</f>
        <v>2.1533822799999999E-3</v>
      </c>
      <c r="AG2" s="14">
        <v>0.158</v>
      </c>
      <c r="AH2" s="14">
        <f>0.0010581 + (0.1384857*AG2)</f>
        <v>2.2938840599999996E-2</v>
      </c>
      <c r="AI2" s="14">
        <f>-0.000826 + (0.0200767*AG2)</f>
        <v>2.3461186000000001E-3</v>
      </c>
      <c r="AJ2" s="14">
        <f>SUM(M2,P2,S2,V2,Y2,AB2,AE2,AH2)</f>
        <v>0.18500971494002144</v>
      </c>
      <c r="AK2" s="14">
        <f>SUM(N2,Q2,T2,W2,Z2,AC2,AF2,AI2)</f>
        <v>1.8986262034104088E-2</v>
      </c>
      <c r="AL2" s="14">
        <f>SUM(AJ2:AK2)</f>
        <v>0.20399597697412553</v>
      </c>
    </row>
    <row r="3" spans="1:39" x14ac:dyDescent="0.25">
      <c r="A3" t="s">
        <v>33</v>
      </c>
      <c r="B3" s="60">
        <v>42151</v>
      </c>
      <c r="C3" s="16" t="s">
        <v>167</v>
      </c>
      <c r="D3" s="15">
        <v>4.166666666666667</v>
      </c>
      <c r="E3">
        <v>1</v>
      </c>
      <c r="F3">
        <v>2</v>
      </c>
      <c r="H3" s="41">
        <v>1.2</v>
      </c>
      <c r="I3" s="61">
        <v>1.1000000000000001</v>
      </c>
      <c r="J3" s="41">
        <v>1.2</v>
      </c>
      <c r="K3" s="41">
        <v>1.4</v>
      </c>
      <c r="L3" s="14">
        <v>0.1613</v>
      </c>
      <c r="M3" s="14">
        <f t="shared" ref="M3:M15" si="0">0.0010581 + (0.1384857*L3)</f>
        <v>2.3395843409999999E-2</v>
      </c>
      <c r="N3" s="14">
        <f t="shared" ref="N3:N15" si="1">-0.000826 + (0.0200767*L3)</f>
        <v>2.4123717100000002E-3</v>
      </c>
      <c r="O3" s="14">
        <v>0.20369999999999999</v>
      </c>
      <c r="P3" s="14">
        <f t="shared" ref="P3:P15" si="2">0.0010581 + (0.1384857*O3)</f>
        <v>2.9267637089999996E-2</v>
      </c>
      <c r="Q3" s="14">
        <f t="shared" ref="Q3:Q15" si="3">-0.000826 + (0.0200767*O3)</f>
        <v>3.2636237900000001E-3</v>
      </c>
      <c r="R3" s="14">
        <v>0.15390000000000001</v>
      </c>
      <c r="S3" s="14">
        <f t="shared" ref="S3:S13" si="4">0.0010581 + (0.1384857*R3)</f>
        <v>2.2371049229999999E-2</v>
      </c>
      <c r="T3" s="14">
        <f t="shared" ref="T3:T10" si="5">-0.000826 + (0.0200767*R3)</f>
        <v>2.2638041300000003E-3</v>
      </c>
      <c r="U3" s="14">
        <v>0.24479999999999999</v>
      </c>
      <c r="V3" s="14">
        <f t="shared" ref="V3:V13" si="6">0.0010581 + (0.1384857*U3)</f>
        <v>3.4959399359999997E-2</v>
      </c>
      <c r="W3" s="14">
        <f t="shared" ref="W3:W10" si="7">-0.000826 + (0.0200767*U3)</f>
        <v>4.0887761599999991E-3</v>
      </c>
      <c r="X3" s="14">
        <v>0.13300000000000001</v>
      </c>
      <c r="Y3" s="14">
        <f t="shared" ref="Y3:Y13" si="8">0.0010581 + (0.1384857*X3)</f>
        <v>1.9476698099999998E-2</v>
      </c>
      <c r="Z3" s="14">
        <f t="shared" ref="Z3:Z10" si="9">-0.000826 + (0.0200767*X3)</f>
        <v>1.8442011000000002E-3</v>
      </c>
      <c r="AA3" s="14">
        <v>0.1812</v>
      </c>
      <c r="AB3" s="14">
        <f t="shared" ref="AB3:AB13" si="10">0.0010581 + (0.1384857*AA3)</f>
        <v>2.6151708839999996E-2</v>
      </c>
      <c r="AC3" s="14">
        <f t="shared" ref="AC3:AC10" si="11">-0.000826 + (0.0200767*AA3)</f>
        <v>2.81189804E-3</v>
      </c>
      <c r="AD3" s="14">
        <v>0.1699</v>
      </c>
      <c r="AE3" s="14">
        <f t="shared" ref="AE3:AE13" si="12">0.0010581 + (0.1384857*AD3)</f>
        <v>2.4586820429999996E-2</v>
      </c>
      <c r="AF3" s="14">
        <f t="shared" ref="AF3:AF10" si="13">-0.000826 + (0.0200767*AD3)</f>
        <v>2.5850313299999998E-3</v>
      </c>
      <c r="AG3" s="14">
        <v>0.14680000000000001</v>
      </c>
      <c r="AH3" s="14">
        <f t="shared" ref="AH3:AH13" si="14">0.0010581 + (0.1384857*AG3)</f>
        <v>2.1387800759999999E-2</v>
      </c>
      <c r="AI3" s="14">
        <f t="shared" ref="AI3:AI10" si="15">-0.000826 + (0.0200767*AG3)</f>
        <v>2.1212595600000003E-3</v>
      </c>
      <c r="AJ3" s="14">
        <f t="shared" ref="AJ3:AK13" si="16">SUM(M3,P3,S3,V3,Y3,AB3,AE3,AH3)</f>
        <v>0.20159695721999996</v>
      </c>
      <c r="AK3" s="14">
        <f t="shared" si="16"/>
        <v>2.139096582E-2</v>
      </c>
      <c r="AL3" s="14">
        <f t="shared" ref="AL3:AL60" si="17">SUM(AJ3:AK3)</f>
        <v>0.22298792303999995</v>
      </c>
    </row>
    <row r="4" spans="1:39" x14ac:dyDescent="0.25">
      <c r="A4" t="s">
        <v>31</v>
      </c>
      <c r="B4" s="60">
        <v>42153</v>
      </c>
      <c r="C4" t="s">
        <v>166</v>
      </c>
      <c r="D4" s="15">
        <v>4.166666666666667</v>
      </c>
      <c r="E4">
        <v>1</v>
      </c>
      <c r="H4">
        <v>1.5</v>
      </c>
      <c r="I4" s="61">
        <v>1.5</v>
      </c>
      <c r="J4" s="16">
        <v>1.6</v>
      </c>
      <c r="K4" s="16">
        <v>1.9</v>
      </c>
      <c r="L4" s="14">
        <v>0.2109</v>
      </c>
      <c r="M4" s="14">
        <f t="shared" si="0"/>
        <v>3.0264734129999998E-2</v>
      </c>
      <c r="N4" s="14">
        <f t="shared" si="1"/>
        <v>3.4081760300000001E-3</v>
      </c>
      <c r="O4" s="14">
        <v>0.1641</v>
      </c>
      <c r="P4" s="14">
        <f t="shared" si="2"/>
        <v>2.3783603369999996E-2</v>
      </c>
      <c r="Q4" s="14">
        <f t="shared" si="3"/>
        <v>2.4685864699999999E-3</v>
      </c>
      <c r="R4" s="14">
        <v>0.19370000000000001</v>
      </c>
      <c r="S4" s="14">
        <f t="shared" si="4"/>
        <v>2.788278009E-2</v>
      </c>
      <c r="T4" s="14">
        <f t="shared" si="5"/>
        <v>3.0628567900000004E-3</v>
      </c>
      <c r="U4" s="14">
        <v>0.17549999999999999</v>
      </c>
      <c r="V4" s="14">
        <f t="shared" si="6"/>
        <v>2.5362340349999995E-2</v>
      </c>
      <c r="W4" s="14">
        <f t="shared" si="7"/>
        <v>2.6974608499999997E-3</v>
      </c>
      <c r="X4" s="14">
        <v>0.1234</v>
      </c>
      <c r="Y4" s="14">
        <f t="shared" si="8"/>
        <v>1.8147235379999998E-2</v>
      </c>
      <c r="Z4" s="14">
        <f t="shared" si="9"/>
        <v>1.65146478E-3</v>
      </c>
      <c r="AA4" s="14">
        <v>0.19359999999999999</v>
      </c>
      <c r="AB4" s="14">
        <f t="shared" si="10"/>
        <v>2.7868931519999997E-2</v>
      </c>
      <c r="AC4" s="14">
        <f t="shared" si="11"/>
        <v>3.06084912E-3</v>
      </c>
      <c r="AD4" s="14">
        <v>0.19209999999999999</v>
      </c>
      <c r="AE4" s="14">
        <f t="shared" si="12"/>
        <v>2.7661202969999996E-2</v>
      </c>
      <c r="AF4" s="14">
        <f t="shared" si="13"/>
        <v>3.0307340699999999E-3</v>
      </c>
      <c r="AG4" s="14">
        <v>0.16539999999999999</v>
      </c>
      <c r="AH4" s="14">
        <f t="shared" si="14"/>
        <v>2.3963634779999996E-2</v>
      </c>
      <c r="AI4" s="14">
        <f t="shared" si="15"/>
        <v>2.49468618E-3</v>
      </c>
      <c r="AJ4" s="14">
        <f t="shared" si="16"/>
        <v>0.20493446258999998</v>
      </c>
      <c r="AK4" s="14">
        <f t="shared" si="16"/>
        <v>2.1874814289999999E-2</v>
      </c>
      <c r="AL4" s="14">
        <f t="shared" si="17"/>
        <v>0.22680927687999997</v>
      </c>
    </row>
    <row r="5" spans="1:39" x14ac:dyDescent="0.25">
      <c r="A5" t="s">
        <v>40</v>
      </c>
      <c r="B5" s="60">
        <v>42159</v>
      </c>
      <c r="C5" s="16" t="s">
        <v>168</v>
      </c>
      <c r="D5" s="15">
        <v>4.166666666666667</v>
      </c>
      <c r="E5">
        <v>2</v>
      </c>
      <c r="H5" s="41">
        <v>1.1000000000000001</v>
      </c>
      <c r="I5" s="41">
        <v>1</v>
      </c>
      <c r="J5" s="16">
        <v>1</v>
      </c>
      <c r="K5" s="41">
        <v>1.1000000000000001</v>
      </c>
      <c r="L5" s="14">
        <v>0.11890000000000001</v>
      </c>
      <c r="M5" s="14">
        <f t="shared" si="0"/>
        <v>1.7524049729999998E-2</v>
      </c>
      <c r="N5" s="14">
        <f t="shared" si="1"/>
        <v>1.5611196300000002E-3</v>
      </c>
      <c r="O5" s="14">
        <v>0.216</v>
      </c>
      <c r="P5" s="14">
        <f t="shared" si="2"/>
        <v>3.0971011199999995E-2</v>
      </c>
      <c r="Q5" s="14">
        <f t="shared" si="3"/>
        <v>3.5105671999999997E-3</v>
      </c>
      <c r="R5" s="14">
        <v>0.15790000000000001</v>
      </c>
      <c r="S5" s="14">
        <f t="shared" si="4"/>
        <v>2.2924992030000001E-2</v>
      </c>
      <c r="T5" s="14">
        <f t="shared" si="5"/>
        <v>2.3441109300000001E-3</v>
      </c>
      <c r="U5" s="14">
        <v>0.12089999999999999</v>
      </c>
      <c r="V5" s="14">
        <f t="shared" si="6"/>
        <v>1.7801021129999997E-2</v>
      </c>
      <c r="W5" s="14">
        <f t="shared" si="7"/>
        <v>1.6012730299999997E-3</v>
      </c>
      <c r="X5" s="14">
        <v>0.1638</v>
      </c>
      <c r="Y5" s="14">
        <f t="shared" si="8"/>
        <v>2.3742057659999996E-2</v>
      </c>
      <c r="Z5" s="14">
        <f t="shared" si="9"/>
        <v>2.46256346E-3</v>
      </c>
      <c r="AA5" s="14">
        <v>0.15609999999999999</v>
      </c>
      <c r="AB5" s="14">
        <f t="shared" si="10"/>
        <v>2.2675717769999996E-2</v>
      </c>
      <c r="AC5" s="14">
        <f t="shared" si="11"/>
        <v>2.3079728699999997E-3</v>
      </c>
      <c r="AD5" s="14">
        <v>0.12590000000000001</v>
      </c>
      <c r="AE5" s="14">
        <f t="shared" si="12"/>
        <v>1.8493449629999999E-2</v>
      </c>
      <c r="AF5" s="14">
        <f t="shared" si="13"/>
        <v>1.7016565300000002E-3</v>
      </c>
      <c r="AG5" s="14">
        <v>0.11609999999999999</v>
      </c>
      <c r="AH5" s="14">
        <f t="shared" si="14"/>
        <v>1.7136289769999997E-2</v>
      </c>
      <c r="AI5" s="14">
        <f t="shared" si="15"/>
        <v>1.50490487E-3</v>
      </c>
      <c r="AJ5" s="14">
        <f t="shared" si="16"/>
        <v>0.17126858891999999</v>
      </c>
      <c r="AK5" s="14">
        <f t="shared" si="16"/>
        <v>1.6994168519999998E-2</v>
      </c>
      <c r="AL5" s="14">
        <f t="shared" si="17"/>
        <v>0.18826275743999998</v>
      </c>
    </row>
    <row r="6" spans="1:39" x14ac:dyDescent="0.25">
      <c r="A6" t="s">
        <v>43</v>
      </c>
      <c r="B6" s="60">
        <v>42159</v>
      </c>
      <c r="C6" s="19" t="s">
        <v>168</v>
      </c>
      <c r="D6" s="15">
        <v>4.166666666666667</v>
      </c>
      <c r="E6">
        <v>2</v>
      </c>
      <c r="F6">
        <v>1</v>
      </c>
      <c r="H6" s="41">
        <v>1.8</v>
      </c>
      <c r="I6" s="41">
        <v>1.8</v>
      </c>
      <c r="J6" s="16">
        <v>1.4</v>
      </c>
      <c r="K6" s="41">
        <v>1.5</v>
      </c>
      <c r="L6" s="14">
        <v>9.9699999999999997E-2</v>
      </c>
      <c r="M6" s="14">
        <f t="shared" si="0"/>
        <v>1.4865124289999998E-2</v>
      </c>
      <c r="N6" s="14">
        <f t="shared" si="1"/>
        <v>1.1756469899999998E-3</v>
      </c>
      <c r="O6" s="14">
        <v>0.13739999999999999</v>
      </c>
      <c r="P6" s="14">
        <f t="shared" si="2"/>
        <v>2.0086035179999996E-2</v>
      </c>
      <c r="Q6" s="14">
        <f t="shared" si="3"/>
        <v>1.93253858E-3</v>
      </c>
      <c r="R6" s="14">
        <v>0.1381</v>
      </c>
      <c r="S6" s="14">
        <f t="shared" si="4"/>
        <v>2.0182975169999999E-2</v>
      </c>
      <c r="T6" s="14">
        <f t="shared" si="5"/>
        <v>1.9465922699999998E-3</v>
      </c>
      <c r="U6" s="14">
        <v>0.1497</v>
      </c>
      <c r="V6" s="14">
        <f t="shared" si="6"/>
        <v>2.1789409289999999E-2</v>
      </c>
      <c r="W6" s="14">
        <f t="shared" si="7"/>
        <v>2.17948199E-3</v>
      </c>
      <c r="X6" s="14">
        <v>0.14449999999999999</v>
      </c>
      <c r="Y6" s="14">
        <f t="shared" si="8"/>
        <v>2.1069283649999996E-2</v>
      </c>
      <c r="Z6" s="14">
        <f t="shared" si="9"/>
        <v>2.07508315E-3</v>
      </c>
      <c r="AA6" s="14">
        <v>0.1862</v>
      </c>
      <c r="AB6" s="14">
        <f t="shared" si="10"/>
        <v>2.6844137339999997E-2</v>
      </c>
      <c r="AC6" s="14">
        <f t="shared" si="11"/>
        <v>2.9122815400000001E-3</v>
      </c>
      <c r="AD6" s="14">
        <v>0.15260000000000001</v>
      </c>
      <c r="AE6" s="14">
        <f t="shared" si="12"/>
        <v>2.2191017819999999E-2</v>
      </c>
      <c r="AF6" s="14">
        <f t="shared" si="13"/>
        <v>2.2377044200000001E-3</v>
      </c>
      <c r="AG6" s="14">
        <v>0.14749999999999999</v>
      </c>
      <c r="AH6" s="14">
        <f t="shared" si="14"/>
        <v>2.1484740749999998E-2</v>
      </c>
      <c r="AI6" s="14">
        <f t="shared" si="15"/>
        <v>2.1353132499999997E-3</v>
      </c>
      <c r="AJ6" s="14">
        <f t="shared" si="16"/>
        <v>0.16851272348999999</v>
      </c>
      <c r="AK6" s="14">
        <f t="shared" si="16"/>
        <v>1.6594642190000002E-2</v>
      </c>
      <c r="AL6" s="14">
        <f t="shared" si="17"/>
        <v>0.18510736568</v>
      </c>
    </row>
    <row r="7" spans="1:39" x14ac:dyDescent="0.25">
      <c r="A7" t="s">
        <v>47</v>
      </c>
      <c r="B7" s="60">
        <v>42160</v>
      </c>
      <c r="C7" s="16" t="s">
        <v>168</v>
      </c>
      <c r="D7" s="15">
        <v>4.166666666666667</v>
      </c>
      <c r="E7">
        <v>2</v>
      </c>
      <c r="H7" s="41">
        <v>1.5</v>
      </c>
      <c r="I7" s="41">
        <v>1.4</v>
      </c>
      <c r="J7">
        <v>1.6</v>
      </c>
      <c r="K7" s="61">
        <v>1.8</v>
      </c>
      <c r="L7" s="14">
        <v>0.18429999999999999</v>
      </c>
      <c r="M7" s="14">
        <f t="shared" si="0"/>
        <v>2.6581014509999997E-2</v>
      </c>
      <c r="N7" s="14">
        <f t="shared" si="1"/>
        <v>2.8741358099999997E-3</v>
      </c>
      <c r="O7" s="14">
        <v>8.5599999999999996E-2</v>
      </c>
      <c r="P7" s="14">
        <f t="shared" si="2"/>
        <v>1.2912475919999998E-2</v>
      </c>
      <c r="Q7" s="14">
        <f t="shared" si="3"/>
        <v>8.9256551999999988E-4</v>
      </c>
      <c r="R7" s="14">
        <v>0.2021</v>
      </c>
      <c r="S7" s="14">
        <f t="shared" si="4"/>
        <v>2.9046059969999996E-2</v>
      </c>
      <c r="T7" s="14">
        <f t="shared" si="5"/>
        <v>3.2315010699999996E-3</v>
      </c>
      <c r="U7" s="14">
        <v>0.18140000000000001</v>
      </c>
      <c r="V7" s="14">
        <f t="shared" si="6"/>
        <v>2.6179405979999997E-2</v>
      </c>
      <c r="W7" s="14">
        <f t="shared" si="7"/>
        <v>2.81591338E-3</v>
      </c>
      <c r="X7" s="14">
        <v>0.17199999999999999</v>
      </c>
      <c r="Y7" s="14">
        <f t="shared" si="8"/>
        <v>2.4877640399999994E-2</v>
      </c>
      <c r="Z7" s="14">
        <f t="shared" si="9"/>
        <v>2.6271923999999997E-3</v>
      </c>
      <c r="AA7" s="14">
        <v>0.14280000000000001</v>
      </c>
      <c r="AB7" s="14">
        <f t="shared" si="10"/>
        <v>2.083385796E-2</v>
      </c>
      <c r="AC7" s="14">
        <f t="shared" si="11"/>
        <v>2.0409527600000004E-3</v>
      </c>
      <c r="AD7" s="14">
        <v>0.1176</v>
      </c>
      <c r="AE7" s="14">
        <f t="shared" si="12"/>
        <v>1.7344018319999998E-2</v>
      </c>
      <c r="AF7" s="14">
        <f t="shared" si="13"/>
        <v>1.5350199200000001E-3</v>
      </c>
      <c r="AG7" s="14">
        <v>0.15620000000000001</v>
      </c>
      <c r="AH7" s="14">
        <f t="shared" si="14"/>
        <v>2.2689566339999998E-2</v>
      </c>
      <c r="AI7" s="14">
        <f t="shared" si="15"/>
        <v>2.3099805400000001E-3</v>
      </c>
      <c r="AJ7" s="14">
        <f t="shared" si="16"/>
        <v>0.18046403939999997</v>
      </c>
      <c r="AK7" s="14">
        <f t="shared" si="16"/>
        <v>1.8327261399999999E-2</v>
      </c>
      <c r="AL7" s="14">
        <f t="shared" si="17"/>
        <v>0.19879130079999996</v>
      </c>
    </row>
    <row r="8" spans="1:39" x14ac:dyDescent="0.25">
      <c r="A8" t="s">
        <v>49</v>
      </c>
      <c r="B8" s="60">
        <v>42161</v>
      </c>
      <c r="C8" s="16" t="s">
        <v>168</v>
      </c>
      <c r="D8" s="15">
        <v>4.166666666666667</v>
      </c>
      <c r="E8">
        <v>2</v>
      </c>
      <c r="H8" s="41">
        <v>1.9</v>
      </c>
      <c r="I8" s="41">
        <v>1.7</v>
      </c>
      <c r="J8">
        <v>1.8</v>
      </c>
      <c r="K8" s="61">
        <v>2</v>
      </c>
      <c r="L8" s="14">
        <v>0.15179999999999999</v>
      </c>
      <c r="M8" s="14">
        <f t="shared" si="0"/>
        <v>2.2080229259999997E-2</v>
      </c>
      <c r="N8" s="14">
        <f t="shared" si="1"/>
        <v>2.2216430599999999E-3</v>
      </c>
      <c r="O8" s="14">
        <v>8.5199999999999998E-2</v>
      </c>
      <c r="P8" s="14">
        <f t="shared" si="2"/>
        <v>1.2857081639999999E-2</v>
      </c>
      <c r="Q8" s="14">
        <f t="shared" si="3"/>
        <v>8.8453483999999998E-4</v>
      </c>
      <c r="R8" s="14">
        <v>0.13869999999999999</v>
      </c>
      <c r="S8" s="14">
        <f t="shared" si="4"/>
        <v>2.0266066589999996E-2</v>
      </c>
      <c r="T8" s="14">
        <f t="shared" si="5"/>
        <v>1.9586382899999997E-3</v>
      </c>
      <c r="U8" s="14">
        <v>0.14530000000000001</v>
      </c>
      <c r="V8" s="14">
        <f t="shared" si="6"/>
        <v>2.1180072210000001E-2</v>
      </c>
      <c r="W8" s="14">
        <f t="shared" si="7"/>
        <v>2.0911445100000002E-3</v>
      </c>
      <c r="X8" s="14">
        <v>0.1691</v>
      </c>
      <c r="Y8" s="14">
        <f t="shared" si="8"/>
        <v>2.4476031869999998E-2</v>
      </c>
      <c r="Z8" s="14">
        <f t="shared" si="9"/>
        <v>2.56896997E-3</v>
      </c>
      <c r="AA8" s="14">
        <v>0.14849999999999999</v>
      </c>
      <c r="AB8" s="14">
        <f t="shared" si="10"/>
        <v>2.1623226449999998E-2</v>
      </c>
      <c r="AC8" s="14">
        <f t="shared" si="11"/>
        <v>2.1553899499999998E-3</v>
      </c>
      <c r="AD8" s="14">
        <v>0.1406</v>
      </c>
      <c r="AE8" s="14">
        <f t="shared" si="12"/>
        <v>2.052918942E-2</v>
      </c>
      <c r="AF8" s="14">
        <f t="shared" si="13"/>
        <v>1.9967840200000001E-3</v>
      </c>
      <c r="AG8" s="14">
        <v>0.16109999999999999</v>
      </c>
      <c r="AH8" s="14">
        <f t="shared" si="14"/>
        <v>2.3368146269999997E-2</v>
      </c>
      <c r="AI8" s="14">
        <f t="shared" si="15"/>
        <v>2.4083563699999998E-3</v>
      </c>
      <c r="AJ8" s="14">
        <f t="shared" si="16"/>
        <v>0.16638004371000001</v>
      </c>
      <c r="AK8" s="14">
        <f t="shared" si="16"/>
        <v>1.6285461009999998E-2</v>
      </c>
      <c r="AL8" s="14">
        <f t="shared" si="17"/>
        <v>0.18266550472000001</v>
      </c>
    </row>
    <row r="9" spans="1:39" x14ac:dyDescent="0.25">
      <c r="A9" t="s">
        <v>53</v>
      </c>
      <c r="B9" s="60">
        <v>42166</v>
      </c>
      <c r="C9" s="16" t="s">
        <v>168</v>
      </c>
      <c r="D9" s="15">
        <v>4.166666666666667</v>
      </c>
      <c r="E9">
        <v>2</v>
      </c>
      <c r="H9" s="41"/>
      <c r="I9" s="41">
        <v>1.5</v>
      </c>
      <c r="J9">
        <v>1.6</v>
      </c>
      <c r="K9" s="61">
        <v>1.7</v>
      </c>
      <c r="L9" s="14">
        <v>0.19040000000000001</v>
      </c>
      <c r="M9" s="14">
        <f t="shared" si="0"/>
        <v>2.7425777280000001E-2</v>
      </c>
      <c r="N9" s="14">
        <f t="shared" si="1"/>
        <v>2.9966036800000003E-3</v>
      </c>
      <c r="O9" s="14">
        <v>6.2600000000000003E-2</v>
      </c>
      <c r="P9" s="14">
        <f t="shared" si="2"/>
        <v>9.7273048199999993E-3</v>
      </c>
      <c r="Q9" s="14">
        <f t="shared" si="3"/>
        <v>4.3080141999999992E-4</v>
      </c>
      <c r="R9" s="14">
        <v>0.1235</v>
      </c>
      <c r="S9" s="14">
        <f t="shared" si="4"/>
        <v>1.8161083949999997E-2</v>
      </c>
      <c r="T9" s="14">
        <f t="shared" si="5"/>
        <v>1.65347245E-3</v>
      </c>
      <c r="U9" s="14">
        <v>0.19170000000000001</v>
      </c>
      <c r="V9" s="14">
        <f t="shared" si="6"/>
        <v>2.7605808689999997E-2</v>
      </c>
      <c r="W9" s="14">
        <f t="shared" si="7"/>
        <v>3.02270339E-3</v>
      </c>
      <c r="X9" s="14">
        <v>0.14419999999999999</v>
      </c>
      <c r="Y9" s="14">
        <f t="shared" si="8"/>
        <v>2.1027737939999996E-2</v>
      </c>
      <c r="Z9" s="14">
        <f t="shared" si="9"/>
        <v>2.06906014E-3</v>
      </c>
      <c r="AA9" s="14">
        <v>0.1449</v>
      </c>
      <c r="AB9" s="14">
        <f t="shared" si="10"/>
        <v>2.1124677929999999E-2</v>
      </c>
      <c r="AC9" s="14">
        <f t="shared" si="11"/>
        <v>2.0831138299999999E-3</v>
      </c>
      <c r="AD9" s="14">
        <v>0.11459999999999999</v>
      </c>
      <c r="AE9" s="14">
        <f t="shared" si="12"/>
        <v>1.6928561219999996E-2</v>
      </c>
      <c r="AF9" s="14">
        <f t="shared" si="13"/>
        <v>1.47478982E-3</v>
      </c>
      <c r="AG9" s="14">
        <v>0.1095</v>
      </c>
      <c r="AH9" s="14">
        <f t="shared" si="14"/>
        <v>1.6222284149999999E-2</v>
      </c>
      <c r="AI9" s="14">
        <f t="shared" si="15"/>
        <v>1.3723986499999999E-3</v>
      </c>
      <c r="AJ9" s="14">
        <f t="shared" si="16"/>
        <v>0.15822323597999996</v>
      </c>
      <c r="AK9" s="14">
        <f t="shared" si="16"/>
        <v>1.5102943380000003E-2</v>
      </c>
      <c r="AL9" s="14">
        <f t="shared" si="17"/>
        <v>0.17332617935999997</v>
      </c>
    </row>
    <row r="10" spans="1:39" x14ac:dyDescent="0.25">
      <c r="A10" t="s">
        <v>55</v>
      </c>
      <c r="B10" s="60">
        <v>42152</v>
      </c>
      <c r="C10" s="16" t="s">
        <v>167</v>
      </c>
      <c r="D10" s="15">
        <v>4.166666666666667</v>
      </c>
      <c r="E10">
        <v>2</v>
      </c>
      <c r="H10" s="41">
        <v>1</v>
      </c>
      <c r="I10" s="41">
        <v>1</v>
      </c>
      <c r="J10">
        <v>1.1000000000000001</v>
      </c>
      <c r="K10" s="61">
        <v>1.6</v>
      </c>
      <c r="L10" s="14">
        <v>0.17199999999999999</v>
      </c>
      <c r="M10" s="14">
        <f t="shared" si="0"/>
        <v>2.4877640399999994E-2</v>
      </c>
      <c r="N10" s="14">
        <f t="shared" si="1"/>
        <v>2.6271923999999997E-3</v>
      </c>
      <c r="O10" s="14">
        <v>0.1734</v>
      </c>
      <c r="P10" s="14">
        <f t="shared" si="2"/>
        <v>2.5071520379999997E-2</v>
      </c>
      <c r="Q10" s="14">
        <f t="shared" si="3"/>
        <v>2.6552997799999998E-3</v>
      </c>
      <c r="R10" s="14">
        <v>0.1462</v>
      </c>
      <c r="S10" s="14">
        <f t="shared" si="4"/>
        <v>2.1304709339999998E-2</v>
      </c>
      <c r="T10" s="14">
        <f t="shared" si="5"/>
        <v>2.10921354E-3</v>
      </c>
      <c r="U10" s="14">
        <v>0.1328</v>
      </c>
      <c r="V10" s="14">
        <f t="shared" si="6"/>
        <v>1.9449000959999997E-2</v>
      </c>
      <c r="W10" s="14">
        <f t="shared" si="7"/>
        <v>1.8401857599999998E-3</v>
      </c>
      <c r="X10" s="14">
        <v>0.19289999999999999</v>
      </c>
      <c r="Y10" s="14">
        <f t="shared" si="8"/>
        <v>2.7771991529999995E-2</v>
      </c>
      <c r="Z10" s="14">
        <f t="shared" si="9"/>
        <v>3.0467954299999997E-3</v>
      </c>
      <c r="AA10" s="14">
        <v>0.1149</v>
      </c>
      <c r="AB10" s="14">
        <f t="shared" si="10"/>
        <v>1.6970106929999999E-2</v>
      </c>
      <c r="AC10" s="14">
        <f t="shared" si="11"/>
        <v>1.4808128299999999E-3</v>
      </c>
      <c r="AD10" s="14">
        <v>0.1273</v>
      </c>
      <c r="AE10" s="14">
        <f t="shared" si="12"/>
        <v>1.8687329609999997E-2</v>
      </c>
      <c r="AF10" s="14">
        <f t="shared" si="13"/>
        <v>1.7297639099999999E-3</v>
      </c>
      <c r="AG10" s="14">
        <v>0.10009999999999999</v>
      </c>
      <c r="AH10" s="14">
        <f t="shared" si="14"/>
        <v>1.4920518569999998E-2</v>
      </c>
      <c r="AI10" s="14">
        <f t="shared" si="15"/>
        <v>1.1836776700000001E-3</v>
      </c>
      <c r="AJ10" s="14">
        <f t="shared" si="16"/>
        <v>0.16905281771999994</v>
      </c>
      <c r="AK10" s="14">
        <f t="shared" si="16"/>
        <v>1.6672941319999999E-2</v>
      </c>
      <c r="AL10" s="14">
        <f t="shared" si="17"/>
        <v>0.18572575903999994</v>
      </c>
    </row>
    <row r="11" spans="1:39" x14ac:dyDescent="0.25">
      <c r="A11" s="16" t="s">
        <v>57</v>
      </c>
      <c r="B11" s="60">
        <v>42157</v>
      </c>
      <c r="C11" s="16" t="s">
        <v>167</v>
      </c>
      <c r="D11" s="15">
        <v>4.166666666666667</v>
      </c>
      <c r="E11">
        <v>3</v>
      </c>
      <c r="I11" s="16">
        <v>0.8</v>
      </c>
      <c r="J11" s="41">
        <v>1</v>
      </c>
      <c r="K11" s="61">
        <v>1.3</v>
      </c>
      <c r="L11" s="14" t="s">
        <v>151</v>
      </c>
      <c r="M11" s="14" t="s">
        <v>151</v>
      </c>
      <c r="N11" s="14" t="s">
        <v>151</v>
      </c>
      <c r="O11" s="14" t="s">
        <v>151</v>
      </c>
      <c r="P11" s="14" t="s">
        <v>151</v>
      </c>
      <c r="Q11" s="14" t="s">
        <v>151</v>
      </c>
      <c r="R11">
        <v>0.16070000000000001</v>
      </c>
      <c r="S11" s="14">
        <f>0.0010581 + (0.1384857*R11)</f>
        <v>2.3312751989999998E-2</v>
      </c>
      <c r="T11" s="14">
        <f>-0.000826 + (0.0200767*R11)</f>
        <v>2.4003256900000003E-3</v>
      </c>
      <c r="U11">
        <v>9.8199999999999996E-2</v>
      </c>
      <c r="V11" s="14">
        <f>0.0010581 + (0.1384857*U11)</f>
        <v>1.4657395739999997E-2</v>
      </c>
      <c r="W11" s="14">
        <f>-0.000826 + (0.0200767*U11)</f>
        <v>1.1455319400000001E-3</v>
      </c>
      <c r="X11" s="14">
        <v>0.1699</v>
      </c>
      <c r="Y11" s="14">
        <f>0.0010581 + (0.1384857*X11)</f>
        <v>2.4586820429999996E-2</v>
      </c>
      <c r="Z11" s="14">
        <f>-0.000826 + (0.0200767*X11)</f>
        <v>2.5850313299999998E-3</v>
      </c>
      <c r="AA11" s="14">
        <v>0.1111</v>
      </c>
      <c r="AB11" s="14">
        <f>0.0010581 + (0.1384857*AA11)</f>
        <v>1.6443861269999999E-2</v>
      </c>
      <c r="AC11" s="14">
        <f>-0.000826 + (0.0200767*AA11)</f>
        <v>1.40452137E-3</v>
      </c>
      <c r="AD11">
        <v>0.16159999999999999</v>
      </c>
      <c r="AE11" s="14">
        <f>0.0010581 + (0.1384857*AD11)</f>
        <v>2.3437389119999995E-2</v>
      </c>
      <c r="AF11" s="14">
        <f>-0.000826 + (0.0200767*AD11)</f>
        <v>2.4183947199999997E-3</v>
      </c>
      <c r="AG11">
        <v>0.15140000000000001</v>
      </c>
      <c r="AH11" s="14">
        <f>0.0010581 + (0.1384857*AG11)</f>
        <v>2.2024834979999998E-2</v>
      </c>
      <c r="AI11" s="14">
        <f>-0.000826 + (0.0200767*AG11)</f>
        <v>2.21361238E-3</v>
      </c>
      <c r="AJ11" s="14">
        <f t="shared" si="16"/>
        <v>0.12446305352999998</v>
      </c>
      <c r="AK11" s="14">
        <f t="shared" si="16"/>
        <v>1.2167417430000001E-2</v>
      </c>
      <c r="AL11" s="14">
        <f t="shared" si="17"/>
        <v>0.13663047095999997</v>
      </c>
    </row>
    <row r="12" spans="1:39" ht="15.75" x14ac:dyDescent="0.25">
      <c r="A12" t="s">
        <v>61</v>
      </c>
      <c r="B12" s="60">
        <v>42175</v>
      </c>
      <c r="C12" t="s">
        <v>166</v>
      </c>
      <c r="D12" s="48">
        <v>4.166666666666667</v>
      </c>
      <c r="E12">
        <v>4</v>
      </c>
      <c r="H12" s="61">
        <v>1.2</v>
      </c>
      <c r="I12" s="61">
        <v>1.2</v>
      </c>
      <c r="J12" s="61">
        <v>1.2</v>
      </c>
      <c r="K12" s="61">
        <v>1.4</v>
      </c>
      <c r="L12" s="14">
        <v>0.1242</v>
      </c>
      <c r="M12" s="14">
        <f t="shared" si="0"/>
        <v>1.825802394E-2</v>
      </c>
      <c r="N12" s="14">
        <f t="shared" si="1"/>
        <v>1.6675261400000002E-3</v>
      </c>
      <c r="O12" s="14">
        <v>0.1164</v>
      </c>
      <c r="P12" s="14">
        <f t="shared" si="2"/>
        <v>1.7177835479999997E-2</v>
      </c>
      <c r="Q12" s="14">
        <f t="shared" si="3"/>
        <v>1.51092788E-3</v>
      </c>
      <c r="R12" s="14">
        <v>0.17599999999999999</v>
      </c>
      <c r="S12" s="14">
        <f t="shared" si="4"/>
        <v>2.5431583199999996E-2</v>
      </c>
      <c r="T12" s="14">
        <f t="shared" ref="T12:T13" si="18">-0.000826 + (0.0200767*R12)</f>
        <v>2.7074991999999996E-3</v>
      </c>
      <c r="U12" s="14">
        <v>0.15010000000000001</v>
      </c>
      <c r="V12" s="14">
        <f t="shared" si="6"/>
        <v>2.1844803569999998E-2</v>
      </c>
      <c r="W12" s="14">
        <f t="shared" ref="W12:W13" si="19">-0.000826 + (0.0200767*U12)</f>
        <v>2.1875126700000003E-3</v>
      </c>
      <c r="X12" s="14">
        <v>0.13270000000000001</v>
      </c>
      <c r="Y12" s="14">
        <f t="shared" si="8"/>
        <v>1.9435152389999998E-2</v>
      </c>
      <c r="Z12" s="14">
        <f t="shared" ref="Z12:Z13" si="20">-0.000826 + (0.0200767*X12)</f>
        <v>1.8381780900000003E-3</v>
      </c>
      <c r="AA12" s="14">
        <v>0.156</v>
      </c>
      <c r="AB12" s="14">
        <f t="shared" si="10"/>
        <v>2.2661869199999997E-2</v>
      </c>
      <c r="AC12" s="14">
        <f t="shared" ref="AC12:AC13" si="21">-0.000826 + (0.0200767*AA12)</f>
        <v>2.3059652000000002E-3</v>
      </c>
      <c r="AD12" s="14">
        <v>0.1636</v>
      </c>
      <c r="AE12" s="14">
        <f t="shared" si="12"/>
        <v>2.3714360519999998E-2</v>
      </c>
      <c r="AF12" s="14">
        <f t="shared" ref="AF12:AF13" si="22">-0.000826 + (0.0200767*AD12)</f>
        <v>2.45854812E-3</v>
      </c>
      <c r="AG12" s="14">
        <v>0.1658</v>
      </c>
      <c r="AH12" s="14">
        <f t="shared" si="14"/>
        <v>2.4019029059999999E-2</v>
      </c>
      <c r="AI12" s="14">
        <f t="shared" ref="AI12:AI13" si="23">-0.000826 + (0.0200767*AG12)</f>
        <v>2.5027168599999999E-3</v>
      </c>
      <c r="AJ12" s="14">
        <f t="shared" si="16"/>
        <v>0.17254265735999999</v>
      </c>
      <c r="AK12" s="14">
        <f t="shared" si="16"/>
        <v>1.7178874160000003E-2</v>
      </c>
      <c r="AL12" s="14">
        <f t="shared" si="17"/>
        <v>0.18972153151999999</v>
      </c>
    </row>
    <row r="13" spans="1:39" ht="15.75" x14ac:dyDescent="0.25">
      <c r="A13" s="62" t="s">
        <v>63</v>
      </c>
      <c r="B13" s="60">
        <v>42161</v>
      </c>
      <c r="C13" t="s">
        <v>168</v>
      </c>
      <c r="D13" s="48">
        <v>4.166666666666667</v>
      </c>
      <c r="E13">
        <v>4</v>
      </c>
      <c r="G13">
        <v>2</v>
      </c>
      <c r="H13" s="61">
        <v>1.3</v>
      </c>
      <c r="I13" s="61">
        <v>1.3</v>
      </c>
      <c r="J13" s="61">
        <v>1.3</v>
      </c>
      <c r="K13" s="61">
        <v>1.5</v>
      </c>
      <c r="L13" s="14" t="s">
        <v>151</v>
      </c>
      <c r="M13" s="14" t="s">
        <v>151</v>
      </c>
      <c r="N13" s="14" t="s">
        <v>151</v>
      </c>
      <c r="O13" s="14" t="s">
        <v>151</v>
      </c>
      <c r="P13" s="14" t="s">
        <v>151</v>
      </c>
      <c r="Q13" s="14" t="s">
        <v>151</v>
      </c>
      <c r="R13" s="14">
        <v>0.16339999999999999</v>
      </c>
      <c r="S13" s="14">
        <f t="shared" si="4"/>
        <v>2.3686663379999997E-2</v>
      </c>
      <c r="T13" s="14">
        <f t="shared" si="18"/>
        <v>2.4545327799999996E-3</v>
      </c>
      <c r="U13" s="14">
        <v>0.1588</v>
      </c>
      <c r="V13" s="14">
        <f t="shared" si="6"/>
        <v>2.3049629159999998E-2</v>
      </c>
      <c r="W13" s="14">
        <f t="shared" si="19"/>
        <v>2.3621799599999999E-3</v>
      </c>
      <c r="X13" s="14">
        <v>0.1835</v>
      </c>
      <c r="Y13" s="14">
        <f t="shared" si="8"/>
        <v>2.6470225949999995E-2</v>
      </c>
      <c r="Z13" s="14">
        <f t="shared" si="20"/>
        <v>2.8580744499999999E-3</v>
      </c>
      <c r="AA13" s="14">
        <v>0.15770000000000001</v>
      </c>
      <c r="AB13" s="14">
        <f t="shared" si="10"/>
        <v>2.2897294889999999E-2</v>
      </c>
      <c r="AC13" s="14">
        <f t="shared" si="21"/>
        <v>2.3400955900000002E-3</v>
      </c>
      <c r="AD13" s="14">
        <v>0.1797</v>
      </c>
      <c r="AE13" s="14">
        <f t="shared" si="12"/>
        <v>2.5943980289999998E-2</v>
      </c>
      <c r="AF13" s="14">
        <f t="shared" si="22"/>
        <v>2.78178299E-3</v>
      </c>
      <c r="AG13" s="14">
        <v>0.15459999999999999</v>
      </c>
      <c r="AH13" s="14">
        <f t="shared" si="14"/>
        <v>2.2467989219999995E-2</v>
      </c>
      <c r="AI13" s="14">
        <f t="shared" si="23"/>
        <v>2.2778578199999996E-3</v>
      </c>
      <c r="AJ13" s="14">
        <f t="shared" si="16"/>
        <v>0.14451578288999997</v>
      </c>
      <c r="AK13" s="14">
        <f t="shared" si="16"/>
        <v>1.507452359E-2</v>
      </c>
      <c r="AL13" s="14">
        <f t="shared" si="17"/>
        <v>0.15959030647999997</v>
      </c>
    </row>
    <row r="14" spans="1:39" ht="15.75" x14ac:dyDescent="0.25">
      <c r="A14" s="62" t="s">
        <v>150</v>
      </c>
      <c r="B14" s="60">
        <v>42159</v>
      </c>
      <c r="C14" s="63" t="s">
        <v>168</v>
      </c>
      <c r="D14" s="15">
        <v>4.166666666666667</v>
      </c>
      <c r="E14">
        <v>4</v>
      </c>
      <c r="H14" s="61">
        <v>1.7</v>
      </c>
      <c r="I14" s="61">
        <v>1.1000000000000001</v>
      </c>
      <c r="J14" s="14" t="s">
        <v>151</v>
      </c>
      <c r="K14" s="14" t="s">
        <v>151</v>
      </c>
      <c r="L14" s="14" t="s">
        <v>151</v>
      </c>
      <c r="M14" s="14" t="s">
        <v>151</v>
      </c>
      <c r="N14" s="14" t="s">
        <v>151</v>
      </c>
      <c r="O14" s="14" t="s">
        <v>151</v>
      </c>
      <c r="P14" s="14" t="s">
        <v>151</v>
      </c>
      <c r="Q14" s="14" t="s">
        <v>151</v>
      </c>
      <c r="R14" s="14" t="s">
        <v>151</v>
      </c>
      <c r="S14" s="14" t="s">
        <v>151</v>
      </c>
      <c r="T14" s="14" t="s">
        <v>151</v>
      </c>
      <c r="U14" s="14" t="s">
        <v>151</v>
      </c>
      <c r="V14" s="14" t="s">
        <v>151</v>
      </c>
      <c r="W14" s="14" t="s">
        <v>151</v>
      </c>
      <c r="X14" s="14" t="s">
        <v>151</v>
      </c>
      <c r="Y14" s="14" t="s">
        <v>151</v>
      </c>
      <c r="Z14" s="14" t="s">
        <v>151</v>
      </c>
      <c r="AA14" s="14" t="s">
        <v>151</v>
      </c>
      <c r="AB14" s="14" t="s">
        <v>151</v>
      </c>
      <c r="AC14" s="14" t="s">
        <v>151</v>
      </c>
      <c r="AD14" s="14" t="s">
        <v>151</v>
      </c>
      <c r="AE14" s="14" t="s">
        <v>151</v>
      </c>
      <c r="AF14" s="14" t="s">
        <v>151</v>
      </c>
      <c r="AG14" s="14" t="s">
        <v>151</v>
      </c>
      <c r="AH14" s="14" t="s">
        <v>151</v>
      </c>
      <c r="AI14" s="14" t="s">
        <v>151</v>
      </c>
      <c r="AJ14" s="14" t="s">
        <v>151</v>
      </c>
      <c r="AK14" s="14" t="s">
        <v>151</v>
      </c>
      <c r="AL14" s="14">
        <f t="shared" si="17"/>
        <v>0</v>
      </c>
    </row>
    <row r="15" spans="1:39" ht="15.75" x14ac:dyDescent="0.25">
      <c r="A15" s="62" t="s">
        <v>152</v>
      </c>
      <c r="B15" s="60">
        <v>42161</v>
      </c>
      <c r="C15" s="63" t="s">
        <v>168</v>
      </c>
      <c r="D15" s="48">
        <v>4.166666666666667</v>
      </c>
      <c r="E15">
        <v>4</v>
      </c>
      <c r="H15" s="61">
        <v>2</v>
      </c>
      <c r="I15" s="61">
        <v>1.9</v>
      </c>
      <c r="J15" s="14" t="s">
        <v>151</v>
      </c>
      <c r="K15" s="14" t="s">
        <v>151</v>
      </c>
      <c r="L15" s="14">
        <v>0.13730000000000001</v>
      </c>
      <c r="M15" s="14">
        <f t="shared" si="0"/>
        <v>2.0072186609999997E-2</v>
      </c>
      <c r="N15" s="14">
        <f t="shared" si="1"/>
        <v>1.93053091E-3</v>
      </c>
      <c r="O15" s="14">
        <v>0.10970000000000001</v>
      </c>
      <c r="P15" s="14">
        <f t="shared" si="2"/>
        <v>1.624998129E-2</v>
      </c>
      <c r="Q15" s="14">
        <f t="shared" si="3"/>
        <v>1.3764139900000003E-3</v>
      </c>
      <c r="R15" s="14" t="s">
        <v>151</v>
      </c>
      <c r="S15" s="14" t="s">
        <v>151</v>
      </c>
      <c r="T15" s="14" t="s">
        <v>151</v>
      </c>
      <c r="U15" s="14" t="s">
        <v>151</v>
      </c>
      <c r="V15" s="14" t="s">
        <v>151</v>
      </c>
      <c r="W15" s="14" t="s">
        <v>151</v>
      </c>
      <c r="X15" s="14" t="s">
        <v>151</v>
      </c>
      <c r="Y15" s="14" t="s">
        <v>151</v>
      </c>
      <c r="Z15" s="14" t="s">
        <v>151</v>
      </c>
      <c r="AA15" s="14" t="s">
        <v>151</v>
      </c>
      <c r="AB15" s="14" t="s">
        <v>151</v>
      </c>
      <c r="AC15" s="14" t="s">
        <v>151</v>
      </c>
      <c r="AD15" s="14" t="s">
        <v>151</v>
      </c>
      <c r="AE15" s="14" t="s">
        <v>151</v>
      </c>
      <c r="AF15" s="14" t="s">
        <v>151</v>
      </c>
      <c r="AG15" s="14" t="s">
        <v>151</v>
      </c>
      <c r="AH15" s="14" t="s">
        <v>151</v>
      </c>
      <c r="AI15" s="14" t="s">
        <v>151</v>
      </c>
      <c r="AJ15" s="14" t="s">
        <v>151</v>
      </c>
      <c r="AK15" s="14" t="s">
        <v>151</v>
      </c>
      <c r="AL15" s="14">
        <f t="shared" si="17"/>
        <v>0</v>
      </c>
    </row>
    <row r="16" spans="1:39" x14ac:dyDescent="0.25">
      <c r="A16" t="s">
        <v>12</v>
      </c>
      <c r="B16" s="60">
        <v>42153</v>
      </c>
      <c r="C16" s="16" t="s">
        <v>167</v>
      </c>
      <c r="D16" s="15">
        <v>3.340393518518519</v>
      </c>
      <c r="E16">
        <v>1</v>
      </c>
      <c r="H16" s="41">
        <v>1.8</v>
      </c>
      <c r="I16" s="61">
        <v>1.5</v>
      </c>
      <c r="J16" s="41">
        <v>1.6</v>
      </c>
      <c r="K16" s="41">
        <v>1.7</v>
      </c>
      <c r="L16" s="14">
        <v>0.1343</v>
      </c>
      <c r="M16" s="14">
        <f>0.0004341 + (0.1491914*L16)</f>
        <v>2.0470505020000002E-2</v>
      </c>
      <c r="N16" s="14">
        <f xml:space="preserve"> -0.003386 + (0.0412515*L16)</f>
        <v>2.1540764500000004E-3</v>
      </c>
      <c r="O16" s="14">
        <v>0.1794</v>
      </c>
      <c r="P16" s="14">
        <f>0.0004341 + (0.1491914*O16)</f>
        <v>2.7199037160000002E-2</v>
      </c>
      <c r="Q16" s="14">
        <f xml:space="preserve"> -0.003386 + (0.0412515*O16)</f>
        <v>4.0145191000000007E-3</v>
      </c>
      <c r="R16" s="14">
        <v>0.16189999999999999</v>
      </c>
      <c r="S16" s="14">
        <f>0.0004341 + (0.1491914*R16)</f>
        <v>2.458818766E-2</v>
      </c>
      <c r="T16" s="14">
        <f xml:space="preserve"> -0.003386 + (0.0412515*R16)</f>
        <v>3.2926178500000004E-3</v>
      </c>
      <c r="U16" s="14">
        <v>0.27639999999999998</v>
      </c>
      <c r="V16" s="14">
        <f>0.0004341 + (0.1491914*U16)</f>
        <v>4.1670602959999997E-2</v>
      </c>
      <c r="W16" s="14">
        <f xml:space="preserve"> -0.003386 + (0.0412515*U16)</f>
        <v>8.0159146000000001E-3</v>
      </c>
      <c r="X16" s="14">
        <v>0.1661</v>
      </c>
      <c r="Y16" s="14">
        <f>0.0004341 + (0.1491914*X16)</f>
        <v>2.521479154E-2</v>
      </c>
      <c r="Z16" s="14">
        <f xml:space="preserve"> -0.003386 + (0.0412515*X16)</f>
        <v>3.4658741500000001E-3</v>
      </c>
      <c r="AA16" s="14">
        <v>0.1396</v>
      </c>
      <c r="AB16" s="14">
        <f>0.0004341 + (0.1491914*AA16)</f>
        <v>2.126121944E-2</v>
      </c>
      <c r="AC16" s="14">
        <f xml:space="preserve"> -0.003386 + (0.0412515*AA16)</f>
        <v>2.3727094000000008E-3</v>
      </c>
      <c r="AD16" s="14">
        <v>0.1457</v>
      </c>
      <c r="AE16" s="14">
        <f>0.0004341 + (0.1491914*AD16)</f>
        <v>2.217128698E-2</v>
      </c>
      <c r="AF16" s="14">
        <f xml:space="preserve"> -0.003386 + (0.0412515*AD16)</f>
        <v>2.6243435499999999E-3</v>
      </c>
      <c r="AG16" s="14">
        <v>0.1978</v>
      </c>
      <c r="AH16" s="14">
        <f>0.0004341 + (0.1491914*AG16)</f>
        <v>2.9944158920000002E-2</v>
      </c>
      <c r="AI16" s="14">
        <f xml:space="preserve"> -0.003386 + (0.0412515*AG16)</f>
        <v>4.7735467000000007E-3</v>
      </c>
      <c r="AJ16" s="14">
        <f t="shared" ref="AJ16:AK30" si="24">SUM(M16,P16,S16,V16,Y16,AB16,AE16,AH16)</f>
        <v>0.21251978968000002</v>
      </c>
      <c r="AK16" s="14">
        <f t="shared" si="24"/>
        <v>3.0713601799999997E-2</v>
      </c>
      <c r="AL16" s="14">
        <f t="shared" si="17"/>
        <v>0.24323339148000001</v>
      </c>
    </row>
    <row r="17" spans="1:38" x14ac:dyDescent="0.25">
      <c r="A17" t="s">
        <v>16</v>
      </c>
      <c r="B17" s="60">
        <v>42152</v>
      </c>
      <c r="C17" s="16" t="s">
        <v>167</v>
      </c>
      <c r="D17" s="15">
        <v>3.340393518518519</v>
      </c>
      <c r="E17">
        <v>1</v>
      </c>
      <c r="F17">
        <v>2</v>
      </c>
      <c r="H17" s="41">
        <v>1.6</v>
      </c>
      <c r="I17" s="61">
        <v>1.6</v>
      </c>
      <c r="J17" s="41">
        <v>1.9</v>
      </c>
      <c r="K17" s="41">
        <v>1.5</v>
      </c>
      <c r="L17" s="14">
        <v>0.182</v>
      </c>
      <c r="M17" s="14">
        <f t="shared" ref="M17:M28" si="25">0.0004341 + (0.1491914*L17)</f>
        <v>2.7586934800000001E-2</v>
      </c>
      <c r="N17" s="14">
        <f t="shared" ref="N17:N29" si="26" xml:space="preserve"> -0.003386 + (0.0412515*L17)</f>
        <v>4.1217730000000005E-3</v>
      </c>
      <c r="O17" s="14">
        <v>0.16830000000000001</v>
      </c>
      <c r="P17" s="14">
        <f t="shared" ref="P17:P28" si="27">0.0004341 + (0.1491914*O17)</f>
        <v>2.554301262E-2</v>
      </c>
      <c r="Q17" s="14">
        <f t="shared" ref="Q17:Q29" si="28" xml:space="preserve"> -0.003386 + (0.0412515*O17)</f>
        <v>3.5566274500000005E-3</v>
      </c>
      <c r="R17" s="14">
        <v>0.1845</v>
      </c>
      <c r="S17" s="14">
        <f t="shared" ref="S17:S28" si="29">0.0004341 + (0.1491914*R17)</f>
        <v>2.79599133E-2</v>
      </c>
      <c r="T17" s="14">
        <f t="shared" ref="T17:T29" si="30" xml:space="preserve"> -0.003386 + (0.0412515*R17)</f>
        <v>4.2249017500000001E-3</v>
      </c>
      <c r="U17" s="14">
        <v>0.1411</v>
      </c>
      <c r="V17" s="14">
        <f t="shared" ref="V17:V28" si="31">0.0004341 + (0.1491914*U17)</f>
        <v>2.1485006540000001E-2</v>
      </c>
      <c r="W17" s="14">
        <f t="shared" ref="W17:W29" si="32" xml:space="preserve"> -0.003386 + (0.0412515*U17)</f>
        <v>2.4345866500000007E-3</v>
      </c>
      <c r="X17" s="14">
        <v>0.15920000000000001</v>
      </c>
      <c r="Y17" s="14">
        <f t="shared" ref="Y17:Y28" si="33">0.0004341 + (0.1491914*X17)</f>
        <v>2.4185370880000001E-2</v>
      </c>
      <c r="Z17" s="14">
        <f t="shared" ref="Z17:Z29" si="34" xml:space="preserve"> -0.003386 + (0.0412515*X17)</f>
        <v>3.1812388000000006E-3</v>
      </c>
      <c r="AA17" s="14">
        <v>0.19489999999999999</v>
      </c>
      <c r="AB17" s="14">
        <f t="shared" ref="AB17:AB28" si="35">0.0004341 + (0.1491914*AA17)</f>
        <v>2.951150386E-2</v>
      </c>
      <c r="AC17" s="14">
        <f t="shared" ref="AC17:AC29" si="36" xml:space="preserve"> -0.003386 + (0.0412515*AA17)</f>
        <v>4.6539173499999999E-3</v>
      </c>
      <c r="AD17" s="14">
        <v>0.17280000000000001</v>
      </c>
      <c r="AE17" s="14">
        <f t="shared" ref="AE17:AE28" si="37">0.0004341 + (0.1491914*AD17)</f>
        <v>2.6214373920000002E-2</v>
      </c>
      <c r="AF17" s="14">
        <f t="shared" ref="AF17:AF29" si="38" xml:space="preserve"> -0.003386 + (0.0412515*AD17)</f>
        <v>3.7422592000000005E-3</v>
      </c>
      <c r="AG17" s="14">
        <v>0.19520000000000001</v>
      </c>
      <c r="AH17" s="14">
        <f t="shared" ref="AH17:AH28" si="39">0.0004341 + (0.1491914*AG17)</f>
        <v>2.9556261280000003E-2</v>
      </c>
      <c r="AI17" s="14">
        <f t="shared" ref="AI17:AI29" si="40" xml:space="preserve"> -0.003386 + (0.0412515*AG17)</f>
        <v>4.666292800000001E-3</v>
      </c>
      <c r="AJ17" s="14">
        <f t="shared" si="24"/>
        <v>0.21204237720000002</v>
      </c>
      <c r="AK17" s="14">
        <f t="shared" si="24"/>
        <v>3.0581597000000002E-2</v>
      </c>
      <c r="AL17" s="14">
        <f t="shared" si="17"/>
        <v>0.24262397420000004</v>
      </c>
    </row>
    <row r="18" spans="1:38" x14ac:dyDescent="0.25">
      <c r="A18" t="s">
        <v>20</v>
      </c>
      <c r="B18" s="60">
        <v>42152</v>
      </c>
      <c r="C18" s="16" t="s">
        <v>167</v>
      </c>
      <c r="D18" s="15">
        <v>3.340393518518519</v>
      </c>
      <c r="E18">
        <v>1</v>
      </c>
      <c r="F18">
        <v>2</v>
      </c>
      <c r="H18" s="41">
        <v>1.8</v>
      </c>
      <c r="I18" s="61">
        <v>1.8</v>
      </c>
      <c r="J18" s="41">
        <v>2</v>
      </c>
      <c r="K18" s="41">
        <v>1.8</v>
      </c>
      <c r="L18" s="14">
        <v>0.22950000000000001</v>
      </c>
      <c r="M18" s="14">
        <f t="shared" si="25"/>
        <v>3.46735263E-2</v>
      </c>
      <c r="N18" s="14">
        <f t="shared" si="26"/>
        <v>6.0812192500000004E-3</v>
      </c>
      <c r="O18" s="14">
        <v>0.223</v>
      </c>
      <c r="P18" s="14">
        <f t="shared" si="27"/>
        <v>3.3703782199999997E-2</v>
      </c>
      <c r="Q18" s="14">
        <f t="shared" si="28"/>
        <v>5.8130845000000011E-3</v>
      </c>
      <c r="R18" s="14">
        <v>0.2437</v>
      </c>
      <c r="S18" s="14">
        <f t="shared" si="29"/>
        <v>3.6792044179999997E-2</v>
      </c>
      <c r="T18" s="14">
        <f t="shared" si="30"/>
        <v>6.6669905500000015E-3</v>
      </c>
      <c r="U18" s="14">
        <v>0.20649999999999999</v>
      </c>
      <c r="V18" s="14">
        <f t="shared" si="31"/>
        <v>3.1242124099999997E-2</v>
      </c>
      <c r="W18" s="14">
        <f t="shared" si="32"/>
        <v>5.1324347499999996E-3</v>
      </c>
      <c r="X18" s="14">
        <v>0.2031</v>
      </c>
      <c r="Y18" s="14">
        <f t="shared" si="33"/>
        <v>3.073487334E-2</v>
      </c>
      <c r="Z18" s="14">
        <f t="shared" si="34"/>
        <v>4.9921796500000011E-3</v>
      </c>
      <c r="AA18" s="14">
        <v>0.1618</v>
      </c>
      <c r="AB18" s="14">
        <f t="shared" si="35"/>
        <v>2.457326852E-2</v>
      </c>
      <c r="AC18" s="14">
        <f t="shared" si="36"/>
        <v>3.2884927000000003E-3</v>
      </c>
      <c r="AD18" s="14">
        <v>0.1913</v>
      </c>
      <c r="AE18" s="14">
        <f t="shared" si="37"/>
        <v>2.8974414819999999E-2</v>
      </c>
      <c r="AF18" s="14">
        <f t="shared" si="38"/>
        <v>4.5054119499999996E-3</v>
      </c>
      <c r="AG18" s="14">
        <v>0.16239999999999999</v>
      </c>
      <c r="AH18" s="14">
        <f t="shared" si="39"/>
        <v>2.4662783359999999E-2</v>
      </c>
      <c r="AI18" s="14">
        <f t="shared" si="40"/>
        <v>3.3132435999999998E-3</v>
      </c>
      <c r="AJ18" s="14">
        <f t="shared" si="24"/>
        <v>0.24535681681999996</v>
      </c>
      <c r="AK18" s="14">
        <f t="shared" si="24"/>
        <v>3.9793056950000003E-2</v>
      </c>
      <c r="AL18" s="14">
        <f t="shared" si="17"/>
        <v>0.28514987376999995</v>
      </c>
    </row>
    <row r="19" spans="1:38" x14ac:dyDescent="0.25">
      <c r="A19" t="s">
        <v>22</v>
      </c>
      <c r="B19" s="60">
        <v>42138</v>
      </c>
      <c r="C19" s="16" t="s">
        <v>166</v>
      </c>
      <c r="D19" s="15">
        <v>3.340393518518519</v>
      </c>
      <c r="E19">
        <v>1</v>
      </c>
      <c r="H19" s="41">
        <v>1</v>
      </c>
      <c r="I19" s="61">
        <v>1</v>
      </c>
      <c r="J19">
        <v>1.1000000000000001</v>
      </c>
      <c r="K19">
        <v>1.2</v>
      </c>
      <c r="L19" s="14">
        <v>0.1915</v>
      </c>
      <c r="M19" s="14">
        <f t="shared" si="25"/>
        <v>2.9004253100000002E-2</v>
      </c>
      <c r="N19" s="14">
        <f t="shared" si="26"/>
        <v>4.5136622500000015E-3</v>
      </c>
      <c r="O19" s="14">
        <v>0.25309999999999999</v>
      </c>
      <c r="P19" s="14">
        <f t="shared" si="27"/>
        <v>3.8194443340000002E-2</v>
      </c>
      <c r="Q19" s="14">
        <f t="shared" si="28"/>
        <v>7.0547546499999999E-3</v>
      </c>
      <c r="R19" s="14">
        <v>0.2036</v>
      </c>
      <c r="S19" s="14">
        <f t="shared" si="29"/>
        <v>3.0809469039999999E-2</v>
      </c>
      <c r="T19" s="14">
        <f t="shared" si="30"/>
        <v>5.0128054000000005E-3</v>
      </c>
      <c r="U19" s="14">
        <v>0.21870000000000001</v>
      </c>
      <c r="V19" s="14">
        <f t="shared" si="31"/>
        <v>3.3062259179999998E-2</v>
      </c>
      <c r="W19" s="14">
        <f t="shared" si="32"/>
        <v>5.6357030500000013E-3</v>
      </c>
      <c r="X19" s="14">
        <v>0.1389</v>
      </c>
      <c r="Y19" s="14">
        <f t="shared" si="33"/>
        <v>2.1156785460000001E-2</v>
      </c>
      <c r="Z19" s="14">
        <f t="shared" si="34"/>
        <v>2.3438333500000004E-3</v>
      </c>
      <c r="AA19" s="14">
        <v>0.20449999999999999</v>
      </c>
      <c r="AB19" s="14">
        <f t="shared" si="35"/>
        <v>3.0943741299999997E-2</v>
      </c>
      <c r="AC19" s="14">
        <f t="shared" si="36"/>
        <v>5.0499317500000002E-3</v>
      </c>
      <c r="AD19" s="14">
        <v>0.1943</v>
      </c>
      <c r="AE19" s="14">
        <f t="shared" si="37"/>
        <v>2.9421989020000001E-2</v>
      </c>
      <c r="AF19" s="14">
        <f t="shared" si="38"/>
        <v>4.6291664500000013E-3</v>
      </c>
      <c r="AG19" s="14">
        <v>0.17130000000000001</v>
      </c>
      <c r="AH19" s="14">
        <f t="shared" si="39"/>
        <v>2.5990586820000001E-2</v>
      </c>
      <c r="AI19" s="14">
        <f t="shared" si="40"/>
        <v>3.6803819500000005E-3</v>
      </c>
      <c r="AJ19" s="14">
        <f t="shared" si="24"/>
        <v>0.23858352726000001</v>
      </c>
      <c r="AK19" s="14">
        <f t="shared" si="24"/>
        <v>3.792023885000001E-2</v>
      </c>
      <c r="AL19" s="14">
        <f t="shared" si="17"/>
        <v>0.27650376611000005</v>
      </c>
    </row>
    <row r="20" spans="1:38" x14ac:dyDescent="0.25">
      <c r="A20" t="s">
        <v>140</v>
      </c>
      <c r="B20" s="60">
        <v>42159</v>
      </c>
      <c r="C20" s="19" t="s">
        <v>168</v>
      </c>
      <c r="D20" s="15">
        <v>3.340393518518519</v>
      </c>
      <c r="E20">
        <v>2</v>
      </c>
      <c r="H20" s="41">
        <v>1.7</v>
      </c>
      <c r="I20" s="41">
        <v>1.7</v>
      </c>
      <c r="J20" s="16">
        <v>1.9</v>
      </c>
      <c r="K20" s="41">
        <v>2.2999999999999998</v>
      </c>
      <c r="L20" s="14">
        <v>0.17449999999999999</v>
      </c>
      <c r="M20" s="14">
        <f t="shared" si="25"/>
        <v>2.64679993E-2</v>
      </c>
      <c r="N20" s="14">
        <f t="shared" si="26"/>
        <v>3.8123867499999997E-3</v>
      </c>
      <c r="O20" s="14">
        <v>0.1474</v>
      </c>
      <c r="P20" s="14">
        <f t="shared" si="27"/>
        <v>2.242491236E-2</v>
      </c>
      <c r="Q20" s="14">
        <f t="shared" si="28"/>
        <v>2.6944711000000008E-3</v>
      </c>
      <c r="R20" s="14">
        <v>0.20030000000000001</v>
      </c>
      <c r="S20" s="14">
        <f t="shared" si="29"/>
        <v>3.0317137420000001E-2</v>
      </c>
      <c r="T20" s="14">
        <f t="shared" si="30"/>
        <v>4.8766754500000013E-3</v>
      </c>
      <c r="U20" s="14">
        <v>0.2407</v>
      </c>
      <c r="V20" s="14">
        <f t="shared" si="31"/>
        <v>3.6344469980000002E-2</v>
      </c>
      <c r="W20" s="14">
        <f t="shared" si="32"/>
        <v>6.5432360499999998E-3</v>
      </c>
      <c r="X20" s="14">
        <v>0.19700000000000001</v>
      </c>
      <c r="Y20" s="14">
        <f t="shared" si="33"/>
        <v>2.98248058E-2</v>
      </c>
      <c r="Z20" s="14">
        <f t="shared" si="34"/>
        <v>4.7405455000000003E-3</v>
      </c>
      <c r="AA20" s="14">
        <v>0.1608</v>
      </c>
      <c r="AB20" s="14">
        <f t="shared" si="35"/>
        <v>2.4424077119999998E-2</v>
      </c>
      <c r="AC20" s="14">
        <f t="shared" si="36"/>
        <v>3.2472412000000006E-3</v>
      </c>
      <c r="AD20" s="14">
        <v>0.15559999999999999</v>
      </c>
      <c r="AE20" s="14">
        <f t="shared" si="37"/>
        <v>2.3648281839999997E-2</v>
      </c>
      <c r="AF20" s="14">
        <f t="shared" si="38"/>
        <v>3.0327334000000003E-3</v>
      </c>
      <c r="AG20" s="14">
        <v>0.14979999999999999</v>
      </c>
      <c r="AH20" s="14">
        <f t="shared" si="39"/>
        <v>2.278297172E-2</v>
      </c>
      <c r="AI20" s="14">
        <f t="shared" si="40"/>
        <v>2.7934746999999996E-3</v>
      </c>
      <c r="AJ20" s="14">
        <f t="shared" si="24"/>
        <v>0.21623465553999999</v>
      </c>
      <c r="AK20" s="14">
        <f t="shared" si="24"/>
        <v>3.1740764150000003E-2</v>
      </c>
      <c r="AL20" s="14">
        <f t="shared" si="17"/>
        <v>0.24797541968999998</v>
      </c>
    </row>
    <row r="21" spans="1:38" x14ac:dyDescent="0.25">
      <c r="A21" t="s">
        <v>24</v>
      </c>
      <c r="B21" s="60">
        <v>42161</v>
      </c>
      <c r="C21" s="16" t="s">
        <v>168</v>
      </c>
      <c r="D21" s="15">
        <v>3.340393518518519</v>
      </c>
      <c r="E21">
        <v>2</v>
      </c>
      <c r="H21" s="41">
        <v>1.2</v>
      </c>
      <c r="I21" s="41">
        <v>1.1000000000000001</v>
      </c>
      <c r="J21">
        <v>1.2</v>
      </c>
      <c r="K21" s="61">
        <v>1.3</v>
      </c>
      <c r="L21" s="14">
        <v>0.17829999999999999</v>
      </c>
      <c r="M21" s="14">
        <f t="shared" si="25"/>
        <v>2.7034926619999997E-2</v>
      </c>
      <c r="N21" s="14">
        <f t="shared" si="26"/>
        <v>3.9691424500000001E-3</v>
      </c>
      <c r="O21" s="14">
        <v>0.2099</v>
      </c>
      <c r="P21" s="14">
        <f t="shared" si="27"/>
        <v>3.1749374859999999E-2</v>
      </c>
      <c r="Q21" s="14">
        <f t="shared" si="28"/>
        <v>5.2726898500000015E-3</v>
      </c>
      <c r="R21" s="14">
        <v>0.2208</v>
      </c>
      <c r="S21" s="14">
        <f t="shared" si="29"/>
        <v>3.3375561120000001E-2</v>
      </c>
      <c r="T21" s="14">
        <f t="shared" si="30"/>
        <v>5.7223311999999998E-3</v>
      </c>
      <c r="U21" s="14">
        <v>0.18329999999999999</v>
      </c>
      <c r="V21" s="14">
        <f t="shared" si="31"/>
        <v>2.7780883619999999E-2</v>
      </c>
      <c r="W21" s="14">
        <f t="shared" si="32"/>
        <v>4.1753999500000003E-3</v>
      </c>
      <c r="X21" s="14">
        <v>0.18790000000000001</v>
      </c>
      <c r="Y21" s="14">
        <f t="shared" si="33"/>
        <v>2.8467164060000001E-2</v>
      </c>
      <c r="Z21" s="14">
        <f t="shared" si="34"/>
        <v>4.3651568500000012E-3</v>
      </c>
      <c r="AA21" s="14">
        <v>0.18940000000000001</v>
      </c>
      <c r="AB21" s="14">
        <f t="shared" si="35"/>
        <v>2.8690951160000002E-2</v>
      </c>
      <c r="AC21" s="14">
        <f t="shared" si="36"/>
        <v>4.4270341000000012E-3</v>
      </c>
      <c r="AD21" s="14">
        <v>0.14829999999999999</v>
      </c>
      <c r="AE21" s="14">
        <f t="shared" si="37"/>
        <v>2.2559184619999999E-2</v>
      </c>
      <c r="AF21" s="14">
        <f t="shared" si="38"/>
        <v>2.7315974499999996E-3</v>
      </c>
      <c r="AG21" s="14">
        <v>0.15090000000000001</v>
      </c>
      <c r="AH21" s="14">
        <f t="shared" si="39"/>
        <v>2.2947082260000001E-2</v>
      </c>
      <c r="AI21" s="14">
        <f t="shared" si="40"/>
        <v>2.8388513500000011E-3</v>
      </c>
      <c r="AJ21" s="14">
        <f t="shared" si="24"/>
        <v>0.22260512832000001</v>
      </c>
      <c r="AK21" s="14">
        <f t="shared" si="24"/>
        <v>3.3502203200000011E-2</v>
      </c>
      <c r="AL21" s="14">
        <f t="shared" si="17"/>
        <v>0.25610733152000004</v>
      </c>
    </row>
    <row r="22" spans="1:38" x14ac:dyDescent="0.25">
      <c r="A22" t="s">
        <v>141</v>
      </c>
      <c r="B22" s="60">
        <v>42161</v>
      </c>
      <c r="C22" s="19" t="s">
        <v>168</v>
      </c>
      <c r="D22" s="15">
        <v>3.340393518518519</v>
      </c>
      <c r="E22">
        <v>2</v>
      </c>
      <c r="H22" s="41">
        <v>1.3</v>
      </c>
      <c r="I22" s="61">
        <v>1.3</v>
      </c>
      <c r="J22">
        <v>1.3</v>
      </c>
      <c r="K22" s="61">
        <v>1.6</v>
      </c>
      <c r="L22" s="14">
        <v>0.1928</v>
      </c>
      <c r="M22" s="14">
        <f t="shared" si="25"/>
        <v>2.919820192E-2</v>
      </c>
      <c r="N22" s="14">
        <f t="shared" si="26"/>
        <v>4.5672892000000014E-3</v>
      </c>
      <c r="O22" s="14">
        <v>0.18329999999999999</v>
      </c>
      <c r="P22" s="14">
        <f t="shared" si="27"/>
        <v>2.7780883619999999E-2</v>
      </c>
      <c r="Q22" s="14">
        <f t="shared" si="28"/>
        <v>4.1753999500000003E-3</v>
      </c>
      <c r="R22" s="14">
        <v>0.15640000000000001</v>
      </c>
      <c r="S22" s="14">
        <f t="shared" si="29"/>
        <v>2.3767634960000002E-2</v>
      </c>
      <c r="T22" s="14">
        <f t="shared" si="30"/>
        <v>3.0657346000000007E-3</v>
      </c>
      <c r="U22" s="14">
        <v>0.1711</v>
      </c>
      <c r="V22" s="14">
        <f t="shared" si="31"/>
        <v>2.5960748540000002E-2</v>
      </c>
      <c r="W22" s="14">
        <f t="shared" si="32"/>
        <v>3.6721316500000004E-3</v>
      </c>
      <c r="X22" s="14">
        <v>0.15670000000000001</v>
      </c>
      <c r="Y22" s="14">
        <f t="shared" si="33"/>
        <v>2.3812392380000002E-2</v>
      </c>
      <c r="Z22" s="14">
        <f t="shared" si="34"/>
        <v>3.0781100500000009E-3</v>
      </c>
      <c r="AA22" s="14">
        <v>0.14860000000000001</v>
      </c>
      <c r="AB22" s="14">
        <f t="shared" si="35"/>
        <v>2.2603942040000002E-2</v>
      </c>
      <c r="AC22" s="14">
        <f t="shared" si="36"/>
        <v>2.7439729000000006E-3</v>
      </c>
      <c r="AD22" s="14">
        <v>0.1273</v>
      </c>
      <c r="AE22" s="14">
        <f t="shared" si="37"/>
        <v>1.942616522E-2</v>
      </c>
      <c r="AF22" s="14">
        <f t="shared" si="38"/>
        <v>1.8653159499999999E-3</v>
      </c>
      <c r="AG22" s="14">
        <v>0.10009999999999999</v>
      </c>
      <c r="AH22" s="14">
        <f t="shared" si="39"/>
        <v>1.5368159139999999E-2</v>
      </c>
      <c r="AI22" s="14">
        <f t="shared" si="40"/>
        <v>7.4327515000000011E-4</v>
      </c>
      <c r="AJ22" s="14">
        <f t="shared" si="24"/>
        <v>0.18791812782</v>
      </c>
      <c r="AK22" s="14">
        <f t="shared" si="24"/>
        <v>2.3911229450000009E-2</v>
      </c>
      <c r="AL22" s="14">
        <f t="shared" si="17"/>
        <v>0.21182935727000002</v>
      </c>
    </row>
    <row r="23" spans="1:38" x14ac:dyDescent="0.25">
      <c r="A23" t="s">
        <v>28</v>
      </c>
      <c r="B23" s="60">
        <v>42162</v>
      </c>
      <c r="C23" s="19" t="s">
        <v>168</v>
      </c>
      <c r="D23" s="15">
        <v>3.340393518518519</v>
      </c>
      <c r="E23">
        <v>2</v>
      </c>
      <c r="H23" s="41">
        <v>2</v>
      </c>
      <c r="I23" s="41">
        <v>1.6</v>
      </c>
      <c r="J23">
        <v>1.8</v>
      </c>
      <c r="K23" s="61">
        <v>2</v>
      </c>
      <c r="L23" s="14">
        <v>0.18390000000000001</v>
      </c>
      <c r="M23" s="14">
        <f t="shared" si="25"/>
        <v>2.7870398460000001E-2</v>
      </c>
      <c r="N23" s="14">
        <f t="shared" si="26"/>
        <v>4.2001508500000007E-3</v>
      </c>
      <c r="O23" s="14">
        <v>0.20019999999999999</v>
      </c>
      <c r="P23" s="14">
        <f t="shared" si="27"/>
        <v>3.0302218279999998E-2</v>
      </c>
      <c r="Q23" s="14">
        <f t="shared" si="28"/>
        <v>4.8725503000000003E-3</v>
      </c>
      <c r="R23" s="14">
        <v>0.1426</v>
      </c>
      <c r="S23" s="14">
        <f t="shared" si="29"/>
        <v>2.1708793640000001E-2</v>
      </c>
      <c r="T23" s="14">
        <f t="shared" si="30"/>
        <v>2.4964639000000007E-3</v>
      </c>
      <c r="U23" s="14">
        <v>0.17799999999999999</v>
      </c>
      <c r="V23" s="14">
        <f t="shared" si="31"/>
        <v>2.6990169200000001E-2</v>
      </c>
      <c r="W23" s="14">
        <f t="shared" si="32"/>
        <v>3.9567669999999999E-3</v>
      </c>
      <c r="X23" s="14">
        <v>0.18029999999999999</v>
      </c>
      <c r="Y23" s="14">
        <f t="shared" si="33"/>
        <v>2.7333309419999997E-2</v>
      </c>
      <c r="Z23" s="14">
        <f t="shared" si="34"/>
        <v>4.0516454500000004E-3</v>
      </c>
      <c r="AA23" s="14">
        <v>0.20569999999999999</v>
      </c>
      <c r="AB23" s="14">
        <f t="shared" si="35"/>
        <v>3.1122770979999999E-2</v>
      </c>
      <c r="AC23" s="14">
        <f t="shared" si="36"/>
        <v>5.0994335500000008E-3</v>
      </c>
      <c r="AD23" s="14">
        <v>0.17419999999999999</v>
      </c>
      <c r="AE23" s="14">
        <f t="shared" si="37"/>
        <v>2.642324188E-2</v>
      </c>
      <c r="AF23" s="14">
        <f t="shared" si="38"/>
        <v>3.8000113000000004E-3</v>
      </c>
      <c r="AG23" s="14">
        <v>0.1041</v>
      </c>
      <c r="AH23" s="14">
        <f t="shared" si="39"/>
        <v>1.5964924740000001E-2</v>
      </c>
      <c r="AI23" s="14">
        <f t="shared" si="40"/>
        <v>9.0828114999999977E-4</v>
      </c>
      <c r="AJ23" s="14">
        <f t="shared" si="24"/>
        <v>0.20771582659999999</v>
      </c>
      <c r="AK23" s="14">
        <f t="shared" si="24"/>
        <v>2.9385303500000001E-2</v>
      </c>
      <c r="AL23" s="14">
        <f t="shared" si="17"/>
        <v>0.2371011301</v>
      </c>
    </row>
    <row r="24" spans="1:38" ht="15.75" x14ac:dyDescent="0.25">
      <c r="A24" s="62" t="s">
        <v>30</v>
      </c>
      <c r="B24" s="60">
        <v>42163</v>
      </c>
      <c r="C24" s="16" t="s">
        <v>168</v>
      </c>
      <c r="D24" s="15">
        <v>3.340393518518519</v>
      </c>
      <c r="E24">
        <v>2</v>
      </c>
      <c r="F24">
        <v>1</v>
      </c>
      <c r="H24" s="41">
        <v>1.6</v>
      </c>
      <c r="I24" s="41">
        <v>1.5</v>
      </c>
      <c r="J24">
        <v>1.6</v>
      </c>
      <c r="K24" s="61">
        <v>1.8</v>
      </c>
      <c r="L24" s="14">
        <v>0.1905</v>
      </c>
      <c r="M24" s="14">
        <f t="shared" si="25"/>
        <v>2.88550617E-2</v>
      </c>
      <c r="N24" s="14">
        <f t="shared" si="26"/>
        <v>4.4724107500000009E-3</v>
      </c>
      <c r="O24" s="14">
        <v>0.15429999999999999</v>
      </c>
      <c r="P24" s="14">
        <f t="shared" si="27"/>
        <v>2.3454333019999999E-2</v>
      </c>
      <c r="Q24" s="14">
        <f t="shared" si="28"/>
        <v>2.9791064500000004E-3</v>
      </c>
      <c r="R24" s="14">
        <v>0.1699</v>
      </c>
      <c r="S24" s="14">
        <f t="shared" si="29"/>
        <v>2.578171886E-2</v>
      </c>
      <c r="T24" s="14">
        <f t="shared" si="30"/>
        <v>3.6226298500000005E-3</v>
      </c>
      <c r="U24" s="14">
        <v>0.21360000000000001</v>
      </c>
      <c r="V24" s="14">
        <f t="shared" si="31"/>
        <v>3.2301383039999999E-2</v>
      </c>
      <c r="W24" s="14">
        <f t="shared" si="32"/>
        <v>5.425320400000001E-3</v>
      </c>
      <c r="X24" s="14">
        <v>0.15709999999999999</v>
      </c>
      <c r="Y24" s="14">
        <f t="shared" si="33"/>
        <v>2.3872068939999998E-2</v>
      </c>
      <c r="Z24" s="14">
        <f t="shared" si="34"/>
        <v>3.0946106500000002E-3</v>
      </c>
      <c r="AA24" s="14">
        <v>0.1946</v>
      </c>
      <c r="AB24" s="14">
        <f t="shared" si="35"/>
        <v>2.946674644E-2</v>
      </c>
      <c r="AC24" s="14">
        <f t="shared" si="36"/>
        <v>4.6415419000000006E-3</v>
      </c>
      <c r="AD24" s="14">
        <v>0.1489</v>
      </c>
      <c r="AE24" s="14">
        <f t="shared" si="37"/>
        <v>2.2648699460000001E-2</v>
      </c>
      <c r="AF24" s="14">
        <f t="shared" si="38"/>
        <v>2.7563483500000008E-3</v>
      </c>
      <c r="AG24" s="14">
        <v>0.17169999999999999</v>
      </c>
      <c r="AH24" s="14">
        <f t="shared" si="39"/>
        <v>2.6050263379999997E-2</v>
      </c>
      <c r="AI24" s="14">
        <f t="shared" si="40"/>
        <v>3.6968825499999998E-3</v>
      </c>
      <c r="AJ24" s="14">
        <f t="shared" si="24"/>
        <v>0.21243027483999999</v>
      </c>
      <c r="AK24" s="14">
        <f t="shared" si="24"/>
        <v>3.0688850900000002E-2</v>
      </c>
      <c r="AL24" s="14">
        <f t="shared" si="17"/>
        <v>0.24311912574</v>
      </c>
    </row>
    <row r="25" spans="1:38" x14ac:dyDescent="0.25">
      <c r="A25" t="s">
        <v>67</v>
      </c>
      <c r="B25" s="60">
        <v>42163</v>
      </c>
      <c r="C25" s="16" t="s">
        <v>168</v>
      </c>
      <c r="D25" s="15">
        <v>3.340393518518519</v>
      </c>
      <c r="E25">
        <v>2</v>
      </c>
      <c r="H25" s="41">
        <v>1.6</v>
      </c>
      <c r="I25" s="41">
        <v>1.5</v>
      </c>
      <c r="J25">
        <v>1.6</v>
      </c>
      <c r="K25" s="41">
        <v>2</v>
      </c>
      <c r="L25" s="14">
        <v>0.17849999999999999</v>
      </c>
      <c r="M25" s="14">
        <f t="shared" si="25"/>
        <v>2.70647649E-2</v>
      </c>
      <c r="N25" s="14">
        <f t="shared" si="26"/>
        <v>3.9773927500000002E-3</v>
      </c>
      <c r="O25" s="14">
        <v>0.16289999999999999</v>
      </c>
      <c r="P25" s="14">
        <f t="shared" si="27"/>
        <v>2.4737379059999998E-2</v>
      </c>
      <c r="Q25" s="14">
        <f t="shared" si="28"/>
        <v>3.3338693500000001E-3</v>
      </c>
      <c r="R25" s="14">
        <v>0.15679999999999999</v>
      </c>
      <c r="S25" s="14">
        <f t="shared" si="29"/>
        <v>2.3827311519999998E-2</v>
      </c>
      <c r="T25" s="14">
        <f t="shared" si="30"/>
        <v>3.0822352000000001E-3</v>
      </c>
      <c r="U25" s="14">
        <v>0.20610000000000001</v>
      </c>
      <c r="V25" s="14">
        <f t="shared" si="31"/>
        <v>3.1182447540000002E-2</v>
      </c>
      <c r="W25" s="14">
        <f t="shared" si="32"/>
        <v>5.1159341500000011E-3</v>
      </c>
      <c r="X25" s="14">
        <v>0.18870000000000001</v>
      </c>
      <c r="Y25" s="14">
        <f t="shared" si="33"/>
        <v>2.858651718E-2</v>
      </c>
      <c r="Z25" s="14">
        <f t="shared" si="34"/>
        <v>4.3981580500000008E-3</v>
      </c>
      <c r="AA25" s="14">
        <v>0.1447</v>
      </c>
      <c r="AB25" s="14">
        <f t="shared" si="35"/>
        <v>2.2022095579999998E-2</v>
      </c>
      <c r="AC25" s="14">
        <f t="shared" si="36"/>
        <v>2.5830920500000002E-3</v>
      </c>
      <c r="AD25" s="14">
        <v>0.14269999999999999</v>
      </c>
      <c r="AE25" s="14">
        <f t="shared" si="37"/>
        <v>2.1723712779999998E-2</v>
      </c>
      <c r="AF25" s="14">
        <f t="shared" si="38"/>
        <v>2.5005890499999999E-3</v>
      </c>
      <c r="AG25" s="14">
        <v>0.15459999999999999</v>
      </c>
      <c r="AH25" s="14">
        <f t="shared" si="39"/>
        <v>2.3499090439999998E-2</v>
      </c>
      <c r="AI25" s="14">
        <f t="shared" si="40"/>
        <v>2.9914818999999997E-3</v>
      </c>
      <c r="AJ25" s="14">
        <f t="shared" si="24"/>
        <v>0.20264331899999999</v>
      </c>
      <c r="AK25" s="14">
        <f t="shared" si="24"/>
        <v>2.7982752500000003E-2</v>
      </c>
      <c r="AL25" s="14">
        <f t="shared" si="17"/>
        <v>0.2306260715</v>
      </c>
    </row>
    <row r="26" spans="1:38" ht="15.75" x14ac:dyDescent="0.25">
      <c r="A26" s="64" t="s">
        <v>70</v>
      </c>
      <c r="B26" s="60">
        <v>42166</v>
      </c>
      <c r="C26" s="16" t="s">
        <v>168</v>
      </c>
      <c r="D26" s="15">
        <v>3.340393518518519</v>
      </c>
      <c r="E26">
        <v>3</v>
      </c>
      <c r="F26">
        <v>1</v>
      </c>
      <c r="H26" s="41"/>
      <c r="I26" s="16">
        <v>1.5</v>
      </c>
      <c r="J26" s="41">
        <v>1.4</v>
      </c>
      <c r="K26" s="61">
        <v>1.6</v>
      </c>
      <c r="L26">
        <v>0.16439999999999999</v>
      </c>
      <c r="M26" s="14">
        <f t="shared" si="25"/>
        <v>2.4961166159999999E-2</v>
      </c>
      <c r="N26" s="14">
        <f t="shared" si="26"/>
        <v>3.3957466E-3</v>
      </c>
      <c r="O26">
        <v>0.16470000000000001</v>
      </c>
      <c r="P26" s="14">
        <f t="shared" si="27"/>
        <v>2.5005923580000002E-2</v>
      </c>
      <c r="Q26" s="14">
        <f t="shared" si="28"/>
        <v>3.4081220500000011E-3</v>
      </c>
      <c r="R26">
        <v>0.13009999999999999</v>
      </c>
      <c r="S26" s="14">
        <f t="shared" si="29"/>
        <v>1.9843901139999998E-2</v>
      </c>
      <c r="T26" s="14">
        <f t="shared" si="30"/>
        <v>1.9808201499999997E-3</v>
      </c>
      <c r="U26">
        <v>0.1318</v>
      </c>
      <c r="V26" s="14">
        <f t="shared" si="31"/>
        <v>2.0097526519999999E-2</v>
      </c>
      <c r="W26" s="14">
        <f t="shared" si="32"/>
        <v>2.0509477000000007E-3</v>
      </c>
      <c r="X26" s="14">
        <v>0.17949999999999999</v>
      </c>
      <c r="Y26" s="14">
        <f t="shared" si="33"/>
        <v>2.7213956299999998E-2</v>
      </c>
      <c r="Z26" s="14">
        <f t="shared" si="34"/>
        <v>4.0186442499999999E-3</v>
      </c>
      <c r="AA26" s="14">
        <v>0.22470000000000001</v>
      </c>
      <c r="AB26" s="14">
        <f t="shared" si="35"/>
        <v>3.3957407580000001E-2</v>
      </c>
      <c r="AC26" s="14">
        <f t="shared" si="36"/>
        <v>5.8832120500000012E-3</v>
      </c>
      <c r="AD26">
        <v>0.1769</v>
      </c>
      <c r="AE26" s="14">
        <f t="shared" si="37"/>
        <v>2.6826058659999999E-2</v>
      </c>
      <c r="AF26" s="14">
        <f t="shared" si="38"/>
        <v>3.9113903500000002E-3</v>
      </c>
      <c r="AG26">
        <v>0.12870000000000001</v>
      </c>
      <c r="AH26" s="14">
        <f t="shared" si="39"/>
        <v>1.9635033180000001E-2</v>
      </c>
      <c r="AI26" s="14">
        <f t="shared" si="40"/>
        <v>1.9230680500000007E-3</v>
      </c>
      <c r="AJ26" s="14">
        <f t="shared" si="24"/>
        <v>0.19754097311999999</v>
      </c>
      <c r="AK26" s="14">
        <f t="shared" si="24"/>
        <v>2.6571951200000003E-2</v>
      </c>
      <c r="AL26" s="14">
        <f t="shared" si="17"/>
        <v>0.22411292431999999</v>
      </c>
    </row>
    <row r="27" spans="1:38" x14ac:dyDescent="0.25">
      <c r="A27" t="s">
        <v>73</v>
      </c>
      <c r="B27" s="60">
        <v>42175</v>
      </c>
      <c r="C27" t="s">
        <v>168</v>
      </c>
      <c r="D27" s="15">
        <v>3.340393518518519</v>
      </c>
      <c r="E27">
        <v>4</v>
      </c>
      <c r="H27" s="61">
        <v>1.5</v>
      </c>
      <c r="I27" s="61">
        <v>1.4</v>
      </c>
      <c r="J27" s="61">
        <v>1.4</v>
      </c>
      <c r="K27" s="61">
        <v>1.6</v>
      </c>
      <c r="L27" s="14">
        <v>0.11899999999999999</v>
      </c>
      <c r="M27" s="14">
        <f t="shared" si="25"/>
        <v>1.81878766E-2</v>
      </c>
      <c r="N27" s="14">
        <f t="shared" si="26"/>
        <v>1.5229285000000004E-3</v>
      </c>
      <c r="O27" s="14">
        <v>0.1037</v>
      </c>
      <c r="P27" s="14">
        <f t="shared" si="27"/>
        <v>1.5905248180000001E-2</v>
      </c>
      <c r="Q27" s="14">
        <f t="shared" si="28"/>
        <v>8.9178055000000041E-4</v>
      </c>
      <c r="R27" s="14">
        <v>0.1249</v>
      </c>
      <c r="S27" s="14">
        <f t="shared" si="29"/>
        <v>1.906810586E-2</v>
      </c>
      <c r="T27" s="14">
        <f t="shared" si="30"/>
        <v>1.7663123500000003E-3</v>
      </c>
      <c r="U27" s="14">
        <v>0.13880000000000001</v>
      </c>
      <c r="V27" s="14">
        <f t="shared" si="31"/>
        <v>2.1141866320000001E-2</v>
      </c>
      <c r="W27" s="14">
        <f t="shared" si="32"/>
        <v>2.3397082000000003E-3</v>
      </c>
      <c r="X27" s="14">
        <v>0.17649999999999999</v>
      </c>
      <c r="Y27" s="14">
        <f t="shared" si="33"/>
        <v>2.67663821E-2</v>
      </c>
      <c r="Z27" s="14">
        <f t="shared" si="34"/>
        <v>3.8948897499999999E-3</v>
      </c>
      <c r="AA27" s="14">
        <v>0.1174</v>
      </c>
      <c r="AB27" s="14">
        <f t="shared" si="35"/>
        <v>1.7949170359999999E-2</v>
      </c>
      <c r="AC27" s="14">
        <f t="shared" si="36"/>
        <v>1.4569261000000003E-3</v>
      </c>
      <c r="AD27" s="14">
        <v>0.1731</v>
      </c>
      <c r="AE27" s="14">
        <f t="shared" si="37"/>
        <v>2.6259131340000002E-2</v>
      </c>
      <c r="AF27" s="14">
        <f t="shared" si="38"/>
        <v>3.7546346500000006E-3</v>
      </c>
      <c r="AG27" s="14">
        <v>0.17150000000000001</v>
      </c>
      <c r="AH27" s="14">
        <f t="shared" si="39"/>
        <v>2.6020425100000001E-2</v>
      </c>
      <c r="AI27" s="14">
        <f t="shared" si="40"/>
        <v>3.6886322500000015E-3</v>
      </c>
      <c r="AJ27" s="14">
        <f t="shared" si="24"/>
        <v>0.17129820586</v>
      </c>
      <c r="AK27" s="14">
        <f t="shared" si="24"/>
        <v>1.9315812350000003E-2</v>
      </c>
      <c r="AL27" s="14">
        <f t="shared" si="17"/>
        <v>0.19061401821000001</v>
      </c>
    </row>
    <row r="28" spans="1:38" x14ac:dyDescent="0.25">
      <c r="A28" t="s">
        <v>153</v>
      </c>
      <c r="B28" s="60">
        <v>42176</v>
      </c>
      <c r="C28" t="s">
        <v>168</v>
      </c>
      <c r="D28" s="15">
        <v>3.340393518518519</v>
      </c>
      <c r="E28">
        <v>4</v>
      </c>
      <c r="H28" s="61">
        <v>2</v>
      </c>
      <c r="I28" s="61">
        <v>1.8</v>
      </c>
      <c r="J28" s="61">
        <v>2</v>
      </c>
      <c r="K28" s="61">
        <v>2.2999999999999998</v>
      </c>
      <c r="L28" s="14">
        <v>0.15939999999999999</v>
      </c>
      <c r="M28" s="14">
        <f t="shared" si="25"/>
        <v>2.4215209159999997E-2</v>
      </c>
      <c r="N28" s="14">
        <f t="shared" si="26"/>
        <v>3.1894890999999998E-3</v>
      </c>
      <c r="O28" s="14">
        <v>0.17530000000000001</v>
      </c>
      <c r="P28" s="14">
        <f t="shared" si="27"/>
        <v>2.6587352420000002E-2</v>
      </c>
      <c r="Q28" s="14">
        <f t="shared" si="28"/>
        <v>3.845387950000001E-3</v>
      </c>
      <c r="R28" s="14">
        <v>9.7500000000000003E-2</v>
      </c>
      <c r="S28" s="14">
        <f t="shared" si="29"/>
        <v>1.49802615E-2</v>
      </c>
      <c r="T28" s="14">
        <f t="shared" si="30"/>
        <v>6.3602125000000037E-4</v>
      </c>
      <c r="U28" s="14">
        <v>0.16669999999999999</v>
      </c>
      <c r="V28" s="14">
        <f t="shared" si="31"/>
        <v>2.5304306379999999E-2</v>
      </c>
      <c r="W28" s="14">
        <f t="shared" si="32"/>
        <v>3.4906250499999996E-3</v>
      </c>
      <c r="X28" s="14">
        <v>0.1764</v>
      </c>
      <c r="Y28" s="14">
        <f t="shared" si="33"/>
        <v>2.675146296E-2</v>
      </c>
      <c r="Z28" s="14">
        <f t="shared" si="34"/>
        <v>3.8907646000000008E-3</v>
      </c>
      <c r="AA28" s="14">
        <v>0.16289999999999999</v>
      </c>
      <c r="AB28" s="14">
        <f t="shared" si="35"/>
        <v>2.4737379059999998E-2</v>
      </c>
      <c r="AC28" s="14">
        <f t="shared" si="36"/>
        <v>3.3338693500000001E-3</v>
      </c>
      <c r="AD28" s="14">
        <v>0.19919999999999999</v>
      </c>
      <c r="AE28" s="14">
        <f t="shared" si="37"/>
        <v>3.0153026879999999E-2</v>
      </c>
      <c r="AF28" s="14">
        <f t="shared" si="38"/>
        <v>4.8312987999999998E-3</v>
      </c>
      <c r="AG28" s="14">
        <v>0.15279999999999999</v>
      </c>
      <c r="AH28" s="14">
        <f t="shared" si="39"/>
        <v>2.3230545919999998E-2</v>
      </c>
      <c r="AI28" s="14">
        <f t="shared" si="40"/>
        <v>2.9172292000000004E-3</v>
      </c>
      <c r="AJ28" s="14">
        <f t="shared" si="24"/>
        <v>0.19595954428000001</v>
      </c>
      <c r="AK28" s="14">
        <f t="shared" si="24"/>
        <v>2.6134685299999998E-2</v>
      </c>
      <c r="AL28" s="14">
        <f t="shared" si="17"/>
        <v>0.22209422958</v>
      </c>
    </row>
    <row r="29" spans="1:38" x14ac:dyDescent="0.25">
      <c r="A29" t="s">
        <v>154</v>
      </c>
      <c r="B29" s="60">
        <v>42166</v>
      </c>
      <c r="C29" t="s">
        <v>168</v>
      </c>
      <c r="D29" s="15">
        <v>3.340393518518519</v>
      </c>
      <c r="E29">
        <v>4</v>
      </c>
      <c r="H29" s="61">
        <v>2.1</v>
      </c>
      <c r="I29" s="61">
        <v>1.9</v>
      </c>
      <c r="J29" s="61">
        <v>2.1</v>
      </c>
      <c r="K29" s="61">
        <v>2.4</v>
      </c>
      <c r="L29" s="14">
        <v>0.14430000000000001</v>
      </c>
      <c r="M29" s="14">
        <f>0.0004341 + (0.1491914*L29)</f>
        <v>2.1962419020000002E-2</v>
      </c>
      <c r="N29" s="14">
        <f t="shared" si="26"/>
        <v>2.5665914500000008E-3</v>
      </c>
      <c r="O29" s="14">
        <v>0.1105</v>
      </c>
      <c r="P29" s="14">
        <f>0.0004341 + (0.1491914*O29)</f>
        <v>1.69197497E-2</v>
      </c>
      <c r="Q29" s="14">
        <f t="shared" si="28"/>
        <v>1.1722907499999999E-3</v>
      </c>
      <c r="R29" s="14">
        <v>0.15620000000000001</v>
      </c>
      <c r="S29" s="14">
        <f>0.0004341 + (0.1491914*R29)</f>
        <v>2.3737796679999999E-2</v>
      </c>
      <c r="T29" s="14">
        <f t="shared" si="30"/>
        <v>3.0574843000000006E-3</v>
      </c>
      <c r="U29" s="14">
        <v>0.12509999999999999</v>
      </c>
      <c r="V29" s="14">
        <f>0.0004341 + (0.1491914*U29)</f>
        <v>1.909794414E-2</v>
      </c>
      <c r="W29" s="14">
        <f t="shared" si="32"/>
        <v>1.7745626499999995E-3</v>
      </c>
      <c r="X29" s="14">
        <v>0.19719999999999999</v>
      </c>
      <c r="Y29" s="14">
        <f>0.0004341 + (0.1491914*X29)</f>
        <v>2.9854644079999999E-2</v>
      </c>
      <c r="Z29" s="14">
        <f t="shared" si="34"/>
        <v>4.7487958000000004E-3</v>
      </c>
      <c r="AA29" s="14">
        <v>0.17380000000000001</v>
      </c>
      <c r="AB29" s="14">
        <f>0.0004341 + (0.1491914*AA29)</f>
        <v>2.6363565320000001E-2</v>
      </c>
      <c r="AC29" s="14">
        <f t="shared" si="36"/>
        <v>3.783510700000001E-3</v>
      </c>
      <c r="AD29" s="14">
        <v>0.24199999999999999</v>
      </c>
      <c r="AE29" s="14">
        <f>0.0004341 + (0.1491914*AD29)</f>
        <v>3.65384188E-2</v>
      </c>
      <c r="AF29" s="14">
        <f t="shared" si="38"/>
        <v>6.5968629999999997E-3</v>
      </c>
      <c r="AG29" s="14">
        <v>0.17180000000000001</v>
      </c>
      <c r="AH29" s="14">
        <f>0.0004341 + (0.1491914*AG29)</f>
        <v>2.6065182520000001E-2</v>
      </c>
      <c r="AI29" s="14">
        <f t="shared" si="40"/>
        <v>3.7010077000000008E-3</v>
      </c>
      <c r="AJ29" s="14">
        <f t="shared" si="24"/>
        <v>0.20053972026000003</v>
      </c>
      <c r="AK29" s="14">
        <f t="shared" si="24"/>
        <v>2.7401106350000003E-2</v>
      </c>
      <c r="AL29" s="14">
        <f t="shared" si="17"/>
        <v>0.22794082661000004</v>
      </c>
    </row>
    <row r="30" spans="1:38" ht="15.75" x14ac:dyDescent="0.25">
      <c r="A30" t="s">
        <v>155</v>
      </c>
      <c r="B30" s="60">
        <v>42159</v>
      </c>
      <c r="C30" s="63" t="s">
        <v>168</v>
      </c>
      <c r="D30" s="15">
        <v>3.340393518518519</v>
      </c>
      <c r="E30">
        <v>4</v>
      </c>
      <c r="H30" s="61">
        <v>1.8</v>
      </c>
      <c r="I30" s="61">
        <v>1.3</v>
      </c>
      <c r="J30" s="61">
        <v>1.3</v>
      </c>
      <c r="K30" s="61">
        <v>1.6</v>
      </c>
      <c r="L30" s="14">
        <v>0.13789999999999999</v>
      </c>
      <c r="M30" s="14">
        <f>0.0004341 + (0.1491914*L30)</f>
        <v>2.1007594059999999E-2</v>
      </c>
      <c r="N30" s="14">
        <f xml:space="preserve"> -0.003386 + (0.0412515*L30)</f>
        <v>2.3025818499999998E-3</v>
      </c>
      <c r="O30" s="14">
        <v>0.11</v>
      </c>
      <c r="P30" s="14">
        <f>0.0004341 + (0.1491914*O30)</f>
        <v>1.6845154000000001E-2</v>
      </c>
      <c r="Q30" s="14">
        <f xml:space="preserve"> -0.003386 + (0.0412515*O30)</f>
        <v>1.1516650000000005E-3</v>
      </c>
      <c r="R30" s="14">
        <v>0.13500000000000001</v>
      </c>
      <c r="S30" s="14">
        <f>0.0004341 + (0.1491914*R30)</f>
        <v>2.0574939E-2</v>
      </c>
      <c r="T30" s="14">
        <f xml:space="preserve"> -0.003386 + (0.0412515*R30)</f>
        <v>2.1829525000000008E-3</v>
      </c>
      <c r="U30" s="14">
        <v>8.8099999999999998E-2</v>
      </c>
      <c r="V30" s="14">
        <f>0.0004341 + (0.1491914*U30)</f>
        <v>1.357786234E-2</v>
      </c>
      <c r="W30" s="14">
        <f xml:space="preserve"> -0.003386 + (0.0412515*U30)</f>
        <v>2.4825715000000026E-4</v>
      </c>
      <c r="X30" s="14">
        <v>0.17369999999999999</v>
      </c>
      <c r="Y30" s="14">
        <f>0.0004341 + (0.1491914*X30)</f>
        <v>2.6348646179999997E-2</v>
      </c>
      <c r="Z30" s="14">
        <f xml:space="preserve"> -0.003386 + (0.0412515*X30)</f>
        <v>3.7793855500000001E-3</v>
      </c>
      <c r="AA30" s="14">
        <v>0.1653</v>
      </c>
      <c r="AB30" s="14">
        <f>0.0004341 + (0.1491914*AA30)</f>
        <v>2.5095438420000001E-2</v>
      </c>
      <c r="AC30" s="14">
        <f xml:space="preserve"> -0.003386 + (0.0412515*AA30)</f>
        <v>3.4328729500000005E-3</v>
      </c>
      <c r="AD30" s="14">
        <v>0.187</v>
      </c>
      <c r="AE30" s="14">
        <f>0.0004341 + (0.1491914*AD30)</f>
        <v>2.8332891799999999E-2</v>
      </c>
      <c r="AF30" s="14">
        <f xml:space="preserve"> -0.003386 + (0.0412515*AD30)</f>
        <v>4.3280305000000007E-3</v>
      </c>
      <c r="AG30" s="14">
        <v>0.1467</v>
      </c>
      <c r="AH30" s="14">
        <f>0.0004341 + (0.1491914*AG30)</f>
        <v>2.2320478379999998E-2</v>
      </c>
      <c r="AI30" s="14">
        <f xml:space="preserve"> -0.003386 + (0.0412515*AG30)</f>
        <v>2.6655950500000004E-3</v>
      </c>
      <c r="AJ30" s="14">
        <f t="shared" si="24"/>
        <v>0.17410300418000002</v>
      </c>
      <c r="AK30" s="14">
        <f t="shared" si="24"/>
        <v>2.0091340550000003E-2</v>
      </c>
      <c r="AL30" s="14">
        <f t="shared" si="17"/>
        <v>0.19419434473000002</v>
      </c>
    </row>
    <row r="31" spans="1:38" x14ac:dyDescent="0.25">
      <c r="A31" t="s">
        <v>76</v>
      </c>
      <c r="B31" s="60">
        <v>42151</v>
      </c>
      <c r="C31" s="19" t="s">
        <v>167</v>
      </c>
      <c r="D31" s="15">
        <v>2.5141203703703705</v>
      </c>
      <c r="E31">
        <v>1</v>
      </c>
      <c r="H31" s="41">
        <v>1.8</v>
      </c>
      <c r="I31" s="61">
        <v>1.6</v>
      </c>
      <c r="J31" s="41">
        <v>1.6</v>
      </c>
      <c r="K31" s="41">
        <v>1.9</v>
      </c>
      <c r="L31" s="14">
        <v>0.2419</v>
      </c>
      <c r="M31" s="14">
        <f>-0.000461 + (0.1612516*L31)</f>
        <v>3.8545762039999994E-2</v>
      </c>
      <c r="N31" s="14">
        <f>-0.000517 + (0.036487*L31)</f>
        <v>8.3092052999999989E-3</v>
      </c>
      <c r="O31" s="14">
        <v>0.31950000000000001</v>
      </c>
      <c r="P31" s="14">
        <f>-0.000461 + (0.1612516*O31)</f>
        <v>5.1058886199999994E-2</v>
      </c>
      <c r="Q31" s="14">
        <f>-0.000517 + (0.036487*O31)</f>
        <v>1.1140596499999999E-2</v>
      </c>
      <c r="R31" s="14">
        <v>0.1638</v>
      </c>
      <c r="S31" s="14">
        <f>-0.000461 + (0.1612516*R31)</f>
        <v>2.595201208E-2</v>
      </c>
      <c r="T31" s="14">
        <f>-0.000517 + (0.036487*R31)</f>
        <v>5.4595705999999997E-3</v>
      </c>
      <c r="U31" s="14">
        <v>0.2414</v>
      </c>
      <c r="V31" s="14">
        <f>-0.000461 + (0.1612516*U31)</f>
        <v>3.8465136239999996E-2</v>
      </c>
      <c r="W31" s="14">
        <f>-0.000517 + (0.036487*U31)</f>
        <v>8.2909617999999997E-3</v>
      </c>
      <c r="X31" s="14">
        <v>0.17499999999999999</v>
      </c>
      <c r="Y31" s="14">
        <f>-0.000461 + (0.1612516*X31)</f>
        <v>2.7758029999999996E-2</v>
      </c>
      <c r="Z31" s="14">
        <f>-0.000517 + (0.036487*X31)</f>
        <v>5.8682249999999995E-3</v>
      </c>
      <c r="AA31" s="14">
        <v>0.17780000000000001</v>
      </c>
      <c r="AB31" s="14">
        <f>-0.000461 + (0.1612516*AA31)</f>
        <v>2.8209534480000003E-2</v>
      </c>
      <c r="AC31" s="14">
        <f>-0.000517 + (0.036487*AA31)</f>
        <v>5.9703886000000003E-3</v>
      </c>
      <c r="AD31" s="14">
        <v>0.2329</v>
      </c>
      <c r="AE31" s="14">
        <f>-0.000461 + (0.1612516*AD31)</f>
        <v>3.7094497639999995E-2</v>
      </c>
      <c r="AF31" s="14">
        <f>-0.000517 + (0.036487*AD31)</f>
        <v>7.9808222999999991E-3</v>
      </c>
      <c r="AG31" s="14">
        <v>0.187</v>
      </c>
      <c r="AH31" s="14">
        <f>-0.000461 + (0.1612516*AG31)</f>
        <v>2.9693049199999998E-2</v>
      </c>
      <c r="AI31" s="14">
        <f>-0.000517 + (0.036487*AG31)</f>
        <v>6.3060689999999992E-3</v>
      </c>
      <c r="AJ31" s="14">
        <f>SUM(M31,P31,S31,V31,Y31,AB31,AE31,AH31)</f>
        <v>0.27677690787999998</v>
      </c>
      <c r="AK31" s="14">
        <f>SUM(N31,Q31,T31,W31,Z31,AC31,AF31,AI31)</f>
        <v>5.93258391E-2</v>
      </c>
      <c r="AL31" s="14">
        <f t="shared" si="17"/>
        <v>0.33610274697999998</v>
      </c>
    </row>
    <row r="32" spans="1:38" x14ac:dyDescent="0.25">
      <c r="A32" t="s">
        <v>79</v>
      </c>
      <c r="B32" s="60">
        <v>42149</v>
      </c>
      <c r="C32" s="16" t="s">
        <v>167</v>
      </c>
      <c r="D32" s="15">
        <v>2.5141203703703705</v>
      </c>
      <c r="E32">
        <v>1</v>
      </c>
      <c r="F32">
        <v>2</v>
      </c>
      <c r="H32" s="41">
        <v>1.4</v>
      </c>
      <c r="I32" s="61">
        <v>1.3</v>
      </c>
      <c r="J32" s="41">
        <v>1.6</v>
      </c>
      <c r="K32" s="41">
        <v>1.2</v>
      </c>
      <c r="L32" s="14">
        <v>0.1462</v>
      </c>
      <c r="M32" s="14">
        <f t="shared" ref="M32:M44" si="41">-0.000461 + (0.1612516*L32)</f>
        <v>2.3113983919999997E-2</v>
      </c>
      <c r="N32" s="14">
        <f t="shared" ref="N32:N45" si="42">-0.000517 + (0.036487*L32)</f>
        <v>4.8173993999999993E-3</v>
      </c>
      <c r="O32" s="14">
        <v>0.25340000000000001</v>
      </c>
      <c r="P32" s="14">
        <f t="shared" ref="P32:P44" si="43">-0.000461 + (0.1612516*O32)</f>
        <v>4.0400155439999995E-2</v>
      </c>
      <c r="Q32" s="14">
        <f t="shared" ref="Q32:Q45" si="44">-0.000517 + (0.036487*O32)</f>
        <v>8.7288057999999995E-3</v>
      </c>
      <c r="R32" s="14">
        <v>0.20080000000000001</v>
      </c>
      <c r="S32" s="14">
        <f t="shared" ref="S32:S35" si="45">-0.000461 + (0.1612516*R32)</f>
        <v>3.1918321279999995E-2</v>
      </c>
      <c r="T32" s="14">
        <f t="shared" ref="T32:T35" si="46">-0.000517 + (0.036487*R32)</f>
        <v>6.8095895999999998E-3</v>
      </c>
      <c r="U32" s="14">
        <v>0.22259999999999999</v>
      </c>
      <c r="V32" s="14">
        <f t="shared" ref="V32:V35" si="47">-0.000461 + (0.1612516*U32)</f>
        <v>3.5433606159999992E-2</v>
      </c>
      <c r="W32" s="14">
        <f t="shared" ref="W32:W35" si="48">-0.000517 + (0.036487*U32)</f>
        <v>7.6050062000000002E-3</v>
      </c>
      <c r="X32" s="14">
        <v>0.18909999999999999</v>
      </c>
      <c r="Y32" s="14">
        <f t="shared" ref="Y32:Y35" si="49">-0.000461 + (0.1612516*X32)</f>
        <v>3.0031677559999997E-2</v>
      </c>
      <c r="Z32" s="14">
        <f t="shared" ref="Z32:Z35" si="50">-0.000517 + (0.036487*X32)</f>
        <v>6.3826916999999992E-3</v>
      </c>
      <c r="AA32" s="14">
        <v>0.157</v>
      </c>
      <c r="AB32" s="14">
        <f t="shared" ref="AB32:AB35" si="51">-0.000461 + (0.1612516*AA32)</f>
        <v>2.4855501200000001E-2</v>
      </c>
      <c r="AC32" s="14">
        <f t="shared" ref="AC32:AC35" si="52">-0.000517 + (0.036487*AA32)</f>
        <v>5.2114589999999999E-3</v>
      </c>
      <c r="AD32" s="14">
        <v>0.1623</v>
      </c>
      <c r="AE32" s="14">
        <f t="shared" ref="AE32:AE35" si="53">-0.000461 + (0.1612516*AD32)</f>
        <v>2.571013468E-2</v>
      </c>
      <c r="AF32" s="14">
        <f t="shared" ref="AF32:AF35" si="54">-0.000517 + (0.036487*AD32)</f>
        <v>5.4048400999999998E-3</v>
      </c>
      <c r="AG32" s="14">
        <v>0.17119999999999999</v>
      </c>
      <c r="AH32" s="14">
        <f t="shared" ref="AH32:AH35" si="55">-0.000461 + (0.1612516*AG32)</f>
        <v>2.7145273919999997E-2</v>
      </c>
      <c r="AI32" s="14">
        <f t="shared" ref="AI32:AI35" si="56">-0.000517 + (0.036487*AG32)</f>
        <v>5.7295743999999996E-3</v>
      </c>
      <c r="AJ32" s="14">
        <f t="shared" ref="AJ32:AK45" si="57">SUM(M32,P32,S32,V32,Y32,AB32,AE32,AH32)</f>
        <v>0.23860865415999996</v>
      </c>
      <c r="AK32" s="14">
        <f t="shared" si="57"/>
        <v>5.0689366200000002E-2</v>
      </c>
      <c r="AL32" s="14">
        <f t="shared" si="17"/>
        <v>0.28929802035999996</v>
      </c>
    </row>
    <row r="33" spans="1:39" x14ac:dyDescent="0.25">
      <c r="A33" t="s">
        <v>81</v>
      </c>
      <c r="B33" s="60">
        <v>42138</v>
      </c>
      <c r="C33" s="16" t="s">
        <v>166</v>
      </c>
      <c r="D33" s="15">
        <v>2.5141203703703705</v>
      </c>
      <c r="E33">
        <v>1</v>
      </c>
      <c r="H33" s="41">
        <v>1.5</v>
      </c>
      <c r="I33" s="61">
        <v>1.3</v>
      </c>
      <c r="J33" s="41">
        <v>1.6</v>
      </c>
      <c r="K33" s="41">
        <v>1.8</v>
      </c>
      <c r="L33" s="14">
        <v>0.20519999999999999</v>
      </c>
      <c r="M33" s="14">
        <f t="shared" si="41"/>
        <v>3.2627828319999996E-2</v>
      </c>
      <c r="N33" s="14">
        <f t="shared" si="42"/>
        <v>6.9701323999999997E-3</v>
      </c>
      <c r="O33" s="14">
        <v>0.28389999999999999</v>
      </c>
      <c r="P33" s="14">
        <f t="shared" si="43"/>
        <v>4.5318329239999997E-2</v>
      </c>
      <c r="Q33" s="14">
        <f t="shared" si="44"/>
        <v>9.8416592999999997E-3</v>
      </c>
      <c r="R33" s="14">
        <v>0.30649999999999999</v>
      </c>
      <c r="S33" s="14">
        <f t="shared" si="45"/>
        <v>4.8962615399999992E-2</v>
      </c>
      <c r="T33" s="14">
        <f t="shared" si="46"/>
        <v>1.0666265499999999E-2</v>
      </c>
      <c r="U33" s="14">
        <v>0.19939999999999999</v>
      </c>
      <c r="V33" s="14">
        <f t="shared" si="47"/>
        <v>3.1692569039999993E-2</v>
      </c>
      <c r="W33" s="14">
        <f t="shared" si="48"/>
        <v>6.7585077999999998E-3</v>
      </c>
      <c r="X33" s="14">
        <v>0.19869999999999999</v>
      </c>
      <c r="Y33" s="14">
        <f t="shared" si="49"/>
        <v>3.1579692919999992E-2</v>
      </c>
      <c r="Z33" s="14">
        <f t="shared" si="50"/>
        <v>6.732966899999999E-3</v>
      </c>
      <c r="AA33" s="14">
        <v>0.15570000000000001</v>
      </c>
      <c r="AB33" s="14">
        <f t="shared" si="51"/>
        <v>2.4645874120000001E-2</v>
      </c>
      <c r="AC33" s="14">
        <f t="shared" si="52"/>
        <v>5.1640258999999999E-3</v>
      </c>
      <c r="AD33" s="14">
        <v>0.1749</v>
      </c>
      <c r="AE33" s="14">
        <f t="shared" si="53"/>
        <v>2.7741904839999998E-2</v>
      </c>
      <c r="AF33" s="14">
        <f t="shared" si="54"/>
        <v>5.8645762999999995E-3</v>
      </c>
      <c r="AG33" s="14">
        <v>0.2092</v>
      </c>
      <c r="AH33" s="14">
        <f t="shared" si="55"/>
        <v>3.3272834719999998E-2</v>
      </c>
      <c r="AI33" s="14">
        <f t="shared" si="56"/>
        <v>7.1160803999999996E-3</v>
      </c>
      <c r="AJ33" s="14">
        <f t="shared" si="57"/>
        <v>0.27584164859999993</v>
      </c>
      <c r="AK33" s="14">
        <f t="shared" si="57"/>
        <v>5.9114214499999998E-2</v>
      </c>
      <c r="AL33" s="14">
        <f t="shared" si="17"/>
        <v>0.33495586309999992</v>
      </c>
    </row>
    <row r="34" spans="1:39" x14ac:dyDescent="0.25">
      <c r="A34" t="s">
        <v>84</v>
      </c>
      <c r="B34" s="60">
        <v>42152</v>
      </c>
      <c r="C34" s="16" t="s">
        <v>167</v>
      </c>
      <c r="D34" s="15">
        <v>2.5141203703703705</v>
      </c>
      <c r="E34">
        <v>1</v>
      </c>
      <c r="I34" s="61">
        <v>1.3</v>
      </c>
      <c r="J34">
        <v>1.5</v>
      </c>
      <c r="K34">
        <v>1.8</v>
      </c>
      <c r="L34" s="14">
        <v>0.30880000000000002</v>
      </c>
      <c r="M34" s="14">
        <f t="shared" si="41"/>
        <v>4.9333494079999998E-2</v>
      </c>
      <c r="N34" s="14">
        <f t="shared" si="42"/>
        <v>1.07501856E-2</v>
      </c>
      <c r="O34" s="14">
        <v>0.28170000000000001</v>
      </c>
      <c r="P34" s="14">
        <f t="shared" si="43"/>
        <v>4.4963575719999996E-2</v>
      </c>
      <c r="Q34" s="14">
        <f t="shared" si="44"/>
        <v>9.7613878999999997E-3</v>
      </c>
      <c r="R34">
        <v>0.24560000000000001</v>
      </c>
      <c r="S34" s="14">
        <f t="shared" si="45"/>
        <v>3.9142392960000001E-2</v>
      </c>
      <c r="T34" s="14">
        <f t="shared" si="46"/>
        <v>8.4442071999999996E-3</v>
      </c>
      <c r="U34">
        <v>0.1739</v>
      </c>
      <c r="V34" s="14">
        <f t="shared" si="47"/>
        <v>2.7580653239999999E-2</v>
      </c>
      <c r="W34" s="14">
        <f t="shared" si="48"/>
        <v>5.8280892999999995E-3</v>
      </c>
      <c r="X34">
        <v>0.1865</v>
      </c>
      <c r="Y34" s="14">
        <f t="shared" si="49"/>
        <v>2.9612423400000001E-2</v>
      </c>
      <c r="Z34" s="14">
        <f t="shared" si="50"/>
        <v>6.2878254999999992E-3</v>
      </c>
      <c r="AA34">
        <v>0.18279999999999999</v>
      </c>
      <c r="AB34" s="14">
        <f t="shared" si="51"/>
        <v>2.9015792479999997E-2</v>
      </c>
      <c r="AC34" s="14">
        <f t="shared" si="52"/>
        <v>6.1528235999999993E-3</v>
      </c>
      <c r="AD34" s="14">
        <v>0.16839999999999999</v>
      </c>
      <c r="AE34" s="14">
        <f t="shared" si="53"/>
        <v>2.6693769439999997E-2</v>
      </c>
      <c r="AF34" s="14">
        <f t="shared" si="54"/>
        <v>5.6274107999999996E-3</v>
      </c>
      <c r="AG34" s="14">
        <v>0.11020000000000001</v>
      </c>
      <c r="AH34" s="14">
        <f t="shared" si="55"/>
        <v>1.7308926320000001E-2</v>
      </c>
      <c r="AI34" s="14">
        <f t="shared" si="56"/>
        <v>3.5038674000000001E-3</v>
      </c>
      <c r="AJ34" s="14">
        <f t="shared" si="57"/>
        <v>0.26365102763999998</v>
      </c>
      <c r="AK34" s="14">
        <f t="shared" si="57"/>
        <v>5.6355797299999982E-2</v>
      </c>
      <c r="AL34" s="14">
        <f t="shared" si="17"/>
        <v>0.32000682493999999</v>
      </c>
    </row>
    <row r="35" spans="1:39" x14ac:dyDescent="0.25">
      <c r="A35" t="s">
        <v>86</v>
      </c>
      <c r="B35" s="60">
        <v>42159</v>
      </c>
      <c r="C35" s="19" t="s">
        <v>168</v>
      </c>
      <c r="D35" s="15">
        <v>2.5141203703703705</v>
      </c>
      <c r="E35">
        <v>2</v>
      </c>
      <c r="H35" s="41">
        <v>1.5</v>
      </c>
      <c r="I35" s="41">
        <v>1.5</v>
      </c>
      <c r="J35" s="16">
        <v>1.3</v>
      </c>
      <c r="K35" s="41">
        <v>1.5</v>
      </c>
      <c r="L35" s="14">
        <v>0.14829999999999999</v>
      </c>
      <c r="M35" s="14">
        <f t="shared" si="41"/>
        <v>2.3452612279999997E-2</v>
      </c>
      <c r="N35" s="14">
        <f t="shared" si="42"/>
        <v>4.8940220999999992E-3</v>
      </c>
      <c r="O35" s="14">
        <v>0.13819999999999999</v>
      </c>
      <c r="P35" s="14">
        <f t="shared" si="43"/>
        <v>2.1823971119999997E-2</v>
      </c>
      <c r="Q35" s="14">
        <f t="shared" si="44"/>
        <v>4.5255033999999994E-3</v>
      </c>
      <c r="R35" s="14">
        <v>9.7799999999999998E-2</v>
      </c>
      <c r="S35" s="14">
        <f t="shared" si="45"/>
        <v>1.5309406479999999E-2</v>
      </c>
      <c r="T35" s="14">
        <f t="shared" si="46"/>
        <v>3.0514285999999999E-3</v>
      </c>
      <c r="U35" s="14">
        <v>0.1143</v>
      </c>
      <c r="V35" s="14">
        <f t="shared" si="47"/>
        <v>1.7970057880000001E-2</v>
      </c>
      <c r="W35" s="14">
        <f t="shared" si="48"/>
        <v>3.6534641E-3</v>
      </c>
      <c r="X35" s="14">
        <v>0.12509999999999999</v>
      </c>
      <c r="Y35" s="14">
        <f t="shared" si="49"/>
        <v>1.9711575159999998E-2</v>
      </c>
      <c r="Z35" s="14">
        <f t="shared" si="50"/>
        <v>4.0475236999999997E-3</v>
      </c>
      <c r="AA35" s="14">
        <v>0.1275</v>
      </c>
      <c r="AB35" s="14">
        <f t="shared" si="51"/>
        <v>2.0098579000000002E-2</v>
      </c>
      <c r="AC35" s="14">
        <f t="shared" si="52"/>
        <v>4.1350924999999997E-3</v>
      </c>
      <c r="AD35" s="14">
        <v>0.18490000000000001</v>
      </c>
      <c r="AE35" s="14">
        <f t="shared" si="53"/>
        <v>2.9354420839999999E-2</v>
      </c>
      <c r="AF35" s="14">
        <f t="shared" si="54"/>
        <v>6.2294463000000001E-3</v>
      </c>
      <c r="AG35" s="14">
        <v>0.14560000000000001</v>
      </c>
      <c r="AH35" s="14">
        <f t="shared" si="55"/>
        <v>2.3017232960000002E-2</v>
      </c>
      <c r="AI35" s="14">
        <f t="shared" si="56"/>
        <v>4.7955072000000001E-3</v>
      </c>
      <c r="AJ35" s="14">
        <f t="shared" si="57"/>
        <v>0.17073785572</v>
      </c>
      <c r="AK35" s="14">
        <f t="shared" si="57"/>
        <v>3.53319879E-2</v>
      </c>
      <c r="AL35" s="14">
        <f t="shared" si="17"/>
        <v>0.20606984362</v>
      </c>
    </row>
    <row r="36" spans="1:39" x14ac:dyDescent="0.25">
      <c r="A36" t="s">
        <v>89</v>
      </c>
      <c r="B36" s="60">
        <v>42162</v>
      </c>
      <c r="C36" s="16" t="s">
        <v>168</v>
      </c>
      <c r="D36" s="15">
        <v>2.5141203703703705</v>
      </c>
      <c r="E36">
        <v>2</v>
      </c>
      <c r="H36" s="41">
        <v>1.7</v>
      </c>
      <c r="I36" s="41">
        <v>1.5</v>
      </c>
      <c r="J36">
        <v>1.7</v>
      </c>
      <c r="K36" s="61">
        <v>2.1</v>
      </c>
      <c r="L36" s="14">
        <v>0.2021</v>
      </c>
      <c r="M36" s="14">
        <f t="shared" si="41"/>
        <v>3.2127948359999998E-2</v>
      </c>
      <c r="N36" s="14">
        <f t="shared" si="42"/>
        <v>6.8570226999999997E-3</v>
      </c>
      <c r="O36" s="14" t="s">
        <v>151</v>
      </c>
      <c r="P36" s="14" t="s">
        <v>151</v>
      </c>
      <c r="Q36" s="14" t="s">
        <v>151</v>
      </c>
      <c r="R36" s="14">
        <v>0.1076</v>
      </c>
      <c r="S36" s="14">
        <f t="shared" ref="S36" si="58">-0.001946+(0.1747731*R36)</f>
        <v>1.6859585559999998E-2</v>
      </c>
      <c r="T36" s="14">
        <f t="shared" ref="T36" si="59">-0.004827+(0.0697644*R36)</f>
        <v>2.6796494400000009E-3</v>
      </c>
      <c r="U36" s="14">
        <v>0.158</v>
      </c>
      <c r="V36" s="14">
        <f t="shared" ref="V36" si="60">-0.001946+(0.1747731*U36)</f>
        <v>2.5668149799999998E-2</v>
      </c>
      <c r="W36" s="14">
        <f t="shared" ref="W36" si="61">-0.004827+(0.0697644*U36)</f>
        <v>6.1957752000000015E-3</v>
      </c>
      <c r="X36" s="14">
        <v>0.1817</v>
      </c>
      <c r="Y36" s="14">
        <f t="shared" ref="Y36" si="62">-0.001946+(0.1747731*X36)</f>
        <v>2.9810272269999997E-2</v>
      </c>
      <c r="Z36" s="14">
        <f t="shared" ref="Z36" si="63">-0.004827+(0.0697644*X36)</f>
        <v>7.8491914800000017E-3</v>
      </c>
      <c r="AA36" s="14">
        <v>0.17299999999999999</v>
      </c>
      <c r="AB36" s="14">
        <f t="shared" ref="AB36" si="64">-0.001946+(0.1747731*AA36)</f>
        <v>2.8289746299999995E-2</v>
      </c>
      <c r="AC36" s="14">
        <f t="shared" ref="AC36" si="65">-0.004827+(0.0697644*AA36)</f>
        <v>7.2422412000000009E-3</v>
      </c>
      <c r="AD36" s="14">
        <v>0.1983</v>
      </c>
      <c r="AE36" s="14">
        <f t="shared" ref="AE36" si="66">-0.001946+(0.1747731*AD36)</f>
        <v>3.2711505729999993E-2</v>
      </c>
      <c r="AF36" s="14">
        <f t="shared" ref="AF36" si="67">-0.004827+(0.0697644*AD36)</f>
        <v>9.0072805200000008E-3</v>
      </c>
      <c r="AG36" s="14">
        <v>0.13950000000000001</v>
      </c>
      <c r="AH36" s="14">
        <f t="shared" ref="AH36" si="68">-0.001946+(0.1747731*AG36)</f>
        <v>2.243484745E-2</v>
      </c>
      <c r="AI36" s="14">
        <f t="shared" ref="AI36" si="69">-0.004827+(0.0697644*AG36)</f>
        <v>4.905133800000001E-3</v>
      </c>
      <c r="AJ36" s="14">
        <f t="shared" si="57"/>
        <v>0.18790205546999997</v>
      </c>
      <c r="AK36" s="14">
        <f t="shared" si="57"/>
        <v>4.473629434000001E-2</v>
      </c>
      <c r="AL36" s="14">
        <f t="shared" si="17"/>
        <v>0.23263834980999998</v>
      </c>
    </row>
    <row r="37" spans="1:39" x14ac:dyDescent="0.25">
      <c r="A37" t="s">
        <v>92</v>
      </c>
      <c r="B37" s="60">
        <v>42162</v>
      </c>
      <c r="C37" s="16" t="s">
        <v>168</v>
      </c>
      <c r="D37" s="15">
        <v>2.5141203703703705</v>
      </c>
      <c r="E37">
        <v>2</v>
      </c>
      <c r="H37" s="41">
        <v>1.7</v>
      </c>
      <c r="I37" s="41">
        <v>1.5</v>
      </c>
      <c r="J37">
        <v>1.7</v>
      </c>
      <c r="K37" s="61">
        <v>1.4</v>
      </c>
      <c r="L37" s="14">
        <v>0.18840000000000001</v>
      </c>
      <c r="M37" s="14">
        <f t="shared" si="41"/>
        <v>2.991880144E-2</v>
      </c>
      <c r="N37" s="14">
        <f t="shared" si="42"/>
        <v>6.3571508000000001E-3</v>
      </c>
      <c r="O37" s="14">
        <v>0.1696</v>
      </c>
      <c r="P37" s="14">
        <f t="shared" si="43"/>
        <v>2.6887271359999999E-2</v>
      </c>
      <c r="Q37" s="14">
        <f t="shared" si="44"/>
        <v>5.6711951999999996E-3</v>
      </c>
      <c r="R37" s="14">
        <v>0.2402</v>
      </c>
      <c r="S37" s="14">
        <f t="shared" ref="S37:S44" si="70">-0.000461 + (0.1612516*R37)</f>
        <v>3.8271634319999998E-2</v>
      </c>
      <c r="T37" s="14">
        <f t="shared" ref="T37:T45" si="71">-0.000517 + (0.036487*R37)</f>
        <v>8.2471773999999998E-3</v>
      </c>
      <c r="U37" s="14">
        <v>0.16289999999999999</v>
      </c>
      <c r="V37" s="14">
        <f t="shared" ref="V37:V44" si="72">-0.000461 + (0.1612516*U37)</f>
        <v>2.5806885639999999E-2</v>
      </c>
      <c r="W37" s="14">
        <f t="shared" ref="W37:W45" si="73">-0.000517 + (0.036487*U37)</f>
        <v>5.4267322999999989E-3</v>
      </c>
      <c r="X37" s="14">
        <v>0.18640000000000001</v>
      </c>
      <c r="Y37" s="14">
        <f t="shared" ref="Y37:Y44" si="74">-0.000461 + (0.1612516*X37)</f>
        <v>2.9596298240000003E-2</v>
      </c>
      <c r="Z37" s="14">
        <f t="shared" ref="Z37:Z45" si="75">-0.000517 + (0.036487*X37)</f>
        <v>6.2841768000000001E-3</v>
      </c>
      <c r="AA37" s="14">
        <v>0.1555</v>
      </c>
      <c r="AB37" s="14">
        <f t="shared" ref="AB37:AB44" si="76">-0.000461 + (0.1612516*AA37)</f>
        <v>2.4613623799999998E-2</v>
      </c>
      <c r="AC37" s="14">
        <f t="shared" ref="AC37:AC45" si="77">-0.000517 + (0.036487*AA37)</f>
        <v>5.1567284999999999E-3</v>
      </c>
      <c r="AD37" s="14">
        <v>0.1721</v>
      </c>
      <c r="AE37" s="14">
        <f t="shared" ref="AE37:AE44" si="78">-0.000461 + (0.1612516*AD37)</f>
        <v>2.7290400360000001E-2</v>
      </c>
      <c r="AF37" s="14">
        <f t="shared" ref="AF37:AF45" si="79">-0.000517 + (0.036487*AD37)</f>
        <v>5.7624126999999995E-3</v>
      </c>
      <c r="AG37" s="14">
        <v>0.13500000000000001</v>
      </c>
      <c r="AH37" s="14">
        <f t="shared" ref="AH37:AH44" si="80">-0.000461 + (0.1612516*AG37)</f>
        <v>2.1307966000000001E-2</v>
      </c>
      <c r="AI37" s="14">
        <f t="shared" ref="AI37:AI45" si="81">-0.000517 + (0.036487*AG37)</f>
        <v>4.4087450000000004E-3</v>
      </c>
      <c r="AJ37" s="14">
        <f t="shared" si="57"/>
        <v>0.22369288116</v>
      </c>
      <c r="AK37" s="14">
        <f t="shared" si="57"/>
        <v>4.731431869999999E-2</v>
      </c>
      <c r="AL37" s="14">
        <f t="shared" si="17"/>
        <v>0.27100719985999999</v>
      </c>
    </row>
    <row r="38" spans="1:39" x14ac:dyDescent="0.25">
      <c r="A38" t="s">
        <v>96</v>
      </c>
      <c r="B38" s="60">
        <v>42166</v>
      </c>
      <c r="C38" s="16" t="s">
        <v>168</v>
      </c>
      <c r="D38" s="15">
        <v>2.5141203703703705</v>
      </c>
      <c r="E38">
        <v>2</v>
      </c>
      <c r="H38" s="41"/>
      <c r="I38" s="41">
        <v>1.5</v>
      </c>
      <c r="J38">
        <v>1.8</v>
      </c>
      <c r="K38" s="61">
        <v>2</v>
      </c>
      <c r="L38" s="14">
        <v>0.21759999999999999</v>
      </c>
      <c r="M38" s="14">
        <f t="shared" si="41"/>
        <v>3.4627348159999995E-2</v>
      </c>
      <c r="N38" s="14">
        <f t="shared" si="42"/>
        <v>7.4225711999999985E-3</v>
      </c>
      <c r="O38" s="14">
        <v>0.1847</v>
      </c>
      <c r="P38" s="14">
        <f t="shared" si="43"/>
        <v>2.9322170519999999E-2</v>
      </c>
      <c r="Q38" s="14">
        <f t="shared" si="44"/>
        <v>6.2221489000000001E-3</v>
      </c>
      <c r="R38" s="14">
        <v>0.1822</v>
      </c>
      <c r="S38" s="14">
        <f t="shared" si="70"/>
        <v>2.8919041520000001E-2</v>
      </c>
      <c r="T38" s="14">
        <f t="shared" si="71"/>
        <v>6.1309313999999993E-3</v>
      </c>
      <c r="U38" s="14">
        <v>0.1968</v>
      </c>
      <c r="V38" s="14">
        <f t="shared" si="72"/>
        <v>3.1273314879999993E-2</v>
      </c>
      <c r="W38" s="14">
        <f t="shared" si="73"/>
        <v>6.6636415999999999E-3</v>
      </c>
      <c r="X38" s="14">
        <v>0.2079</v>
      </c>
      <c r="Y38" s="14">
        <f t="shared" si="74"/>
        <v>3.3063207639999995E-2</v>
      </c>
      <c r="Z38" s="14">
        <f t="shared" si="75"/>
        <v>7.0686472999999996E-3</v>
      </c>
      <c r="AA38" s="14">
        <v>0.18790000000000001</v>
      </c>
      <c r="AB38" s="14">
        <f t="shared" si="76"/>
        <v>2.9838175640000002E-2</v>
      </c>
      <c r="AC38" s="14">
        <f t="shared" si="77"/>
        <v>6.3389073000000001E-3</v>
      </c>
      <c r="AD38" s="14">
        <v>0.156</v>
      </c>
      <c r="AE38" s="14">
        <f t="shared" si="78"/>
        <v>2.4694249599999999E-2</v>
      </c>
      <c r="AF38" s="14">
        <f t="shared" si="79"/>
        <v>5.1749719999999999E-3</v>
      </c>
      <c r="AG38" s="14">
        <v>0.18060000000000001</v>
      </c>
      <c r="AH38" s="14">
        <f t="shared" si="80"/>
        <v>2.8661038960000003E-2</v>
      </c>
      <c r="AI38" s="14">
        <f t="shared" si="81"/>
        <v>6.0725522000000002E-3</v>
      </c>
      <c r="AJ38" s="14">
        <f t="shared" si="57"/>
        <v>0.24039854691999998</v>
      </c>
      <c r="AK38" s="14">
        <f t="shared" si="57"/>
        <v>5.1094371899999998E-2</v>
      </c>
      <c r="AL38" s="14">
        <f t="shared" si="17"/>
        <v>0.29149291882</v>
      </c>
    </row>
    <row r="39" spans="1:39" x14ac:dyDescent="0.25">
      <c r="A39" t="s">
        <v>99</v>
      </c>
      <c r="B39" s="60">
        <v>42161</v>
      </c>
      <c r="C39" s="19" t="s">
        <v>168</v>
      </c>
      <c r="D39" s="15">
        <v>2.5141203703703705</v>
      </c>
      <c r="E39">
        <v>2</v>
      </c>
      <c r="H39" s="41">
        <v>1.5</v>
      </c>
      <c r="I39" s="41">
        <v>1.4</v>
      </c>
      <c r="J39">
        <v>1.7</v>
      </c>
      <c r="K39" s="41">
        <v>1.6</v>
      </c>
      <c r="L39" s="14">
        <v>0.14360000000000001</v>
      </c>
      <c r="M39" s="14">
        <f t="shared" si="41"/>
        <v>2.2694729760000001E-2</v>
      </c>
      <c r="N39" s="14">
        <f t="shared" si="42"/>
        <v>4.7225332000000002E-3</v>
      </c>
      <c r="O39" s="14">
        <v>0.19539999999999999</v>
      </c>
      <c r="P39" s="14">
        <f t="shared" si="43"/>
        <v>3.1047562639999995E-2</v>
      </c>
      <c r="Q39" s="14">
        <f t="shared" si="44"/>
        <v>6.612559799999999E-3</v>
      </c>
      <c r="R39" s="14">
        <v>0.129</v>
      </c>
      <c r="S39" s="14">
        <f t="shared" si="70"/>
        <v>2.0340456400000002E-2</v>
      </c>
      <c r="T39" s="14">
        <f t="shared" si="71"/>
        <v>4.1898229999999996E-3</v>
      </c>
      <c r="U39" s="14">
        <v>0.16930000000000001</v>
      </c>
      <c r="V39" s="14">
        <f t="shared" si="72"/>
        <v>2.6838895880000001E-2</v>
      </c>
      <c r="W39" s="14">
        <f t="shared" si="73"/>
        <v>5.6602490999999996E-3</v>
      </c>
      <c r="X39" s="14">
        <v>0.18579999999999999</v>
      </c>
      <c r="Y39" s="14">
        <f t="shared" si="74"/>
        <v>2.949954728E-2</v>
      </c>
      <c r="Z39" s="14">
        <f t="shared" si="75"/>
        <v>6.2622845999999992E-3</v>
      </c>
      <c r="AA39" s="14">
        <v>0.121</v>
      </c>
      <c r="AB39" s="14">
        <f t="shared" si="76"/>
        <v>1.9050443599999998E-2</v>
      </c>
      <c r="AC39" s="14">
        <f t="shared" si="77"/>
        <v>3.8979269999999998E-3</v>
      </c>
      <c r="AD39" s="14">
        <v>0.2205</v>
      </c>
      <c r="AE39" s="14">
        <f t="shared" si="78"/>
        <v>3.5094977799999996E-2</v>
      </c>
      <c r="AF39" s="14">
        <f t="shared" si="79"/>
        <v>7.5283834999999993E-3</v>
      </c>
      <c r="AG39" s="14">
        <v>0.15529999999999999</v>
      </c>
      <c r="AH39" s="14">
        <f t="shared" si="80"/>
        <v>2.4581373479999998E-2</v>
      </c>
      <c r="AI39" s="14">
        <f t="shared" si="81"/>
        <v>5.1494310999999991E-3</v>
      </c>
      <c r="AJ39" s="14">
        <f t="shared" si="57"/>
        <v>0.20914798684000002</v>
      </c>
      <c r="AK39" s="14">
        <f t="shared" si="57"/>
        <v>4.40231913E-2</v>
      </c>
      <c r="AL39" s="14">
        <f t="shared" si="17"/>
        <v>0.25317117814000001</v>
      </c>
    </row>
    <row r="40" spans="1:39" x14ac:dyDescent="0.25">
      <c r="A40" t="s">
        <v>142</v>
      </c>
      <c r="B40" s="60">
        <v>42161</v>
      </c>
      <c r="C40" s="16" t="s">
        <v>168</v>
      </c>
      <c r="D40" s="15">
        <v>2.5141203703703705</v>
      </c>
      <c r="E40">
        <v>2</v>
      </c>
      <c r="H40" s="41">
        <v>1.9</v>
      </c>
      <c r="I40" s="41">
        <v>1.7</v>
      </c>
      <c r="J40">
        <v>1.8</v>
      </c>
      <c r="K40" s="41"/>
      <c r="L40" s="14">
        <v>0.1603</v>
      </c>
      <c r="M40" s="14">
        <f t="shared" si="41"/>
        <v>2.5387631479999999E-2</v>
      </c>
      <c r="N40" s="14">
        <f t="shared" si="42"/>
        <v>5.3318660999999998E-3</v>
      </c>
      <c r="O40" s="14">
        <v>0.18090000000000001</v>
      </c>
      <c r="P40" s="14">
        <f t="shared" si="43"/>
        <v>2.8709414440000001E-2</v>
      </c>
      <c r="Q40" s="14">
        <f t="shared" si="44"/>
        <v>6.0834983000000002E-3</v>
      </c>
      <c r="R40" s="14">
        <v>0.1096</v>
      </c>
      <c r="S40" s="14">
        <f t="shared" si="70"/>
        <v>1.7212175360000002E-2</v>
      </c>
      <c r="T40" s="14">
        <f t="shared" si="71"/>
        <v>3.4819752000000001E-3</v>
      </c>
      <c r="U40" s="14">
        <v>0.14879999999999999</v>
      </c>
      <c r="V40" s="14">
        <f t="shared" si="72"/>
        <v>2.3533238079999998E-2</v>
      </c>
      <c r="W40" s="14">
        <f t="shared" si="73"/>
        <v>4.9122655999999992E-3</v>
      </c>
      <c r="X40" s="14">
        <v>0.20749999999999999</v>
      </c>
      <c r="Y40" s="14">
        <f t="shared" si="74"/>
        <v>3.2998706999999995E-2</v>
      </c>
      <c r="Z40" s="14">
        <f t="shared" si="75"/>
        <v>7.0540524999999996E-3</v>
      </c>
      <c r="AA40" s="14">
        <v>0.14879999999999999</v>
      </c>
      <c r="AB40" s="14">
        <f t="shared" si="76"/>
        <v>2.3533238079999998E-2</v>
      </c>
      <c r="AC40" s="14">
        <f t="shared" si="77"/>
        <v>4.9122655999999992E-3</v>
      </c>
      <c r="AD40" s="14">
        <v>0.155</v>
      </c>
      <c r="AE40" s="14">
        <f t="shared" si="78"/>
        <v>2.4532998E-2</v>
      </c>
      <c r="AF40" s="14">
        <f t="shared" si="79"/>
        <v>5.1384849999999999E-3</v>
      </c>
      <c r="AG40" s="14">
        <v>0.13270000000000001</v>
      </c>
      <c r="AH40" s="14">
        <f t="shared" si="80"/>
        <v>2.0937087320000002E-2</v>
      </c>
      <c r="AI40" s="14">
        <f t="shared" si="81"/>
        <v>4.3248249000000004E-3</v>
      </c>
      <c r="AJ40" s="14">
        <f t="shared" si="57"/>
        <v>0.19684448975999996</v>
      </c>
      <c r="AK40" s="14">
        <f t="shared" si="57"/>
        <v>4.1239233200000003E-2</v>
      </c>
      <c r="AL40" s="14">
        <f t="shared" si="17"/>
        <v>0.23808372295999997</v>
      </c>
    </row>
    <row r="41" spans="1:39" x14ac:dyDescent="0.25">
      <c r="A41" s="16" t="s">
        <v>156</v>
      </c>
      <c r="B41" s="60">
        <v>42161</v>
      </c>
      <c r="C41" s="16" t="s">
        <v>168</v>
      </c>
      <c r="D41" s="15">
        <v>2.5141203703703705</v>
      </c>
      <c r="E41">
        <v>3</v>
      </c>
      <c r="I41" s="41">
        <v>1.2</v>
      </c>
      <c r="J41" s="41">
        <v>1.5</v>
      </c>
      <c r="K41" s="61">
        <v>1.8</v>
      </c>
      <c r="L41">
        <v>0.19789999999999999</v>
      </c>
      <c r="M41" s="14">
        <f t="shared" si="41"/>
        <v>3.1450691639999993E-2</v>
      </c>
      <c r="N41" s="14">
        <f t="shared" si="42"/>
        <v>6.703777299999999E-3</v>
      </c>
      <c r="O41">
        <v>0.15629999999999999</v>
      </c>
      <c r="P41" s="14">
        <f t="shared" si="43"/>
        <v>2.474262508E-2</v>
      </c>
      <c r="Q41" s="14">
        <f t="shared" si="44"/>
        <v>5.1859180999999999E-3</v>
      </c>
      <c r="R41">
        <v>0.18920000000000001</v>
      </c>
      <c r="S41" s="14">
        <f t="shared" si="70"/>
        <v>3.0047802719999999E-2</v>
      </c>
      <c r="T41" s="14">
        <f t="shared" si="71"/>
        <v>6.3863404E-3</v>
      </c>
      <c r="U41">
        <v>0.1268</v>
      </c>
      <c r="V41" s="14">
        <f t="shared" si="72"/>
        <v>1.9985702879999998E-2</v>
      </c>
      <c r="W41" s="14">
        <f t="shared" si="73"/>
        <v>4.1095515999999997E-3</v>
      </c>
      <c r="X41" s="14">
        <v>0.16450000000000001</v>
      </c>
      <c r="Y41" s="14">
        <f t="shared" si="74"/>
        <v>2.6064888200000001E-2</v>
      </c>
      <c r="Z41" s="14">
        <f t="shared" si="75"/>
        <v>5.4851114999999997E-3</v>
      </c>
      <c r="AA41" s="14">
        <v>0.14499999999999999</v>
      </c>
      <c r="AB41" s="14">
        <f t="shared" si="76"/>
        <v>2.2920481999999999E-2</v>
      </c>
      <c r="AC41" s="14">
        <f t="shared" si="77"/>
        <v>4.7736149999999993E-3</v>
      </c>
      <c r="AD41">
        <v>0.17829999999999999</v>
      </c>
      <c r="AE41" s="14">
        <f t="shared" si="78"/>
        <v>2.8290160279999997E-2</v>
      </c>
      <c r="AF41" s="14">
        <f t="shared" si="79"/>
        <v>5.9886320999999994E-3</v>
      </c>
      <c r="AG41">
        <v>0.1971</v>
      </c>
      <c r="AH41" s="14">
        <f t="shared" si="80"/>
        <v>3.1321690359999994E-2</v>
      </c>
      <c r="AI41" s="14">
        <f t="shared" si="81"/>
        <v>6.6745876999999999E-3</v>
      </c>
      <c r="AJ41" s="14">
        <f t="shared" si="57"/>
        <v>0.21482404315999998</v>
      </c>
      <c r="AK41" s="14">
        <f t="shared" si="57"/>
        <v>4.5307533699999999E-2</v>
      </c>
      <c r="AL41" s="14">
        <f t="shared" si="17"/>
        <v>0.26013157685999999</v>
      </c>
    </row>
    <row r="42" spans="1:39" x14ac:dyDescent="0.25">
      <c r="A42" s="16" t="s">
        <v>103</v>
      </c>
      <c r="B42" s="60">
        <v>42166</v>
      </c>
      <c r="C42" s="16" t="s">
        <v>168</v>
      </c>
      <c r="D42" s="15">
        <v>2.5141203703703705</v>
      </c>
      <c r="E42">
        <v>3</v>
      </c>
      <c r="H42" s="41"/>
      <c r="I42" s="16">
        <v>0.9</v>
      </c>
      <c r="J42" s="41">
        <v>1</v>
      </c>
      <c r="K42" s="61">
        <v>1.4</v>
      </c>
      <c r="L42">
        <v>0.21890000000000001</v>
      </c>
      <c r="M42" s="14">
        <f t="shared" si="41"/>
        <v>3.4836975239999998E-2</v>
      </c>
      <c r="N42" s="14">
        <f t="shared" si="42"/>
        <v>7.4700042999999994E-3</v>
      </c>
      <c r="O42">
        <v>0.1482</v>
      </c>
      <c r="P42" s="14">
        <f t="shared" si="43"/>
        <v>2.3436487119999998E-2</v>
      </c>
      <c r="Q42" s="14">
        <f t="shared" si="44"/>
        <v>4.8903733999999992E-3</v>
      </c>
      <c r="R42">
        <v>0.13569999999999999</v>
      </c>
      <c r="S42" s="14">
        <f t="shared" si="70"/>
        <v>2.1420842119999998E-2</v>
      </c>
      <c r="T42" s="14">
        <f t="shared" si="71"/>
        <v>4.4342858999999995E-3</v>
      </c>
      <c r="U42">
        <v>0.19359999999999999</v>
      </c>
      <c r="V42" s="14">
        <f t="shared" si="72"/>
        <v>3.0757309759999997E-2</v>
      </c>
      <c r="W42" s="14">
        <f t="shared" si="73"/>
        <v>6.5468831999999991E-3</v>
      </c>
      <c r="X42" s="14">
        <v>0.16039999999999999</v>
      </c>
      <c r="Y42" s="14">
        <f t="shared" si="74"/>
        <v>2.5403756639999997E-2</v>
      </c>
      <c r="Z42" s="14">
        <f t="shared" si="75"/>
        <v>5.3355147999999989E-3</v>
      </c>
      <c r="AA42" s="14">
        <v>0.1263</v>
      </c>
      <c r="AB42" s="14">
        <f t="shared" si="76"/>
        <v>1.990507708E-2</v>
      </c>
      <c r="AC42" s="14">
        <f t="shared" si="77"/>
        <v>4.0913080999999997E-3</v>
      </c>
      <c r="AD42">
        <v>0.20380000000000001</v>
      </c>
      <c r="AE42" s="14">
        <f t="shared" si="78"/>
        <v>3.2402076079999995E-2</v>
      </c>
      <c r="AF42" s="14">
        <f t="shared" si="79"/>
        <v>6.9190505999999997E-3</v>
      </c>
      <c r="AG42">
        <v>0.17979999999999999</v>
      </c>
      <c r="AH42" s="14">
        <f t="shared" si="80"/>
        <v>2.8532037679999997E-2</v>
      </c>
      <c r="AI42" s="14">
        <f t="shared" si="81"/>
        <v>6.0433625999999994E-3</v>
      </c>
      <c r="AJ42" s="14">
        <f t="shared" si="57"/>
        <v>0.21669456172000001</v>
      </c>
      <c r="AK42" s="14">
        <f t="shared" si="57"/>
        <v>4.5730782899999989E-2</v>
      </c>
      <c r="AL42" s="14">
        <f t="shared" si="17"/>
        <v>0.26242534462</v>
      </c>
    </row>
    <row r="43" spans="1:39" x14ac:dyDescent="0.25">
      <c r="A43" t="s">
        <v>157</v>
      </c>
      <c r="B43" s="60">
        <v>42176</v>
      </c>
      <c r="C43" t="s">
        <v>168</v>
      </c>
      <c r="D43" s="15">
        <v>2.5141203703703705</v>
      </c>
      <c r="E43">
        <v>4</v>
      </c>
      <c r="F43">
        <v>2</v>
      </c>
      <c r="H43" s="61">
        <v>1.6</v>
      </c>
      <c r="I43" s="61">
        <v>1.6</v>
      </c>
      <c r="J43" s="61">
        <v>1.9</v>
      </c>
      <c r="K43" s="61">
        <v>1.4</v>
      </c>
      <c r="L43" s="14">
        <v>0.20069999999999999</v>
      </c>
      <c r="M43" s="14">
        <f t="shared" si="41"/>
        <v>3.1902196119999997E-2</v>
      </c>
      <c r="N43" s="14">
        <f t="shared" si="42"/>
        <v>6.8059408999999989E-3</v>
      </c>
      <c r="O43" s="14">
        <v>0.1595</v>
      </c>
      <c r="P43" s="14">
        <f t="shared" si="43"/>
        <v>2.52586302E-2</v>
      </c>
      <c r="Q43" s="14">
        <f t="shared" si="44"/>
        <v>5.3026764999999998E-3</v>
      </c>
      <c r="R43" s="14">
        <v>0.1875</v>
      </c>
      <c r="S43" s="14">
        <f t="shared" si="70"/>
        <v>2.9773674999999999E-2</v>
      </c>
      <c r="T43" s="14">
        <f t="shared" si="71"/>
        <v>6.3243125000000001E-3</v>
      </c>
      <c r="U43" s="14">
        <v>0.15</v>
      </c>
      <c r="V43" s="14">
        <f t="shared" si="72"/>
        <v>2.372674E-2</v>
      </c>
      <c r="W43" s="14">
        <f t="shared" si="73"/>
        <v>4.9560499999999992E-3</v>
      </c>
      <c r="X43" s="14">
        <v>0.17780000000000001</v>
      </c>
      <c r="Y43" s="14">
        <f t="shared" si="74"/>
        <v>2.8209534480000003E-2</v>
      </c>
      <c r="Z43" s="14">
        <f t="shared" si="75"/>
        <v>5.9703886000000003E-3</v>
      </c>
      <c r="AA43" s="14">
        <v>0.1822</v>
      </c>
      <c r="AB43" s="14">
        <f t="shared" si="76"/>
        <v>2.8919041520000001E-2</v>
      </c>
      <c r="AC43" s="14">
        <f t="shared" si="77"/>
        <v>6.1309313999999993E-3</v>
      </c>
      <c r="AD43" s="14">
        <v>0.2046</v>
      </c>
      <c r="AE43" s="14">
        <f t="shared" si="78"/>
        <v>3.2531077359999994E-2</v>
      </c>
      <c r="AF43" s="14">
        <f t="shared" si="79"/>
        <v>6.9482401999999997E-3</v>
      </c>
      <c r="AG43" s="14">
        <v>0.16070000000000001</v>
      </c>
      <c r="AH43" s="14">
        <f t="shared" si="80"/>
        <v>2.5452132120000002E-2</v>
      </c>
      <c r="AI43" s="14">
        <f t="shared" si="81"/>
        <v>5.3464608999999998E-3</v>
      </c>
      <c r="AJ43" s="14">
        <f t="shared" si="57"/>
        <v>0.22577302679999997</v>
      </c>
      <c r="AK43" s="14">
        <f t="shared" si="57"/>
        <v>4.7785001000000001E-2</v>
      </c>
      <c r="AL43" s="14">
        <f t="shared" si="17"/>
        <v>0.27355802779999999</v>
      </c>
    </row>
    <row r="44" spans="1:39" x14ac:dyDescent="0.25">
      <c r="A44" t="s">
        <v>158</v>
      </c>
      <c r="B44" s="60">
        <v>42176</v>
      </c>
      <c r="C44" t="s">
        <v>168</v>
      </c>
      <c r="D44" s="15">
        <v>2.5141203703703705</v>
      </c>
      <c r="E44">
        <v>4</v>
      </c>
      <c r="H44" s="61">
        <v>1.8</v>
      </c>
      <c r="I44" s="61">
        <v>1.3</v>
      </c>
      <c r="J44" s="61">
        <v>1.6</v>
      </c>
      <c r="K44" s="61">
        <v>1.7</v>
      </c>
      <c r="L44" s="14">
        <v>0.1358</v>
      </c>
      <c r="M44" s="14">
        <f t="shared" si="41"/>
        <v>2.143696728E-2</v>
      </c>
      <c r="N44" s="14">
        <f t="shared" si="42"/>
        <v>4.4379345999999995E-3</v>
      </c>
      <c r="O44" s="14">
        <v>0.14630000000000001</v>
      </c>
      <c r="P44" s="14">
        <f t="shared" si="43"/>
        <v>2.3130109080000003E-2</v>
      </c>
      <c r="Q44" s="14">
        <f t="shared" si="44"/>
        <v>4.8210481000000001E-3</v>
      </c>
      <c r="R44" s="14">
        <v>0.1169</v>
      </c>
      <c r="S44" s="14">
        <f t="shared" si="70"/>
        <v>1.8389312040000001E-2</v>
      </c>
      <c r="T44" s="14">
        <f t="shared" si="71"/>
        <v>3.7483302999999999E-3</v>
      </c>
      <c r="U44" s="14">
        <v>0.1484</v>
      </c>
      <c r="V44" s="14">
        <f t="shared" si="72"/>
        <v>2.3468737440000002E-2</v>
      </c>
      <c r="W44" s="14">
        <f t="shared" si="73"/>
        <v>4.8976708000000001E-3</v>
      </c>
      <c r="X44" s="14">
        <v>0.16420000000000001</v>
      </c>
      <c r="Y44" s="14">
        <f t="shared" si="74"/>
        <v>2.6016512720000003E-2</v>
      </c>
      <c r="Z44" s="14">
        <f t="shared" si="75"/>
        <v>5.4741653999999997E-3</v>
      </c>
      <c r="AA44" s="14">
        <v>0.1988</v>
      </c>
      <c r="AB44" s="14">
        <f t="shared" si="76"/>
        <v>3.1595818079999997E-2</v>
      </c>
      <c r="AC44" s="14">
        <f t="shared" si="77"/>
        <v>6.7366155999999998E-3</v>
      </c>
      <c r="AD44" s="14">
        <v>0.20680000000000001</v>
      </c>
      <c r="AE44" s="14">
        <f t="shared" si="78"/>
        <v>3.2885830879999994E-2</v>
      </c>
      <c r="AF44" s="14">
        <f t="shared" si="79"/>
        <v>7.0285115999999996E-3</v>
      </c>
      <c r="AG44" s="14">
        <v>0.2082</v>
      </c>
      <c r="AH44" s="14">
        <f t="shared" si="80"/>
        <v>3.3111583119999996E-2</v>
      </c>
      <c r="AI44" s="14">
        <f t="shared" si="81"/>
        <v>7.0795933999999996E-3</v>
      </c>
      <c r="AJ44" s="14">
        <f t="shared" si="57"/>
        <v>0.21003487063999998</v>
      </c>
      <c r="AK44" s="14">
        <f t="shared" si="57"/>
        <v>4.4223869799999996E-2</v>
      </c>
      <c r="AL44" s="14">
        <f t="shared" si="17"/>
        <v>0.25425874043999996</v>
      </c>
    </row>
    <row r="45" spans="1:39" x14ac:dyDescent="0.25">
      <c r="A45" t="s">
        <v>106</v>
      </c>
      <c r="B45" s="60">
        <v>42159</v>
      </c>
      <c r="C45" t="s">
        <v>168</v>
      </c>
      <c r="D45" s="15">
        <v>2.5141203703703705</v>
      </c>
      <c r="E45">
        <v>4</v>
      </c>
      <c r="H45" s="61">
        <v>1.1000000000000001</v>
      </c>
      <c r="I45" s="61">
        <v>1</v>
      </c>
      <c r="J45" s="61">
        <v>1.3</v>
      </c>
      <c r="K45" s="61">
        <v>1.5</v>
      </c>
      <c r="L45" s="14">
        <v>0.13139999999999999</v>
      </c>
      <c r="M45" s="14">
        <f>-0.000461 + (0.1612516*L45)</f>
        <v>2.0727460239999999E-2</v>
      </c>
      <c r="N45" s="14">
        <f t="shared" si="42"/>
        <v>4.2773917999999996E-3</v>
      </c>
      <c r="O45" s="14">
        <v>0.18129999999999999</v>
      </c>
      <c r="P45" s="14">
        <f>-0.000461 + (0.1612516*O45)</f>
        <v>2.8773915079999997E-2</v>
      </c>
      <c r="Q45" s="14">
        <f t="shared" si="44"/>
        <v>6.0980930999999993E-3</v>
      </c>
      <c r="R45" s="14">
        <v>0.1457</v>
      </c>
      <c r="S45" s="14">
        <f>-0.000461 + (0.1612516*R45)</f>
        <v>2.303335812E-2</v>
      </c>
      <c r="T45" s="14">
        <f t="shared" si="71"/>
        <v>4.7991558999999993E-3</v>
      </c>
      <c r="U45" s="14">
        <v>0.1384</v>
      </c>
      <c r="V45" s="14">
        <f>-0.000461 + (0.1612516*U45)</f>
        <v>2.185622144E-2</v>
      </c>
      <c r="W45" s="14">
        <f t="shared" si="73"/>
        <v>4.5328007999999994E-3</v>
      </c>
      <c r="X45" s="14">
        <v>0.19409999999999999</v>
      </c>
      <c r="Y45" s="14">
        <f>-0.000461 + (0.1612516*X45)</f>
        <v>3.0837935559999998E-2</v>
      </c>
      <c r="Z45" s="14">
        <f t="shared" si="75"/>
        <v>6.5651266999999991E-3</v>
      </c>
      <c r="AA45" s="14">
        <v>0.1978</v>
      </c>
      <c r="AB45" s="14">
        <f>-0.000461 + (0.1612516*AA45)</f>
        <v>3.1434566479999995E-2</v>
      </c>
      <c r="AC45" s="14">
        <f t="shared" si="77"/>
        <v>6.7001285999999998E-3</v>
      </c>
      <c r="AD45" s="14">
        <v>0.1875</v>
      </c>
      <c r="AE45" s="14">
        <f>-0.000461 + (0.1612516*AD45)</f>
        <v>2.9773674999999999E-2</v>
      </c>
      <c r="AF45" s="14">
        <f t="shared" si="79"/>
        <v>6.3243125000000001E-3</v>
      </c>
      <c r="AG45" s="14">
        <v>0.1421</v>
      </c>
      <c r="AH45" s="14">
        <f>-0.000461 + (0.1612516*AG45)</f>
        <v>2.2452852360000001E-2</v>
      </c>
      <c r="AI45" s="14">
        <f t="shared" si="81"/>
        <v>4.6678027000000002E-3</v>
      </c>
      <c r="AJ45" s="14">
        <f t="shared" si="57"/>
        <v>0.20888998428</v>
      </c>
      <c r="AK45" s="14">
        <f t="shared" si="57"/>
        <v>4.3964812099999993E-2</v>
      </c>
      <c r="AL45" s="14">
        <f t="shared" si="17"/>
        <v>0.25285479637999997</v>
      </c>
    </row>
    <row r="46" spans="1:39" x14ac:dyDescent="0.25">
      <c r="A46" t="s">
        <v>110</v>
      </c>
      <c r="B46" s="60">
        <v>42151</v>
      </c>
      <c r="C46" s="16" t="s">
        <v>167</v>
      </c>
      <c r="D46" s="50">
        <v>0.44843749999999999</v>
      </c>
      <c r="E46">
        <v>1</v>
      </c>
      <c r="H46" s="41">
        <v>1.4</v>
      </c>
      <c r="I46" s="61">
        <v>1.1000000000000001</v>
      </c>
      <c r="J46" s="41">
        <v>1.5</v>
      </c>
      <c r="K46" s="41">
        <v>1.2</v>
      </c>
      <c r="L46" s="14">
        <v>0.1996</v>
      </c>
      <c r="M46" s="14">
        <f>0.0017941 + (0.1277895*L46)</f>
        <v>2.73008842E-2</v>
      </c>
      <c r="N46" s="14">
        <f>-0.000319 + (0.0598452*L46)</f>
        <v>1.162610192E-2</v>
      </c>
      <c r="O46" s="14">
        <v>0.17929999999999999</v>
      </c>
      <c r="P46" s="14">
        <f>0.0017941 + (0.1277895*O46)</f>
        <v>2.4706757349999997E-2</v>
      </c>
      <c r="Q46" s="14">
        <f>-0.000319 + (0.0598452*O46)</f>
        <v>1.041124436E-2</v>
      </c>
      <c r="R46" s="14">
        <v>0.15160000000000001</v>
      </c>
      <c r="S46" s="14">
        <f>0.0017941 + (0.1277895*R46)</f>
        <v>2.11669882E-2</v>
      </c>
      <c r="T46" s="14">
        <f>-0.000319 + (0.0598452*R46)</f>
        <v>8.7535323200000018E-3</v>
      </c>
      <c r="U46" s="14">
        <v>0.17299999999999999</v>
      </c>
      <c r="V46" s="14">
        <f>0.0017941 + (0.1277895*U46)</f>
        <v>2.39016835E-2</v>
      </c>
      <c r="W46" s="14">
        <f>-0.000319 + (0.0598452*U46)</f>
        <v>1.00342196E-2</v>
      </c>
      <c r="X46" s="14">
        <v>0.13400000000000001</v>
      </c>
      <c r="Y46" s="14">
        <f>0.0017941 + (0.1277895*X46)</f>
        <v>1.8917893000000002E-2</v>
      </c>
      <c r="Z46" s="14">
        <f>-0.000319 + (0.0598452*X46)</f>
        <v>7.7002568000000011E-3</v>
      </c>
      <c r="AA46" s="14">
        <v>0.13300000000000001</v>
      </c>
      <c r="AB46" s="14">
        <f>0.0017941 + (0.1277895*AA46)</f>
        <v>1.8790103500000002E-2</v>
      </c>
      <c r="AC46" s="14">
        <f>-0.000319 + (0.0598452*AA46)</f>
        <v>7.6404116000000008E-3</v>
      </c>
      <c r="AD46" s="14">
        <v>0.16039999999999999</v>
      </c>
      <c r="AE46" s="14">
        <f>0.0017941 + (0.1277895*AD46)</f>
        <v>2.2291535799999998E-2</v>
      </c>
      <c r="AF46" s="14">
        <f>-0.000319 + (0.0598452*AD46)</f>
        <v>9.2801700799999987E-3</v>
      </c>
      <c r="AG46" s="14">
        <v>0.11899999999999999</v>
      </c>
      <c r="AH46" s="14">
        <f>0.0017941 + (0.1277895*AG46)</f>
        <v>1.70010505E-2</v>
      </c>
      <c r="AI46" s="14">
        <f>-0.000319 + (0.0598452*AG46)</f>
        <v>6.8025788000000004E-3</v>
      </c>
      <c r="AJ46" s="14">
        <f>SUM(M46,P46,S46,V46,Y46,AB46,AE46,AH46)</f>
        <v>0.17407689604999999</v>
      </c>
      <c r="AK46" s="14">
        <f>SUM(N46,Q46,T46,W46,Z46,AC46,AF46,AI46)</f>
        <v>7.2248515479999997E-2</v>
      </c>
      <c r="AL46" s="14">
        <f t="shared" si="17"/>
        <v>0.24632541152999998</v>
      </c>
      <c r="AM46" s="14"/>
    </row>
    <row r="47" spans="1:39" x14ac:dyDescent="0.25">
      <c r="A47" t="s">
        <v>114</v>
      </c>
      <c r="B47" s="60">
        <v>42138</v>
      </c>
      <c r="C47" s="16" t="s">
        <v>166</v>
      </c>
      <c r="D47" s="50">
        <v>0.44843749999999999</v>
      </c>
      <c r="E47">
        <v>1</v>
      </c>
      <c r="H47" s="41">
        <v>1.4</v>
      </c>
      <c r="I47" s="61">
        <v>1.3</v>
      </c>
      <c r="J47" s="41">
        <v>1.6</v>
      </c>
      <c r="K47" s="41">
        <v>1.8</v>
      </c>
      <c r="L47" s="14">
        <v>0.2369</v>
      </c>
      <c r="M47" s="14">
        <f t="shared" ref="M47:M60" si="82">0.0017941 + (0.1277895*L47)</f>
        <v>3.2067432550000004E-2</v>
      </c>
      <c r="N47" s="14">
        <f t="shared" ref="N47:N60" si="83">-0.000319 + (0.0598452*L47)</f>
        <v>1.385832788E-2</v>
      </c>
      <c r="O47" s="14">
        <v>0.27710000000000001</v>
      </c>
      <c r="P47" s="14">
        <f t="shared" ref="P47:P60" si="84">0.0017941 + (0.1277895*O47)</f>
        <v>3.7204570450000002E-2</v>
      </c>
      <c r="Q47" s="14">
        <f t="shared" ref="Q47:Q60" si="85">-0.000319 + (0.0598452*O47)</f>
        <v>1.6264104920000001E-2</v>
      </c>
      <c r="R47" s="14">
        <v>0.20200000000000001</v>
      </c>
      <c r="S47" s="14">
        <f t="shared" ref="S47:S60" si="86">0.0017941 + (0.1277895*R47)</f>
        <v>2.7607579E-2</v>
      </c>
      <c r="T47" s="14">
        <f t="shared" ref="T47:T60" si="87">-0.000319 + (0.0598452*R47)</f>
        <v>1.1769730400000001E-2</v>
      </c>
      <c r="U47" s="14">
        <v>0.2303</v>
      </c>
      <c r="V47" s="14">
        <f t="shared" ref="V47:V60" si="88">0.0017941 + (0.1277895*U47)</f>
        <v>3.1224021850000002E-2</v>
      </c>
      <c r="W47" s="14">
        <f t="shared" ref="W47:W60" si="89">-0.000319 + (0.0598452*U47)</f>
        <v>1.3463349560000001E-2</v>
      </c>
      <c r="X47" s="14">
        <v>0.16139999999999999</v>
      </c>
      <c r="Y47" s="14">
        <f t="shared" ref="Y47:Y60" si="90">0.0017941 + (0.1277895*X47)</f>
        <v>2.2419325299999997E-2</v>
      </c>
      <c r="Z47" s="14">
        <f t="shared" ref="Z47:Z60" si="91">-0.000319 + (0.0598452*X47)</f>
        <v>9.340015279999999E-3</v>
      </c>
      <c r="AA47" s="14">
        <v>0.17169999999999999</v>
      </c>
      <c r="AB47" s="14">
        <f t="shared" ref="AB47:AB60" si="92">0.0017941 + (0.1277895*AA47)</f>
        <v>2.3735557149999999E-2</v>
      </c>
      <c r="AC47" s="14">
        <f t="shared" ref="AC47:AC60" si="93">-0.000319 + (0.0598452*AA47)</f>
        <v>9.9564208400000007E-3</v>
      </c>
      <c r="AD47" s="14">
        <v>0.107</v>
      </c>
      <c r="AE47" s="14">
        <f t="shared" ref="AE47:AE60" si="94">0.0017941 + (0.1277895*AD47)</f>
        <v>1.54675765E-2</v>
      </c>
      <c r="AF47" s="14">
        <f t="shared" ref="AF47:AF60" si="95">-0.000319 + (0.0598452*AD47)</f>
        <v>6.0844364000000005E-3</v>
      </c>
      <c r="AG47" s="14">
        <v>0.25019999999999998</v>
      </c>
      <c r="AH47" s="14">
        <f t="shared" ref="AH47:AH60" si="96">0.0017941 + (0.1277895*AG47)</f>
        <v>3.3767032900000001E-2</v>
      </c>
      <c r="AI47" s="14">
        <f t="shared" ref="AI47:AI60" si="97">-0.000319 + (0.0598452*AG47)</f>
        <v>1.4654269039999999E-2</v>
      </c>
      <c r="AJ47" s="14">
        <f t="shared" ref="AJ47:AK60" si="98">SUM(M47,P47,S47,V47,Y47,AB47,AE47,AH47)</f>
        <v>0.22349309569999998</v>
      </c>
      <c r="AK47" s="14">
        <f t="shared" si="98"/>
        <v>9.5390654320000018E-2</v>
      </c>
      <c r="AL47" s="14">
        <f t="shared" si="17"/>
        <v>0.31888375002000002</v>
      </c>
      <c r="AM47" s="14"/>
    </row>
    <row r="48" spans="1:39" x14ac:dyDescent="0.25">
      <c r="A48" t="s">
        <v>117</v>
      </c>
      <c r="B48" s="60">
        <v>42152</v>
      </c>
      <c r="C48" s="16" t="s">
        <v>167</v>
      </c>
      <c r="D48" s="50">
        <v>0.44843749999999999</v>
      </c>
      <c r="E48">
        <v>1</v>
      </c>
      <c r="H48" s="41">
        <v>1.5</v>
      </c>
      <c r="I48" s="61">
        <v>1.4</v>
      </c>
      <c r="J48" s="41">
        <v>1.5</v>
      </c>
      <c r="K48" s="41">
        <v>1.8</v>
      </c>
      <c r="L48" s="14">
        <v>0.22209999999999999</v>
      </c>
      <c r="M48" s="14">
        <f t="shared" si="82"/>
        <v>3.0176147949999999E-2</v>
      </c>
      <c r="N48" s="14">
        <f t="shared" si="83"/>
        <v>1.297261892E-2</v>
      </c>
      <c r="O48" s="14">
        <v>0.2233</v>
      </c>
      <c r="P48" s="14">
        <f t="shared" si="84"/>
        <v>3.0329495349999999E-2</v>
      </c>
      <c r="Q48" s="14">
        <f t="shared" si="85"/>
        <v>1.304443316E-2</v>
      </c>
      <c r="R48" s="14">
        <v>0.22869999999999999</v>
      </c>
      <c r="S48" s="14">
        <f t="shared" si="86"/>
        <v>3.1019558649999997E-2</v>
      </c>
      <c r="T48" s="14">
        <f t="shared" si="87"/>
        <v>1.3367597239999999E-2</v>
      </c>
      <c r="U48" s="14">
        <v>0.2069</v>
      </c>
      <c r="V48" s="14">
        <f t="shared" si="88"/>
        <v>2.823374755E-2</v>
      </c>
      <c r="W48" s="14">
        <f t="shared" si="89"/>
        <v>1.206297188E-2</v>
      </c>
      <c r="X48" s="14">
        <v>0.1459</v>
      </c>
      <c r="Y48" s="14">
        <f t="shared" si="90"/>
        <v>2.0438588050000001E-2</v>
      </c>
      <c r="Z48" s="14">
        <f t="shared" si="91"/>
        <v>8.4124146800000008E-3</v>
      </c>
      <c r="AA48" s="14">
        <v>0.1613</v>
      </c>
      <c r="AB48" s="14">
        <f t="shared" si="92"/>
        <v>2.2406546350000001E-2</v>
      </c>
      <c r="AC48" s="14">
        <f t="shared" si="93"/>
        <v>9.3340307600000005E-3</v>
      </c>
      <c r="AD48" s="14">
        <v>0.20449999999999999</v>
      </c>
      <c r="AE48" s="14">
        <f t="shared" si="94"/>
        <v>2.7927052749999997E-2</v>
      </c>
      <c r="AF48" s="14">
        <f t="shared" si="95"/>
        <v>1.1919343399999999E-2</v>
      </c>
      <c r="AG48" s="14">
        <v>0.1729</v>
      </c>
      <c r="AH48" s="14">
        <f t="shared" si="96"/>
        <v>2.3888904549999999E-2</v>
      </c>
      <c r="AI48" s="14">
        <f t="shared" si="97"/>
        <v>1.002823508E-2</v>
      </c>
      <c r="AJ48" s="14">
        <f t="shared" si="98"/>
        <v>0.21442004119999999</v>
      </c>
      <c r="AK48" s="14">
        <f t="shared" si="98"/>
        <v>9.1141645120000003E-2</v>
      </c>
      <c r="AL48" s="14">
        <f t="shared" si="17"/>
        <v>0.30556168632000003</v>
      </c>
      <c r="AM48" s="14"/>
    </row>
    <row r="49" spans="1:39" x14ac:dyDescent="0.25">
      <c r="A49" t="s">
        <v>119</v>
      </c>
      <c r="B49" s="60">
        <v>42151</v>
      </c>
      <c r="C49" s="16" t="s">
        <v>167</v>
      </c>
      <c r="D49" s="50">
        <v>0.44843749999999999</v>
      </c>
      <c r="E49">
        <v>1</v>
      </c>
      <c r="H49" s="41">
        <v>1.1000000000000001</v>
      </c>
      <c r="I49" s="61">
        <v>1</v>
      </c>
      <c r="J49" s="41">
        <v>1.4</v>
      </c>
      <c r="K49" s="41">
        <v>1.7</v>
      </c>
      <c r="L49" s="14">
        <v>0.1079</v>
      </c>
      <c r="M49" s="14">
        <f t="shared" si="82"/>
        <v>1.5582587049999999E-2</v>
      </c>
      <c r="N49" s="14">
        <f t="shared" si="83"/>
        <v>6.1382970799999997E-3</v>
      </c>
      <c r="O49" s="14">
        <v>0.13400000000000001</v>
      </c>
      <c r="P49" s="14">
        <f t="shared" si="84"/>
        <v>1.8917893000000002E-2</v>
      </c>
      <c r="Q49" s="14">
        <f t="shared" si="85"/>
        <v>7.7002568000000011E-3</v>
      </c>
      <c r="R49" s="14">
        <v>0.27479999999999999</v>
      </c>
      <c r="S49" s="14">
        <f t="shared" si="86"/>
        <v>3.6910654599999995E-2</v>
      </c>
      <c r="T49" s="14">
        <f t="shared" si="87"/>
        <v>1.6126460959999998E-2</v>
      </c>
      <c r="U49" s="14">
        <v>0.20380000000000001</v>
      </c>
      <c r="V49" s="14">
        <f t="shared" si="88"/>
        <v>2.7837600100000002E-2</v>
      </c>
      <c r="W49" s="14">
        <f t="shared" si="89"/>
        <v>1.1877451760000001E-2</v>
      </c>
      <c r="X49" s="14">
        <v>0.20330000000000001</v>
      </c>
      <c r="Y49" s="14">
        <f t="shared" si="90"/>
        <v>2.777370535E-2</v>
      </c>
      <c r="Z49" s="14">
        <f t="shared" si="91"/>
        <v>1.184752916E-2</v>
      </c>
      <c r="AA49" s="14">
        <v>0.17519999999999999</v>
      </c>
      <c r="AB49" s="14">
        <f t="shared" si="92"/>
        <v>2.4182820399999999E-2</v>
      </c>
      <c r="AC49" s="14">
        <f t="shared" si="93"/>
        <v>1.0165879040000001E-2</v>
      </c>
      <c r="AD49" s="14">
        <v>0.23599999999999999</v>
      </c>
      <c r="AE49" s="14">
        <f t="shared" si="94"/>
        <v>3.1952422000000001E-2</v>
      </c>
      <c r="AF49" s="14">
        <f t="shared" si="95"/>
        <v>1.38044672E-2</v>
      </c>
      <c r="AG49" s="14">
        <v>0.13689999999999999</v>
      </c>
      <c r="AH49" s="14">
        <f t="shared" si="96"/>
        <v>1.928848255E-2</v>
      </c>
      <c r="AI49" s="14">
        <f t="shared" si="97"/>
        <v>7.87380788E-3</v>
      </c>
      <c r="AJ49" s="14">
        <f t="shared" si="98"/>
        <v>0.20244616505000002</v>
      </c>
      <c r="AK49" s="14">
        <f t="shared" si="98"/>
        <v>8.5534149880000007E-2</v>
      </c>
      <c r="AL49" s="14">
        <f t="shared" si="17"/>
        <v>0.28798031493000004</v>
      </c>
      <c r="AM49" s="14"/>
    </row>
    <row r="50" spans="1:39" x14ac:dyDescent="0.25">
      <c r="A50" t="s">
        <v>122</v>
      </c>
      <c r="B50" s="60">
        <v>42159</v>
      </c>
      <c r="C50" s="19" t="s">
        <v>168</v>
      </c>
      <c r="D50" s="50">
        <v>0.44843749999999999</v>
      </c>
      <c r="E50">
        <v>2</v>
      </c>
      <c r="H50" s="41">
        <v>1.3</v>
      </c>
      <c r="I50" s="41">
        <v>1.3</v>
      </c>
      <c r="J50" s="16">
        <v>1.8</v>
      </c>
      <c r="K50" s="41">
        <v>1.7</v>
      </c>
      <c r="L50" s="14">
        <v>0.16120000000000001</v>
      </c>
      <c r="M50" s="14">
        <f t="shared" si="82"/>
        <v>2.23937674E-2</v>
      </c>
      <c r="N50" s="14">
        <f t="shared" si="83"/>
        <v>9.3280462400000003E-3</v>
      </c>
      <c r="O50" s="14">
        <v>0.20960000000000001</v>
      </c>
      <c r="P50" s="14">
        <f t="shared" si="84"/>
        <v>2.8578779200000001E-2</v>
      </c>
      <c r="Q50" s="14">
        <f t="shared" si="85"/>
        <v>1.2224553920000001E-2</v>
      </c>
      <c r="R50" s="14">
        <v>0.158</v>
      </c>
      <c r="S50" s="14">
        <f t="shared" si="86"/>
        <v>2.1984841000000001E-2</v>
      </c>
      <c r="T50" s="14">
        <f t="shared" si="87"/>
        <v>9.1365416000000008E-3</v>
      </c>
      <c r="U50" s="14">
        <v>0.14380000000000001</v>
      </c>
      <c r="V50" s="14">
        <f t="shared" si="88"/>
        <v>2.0170230100000002E-2</v>
      </c>
      <c r="W50" s="14">
        <f t="shared" si="89"/>
        <v>8.2867397600000017E-3</v>
      </c>
      <c r="X50" s="14">
        <v>0.17430000000000001</v>
      </c>
      <c r="Y50" s="14">
        <f t="shared" si="90"/>
        <v>2.406780985E-2</v>
      </c>
      <c r="Z50" s="14">
        <f t="shared" si="91"/>
        <v>1.0112018360000001E-2</v>
      </c>
      <c r="AA50" s="14">
        <v>0.15190000000000001</v>
      </c>
      <c r="AB50" s="14">
        <f t="shared" si="92"/>
        <v>2.1205325050000001E-2</v>
      </c>
      <c r="AC50" s="14">
        <f t="shared" si="93"/>
        <v>8.7714858800000007E-3</v>
      </c>
      <c r="AD50" s="14">
        <v>0.11070000000000001</v>
      </c>
      <c r="AE50" s="14">
        <f t="shared" si="94"/>
        <v>1.594039765E-2</v>
      </c>
      <c r="AF50" s="14">
        <f t="shared" si="95"/>
        <v>6.305863640000001E-3</v>
      </c>
      <c r="AG50" s="14">
        <v>0.14169999999999999</v>
      </c>
      <c r="AH50" s="14">
        <f t="shared" si="96"/>
        <v>1.990187215E-2</v>
      </c>
      <c r="AI50" s="14">
        <f t="shared" si="97"/>
        <v>8.1610648399999992E-3</v>
      </c>
      <c r="AJ50" s="14">
        <f t="shared" si="98"/>
        <v>0.1742430224</v>
      </c>
      <c r="AK50" s="14">
        <f t="shared" si="98"/>
        <v>7.2326314240000009E-2</v>
      </c>
      <c r="AL50" s="14">
        <f t="shared" si="17"/>
        <v>0.24656933664000003</v>
      </c>
      <c r="AM50" s="14"/>
    </row>
    <row r="51" spans="1:39" x14ac:dyDescent="0.25">
      <c r="A51" t="s">
        <v>126</v>
      </c>
      <c r="B51" s="60">
        <v>42159</v>
      </c>
      <c r="C51" s="16" t="s">
        <v>168</v>
      </c>
      <c r="D51" s="50">
        <v>0.44843749999999999</v>
      </c>
      <c r="E51">
        <v>2</v>
      </c>
      <c r="F51">
        <v>2</v>
      </c>
      <c r="H51" s="41">
        <v>1.7</v>
      </c>
      <c r="I51" s="41">
        <v>1.6</v>
      </c>
      <c r="J51" s="16">
        <v>1.7</v>
      </c>
      <c r="K51" s="41">
        <v>1.6</v>
      </c>
      <c r="L51" s="14">
        <v>0.18440000000000001</v>
      </c>
      <c r="M51" s="14">
        <f t="shared" si="82"/>
        <v>2.5358483800000001E-2</v>
      </c>
      <c r="N51" s="14">
        <f t="shared" si="83"/>
        <v>1.071645488E-2</v>
      </c>
      <c r="O51" s="14">
        <v>7.1800000000000003E-2</v>
      </c>
      <c r="P51" s="14">
        <f t="shared" si="84"/>
        <v>1.0969386100000001E-2</v>
      </c>
      <c r="Q51" s="14">
        <f t="shared" si="85"/>
        <v>3.9778853600000007E-3</v>
      </c>
      <c r="R51" s="14">
        <v>0.1104</v>
      </c>
      <c r="S51" s="14">
        <f t="shared" si="86"/>
        <v>1.5902060799999999E-2</v>
      </c>
      <c r="T51" s="14">
        <f t="shared" si="87"/>
        <v>6.2879100800000004E-3</v>
      </c>
      <c r="U51" s="14">
        <v>0.16300000000000001</v>
      </c>
      <c r="V51" s="14">
        <f t="shared" si="88"/>
        <v>2.2623788500000002E-2</v>
      </c>
      <c r="W51" s="14">
        <f t="shared" si="89"/>
        <v>9.4357676000000005E-3</v>
      </c>
      <c r="X51" s="14">
        <v>0.182</v>
      </c>
      <c r="Y51" s="14">
        <f t="shared" si="90"/>
        <v>2.5051788999999998E-2</v>
      </c>
      <c r="Z51" s="14">
        <f t="shared" si="91"/>
        <v>1.0572826400000001E-2</v>
      </c>
      <c r="AA51" s="14">
        <v>0.1847</v>
      </c>
      <c r="AB51" s="14">
        <f t="shared" si="92"/>
        <v>2.5396820649999999E-2</v>
      </c>
      <c r="AC51" s="14">
        <f t="shared" si="93"/>
        <v>1.0734408440000001E-2</v>
      </c>
      <c r="AD51" s="14">
        <v>0.15590000000000001</v>
      </c>
      <c r="AE51" s="14">
        <f t="shared" si="94"/>
        <v>2.1716483050000002E-2</v>
      </c>
      <c r="AF51" s="14">
        <f t="shared" si="95"/>
        <v>9.0108666800000018E-3</v>
      </c>
      <c r="AG51" s="14">
        <v>0.13320000000000001</v>
      </c>
      <c r="AH51" s="14">
        <f t="shared" si="96"/>
        <v>1.8815661400000003E-2</v>
      </c>
      <c r="AI51" s="14">
        <f t="shared" si="97"/>
        <v>7.6523806400000012E-3</v>
      </c>
      <c r="AJ51" s="14">
        <f t="shared" si="98"/>
        <v>0.16583447330000001</v>
      </c>
      <c r="AK51" s="14">
        <f t="shared" si="98"/>
        <v>6.8388500079999998E-2</v>
      </c>
      <c r="AL51" s="14">
        <f t="shared" si="17"/>
        <v>0.23422297338</v>
      </c>
      <c r="AM51" s="14"/>
    </row>
    <row r="52" spans="1:39" x14ac:dyDescent="0.25">
      <c r="A52" t="s">
        <v>129</v>
      </c>
      <c r="B52" s="60">
        <v>42161</v>
      </c>
      <c r="C52" s="19" t="s">
        <v>168</v>
      </c>
      <c r="D52" s="50">
        <v>0.44843749999999999</v>
      </c>
      <c r="E52">
        <v>2</v>
      </c>
      <c r="H52" s="41">
        <v>1.5</v>
      </c>
      <c r="I52" s="41">
        <v>1.4</v>
      </c>
      <c r="J52">
        <v>1.7</v>
      </c>
      <c r="K52" s="61">
        <v>1.2</v>
      </c>
      <c r="L52" s="14">
        <v>0.1406</v>
      </c>
      <c r="M52" s="14">
        <f t="shared" si="82"/>
        <v>1.97613037E-2</v>
      </c>
      <c r="N52" s="14">
        <f t="shared" si="83"/>
        <v>8.0952351200000005E-3</v>
      </c>
      <c r="O52" s="14">
        <v>0.13869999999999999</v>
      </c>
      <c r="P52" s="14">
        <f t="shared" si="84"/>
        <v>1.9518503649999998E-2</v>
      </c>
      <c r="Q52" s="14">
        <f t="shared" si="85"/>
        <v>7.9815292400000001E-3</v>
      </c>
      <c r="R52" s="14">
        <v>0.17519999999999999</v>
      </c>
      <c r="S52" s="14">
        <f t="shared" si="86"/>
        <v>2.4182820399999999E-2</v>
      </c>
      <c r="T52" s="14">
        <f t="shared" si="87"/>
        <v>1.0165879040000001E-2</v>
      </c>
      <c r="U52" s="14">
        <v>0.18959999999999999</v>
      </c>
      <c r="V52" s="14">
        <f t="shared" si="88"/>
        <v>2.6022989199999999E-2</v>
      </c>
      <c r="W52" s="14">
        <f t="shared" si="89"/>
        <v>1.102764992E-2</v>
      </c>
      <c r="X52" s="14">
        <v>0.1724</v>
      </c>
      <c r="Y52" s="14">
        <f t="shared" si="90"/>
        <v>2.3825009799999998E-2</v>
      </c>
      <c r="Z52" s="14">
        <f t="shared" si="91"/>
        <v>9.9983124800000003E-3</v>
      </c>
      <c r="AA52" s="14">
        <v>0.10150000000000001</v>
      </c>
      <c r="AB52" s="14">
        <f t="shared" si="92"/>
        <v>1.4764734250000001E-2</v>
      </c>
      <c r="AC52" s="14">
        <f t="shared" si="93"/>
        <v>5.7552878000000007E-3</v>
      </c>
      <c r="AD52" s="14">
        <v>0.16819999999999999</v>
      </c>
      <c r="AE52" s="14">
        <f t="shared" si="94"/>
        <v>2.32882939E-2</v>
      </c>
      <c r="AF52" s="14">
        <f t="shared" si="95"/>
        <v>9.7469626399999988E-3</v>
      </c>
      <c r="AG52" s="14">
        <v>9.01E-2</v>
      </c>
      <c r="AH52" s="14">
        <f t="shared" si="96"/>
        <v>1.330793395E-2</v>
      </c>
      <c r="AI52" s="14">
        <f t="shared" si="97"/>
        <v>5.0730525200000003E-3</v>
      </c>
      <c r="AJ52" s="14">
        <f t="shared" si="98"/>
        <v>0.16467158884999999</v>
      </c>
      <c r="AK52" s="14">
        <f t="shared" si="98"/>
        <v>6.7843908760000002E-2</v>
      </c>
      <c r="AL52" s="14">
        <f t="shared" si="17"/>
        <v>0.23251549761000001</v>
      </c>
      <c r="AM52" s="14"/>
    </row>
    <row r="53" spans="1:39" x14ac:dyDescent="0.25">
      <c r="A53" t="s">
        <v>131</v>
      </c>
      <c r="B53" s="60">
        <v>42161</v>
      </c>
      <c r="C53" s="19" t="s">
        <v>168</v>
      </c>
      <c r="D53" s="50">
        <v>0.44843749999999999</v>
      </c>
      <c r="E53">
        <v>2</v>
      </c>
      <c r="H53" s="41">
        <v>1.4</v>
      </c>
      <c r="I53" s="41">
        <v>1.3</v>
      </c>
      <c r="J53">
        <v>1.4</v>
      </c>
      <c r="K53" s="61">
        <v>1.6</v>
      </c>
      <c r="L53" s="14">
        <v>0.1273</v>
      </c>
      <c r="M53" s="14">
        <f t="shared" si="82"/>
        <v>1.806170335E-2</v>
      </c>
      <c r="N53" s="14">
        <f t="shared" si="83"/>
        <v>7.2992939599999997E-3</v>
      </c>
      <c r="O53" s="14">
        <v>0.14940000000000001</v>
      </c>
      <c r="P53" s="14">
        <f t="shared" si="84"/>
        <v>2.0885851300000001E-2</v>
      </c>
      <c r="Q53" s="14">
        <f t="shared" si="85"/>
        <v>8.6218728800000009E-3</v>
      </c>
      <c r="R53" s="14">
        <v>0.121</v>
      </c>
      <c r="S53" s="14">
        <f t="shared" si="86"/>
        <v>1.7256629499999999E-2</v>
      </c>
      <c r="T53" s="14">
        <f t="shared" si="87"/>
        <v>6.9222692000000001E-3</v>
      </c>
      <c r="U53" s="14">
        <v>0.1129</v>
      </c>
      <c r="V53" s="14">
        <f t="shared" si="88"/>
        <v>1.622153455E-2</v>
      </c>
      <c r="W53" s="14">
        <f t="shared" si="89"/>
        <v>6.4375230800000002E-3</v>
      </c>
      <c r="X53" s="14">
        <v>0.19339999999999999</v>
      </c>
      <c r="Y53" s="14">
        <f t="shared" si="90"/>
        <v>2.65085893E-2</v>
      </c>
      <c r="Z53" s="14">
        <f t="shared" si="91"/>
        <v>1.1255061679999999E-2</v>
      </c>
      <c r="AA53" s="14">
        <v>0.15809999999999999</v>
      </c>
      <c r="AB53" s="14">
        <f t="shared" si="92"/>
        <v>2.1997619949999998E-2</v>
      </c>
      <c r="AC53" s="14">
        <f t="shared" si="93"/>
        <v>9.1425261199999993E-3</v>
      </c>
      <c r="AD53" s="14">
        <v>0.14829999999999999</v>
      </c>
      <c r="AE53" s="14">
        <f t="shared" si="94"/>
        <v>2.0745282849999998E-2</v>
      </c>
      <c r="AF53" s="14">
        <f t="shared" si="95"/>
        <v>8.5560431600000004E-3</v>
      </c>
      <c r="AG53" s="14">
        <v>0.14369999999999999</v>
      </c>
      <c r="AH53" s="14">
        <f t="shared" si="96"/>
        <v>2.0157451149999998E-2</v>
      </c>
      <c r="AI53" s="14">
        <f t="shared" si="97"/>
        <v>8.2807552399999998E-3</v>
      </c>
      <c r="AJ53" s="14">
        <f t="shared" si="98"/>
        <v>0.16183466194999999</v>
      </c>
      <c r="AK53" s="14">
        <f t="shared" si="98"/>
        <v>6.6515345320000002E-2</v>
      </c>
      <c r="AL53" s="14">
        <f t="shared" si="17"/>
        <v>0.22835000726999999</v>
      </c>
      <c r="AM53" s="14"/>
    </row>
    <row r="54" spans="1:39" x14ac:dyDescent="0.25">
      <c r="A54" t="s">
        <v>144</v>
      </c>
      <c r="B54" s="60">
        <v>42161</v>
      </c>
      <c r="C54" s="19" t="s">
        <v>168</v>
      </c>
      <c r="D54" s="50">
        <v>0.44843749999999999</v>
      </c>
      <c r="E54">
        <v>2</v>
      </c>
      <c r="H54" s="41">
        <v>1.6</v>
      </c>
      <c r="I54" s="41">
        <v>1.6</v>
      </c>
      <c r="J54">
        <v>1.8</v>
      </c>
      <c r="K54" s="61">
        <v>2</v>
      </c>
      <c r="L54" s="14">
        <v>0.1177</v>
      </c>
      <c r="M54" s="14">
        <f t="shared" si="82"/>
        <v>1.683492415E-2</v>
      </c>
      <c r="N54" s="14">
        <f t="shared" si="83"/>
        <v>6.7247800400000004E-3</v>
      </c>
      <c r="O54" s="14">
        <v>0.15310000000000001</v>
      </c>
      <c r="P54" s="14">
        <f t="shared" si="84"/>
        <v>2.1358672450000001E-2</v>
      </c>
      <c r="Q54" s="14">
        <f t="shared" si="85"/>
        <v>8.8433001200000014E-3</v>
      </c>
      <c r="R54" s="14">
        <v>0.1234</v>
      </c>
      <c r="S54" s="14">
        <f t="shared" si="86"/>
        <v>1.7563324299999999E-2</v>
      </c>
      <c r="T54" s="14">
        <f t="shared" si="87"/>
        <v>7.0658976799999997E-3</v>
      </c>
      <c r="U54" s="14">
        <v>0.12790000000000001</v>
      </c>
      <c r="V54" s="14">
        <f t="shared" si="88"/>
        <v>1.8138377050000001E-2</v>
      </c>
      <c r="W54" s="14">
        <f t="shared" si="89"/>
        <v>7.3352010800000009E-3</v>
      </c>
      <c r="X54" s="14">
        <v>0.16420000000000001</v>
      </c>
      <c r="Y54" s="14">
        <f t="shared" si="90"/>
        <v>2.2777135900000002E-2</v>
      </c>
      <c r="Z54" s="14">
        <f t="shared" si="91"/>
        <v>9.5075818400000012E-3</v>
      </c>
      <c r="AA54" s="14">
        <v>0.13819999999999999</v>
      </c>
      <c r="AB54" s="14">
        <f t="shared" si="92"/>
        <v>1.94546089E-2</v>
      </c>
      <c r="AC54" s="14">
        <f t="shared" si="93"/>
        <v>7.9516066399999991E-3</v>
      </c>
      <c r="AD54" s="14">
        <v>0.1502</v>
      </c>
      <c r="AE54" s="14">
        <f t="shared" si="94"/>
        <v>2.09880829E-2</v>
      </c>
      <c r="AF54" s="14">
        <f t="shared" si="95"/>
        <v>8.6697490400000007E-3</v>
      </c>
      <c r="AG54" s="14">
        <v>0.13439999999999999</v>
      </c>
      <c r="AH54" s="14">
        <f t="shared" si="96"/>
        <v>1.8969008799999999E-2</v>
      </c>
      <c r="AI54" s="14">
        <f t="shared" si="97"/>
        <v>7.7241948800000002E-3</v>
      </c>
      <c r="AJ54" s="14">
        <f t="shared" si="98"/>
        <v>0.15608413445000002</v>
      </c>
      <c r="AK54" s="14">
        <f t="shared" si="98"/>
        <v>6.3822311319999991E-2</v>
      </c>
      <c r="AL54" s="14">
        <f t="shared" si="17"/>
        <v>0.21990644577000001</v>
      </c>
      <c r="AM54" s="14"/>
    </row>
    <row r="55" spans="1:39" ht="15.75" x14ac:dyDescent="0.25">
      <c r="A55" s="62" t="s">
        <v>134</v>
      </c>
      <c r="B55" s="60">
        <v>42163</v>
      </c>
      <c r="C55" s="19" t="s">
        <v>168</v>
      </c>
      <c r="D55" s="50">
        <v>0.44843749999999999</v>
      </c>
      <c r="E55">
        <v>2</v>
      </c>
      <c r="F55">
        <v>1</v>
      </c>
      <c r="H55" s="41">
        <v>1.9</v>
      </c>
      <c r="I55" s="41">
        <v>1.9</v>
      </c>
      <c r="J55">
        <v>1.7</v>
      </c>
      <c r="K55" s="61">
        <v>1.9</v>
      </c>
      <c r="L55" s="14">
        <v>0.13109999999999999</v>
      </c>
      <c r="M55" s="14">
        <f t="shared" si="82"/>
        <v>1.854730345E-2</v>
      </c>
      <c r="N55" s="14">
        <f t="shared" si="83"/>
        <v>7.5267057200000004E-3</v>
      </c>
      <c r="O55" s="14">
        <v>0.1275</v>
      </c>
      <c r="P55" s="14">
        <f t="shared" si="84"/>
        <v>1.808726125E-2</v>
      </c>
      <c r="Q55" s="14">
        <f t="shared" si="85"/>
        <v>7.3112630000000001E-3</v>
      </c>
      <c r="R55" s="14">
        <v>0.20799999999999999</v>
      </c>
      <c r="S55" s="14">
        <f t="shared" si="86"/>
        <v>2.8374316E-2</v>
      </c>
      <c r="T55" s="14">
        <f t="shared" si="87"/>
        <v>1.2128801599999999E-2</v>
      </c>
      <c r="U55" s="14">
        <v>0.16270000000000001</v>
      </c>
      <c r="V55" s="14">
        <f t="shared" si="88"/>
        <v>2.2585451650000001E-2</v>
      </c>
      <c r="W55" s="14">
        <f t="shared" si="89"/>
        <v>9.4178140400000016E-3</v>
      </c>
      <c r="X55" s="14">
        <v>0.18659999999999999</v>
      </c>
      <c r="Y55" s="14">
        <f t="shared" si="90"/>
        <v>2.5639620699999997E-2</v>
      </c>
      <c r="Z55" s="14">
        <f t="shared" si="91"/>
        <v>1.0848114319999999E-2</v>
      </c>
      <c r="AA55" s="14">
        <v>0.1145</v>
      </c>
      <c r="AB55" s="14">
        <f t="shared" si="92"/>
        <v>1.6425997750000001E-2</v>
      </c>
      <c r="AC55" s="14">
        <f t="shared" si="93"/>
        <v>6.5332754000000009E-3</v>
      </c>
      <c r="AD55" s="14">
        <v>0.18260000000000001</v>
      </c>
      <c r="AE55" s="14">
        <f t="shared" si="94"/>
        <v>2.5128462700000003E-2</v>
      </c>
      <c r="AF55" s="14">
        <f t="shared" si="95"/>
        <v>1.0608733520000002E-2</v>
      </c>
      <c r="AG55" s="14">
        <v>0.1021</v>
      </c>
      <c r="AH55" s="14">
        <f t="shared" si="96"/>
        <v>1.484140795E-2</v>
      </c>
      <c r="AI55" s="14">
        <f t="shared" si="97"/>
        <v>5.7911949200000002E-3</v>
      </c>
      <c r="AJ55" s="14">
        <f t="shared" si="98"/>
        <v>0.16962982145</v>
      </c>
      <c r="AK55" s="14">
        <f t="shared" si="98"/>
        <v>7.0165902520000004E-2</v>
      </c>
      <c r="AL55" s="14">
        <f t="shared" si="17"/>
        <v>0.23979572396999999</v>
      </c>
      <c r="AM55" s="14"/>
    </row>
    <row r="56" spans="1:39" x14ac:dyDescent="0.25">
      <c r="A56" s="16" t="s">
        <v>159</v>
      </c>
      <c r="B56" s="60">
        <v>42160</v>
      </c>
      <c r="C56" s="16" t="s">
        <v>168</v>
      </c>
      <c r="D56" s="15">
        <v>0.44843749999999999</v>
      </c>
      <c r="E56">
        <v>3</v>
      </c>
      <c r="I56" s="16">
        <v>1.1000000000000001</v>
      </c>
      <c r="J56" s="41">
        <v>1.3</v>
      </c>
      <c r="K56" s="61">
        <v>1.5</v>
      </c>
      <c r="L56">
        <v>0.1656</v>
      </c>
      <c r="M56" s="14">
        <f t="shared" si="82"/>
        <v>2.2956041199999999E-2</v>
      </c>
      <c r="N56" s="14">
        <f t="shared" si="83"/>
        <v>9.5913651200000005E-3</v>
      </c>
      <c r="O56">
        <v>0.1208</v>
      </c>
      <c r="P56" s="14">
        <f t="shared" si="84"/>
        <v>1.7231071600000002E-2</v>
      </c>
      <c r="Q56" s="14">
        <f t="shared" si="85"/>
        <v>6.9103001600000005E-3</v>
      </c>
      <c r="R56">
        <v>0.12790000000000001</v>
      </c>
      <c r="S56" s="14">
        <f t="shared" si="86"/>
        <v>1.8138377050000001E-2</v>
      </c>
      <c r="T56" s="14">
        <f t="shared" si="87"/>
        <v>7.3352010800000009E-3</v>
      </c>
      <c r="U56">
        <v>0.14119999999999999</v>
      </c>
      <c r="V56" s="14">
        <f t="shared" si="88"/>
        <v>1.9837977399999998E-2</v>
      </c>
      <c r="W56" s="14">
        <f t="shared" si="89"/>
        <v>8.13114224E-3</v>
      </c>
      <c r="X56" s="14">
        <v>0.2296</v>
      </c>
      <c r="Y56" s="14">
        <f t="shared" si="90"/>
        <v>3.11345692E-2</v>
      </c>
      <c r="Z56" s="14">
        <f t="shared" si="91"/>
        <v>1.3421457920000001E-2</v>
      </c>
      <c r="AA56" s="14">
        <v>0.1027</v>
      </c>
      <c r="AB56" s="14">
        <f t="shared" si="92"/>
        <v>1.491808165E-2</v>
      </c>
      <c r="AC56" s="14">
        <f t="shared" si="93"/>
        <v>5.8271020400000005E-3</v>
      </c>
      <c r="AD56">
        <v>0.2203</v>
      </c>
      <c r="AE56" s="14">
        <f t="shared" si="94"/>
        <v>2.9946126850000001E-2</v>
      </c>
      <c r="AF56" s="14">
        <f t="shared" si="95"/>
        <v>1.286489756E-2</v>
      </c>
      <c r="AG56">
        <v>0.1148</v>
      </c>
      <c r="AH56" s="14">
        <f t="shared" si="96"/>
        <v>1.6464334600000002E-2</v>
      </c>
      <c r="AI56" s="14">
        <f t="shared" si="97"/>
        <v>6.5512289600000006E-3</v>
      </c>
      <c r="AJ56" s="14">
        <f t="shared" si="98"/>
        <v>0.17062657954999999</v>
      </c>
      <c r="AK56" s="14">
        <f t="shared" si="98"/>
        <v>7.0632695080000016E-2</v>
      </c>
      <c r="AL56" s="14">
        <f t="shared" si="17"/>
        <v>0.24125927463000002</v>
      </c>
      <c r="AM56" s="14"/>
    </row>
    <row r="57" spans="1:39" x14ac:dyDescent="0.25">
      <c r="A57" s="16" t="s">
        <v>136</v>
      </c>
      <c r="B57" s="60">
        <v>42151</v>
      </c>
      <c r="C57" s="16" t="s">
        <v>167</v>
      </c>
      <c r="D57" s="15">
        <v>0.44843749999999999</v>
      </c>
      <c r="E57">
        <v>3</v>
      </c>
      <c r="I57" s="16">
        <v>1.3</v>
      </c>
      <c r="J57" s="41">
        <v>1.1000000000000001</v>
      </c>
      <c r="K57" s="61">
        <v>1.4</v>
      </c>
      <c r="L57">
        <v>0.14449999999999999</v>
      </c>
      <c r="M57" s="14">
        <f t="shared" si="82"/>
        <v>2.0259682749999997E-2</v>
      </c>
      <c r="N57" s="14">
        <f t="shared" si="83"/>
        <v>8.3286313999999997E-3</v>
      </c>
      <c r="O57">
        <v>0.1724</v>
      </c>
      <c r="P57" s="14">
        <f t="shared" si="84"/>
        <v>2.3825009799999998E-2</v>
      </c>
      <c r="Q57" s="14">
        <f t="shared" si="85"/>
        <v>9.9983124800000003E-3</v>
      </c>
      <c r="R57">
        <v>0.1515</v>
      </c>
      <c r="S57" s="14">
        <f t="shared" si="86"/>
        <v>2.115420925E-2</v>
      </c>
      <c r="T57" s="14">
        <f t="shared" si="87"/>
        <v>8.7475477999999999E-3</v>
      </c>
      <c r="U57">
        <v>0.17369999999999999</v>
      </c>
      <c r="V57" s="14">
        <f t="shared" si="88"/>
        <v>2.3991136149999998E-2</v>
      </c>
      <c r="W57" s="14">
        <f t="shared" si="89"/>
        <v>1.0076111239999999E-2</v>
      </c>
      <c r="X57" s="14">
        <v>0.15640000000000001</v>
      </c>
      <c r="Y57" s="14">
        <f t="shared" si="90"/>
        <v>2.17803778E-2</v>
      </c>
      <c r="Z57" s="14">
        <f t="shared" si="91"/>
        <v>9.0407892800000011E-3</v>
      </c>
      <c r="AA57" s="14">
        <v>0.1193</v>
      </c>
      <c r="AB57" s="14">
        <f t="shared" si="92"/>
        <v>1.7039387350000001E-2</v>
      </c>
      <c r="AC57" s="14">
        <f t="shared" si="93"/>
        <v>6.8205323600000001E-3</v>
      </c>
      <c r="AD57">
        <v>0.1154</v>
      </c>
      <c r="AE57" s="14">
        <f t="shared" si="94"/>
        <v>1.65410083E-2</v>
      </c>
      <c r="AF57" s="14">
        <f t="shared" si="95"/>
        <v>6.5871360800000001E-3</v>
      </c>
      <c r="AG57">
        <v>0.16539999999999999</v>
      </c>
      <c r="AH57" s="14">
        <f t="shared" si="96"/>
        <v>2.2930483299999999E-2</v>
      </c>
      <c r="AI57" s="14">
        <f t="shared" si="97"/>
        <v>9.5793960800000001E-3</v>
      </c>
      <c r="AJ57" s="14">
        <f t="shared" si="98"/>
        <v>0.16752129469999999</v>
      </c>
      <c r="AK57" s="14">
        <f t="shared" si="98"/>
        <v>6.9178456720000003E-2</v>
      </c>
      <c r="AL57" s="14">
        <f t="shared" si="17"/>
        <v>0.23669975141999999</v>
      </c>
      <c r="AM57" s="14"/>
    </row>
    <row r="58" spans="1:39" x14ac:dyDescent="0.25">
      <c r="A58" t="s">
        <v>160</v>
      </c>
      <c r="B58" s="60">
        <v>42174</v>
      </c>
      <c r="C58" t="s">
        <v>168</v>
      </c>
      <c r="D58" s="50">
        <v>0.44843749999999999</v>
      </c>
      <c r="E58">
        <v>4</v>
      </c>
      <c r="H58" s="61">
        <v>1.8</v>
      </c>
      <c r="I58" s="61">
        <v>1.6</v>
      </c>
      <c r="J58" s="61">
        <v>1.6</v>
      </c>
      <c r="K58" s="61">
        <v>1.9</v>
      </c>
      <c r="L58" s="14">
        <v>0.13569999999999999</v>
      </c>
      <c r="M58" s="14">
        <f t="shared" si="82"/>
        <v>1.913513515E-2</v>
      </c>
      <c r="N58" s="14">
        <f t="shared" si="83"/>
        <v>7.8019936399999993E-3</v>
      </c>
      <c r="O58" s="14">
        <v>0.1532</v>
      </c>
      <c r="P58" s="14">
        <f t="shared" si="84"/>
        <v>2.1371451400000002E-2</v>
      </c>
      <c r="Q58" s="14">
        <f t="shared" si="85"/>
        <v>8.8492846399999998E-3</v>
      </c>
      <c r="R58" s="14">
        <v>0.1326</v>
      </c>
      <c r="S58" s="14">
        <f t="shared" si="86"/>
        <v>1.8738987700000001E-2</v>
      </c>
      <c r="T58" s="14">
        <f t="shared" si="87"/>
        <v>7.61647352E-3</v>
      </c>
      <c r="U58" s="14">
        <v>0.1368</v>
      </c>
      <c r="V58" s="14">
        <f t="shared" si="88"/>
        <v>1.9275703599999999E-2</v>
      </c>
      <c r="W58" s="14">
        <f t="shared" si="89"/>
        <v>7.8678233599999998E-3</v>
      </c>
      <c r="X58" s="14">
        <v>0.16800000000000001</v>
      </c>
      <c r="Y58" s="14">
        <f t="shared" si="90"/>
        <v>2.3262736000000003E-2</v>
      </c>
      <c r="Z58" s="14">
        <f t="shared" si="91"/>
        <v>9.7349936000000001E-3</v>
      </c>
      <c r="AA58" s="14">
        <v>0.14829999999999999</v>
      </c>
      <c r="AB58" s="14">
        <f t="shared" si="92"/>
        <v>2.0745282849999998E-2</v>
      </c>
      <c r="AC58" s="14">
        <f t="shared" si="93"/>
        <v>8.5560431600000004E-3</v>
      </c>
      <c r="AD58" s="14">
        <v>0.18079999999999999</v>
      </c>
      <c r="AE58" s="14">
        <f t="shared" si="94"/>
        <v>2.4898441599999998E-2</v>
      </c>
      <c r="AF58" s="14">
        <f t="shared" si="95"/>
        <v>1.050101216E-2</v>
      </c>
      <c r="AG58" s="14">
        <v>0.1953</v>
      </c>
      <c r="AH58" s="14">
        <f t="shared" si="96"/>
        <v>2.6751389350000002E-2</v>
      </c>
      <c r="AI58" s="14">
        <f t="shared" si="97"/>
        <v>1.136876756E-2</v>
      </c>
      <c r="AJ58" s="14">
        <f t="shared" si="98"/>
        <v>0.17417912764999999</v>
      </c>
      <c r="AK58" s="14">
        <f t="shared" si="98"/>
        <v>7.2296391639999985E-2</v>
      </c>
      <c r="AL58" s="14">
        <f t="shared" si="17"/>
        <v>0.24647551928999997</v>
      </c>
      <c r="AM58" s="14"/>
    </row>
    <row r="59" spans="1:39" ht="15.75" x14ac:dyDescent="0.25">
      <c r="A59" s="62" t="s">
        <v>138</v>
      </c>
      <c r="B59" s="60">
        <v>42159</v>
      </c>
      <c r="C59" t="s">
        <v>168</v>
      </c>
      <c r="D59" s="50">
        <v>0.44843749999999999</v>
      </c>
      <c r="E59">
        <v>4</v>
      </c>
      <c r="G59">
        <v>2</v>
      </c>
      <c r="H59" s="61">
        <v>1.1000000000000001</v>
      </c>
      <c r="I59" s="61">
        <v>1.1000000000000001</v>
      </c>
      <c r="J59">
        <v>1.2</v>
      </c>
      <c r="K59" s="61">
        <v>1.3</v>
      </c>
      <c r="L59" s="14">
        <v>0.1757</v>
      </c>
      <c r="M59" s="14">
        <f t="shared" si="82"/>
        <v>2.4246715150000001E-2</v>
      </c>
      <c r="N59" s="14">
        <f t="shared" si="83"/>
        <v>1.019580164E-2</v>
      </c>
      <c r="O59" s="14">
        <v>0.15090000000000001</v>
      </c>
      <c r="P59" s="14">
        <f t="shared" si="84"/>
        <v>2.1077535550000002E-2</v>
      </c>
      <c r="Q59" s="14">
        <f t="shared" si="85"/>
        <v>8.7116406800000004E-3</v>
      </c>
      <c r="R59" s="14" t="s">
        <v>151</v>
      </c>
      <c r="S59" s="14" t="s">
        <v>151</v>
      </c>
      <c r="T59" s="14" t="s">
        <v>151</v>
      </c>
      <c r="U59" s="14" t="s">
        <v>151</v>
      </c>
      <c r="V59" s="14" t="s">
        <v>151</v>
      </c>
      <c r="W59" s="14" t="s">
        <v>151</v>
      </c>
      <c r="X59" s="14">
        <v>0.14649999999999999</v>
      </c>
      <c r="Y59" s="14">
        <f t="shared" si="90"/>
        <v>2.051526175E-2</v>
      </c>
      <c r="Z59" s="14">
        <f t="shared" si="91"/>
        <v>8.4483218000000002E-3</v>
      </c>
      <c r="AA59" s="14">
        <v>0.16500000000000001</v>
      </c>
      <c r="AB59" s="14">
        <f t="shared" si="92"/>
        <v>2.2879367500000001E-2</v>
      </c>
      <c r="AC59" s="14">
        <f t="shared" si="93"/>
        <v>9.555458000000001E-3</v>
      </c>
      <c r="AD59" s="14">
        <v>0.14829999999999999</v>
      </c>
      <c r="AE59" s="14">
        <f t="shared" si="94"/>
        <v>2.0745282849999998E-2</v>
      </c>
      <c r="AF59" s="14">
        <f t="shared" si="95"/>
        <v>8.5560431600000004E-3</v>
      </c>
      <c r="AG59" s="14">
        <v>0.16650000000000001</v>
      </c>
      <c r="AH59" s="14">
        <f t="shared" si="96"/>
        <v>2.3071051750000002E-2</v>
      </c>
      <c r="AI59" s="14">
        <f t="shared" si="97"/>
        <v>9.6452258000000006E-3</v>
      </c>
      <c r="AJ59" s="14">
        <f t="shared" si="98"/>
        <v>0.13253521455</v>
      </c>
      <c r="AK59" s="14">
        <f t="shared" si="98"/>
        <v>5.5112491080000006E-2</v>
      </c>
      <c r="AL59" s="14">
        <f t="shared" si="17"/>
        <v>0.18764770562999999</v>
      </c>
      <c r="AM59" s="14"/>
    </row>
    <row r="60" spans="1:39" x14ac:dyDescent="0.25">
      <c r="A60" t="s">
        <v>161</v>
      </c>
      <c r="B60" s="60">
        <v>42138</v>
      </c>
      <c r="C60" t="s">
        <v>166</v>
      </c>
      <c r="D60" s="50">
        <v>0.44843749999999999</v>
      </c>
      <c r="E60">
        <v>4</v>
      </c>
      <c r="H60" s="61">
        <v>1.6</v>
      </c>
      <c r="I60" s="61">
        <v>1.5</v>
      </c>
      <c r="J60" s="61">
        <v>1.8</v>
      </c>
      <c r="K60" s="61">
        <v>2</v>
      </c>
      <c r="L60" s="14">
        <v>0.15720000000000001</v>
      </c>
      <c r="M60" s="14">
        <f t="shared" si="82"/>
        <v>2.1882609399999999E-2</v>
      </c>
      <c r="N60" s="14">
        <f t="shared" si="83"/>
        <v>9.088665440000001E-3</v>
      </c>
      <c r="O60" s="14">
        <v>0.15279999999999999</v>
      </c>
      <c r="P60" s="14">
        <f t="shared" si="84"/>
        <v>2.13203356E-2</v>
      </c>
      <c r="Q60" s="14">
        <f t="shared" si="85"/>
        <v>8.825346559999999E-3</v>
      </c>
      <c r="R60" s="14">
        <v>0.14729999999999999</v>
      </c>
      <c r="S60" s="14">
        <f t="shared" si="86"/>
        <v>2.0617493349999998E-2</v>
      </c>
      <c r="T60" s="14">
        <f t="shared" si="87"/>
        <v>8.4961979600000001E-3</v>
      </c>
      <c r="U60" s="14">
        <v>0.1181</v>
      </c>
      <c r="V60" s="14">
        <f t="shared" si="88"/>
        <v>1.6886039950000001E-2</v>
      </c>
      <c r="W60" s="14">
        <f t="shared" si="89"/>
        <v>6.7487181200000003E-3</v>
      </c>
      <c r="X60" s="14">
        <v>0.17019999999999999</v>
      </c>
      <c r="Y60" s="14">
        <f t="shared" si="90"/>
        <v>2.3543872899999999E-2</v>
      </c>
      <c r="Z60" s="14">
        <f t="shared" si="91"/>
        <v>9.8666530399999994E-3</v>
      </c>
      <c r="AA60" s="14">
        <v>0.16520000000000001</v>
      </c>
      <c r="AB60" s="14">
        <f t="shared" si="92"/>
        <v>2.2904925400000001E-2</v>
      </c>
      <c r="AC60" s="14">
        <f t="shared" si="93"/>
        <v>9.5674270400000015E-3</v>
      </c>
      <c r="AD60" s="14">
        <v>0.2036</v>
      </c>
      <c r="AE60" s="14">
        <f t="shared" si="94"/>
        <v>2.7812042200000001E-2</v>
      </c>
      <c r="AF60" s="14">
        <f t="shared" si="95"/>
        <v>1.1865482720000001E-2</v>
      </c>
      <c r="AG60" s="14">
        <v>0.1547</v>
      </c>
      <c r="AH60" s="14">
        <f t="shared" si="96"/>
        <v>2.1563135649999999E-2</v>
      </c>
      <c r="AI60" s="14">
        <f t="shared" si="97"/>
        <v>8.9390524400000011E-3</v>
      </c>
      <c r="AJ60" s="14">
        <f t="shared" si="98"/>
        <v>0.17653045445000001</v>
      </c>
      <c r="AK60" s="14">
        <f t="shared" si="98"/>
        <v>7.3397543319999994E-2</v>
      </c>
      <c r="AL60" s="14">
        <f t="shared" si="17"/>
        <v>0.24992799777000002</v>
      </c>
      <c r="AM60" s="1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0"/>
  <sheetViews>
    <sheetView workbookViewId="0">
      <selection activeCell="K15" sqref="K15"/>
    </sheetView>
  </sheetViews>
  <sheetFormatPr defaultColWidth="12.28515625" defaultRowHeight="15" x14ac:dyDescent="0.25"/>
  <cols>
    <col min="2" max="2" width="15.140625" bestFit="1" customWidth="1"/>
    <col min="6" max="6" width="13.85546875" bestFit="1" customWidth="1"/>
    <col min="7" max="7" width="13.85546875" customWidth="1"/>
    <col min="8" max="8" width="17.140625" bestFit="1" customWidth="1"/>
    <col min="9" max="9" width="13.140625" bestFit="1" customWidth="1"/>
    <col min="10" max="10" width="17.140625" bestFit="1" customWidth="1"/>
    <col min="11" max="11" width="25.85546875" bestFit="1" customWidth="1"/>
    <col min="13" max="13" width="14.85546875" bestFit="1" customWidth="1"/>
    <col min="14" max="14" width="14.85546875" customWidth="1"/>
    <col min="16" max="16" width="16.140625" bestFit="1" customWidth="1"/>
    <col min="17" max="17" width="13.85546875" bestFit="1" customWidth="1"/>
    <col min="19" max="19" width="16.140625" bestFit="1" customWidth="1"/>
    <col min="20" max="20" width="13.85546875" bestFit="1" customWidth="1"/>
    <col min="22" max="22" width="16.140625" bestFit="1" customWidth="1"/>
    <col min="23" max="23" width="13.85546875" bestFit="1" customWidth="1"/>
    <col min="28" max="28" width="16.140625" bestFit="1" customWidth="1"/>
    <col min="29" max="29" width="13.85546875" bestFit="1" customWidth="1"/>
    <col min="31" max="31" width="16.140625" bestFit="1" customWidth="1"/>
    <col min="36" max="36" width="17.85546875" bestFit="1" customWidth="1"/>
    <col min="37" max="37" width="15.28515625" bestFit="1" customWidth="1"/>
  </cols>
  <sheetData>
    <row r="1" spans="1:37" ht="15.75" x14ac:dyDescent="0.25">
      <c r="A1" s="32" t="s">
        <v>146</v>
      </c>
      <c r="B1" s="32" t="s">
        <v>164</v>
      </c>
      <c r="C1" s="32" t="s">
        <v>165</v>
      </c>
      <c r="D1" s="32" t="s">
        <v>0</v>
      </c>
      <c r="E1" s="32" t="s">
        <v>9</v>
      </c>
      <c r="F1" s="32" t="s">
        <v>846</v>
      </c>
      <c r="G1" s="32" t="s">
        <v>847</v>
      </c>
      <c r="H1" s="32" t="s">
        <v>848</v>
      </c>
      <c r="I1" s="32" t="s">
        <v>849</v>
      </c>
      <c r="J1" s="32" t="s">
        <v>850</v>
      </c>
      <c r="K1" s="32" t="s">
        <v>851</v>
      </c>
      <c r="L1" s="16" t="s">
        <v>852</v>
      </c>
      <c r="M1" s="16" t="s">
        <v>873</v>
      </c>
      <c r="N1" s="16" t="s">
        <v>874</v>
      </c>
      <c r="O1" s="16" t="s">
        <v>855</v>
      </c>
      <c r="P1" s="16" t="s">
        <v>875</v>
      </c>
      <c r="Q1" s="16" t="s">
        <v>876</v>
      </c>
      <c r="R1" s="16" t="s">
        <v>852</v>
      </c>
      <c r="S1" s="16" t="s">
        <v>877</v>
      </c>
      <c r="T1" s="16" t="s">
        <v>878</v>
      </c>
      <c r="U1" s="16" t="s">
        <v>855</v>
      </c>
      <c r="V1" s="16" t="s">
        <v>879</v>
      </c>
      <c r="W1" s="16" t="s">
        <v>880</v>
      </c>
      <c r="X1" s="16" t="s">
        <v>852</v>
      </c>
      <c r="Y1" s="16" t="s">
        <v>881</v>
      </c>
      <c r="Z1" s="16" t="s">
        <v>882</v>
      </c>
      <c r="AA1" s="16" t="s">
        <v>855</v>
      </c>
      <c r="AB1" s="16" t="s">
        <v>883</v>
      </c>
      <c r="AC1" s="16" t="s">
        <v>884</v>
      </c>
      <c r="AD1" s="16" t="s">
        <v>852</v>
      </c>
      <c r="AE1" s="16" t="s">
        <v>885</v>
      </c>
      <c r="AF1" s="16" t="s">
        <v>886</v>
      </c>
      <c r="AG1" s="16" t="s">
        <v>855</v>
      </c>
      <c r="AH1" s="16" t="s">
        <v>887</v>
      </c>
      <c r="AI1" s="16" t="s">
        <v>888</v>
      </c>
      <c r="AJ1" s="25" t="s">
        <v>889</v>
      </c>
      <c r="AK1" s="25" t="s">
        <v>890</v>
      </c>
    </row>
    <row r="2" spans="1:37" x14ac:dyDescent="0.25">
      <c r="A2" s="16" t="s">
        <v>149</v>
      </c>
      <c r="B2" s="27">
        <v>42149</v>
      </c>
      <c r="C2" s="16" t="s">
        <v>166</v>
      </c>
      <c r="D2" s="28">
        <v>4.166666666666667</v>
      </c>
      <c r="E2" s="16">
        <v>1</v>
      </c>
      <c r="F2" s="16">
        <v>2</v>
      </c>
      <c r="G2" s="16"/>
      <c r="H2" s="41">
        <v>1.5</v>
      </c>
      <c r="I2" s="41">
        <v>1.6</v>
      </c>
      <c r="J2" s="41">
        <v>1.5</v>
      </c>
      <c r="K2" s="41">
        <v>1.3</v>
      </c>
      <c r="L2" s="46">
        <v>0.28070000000000001</v>
      </c>
      <c r="M2" s="46">
        <f>-0.000323 + (0.1355822*L2)</f>
        <v>3.7734923540000007E-2</v>
      </c>
      <c r="N2" s="46">
        <f>0.0017022 + (0.4546468*L2)</f>
        <v>0.12932155675999998</v>
      </c>
      <c r="O2" s="46">
        <v>0.24840000000000001</v>
      </c>
      <c r="P2" s="46">
        <f>-0.000323 + (0.1355822*O2)</f>
        <v>3.3355618480000009E-2</v>
      </c>
      <c r="Q2" s="46">
        <f>0.0017022 + (0.4546468*O2)</f>
        <v>0.11463646512</v>
      </c>
      <c r="R2" s="46">
        <v>0.14410000000000001</v>
      </c>
      <c r="S2" s="46">
        <f>-0.000323 + (0.1355822*R2)</f>
        <v>1.9214395020000004E-2</v>
      </c>
      <c r="T2" s="46">
        <f>0.0017022 + (0.4546468*R2)</f>
        <v>6.7216803880000009E-2</v>
      </c>
      <c r="U2" s="46">
        <v>0.20319999999999999</v>
      </c>
      <c r="V2" s="46">
        <f>-0.000323 + (0.1355822*U2)</f>
        <v>2.7227303040000001E-2</v>
      </c>
      <c r="W2" s="46">
        <f>0.0017022 + (0.4546468*U2)</f>
        <v>9.4086429760000007E-2</v>
      </c>
      <c r="X2" s="46">
        <v>0.1338</v>
      </c>
      <c r="Y2" s="46">
        <f>-0.000323 + (0.1355822*X2)</f>
        <v>1.7817898360000001E-2</v>
      </c>
      <c r="Z2" s="46">
        <f>0.0017022 + (0.4546468*X2)</f>
        <v>6.2533941839999996E-2</v>
      </c>
      <c r="AA2" s="46">
        <v>0.2049</v>
      </c>
      <c r="AB2" s="46">
        <f>-0.000323 + (0.1355822*AA2)</f>
        <v>2.7457792780000004E-2</v>
      </c>
      <c r="AC2" s="46">
        <f>0.0017022 + (0.4546468*AA2)</f>
        <v>9.4859329320000005E-2</v>
      </c>
      <c r="AD2" s="46">
        <v>0.1484</v>
      </c>
      <c r="AE2" s="46">
        <f>-0.000323 + (0.1355822*AD2)</f>
        <v>1.9797398480000002E-2</v>
      </c>
      <c r="AF2" s="46">
        <f>0.0017022 + (0.4546468*AD2)</f>
        <v>6.9171785120000009E-2</v>
      </c>
      <c r="AG2" s="46">
        <v>0.158</v>
      </c>
      <c r="AH2" s="46">
        <f>-0.000323 + (0.1355822*AG2)</f>
        <v>2.1098987600000001E-2</v>
      </c>
      <c r="AI2" s="46">
        <f>0.0017022 + (0.4546468*AG2)</f>
        <v>7.353639440000001E-2</v>
      </c>
      <c r="AJ2" s="46">
        <f>SUM(M2,P2,S2,V2,Y2,AB2,AE2,AH2)</f>
        <v>0.20370431729999999</v>
      </c>
      <c r="AK2" s="46">
        <f>SUM(N2,Q2,T2,W2,Z2,AC2,AF2,AI2)</f>
        <v>0.70536270620000008</v>
      </c>
    </row>
    <row r="3" spans="1:37" x14ac:dyDescent="0.25">
      <c r="A3" s="16" t="s">
        <v>33</v>
      </c>
      <c r="B3" s="27">
        <v>42151</v>
      </c>
      <c r="C3" s="16" t="s">
        <v>167</v>
      </c>
      <c r="D3" s="28">
        <v>4.166666666666667</v>
      </c>
      <c r="E3" s="16">
        <v>1</v>
      </c>
      <c r="F3" s="16">
        <v>2</v>
      </c>
      <c r="G3" s="16"/>
      <c r="H3" s="41">
        <v>1.2</v>
      </c>
      <c r="I3" s="41">
        <v>1.1000000000000001</v>
      </c>
      <c r="J3" s="41">
        <v>1.2</v>
      </c>
      <c r="K3" s="41">
        <v>1.4</v>
      </c>
      <c r="L3" s="46">
        <v>0.1613</v>
      </c>
      <c r="M3" s="46">
        <f t="shared" ref="M3:M15" si="0">-0.000323 + (0.1355822*L3)</f>
        <v>2.1546408860000001E-2</v>
      </c>
      <c r="N3" s="46">
        <f t="shared" ref="N3:N15" si="1">0.0017022 + (0.4546468*L3)</f>
        <v>7.5036728839999997E-2</v>
      </c>
      <c r="O3" s="46">
        <v>0.20369999999999999</v>
      </c>
      <c r="P3" s="46">
        <f t="shared" ref="P3:P12" si="2">-0.000323 + (0.1355822*O3)</f>
        <v>2.729509414E-2</v>
      </c>
      <c r="Q3" s="46">
        <f t="shared" ref="Q3:Q12" si="3">0.0017022 + (0.4546468*O3)</f>
        <v>9.431375316E-2</v>
      </c>
      <c r="R3" s="46">
        <v>0.15390000000000001</v>
      </c>
      <c r="S3" s="46">
        <f t="shared" ref="S3:S13" si="4">-0.000323 + (0.1355822*R3)</f>
        <v>2.0543100580000005E-2</v>
      </c>
      <c r="T3" s="46">
        <f t="shared" ref="T3:T13" si="5">0.0017022 + (0.4546468*R3)</f>
        <v>7.1672342520000001E-2</v>
      </c>
      <c r="U3" s="46">
        <v>0.24479999999999999</v>
      </c>
      <c r="V3" s="46">
        <f t="shared" ref="V3:V13" si="6">-0.000323 + (0.1355822*U3)</f>
        <v>3.2867522560000008E-2</v>
      </c>
      <c r="W3" s="46">
        <f t="shared" ref="W3:W13" si="7">0.0017022 + (0.4546468*U3)</f>
        <v>0.11299973664</v>
      </c>
      <c r="X3" s="46">
        <v>0.13300000000000001</v>
      </c>
      <c r="Y3" s="46">
        <f t="shared" ref="Y3:Y13" si="8">-0.000323 + (0.1355822*X3)</f>
        <v>1.7709432600000002E-2</v>
      </c>
      <c r="Z3" s="46">
        <f t="shared" ref="Z3:Z13" si="9">0.0017022 + (0.4546468*X3)</f>
        <v>6.2170224400000008E-2</v>
      </c>
      <c r="AA3" s="46">
        <v>0.1812</v>
      </c>
      <c r="AB3" s="46">
        <f t="shared" ref="AB3:AB13" si="10">-0.000323 + (0.1355822*AA3)</f>
        <v>2.4244494640000003E-2</v>
      </c>
      <c r="AC3" s="46">
        <f t="shared" ref="AC3:AC13" si="11">0.0017022 + (0.4546468*AA3)</f>
        <v>8.4084200159999997E-2</v>
      </c>
      <c r="AD3" s="46">
        <v>0.1699</v>
      </c>
      <c r="AE3" s="46">
        <f t="shared" ref="AE3:AE13" si="12">-0.000323 + (0.1355822*AD3)</f>
        <v>2.2712415780000002E-2</v>
      </c>
      <c r="AF3" s="46">
        <f t="shared" ref="AF3:AF13" si="13">0.0017022 + (0.4546468*AD3)</f>
        <v>7.8946691319999998E-2</v>
      </c>
      <c r="AG3" s="46">
        <v>0.14680000000000001</v>
      </c>
      <c r="AH3" s="46">
        <f t="shared" ref="AH3:AH13" si="14">-0.000323 + (0.1355822*AG3)</f>
        <v>1.9580466960000004E-2</v>
      </c>
      <c r="AI3" s="46">
        <f t="shared" ref="AI3:AI13" si="15">0.0017022 + (0.4546468*AG3)</f>
        <v>6.8444350240000007E-2</v>
      </c>
      <c r="AJ3" s="46">
        <f t="shared" ref="AJ3:AK13" si="16">SUM(M3,P3,S3,V3,Y3,AB3,AE3,AH3)</f>
        <v>0.18649893612000004</v>
      </c>
      <c r="AK3" s="46">
        <f t="shared" si="16"/>
        <v>0.64766802727999995</v>
      </c>
    </row>
    <row r="4" spans="1:37" x14ac:dyDescent="0.25">
      <c r="A4" s="16" t="s">
        <v>31</v>
      </c>
      <c r="B4" s="27">
        <v>42153</v>
      </c>
      <c r="C4" s="16" t="s">
        <v>166</v>
      </c>
      <c r="D4" s="28">
        <v>4.166666666666667</v>
      </c>
      <c r="E4" s="16">
        <v>1</v>
      </c>
      <c r="F4" s="16"/>
      <c r="G4" s="16"/>
      <c r="H4" s="16">
        <v>1.5</v>
      </c>
      <c r="I4" s="41">
        <v>1.5</v>
      </c>
      <c r="J4" s="16">
        <v>1.6</v>
      </c>
      <c r="K4" s="16">
        <v>1.9</v>
      </c>
      <c r="L4" s="46">
        <v>0.2109</v>
      </c>
      <c r="M4" s="46">
        <f t="shared" si="0"/>
        <v>2.8271285980000001E-2</v>
      </c>
      <c r="N4" s="46">
        <f t="shared" si="1"/>
        <v>9.7587210120000004E-2</v>
      </c>
      <c r="O4" s="46">
        <v>0.1641</v>
      </c>
      <c r="P4" s="46">
        <f t="shared" si="2"/>
        <v>2.1926039020000003E-2</v>
      </c>
      <c r="Q4" s="46">
        <f t="shared" si="3"/>
        <v>7.6309739880000005E-2</v>
      </c>
      <c r="R4" s="46">
        <v>0.19370000000000001</v>
      </c>
      <c r="S4" s="46">
        <f t="shared" si="4"/>
        <v>2.5939272140000004E-2</v>
      </c>
      <c r="T4" s="46">
        <f t="shared" si="5"/>
        <v>8.9767285160000015E-2</v>
      </c>
      <c r="U4" s="46">
        <v>0.17549999999999999</v>
      </c>
      <c r="V4" s="46">
        <f t="shared" si="6"/>
        <v>2.3471676100000002E-2</v>
      </c>
      <c r="W4" s="46">
        <f t="shared" si="7"/>
        <v>8.14927134E-2</v>
      </c>
      <c r="X4" s="46">
        <v>0.1234</v>
      </c>
      <c r="Y4" s="46">
        <f t="shared" si="8"/>
        <v>1.640784348E-2</v>
      </c>
      <c r="Z4" s="46">
        <f t="shared" si="9"/>
        <v>5.7805615120000001E-2</v>
      </c>
      <c r="AA4" s="46">
        <v>0.19359999999999999</v>
      </c>
      <c r="AB4" s="46">
        <f t="shared" si="10"/>
        <v>2.5925713920000003E-2</v>
      </c>
      <c r="AC4" s="46">
        <f t="shared" si="11"/>
        <v>8.9721820480000006E-2</v>
      </c>
      <c r="AD4" s="46">
        <v>0.19209999999999999</v>
      </c>
      <c r="AE4" s="46">
        <f t="shared" si="12"/>
        <v>2.5722340620000003E-2</v>
      </c>
      <c r="AF4" s="46">
        <f t="shared" si="13"/>
        <v>8.9039850279999999E-2</v>
      </c>
      <c r="AG4" s="46">
        <v>0.16539999999999999</v>
      </c>
      <c r="AH4" s="46">
        <f t="shared" si="14"/>
        <v>2.2102295880000001E-2</v>
      </c>
      <c r="AI4" s="46">
        <f t="shared" si="15"/>
        <v>7.6900780720000006E-2</v>
      </c>
      <c r="AJ4" s="46">
        <f t="shared" si="16"/>
        <v>0.18976646714000003</v>
      </c>
      <c r="AK4" s="46">
        <f t="shared" si="16"/>
        <v>0.65862501515999994</v>
      </c>
    </row>
    <row r="5" spans="1:37" x14ac:dyDescent="0.25">
      <c r="A5" s="16" t="s">
        <v>40</v>
      </c>
      <c r="B5" s="27">
        <v>42159</v>
      </c>
      <c r="C5" s="16" t="s">
        <v>168</v>
      </c>
      <c r="D5" s="28">
        <v>4.166666666666667</v>
      </c>
      <c r="E5" s="16">
        <v>2</v>
      </c>
      <c r="F5" s="16"/>
      <c r="G5" s="16"/>
      <c r="H5" s="41">
        <v>1.1000000000000001</v>
      </c>
      <c r="I5" s="41">
        <v>1</v>
      </c>
      <c r="J5" s="16">
        <v>1</v>
      </c>
      <c r="K5" s="41">
        <v>1.1000000000000001</v>
      </c>
      <c r="L5" s="46">
        <v>0.11890000000000001</v>
      </c>
      <c r="M5" s="46">
        <f t="shared" si="0"/>
        <v>1.5797723580000003E-2</v>
      </c>
      <c r="N5" s="46">
        <f t="shared" si="1"/>
        <v>5.5759704520000009E-2</v>
      </c>
      <c r="O5" s="46">
        <v>0.216</v>
      </c>
      <c r="P5" s="46">
        <f t="shared" si="2"/>
        <v>2.8962755200000002E-2</v>
      </c>
      <c r="Q5" s="46">
        <f t="shared" si="3"/>
        <v>9.9905908799999998E-2</v>
      </c>
      <c r="R5" s="46">
        <v>0.15790000000000001</v>
      </c>
      <c r="S5" s="46">
        <f t="shared" si="4"/>
        <v>2.1085429380000003E-2</v>
      </c>
      <c r="T5" s="46">
        <f t="shared" si="5"/>
        <v>7.3490929720000014E-2</v>
      </c>
      <c r="U5" s="46">
        <v>0.12089999999999999</v>
      </c>
      <c r="V5" s="46">
        <f t="shared" si="6"/>
        <v>1.6068887980000002E-2</v>
      </c>
      <c r="W5" s="46">
        <f t="shared" si="7"/>
        <v>5.6668998120000001E-2</v>
      </c>
      <c r="X5" s="46">
        <v>0.1638</v>
      </c>
      <c r="Y5" s="46">
        <f t="shared" si="8"/>
        <v>2.1885364360000003E-2</v>
      </c>
      <c r="Z5" s="46">
        <f t="shared" si="9"/>
        <v>7.6173345840000004E-2</v>
      </c>
      <c r="AA5" s="46">
        <v>0.15609999999999999</v>
      </c>
      <c r="AB5" s="46">
        <f t="shared" si="10"/>
        <v>2.0841381419999999E-2</v>
      </c>
      <c r="AC5" s="46">
        <f t="shared" si="11"/>
        <v>7.2672565479999993E-2</v>
      </c>
      <c r="AD5" s="46">
        <v>0.12590000000000001</v>
      </c>
      <c r="AE5" s="46">
        <f t="shared" si="12"/>
        <v>1.6746798980000002E-2</v>
      </c>
      <c r="AF5" s="46">
        <f t="shared" si="13"/>
        <v>5.8942232120000007E-2</v>
      </c>
      <c r="AG5" s="46">
        <v>0.11609999999999999</v>
      </c>
      <c r="AH5" s="46">
        <f t="shared" si="14"/>
        <v>1.5418093420000001E-2</v>
      </c>
      <c r="AI5" s="46">
        <f t="shared" si="15"/>
        <v>5.4486693480000001E-2</v>
      </c>
      <c r="AJ5" s="46">
        <f t="shared" si="16"/>
        <v>0.15680643432000002</v>
      </c>
      <c r="AK5" s="46">
        <f t="shared" si="16"/>
        <v>0.54810037808000001</v>
      </c>
    </row>
    <row r="6" spans="1:37" x14ac:dyDescent="0.25">
      <c r="A6" s="16" t="s">
        <v>43</v>
      </c>
      <c r="B6" s="27">
        <v>42159</v>
      </c>
      <c r="C6" s="19" t="s">
        <v>168</v>
      </c>
      <c r="D6" s="28">
        <v>4.166666666666667</v>
      </c>
      <c r="E6" s="16">
        <v>2</v>
      </c>
      <c r="F6" s="16">
        <v>1</v>
      </c>
      <c r="G6" s="16"/>
      <c r="H6" s="41">
        <v>1.8</v>
      </c>
      <c r="I6" s="41">
        <v>1.8</v>
      </c>
      <c r="J6" s="16">
        <v>1.4</v>
      </c>
      <c r="K6" s="41">
        <v>1.5</v>
      </c>
      <c r="L6" s="46">
        <v>9.9699999999999997E-2</v>
      </c>
      <c r="M6" s="46">
        <f t="shared" si="0"/>
        <v>1.3194545340000001E-2</v>
      </c>
      <c r="N6" s="46">
        <f t="shared" si="1"/>
        <v>4.703048596E-2</v>
      </c>
      <c r="O6" s="46">
        <v>0.13739999999999999</v>
      </c>
      <c r="P6" s="46">
        <f t="shared" si="2"/>
        <v>1.8305994280000001E-2</v>
      </c>
      <c r="Q6" s="46">
        <f t="shared" si="3"/>
        <v>6.4170670319999998E-2</v>
      </c>
      <c r="R6" s="46">
        <v>0.1381</v>
      </c>
      <c r="S6" s="46">
        <f t="shared" si="4"/>
        <v>1.8400901820000003E-2</v>
      </c>
      <c r="T6" s="46">
        <f t="shared" si="5"/>
        <v>6.448892308000001E-2</v>
      </c>
      <c r="U6" s="46">
        <v>0.1497</v>
      </c>
      <c r="V6" s="46">
        <f t="shared" si="6"/>
        <v>1.997365534E-2</v>
      </c>
      <c r="W6" s="46">
        <f t="shared" si="7"/>
        <v>6.9762825959999997E-2</v>
      </c>
      <c r="X6" s="46">
        <v>0.14449999999999999</v>
      </c>
      <c r="Y6" s="46">
        <f t="shared" si="8"/>
        <v>1.9268627900000002E-2</v>
      </c>
      <c r="Z6" s="46">
        <f t="shared" si="9"/>
        <v>6.7398662599999992E-2</v>
      </c>
      <c r="AA6" s="46">
        <v>0.1862</v>
      </c>
      <c r="AB6" s="46">
        <f t="shared" si="10"/>
        <v>2.4922405640000003E-2</v>
      </c>
      <c r="AC6" s="46">
        <f t="shared" si="11"/>
        <v>8.635743416000001E-2</v>
      </c>
      <c r="AD6" s="46">
        <v>0.15260000000000001</v>
      </c>
      <c r="AE6" s="46">
        <f t="shared" si="12"/>
        <v>2.0366843720000003E-2</v>
      </c>
      <c r="AF6" s="46">
        <f t="shared" si="13"/>
        <v>7.1081301680000014E-2</v>
      </c>
      <c r="AG6" s="46">
        <v>0.14749999999999999</v>
      </c>
      <c r="AH6" s="46">
        <f t="shared" si="14"/>
        <v>1.9675374500000002E-2</v>
      </c>
      <c r="AI6" s="46">
        <f t="shared" si="15"/>
        <v>6.8762603000000005E-2</v>
      </c>
      <c r="AJ6" s="46">
        <f t="shared" si="16"/>
        <v>0.15410834854000002</v>
      </c>
      <c r="AK6" s="46">
        <f t="shared" si="16"/>
        <v>0.53905290676000006</v>
      </c>
    </row>
    <row r="7" spans="1:37" x14ac:dyDescent="0.25">
      <c r="A7" s="16" t="s">
        <v>47</v>
      </c>
      <c r="B7" s="27">
        <v>42160</v>
      </c>
      <c r="C7" s="16" t="s">
        <v>168</v>
      </c>
      <c r="D7" s="28">
        <v>4.166666666666667</v>
      </c>
      <c r="E7" s="16">
        <v>2</v>
      </c>
      <c r="F7" s="16"/>
      <c r="G7" s="16"/>
      <c r="H7" s="41">
        <v>1.5</v>
      </c>
      <c r="I7" s="41">
        <v>1.4</v>
      </c>
      <c r="J7" s="16">
        <v>1.6</v>
      </c>
      <c r="K7" s="41">
        <v>1.8</v>
      </c>
      <c r="L7" s="46">
        <v>0.18429999999999999</v>
      </c>
      <c r="M7" s="46">
        <f t="shared" si="0"/>
        <v>2.4664799460000001E-2</v>
      </c>
      <c r="N7" s="46">
        <f t="shared" si="1"/>
        <v>8.5493605240000006E-2</v>
      </c>
      <c r="O7" s="46">
        <v>8.5599999999999996E-2</v>
      </c>
      <c r="P7" s="46">
        <f t="shared" si="2"/>
        <v>1.128283632E-2</v>
      </c>
      <c r="Q7" s="46">
        <f t="shared" si="3"/>
        <v>4.061996608E-2</v>
      </c>
      <c r="R7" s="46">
        <v>0.2021</v>
      </c>
      <c r="S7" s="46">
        <f t="shared" si="4"/>
        <v>2.7078162620000002E-2</v>
      </c>
      <c r="T7" s="46">
        <f t="shared" si="5"/>
        <v>9.3586318280000011E-2</v>
      </c>
      <c r="U7" s="46">
        <v>0.18140000000000001</v>
      </c>
      <c r="V7" s="46">
        <f t="shared" si="6"/>
        <v>2.4271611080000002E-2</v>
      </c>
      <c r="W7" s="46">
        <f t="shared" si="7"/>
        <v>8.4175129520000003E-2</v>
      </c>
      <c r="X7" s="46">
        <v>0.17199999999999999</v>
      </c>
      <c r="Y7" s="46">
        <f t="shared" si="8"/>
        <v>2.2997138399999999E-2</v>
      </c>
      <c r="Z7" s="46">
        <f t="shared" si="9"/>
        <v>7.9901449599999994E-2</v>
      </c>
      <c r="AA7" s="46">
        <v>0.14280000000000001</v>
      </c>
      <c r="AB7" s="46">
        <f t="shared" si="10"/>
        <v>1.9038138160000002E-2</v>
      </c>
      <c r="AC7" s="46">
        <f t="shared" si="11"/>
        <v>6.6625763040000008E-2</v>
      </c>
      <c r="AD7" s="46">
        <v>0.1176</v>
      </c>
      <c r="AE7" s="46">
        <f t="shared" si="12"/>
        <v>1.5621466720000001E-2</v>
      </c>
      <c r="AF7" s="46">
        <f t="shared" si="13"/>
        <v>5.516866368E-2</v>
      </c>
      <c r="AG7" s="46">
        <v>0.15620000000000001</v>
      </c>
      <c r="AH7" s="46">
        <f t="shared" si="14"/>
        <v>2.0854939640000004E-2</v>
      </c>
      <c r="AI7" s="46">
        <f t="shared" si="15"/>
        <v>7.2718030160000002E-2</v>
      </c>
      <c r="AJ7" s="46">
        <f t="shared" si="16"/>
        <v>0.16580909240000002</v>
      </c>
      <c r="AK7" s="46">
        <f t="shared" si="16"/>
        <v>0.5782889256</v>
      </c>
    </row>
    <row r="8" spans="1:37" x14ac:dyDescent="0.25">
      <c r="A8" s="16" t="s">
        <v>49</v>
      </c>
      <c r="B8" s="27">
        <v>42161</v>
      </c>
      <c r="C8" s="16" t="s">
        <v>168</v>
      </c>
      <c r="D8" s="28">
        <v>4.166666666666667</v>
      </c>
      <c r="E8" s="16">
        <v>2</v>
      </c>
      <c r="F8" s="16"/>
      <c r="G8" s="16"/>
      <c r="H8" s="41">
        <v>1.9</v>
      </c>
      <c r="I8" s="41">
        <v>1.7</v>
      </c>
      <c r="J8" s="16">
        <v>1.8</v>
      </c>
      <c r="K8" s="41">
        <v>2</v>
      </c>
      <c r="L8" s="46">
        <v>0.15179999999999999</v>
      </c>
      <c r="M8" s="46">
        <f t="shared" si="0"/>
        <v>2.0258377960000001E-2</v>
      </c>
      <c r="N8" s="46">
        <f t="shared" si="1"/>
        <v>7.0717584240000006E-2</v>
      </c>
      <c r="O8" s="46">
        <v>8.5199999999999998E-2</v>
      </c>
      <c r="P8" s="46">
        <f t="shared" si="2"/>
        <v>1.122860344E-2</v>
      </c>
      <c r="Q8" s="46">
        <f t="shared" si="3"/>
        <v>4.0438107360000003E-2</v>
      </c>
      <c r="R8" s="46">
        <v>0.13869999999999999</v>
      </c>
      <c r="S8" s="46">
        <f t="shared" si="4"/>
        <v>1.8482251139999999E-2</v>
      </c>
      <c r="T8" s="46">
        <f t="shared" si="5"/>
        <v>6.4761711159999999E-2</v>
      </c>
      <c r="U8" s="46">
        <v>0.14530000000000001</v>
      </c>
      <c r="V8" s="46">
        <f t="shared" si="6"/>
        <v>1.9377093660000004E-2</v>
      </c>
      <c r="W8" s="46">
        <f t="shared" si="7"/>
        <v>6.7762380040000014E-2</v>
      </c>
      <c r="X8" s="46">
        <v>0.1691</v>
      </c>
      <c r="Y8" s="46">
        <f t="shared" si="8"/>
        <v>2.2603950020000003E-2</v>
      </c>
      <c r="Z8" s="46">
        <f t="shared" si="9"/>
        <v>7.8582973880000004E-2</v>
      </c>
      <c r="AA8" s="46">
        <v>0.14849999999999999</v>
      </c>
      <c r="AB8" s="46">
        <f t="shared" si="10"/>
        <v>1.98109567E-2</v>
      </c>
      <c r="AC8" s="46">
        <f t="shared" si="11"/>
        <v>6.9217249800000005E-2</v>
      </c>
      <c r="AD8" s="46">
        <v>0.1406</v>
      </c>
      <c r="AE8" s="46">
        <f t="shared" si="12"/>
        <v>1.8739857320000001E-2</v>
      </c>
      <c r="AF8" s="46">
        <f t="shared" si="13"/>
        <v>6.5625540080000003E-2</v>
      </c>
      <c r="AG8" s="46">
        <v>0.16109999999999999</v>
      </c>
      <c r="AH8" s="46">
        <f t="shared" si="14"/>
        <v>2.1519292420000002E-2</v>
      </c>
      <c r="AI8" s="46">
        <f t="shared" si="15"/>
        <v>7.4945799480000005E-2</v>
      </c>
      <c r="AJ8" s="46">
        <f t="shared" si="16"/>
        <v>0.15202038266000001</v>
      </c>
      <c r="AK8" s="46">
        <f t="shared" si="16"/>
        <v>0.53205134604000004</v>
      </c>
    </row>
    <row r="9" spans="1:37" x14ac:dyDescent="0.25">
      <c r="A9" s="16" t="s">
        <v>53</v>
      </c>
      <c r="B9" s="27">
        <v>42166</v>
      </c>
      <c r="C9" s="16" t="s">
        <v>168</v>
      </c>
      <c r="D9" s="28">
        <v>4.166666666666667</v>
      </c>
      <c r="E9" s="16">
        <v>2</v>
      </c>
      <c r="F9" s="16"/>
      <c r="G9" s="16"/>
      <c r="H9" s="41"/>
      <c r="I9" s="41">
        <v>1.5</v>
      </c>
      <c r="J9" s="16">
        <v>1.6</v>
      </c>
      <c r="K9" s="41">
        <v>1.7</v>
      </c>
      <c r="L9" s="46">
        <v>0.19040000000000001</v>
      </c>
      <c r="M9" s="46">
        <f t="shared" si="0"/>
        <v>2.5491850880000003E-2</v>
      </c>
      <c r="N9" s="46">
        <f t="shared" si="1"/>
        <v>8.8266950720000015E-2</v>
      </c>
      <c r="O9" s="46">
        <v>6.2600000000000003E-2</v>
      </c>
      <c r="P9" s="46">
        <f t="shared" si="2"/>
        <v>8.1644457200000017E-3</v>
      </c>
      <c r="Q9" s="46">
        <f t="shared" si="3"/>
        <v>3.0163089680000005E-2</v>
      </c>
      <c r="R9" s="46">
        <v>0.1235</v>
      </c>
      <c r="S9" s="46">
        <f t="shared" si="4"/>
        <v>1.6421401700000001E-2</v>
      </c>
      <c r="T9" s="46">
        <f t="shared" si="5"/>
        <v>5.7851079800000003E-2</v>
      </c>
      <c r="U9" s="46">
        <v>0.19170000000000001</v>
      </c>
      <c r="V9" s="46">
        <f t="shared" si="6"/>
        <v>2.5668107740000005E-2</v>
      </c>
      <c r="W9" s="46">
        <f t="shared" si="7"/>
        <v>8.8857991560000002E-2</v>
      </c>
      <c r="X9" s="46">
        <v>0.14419999999999999</v>
      </c>
      <c r="Y9" s="46">
        <f t="shared" si="8"/>
        <v>1.9227953240000002E-2</v>
      </c>
      <c r="Z9" s="46">
        <f t="shared" si="9"/>
        <v>6.7262268560000005E-2</v>
      </c>
      <c r="AA9" s="46">
        <v>0.1449</v>
      </c>
      <c r="AB9" s="46">
        <f t="shared" si="10"/>
        <v>1.9322860780000003E-2</v>
      </c>
      <c r="AC9" s="46">
        <f t="shared" si="11"/>
        <v>6.7580521320000003E-2</v>
      </c>
      <c r="AD9" s="46">
        <v>0.11459999999999999</v>
      </c>
      <c r="AE9" s="46">
        <f t="shared" si="12"/>
        <v>1.5214720120000001E-2</v>
      </c>
      <c r="AF9" s="46">
        <f t="shared" si="13"/>
        <v>5.3804723280000001E-2</v>
      </c>
      <c r="AG9" s="46">
        <v>0.1095</v>
      </c>
      <c r="AH9" s="46">
        <f t="shared" si="14"/>
        <v>1.4523250900000001E-2</v>
      </c>
      <c r="AI9" s="46">
        <f t="shared" si="15"/>
        <v>5.1486024600000006E-2</v>
      </c>
      <c r="AJ9" s="46">
        <f t="shared" si="16"/>
        <v>0.14403459108000002</v>
      </c>
      <c r="AK9" s="46">
        <f t="shared" si="16"/>
        <v>0.50527264952000006</v>
      </c>
    </row>
    <row r="10" spans="1:37" x14ac:dyDescent="0.25">
      <c r="A10" s="16" t="s">
        <v>55</v>
      </c>
      <c r="B10" s="27">
        <v>42152</v>
      </c>
      <c r="C10" s="16" t="s">
        <v>167</v>
      </c>
      <c r="D10" s="28">
        <v>4.166666666666667</v>
      </c>
      <c r="E10" s="16">
        <v>2</v>
      </c>
      <c r="F10" s="16"/>
      <c r="G10" s="16"/>
      <c r="H10" s="41">
        <v>1</v>
      </c>
      <c r="I10" s="41">
        <v>1</v>
      </c>
      <c r="J10" s="16">
        <v>1.1000000000000001</v>
      </c>
      <c r="K10" s="41">
        <v>1.6</v>
      </c>
      <c r="L10" s="46">
        <v>0.17199999999999999</v>
      </c>
      <c r="M10" s="46">
        <f t="shared" si="0"/>
        <v>2.2997138399999999E-2</v>
      </c>
      <c r="N10" s="46">
        <f t="shared" si="1"/>
        <v>7.9901449599999994E-2</v>
      </c>
      <c r="O10" s="46">
        <v>0.1734</v>
      </c>
      <c r="P10" s="46">
        <f t="shared" si="2"/>
        <v>2.3186953480000001E-2</v>
      </c>
      <c r="Q10" s="46">
        <f t="shared" si="3"/>
        <v>8.0537955120000004E-2</v>
      </c>
      <c r="R10" s="46">
        <v>0.1462</v>
      </c>
      <c r="S10" s="46">
        <f t="shared" si="4"/>
        <v>1.9499117640000001E-2</v>
      </c>
      <c r="T10" s="46">
        <f t="shared" si="5"/>
        <v>6.8171562160000004E-2</v>
      </c>
      <c r="U10" s="46">
        <v>0.1328</v>
      </c>
      <c r="V10" s="46">
        <f t="shared" si="6"/>
        <v>1.7682316160000003E-2</v>
      </c>
      <c r="W10" s="46">
        <f t="shared" si="7"/>
        <v>6.2079295040000003E-2</v>
      </c>
      <c r="X10" s="46">
        <v>0.19289999999999999</v>
      </c>
      <c r="Y10" s="46">
        <f t="shared" si="8"/>
        <v>2.5830806380000002E-2</v>
      </c>
      <c r="Z10" s="46">
        <f t="shared" si="9"/>
        <v>8.9403567719999993E-2</v>
      </c>
      <c r="AA10" s="46">
        <v>0.1149</v>
      </c>
      <c r="AB10" s="46">
        <f t="shared" si="10"/>
        <v>1.5255394780000002E-2</v>
      </c>
      <c r="AC10" s="46">
        <f t="shared" si="11"/>
        <v>5.3941117320000002E-2</v>
      </c>
      <c r="AD10" s="46">
        <v>0.1273</v>
      </c>
      <c r="AE10" s="46">
        <f t="shared" si="12"/>
        <v>1.6936614060000001E-2</v>
      </c>
      <c r="AF10" s="46">
        <f t="shared" si="13"/>
        <v>5.9578737640000004E-2</v>
      </c>
      <c r="AG10" s="46">
        <v>0.10009999999999999</v>
      </c>
      <c r="AH10" s="46">
        <f t="shared" si="14"/>
        <v>1.324877822E-2</v>
      </c>
      <c r="AI10" s="46">
        <f t="shared" si="15"/>
        <v>4.7212344679999997E-2</v>
      </c>
      <c r="AJ10" s="46">
        <f t="shared" si="16"/>
        <v>0.15463711912000003</v>
      </c>
      <c r="AK10" s="46">
        <f t="shared" si="16"/>
        <v>0.54082602928000001</v>
      </c>
    </row>
    <row r="11" spans="1:37" x14ac:dyDescent="0.25">
      <c r="A11" s="16" t="s">
        <v>57</v>
      </c>
      <c r="B11" s="27">
        <v>42157</v>
      </c>
      <c r="C11" s="16" t="s">
        <v>167</v>
      </c>
      <c r="D11" s="28">
        <v>4.166666666666667</v>
      </c>
      <c r="E11" s="16">
        <v>3</v>
      </c>
      <c r="F11" s="16"/>
      <c r="G11" s="16"/>
      <c r="H11" s="16"/>
      <c r="I11" s="16">
        <v>0.8</v>
      </c>
      <c r="J11" s="41">
        <v>1</v>
      </c>
      <c r="K11" s="41">
        <v>1.3</v>
      </c>
      <c r="L11" s="46" t="s">
        <v>151</v>
      </c>
      <c r="M11" s="46" t="s">
        <v>151</v>
      </c>
      <c r="N11" s="46" t="s">
        <v>151</v>
      </c>
      <c r="O11" s="46" t="s">
        <v>151</v>
      </c>
      <c r="P11" s="46" t="s">
        <v>151</v>
      </c>
      <c r="Q11" s="46" t="s">
        <v>151</v>
      </c>
      <c r="R11" s="16">
        <v>0.16070000000000001</v>
      </c>
      <c r="S11" s="46">
        <f t="shared" si="4"/>
        <v>2.1465059540000005E-2</v>
      </c>
      <c r="T11" s="46">
        <f t="shared" si="5"/>
        <v>7.4763940760000008E-2</v>
      </c>
      <c r="U11" s="16">
        <v>9.8199999999999996E-2</v>
      </c>
      <c r="V11" s="46">
        <f t="shared" si="6"/>
        <v>1.299117204E-2</v>
      </c>
      <c r="W11" s="46">
        <f t="shared" si="7"/>
        <v>4.634851576E-2</v>
      </c>
      <c r="X11" s="46">
        <v>0.1699</v>
      </c>
      <c r="Y11" s="46">
        <f t="shared" si="8"/>
        <v>2.2712415780000002E-2</v>
      </c>
      <c r="Z11" s="46">
        <f t="shared" si="9"/>
        <v>7.8946691319999998E-2</v>
      </c>
      <c r="AA11" s="46">
        <v>0.1111</v>
      </c>
      <c r="AB11" s="46">
        <f t="shared" si="10"/>
        <v>1.4740182420000001E-2</v>
      </c>
      <c r="AC11" s="46">
        <f t="shared" si="11"/>
        <v>5.2213459480000002E-2</v>
      </c>
      <c r="AD11" s="16">
        <v>0.16159999999999999</v>
      </c>
      <c r="AE11" s="46">
        <f t="shared" si="12"/>
        <v>2.1587083520000001E-2</v>
      </c>
      <c r="AF11" s="46">
        <f t="shared" si="13"/>
        <v>7.5173122879999998E-2</v>
      </c>
      <c r="AG11" s="16">
        <v>0.15140000000000001</v>
      </c>
      <c r="AH11" s="46">
        <f t="shared" si="14"/>
        <v>2.0204145080000003E-2</v>
      </c>
      <c r="AI11" s="46">
        <f t="shared" si="15"/>
        <v>7.0535725520000009E-2</v>
      </c>
      <c r="AJ11" s="46">
        <f t="shared" si="16"/>
        <v>0.11370005838000001</v>
      </c>
      <c r="AK11" s="46">
        <f t="shared" si="16"/>
        <v>0.39798145571999999</v>
      </c>
    </row>
    <row r="12" spans="1:37" ht="15.75" x14ac:dyDescent="0.25">
      <c r="A12" s="16" t="s">
        <v>61</v>
      </c>
      <c r="B12" s="27">
        <v>42175</v>
      </c>
      <c r="C12" s="16" t="s">
        <v>166</v>
      </c>
      <c r="D12" s="29">
        <v>4.166666666666667</v>
      </c>
      <c r="E12" s="16">
        <v>4</v>
      </c>
      <c r="F12" s="16"/>
      <c r="G12" s="16"/>
      <c r="H12" s="41">
        <v>1.2</v>
      </c>
      <c r="I12" s="41">
        <v>1.2</v>
      </c>
      <c r="J12" s="41">
        <v>1.2</v>
      </c>
      <c r="K12" s="41">
        <v>1.4</v>
      </c>
      <c r="L12" s="46">
        <v>0.1242</v>
      </c>
      <c r="M12" s="46">
        <f t="shared" si="0"/>
        <v>1.6516309240000002E-2</v>
      </c>
      <c r="N12" s="46">
        <f t="shared" si="1"/>
        <v>5.8169332560000002E-2</v>
      </c>
      <c r="O12" s="46">
        <v>0.1164</v>
      </c>
      <c r="P12" s="46">
        <f t="shared" si="2"/>
        <v>1.5458768080000001E-2</v>
      </c>
      <c r="Q12" s="46">
        <f t="shared" si="3"/>
        <v>5.4623087520000002E-2</v>
      </c>
      <c r="R12" s="46">
        <v>0.17599999999999999</v>
      </c>
      <c r="S12" s="46">
        <f t="shared" si="4"/>
        <v>2.3539467200000001E-2</v>
      </c>
      <c r="T12" s="46">
        <f t="shared" si="5"/>
        <v>8.1720036799999993E-2</v>
      </c>
      <c r="U12" s="46">
        <v>0.15010000000000001</v>
      </c>
      <c r="V12" s="46">
        <f t="shared" si="6"/>
        <v>2.0027888220000001E-2</v>
      </c>
      <c r="W12" s="46">
        <f t="shared" si="7"/>
        <v>6.9944684680000008E-2</v>
      </c>
      <c r="X12" s="46">
        <v>0.13270000000000001</v>
      </c>
      <c r="Y12" s="46">
        <f t="shared" si="8"/>
        <v>1.7668757940000002E-2</v>
      </c>
      <c r="Z12" s="46">
        <f t="shared" si="9"/>
        <v>6.2033830360000007E-2</v>
      </c>
      <c r="AA12" s="46">
        <v>0.156</v>
      </c>
      <c r="AB12" s="46">
        <f t="shared" si="10"/>
        <v>2.0827823200000001E-2</v>
      </c>
      <c r="AC12" s="46">
        <f t="shared" si="11"/>
        <v>7.2627100799999997E-2</v>
      </c>
      <c r="AD12" s="46">
        <v>0.1636</v>
      </c>
      <c r="AE12" s="46">
        <f t="shared" si="12"/>
        <v>2.1858247920000001E-2</v>
      </c>
      <c r="AF12" s="46">
        <f t="shared" si="13"/>
        <v>7.6082416479999998E-2</v>
      </c>
      <c r="AG12" s="46">
        <v>0.1658</v>
      </c>
      <c r="AH12" s="46">
        <f t="shared" si="14"/>
        <v>2.2156528760000002E-2</v>
      </c>
      <c r="AI12" s="46">
        <f t="shared" si="15"/>
        <v>7.7082639440000003E-2</v>
      </c>
      <c r="AJ12" s="46">
        <f t="shared" si="16"/>
        <v>0.15805379056000002</v>
      </c>
      <c r="AK12" s="46">
        <f t="shared" si="16"/>
        <v>0.55228312864000006</v>
      </c>
    </row>
    <row r="13" spans="1:37" ht="15.75" x14ac:dyDescent="0.25">
      <c r="A13" s="64" t="s">
        <v>63</v>
      </c>
      <c r="B13" s="27">
        <v>42161</v>
      </c>
      <c r="C13" s="16" t="s">
        <v>168</v>
      </c>
      <c r="D13" s="29">
        <v>4.166666666666667</v>
      </c>
      <c r="E13" s="16">
        <v>4</v>
      </c>
      <c r="F13" s="16"/>
      <c r="G13" s="16">
        <v>2</v>
      </c>
      <c r="H13" s="41">
        <v>1.3</v>
      </c>
      <c r="I13" s="41">
        <v>1.3</v>
      </c>
      <c r="J13" s="41">
        <v>1.3</v>
      </c>
      <c r="K13" s="41">
        <v>1.5</v>
      </c>
      <c r="L13" s="46" t="s">
        <v>151</v>
      </c>
      <c r="M13" s="46" t="s">
        <v>151</v>
      </c>
      <c r="N13" s="46" t="s">
        <v>151</v>
      </c>
      <c r="O13" s="46" t="s">
        <v>151</v>
      </c>
      <c r="P13" s="46" t="s">
        <v>151</v>
      </c>
      <c r="Q13" s="46" t="s">
        <v>151</v>
      </c>
      <c r="R13" s="46">
        <v>0.16339999999999999</v>
      </c>
      <c r="S13" s="46">
        <f t="shared" si="4"/>
        <v>2.1831131480000002E-2</v>
      </c>
      <c r="T13" s="46">
        <f t="shared" si="5"/>
        <v>7.5991487119999993E-2</v>
      </c>
      <c r="U13" s="46">
        <v>0.1588</v>
      </c>
      <c r="V13" s="46">
        <f t="shared" si="6"/>
        <v>2.120745336E-2</v>
      </c>
      <c r="W13" s="46">
        <f t="shared" si="7"/>
        <v>7.3900111840000005E-2</v>
      </c>
      <c r="X13" s="46">
        <v>0.1835</v>
      </c>
      <c r="Y13" s="46">
        <f t="shared" si="8"/>
        <v>2.4556333700000002E-2</v>
      </c>
      <c r="Z13" s="46">
        <f t="shared" si="9"/>
        <v>8.5129887799999998E-2</v>
      </c>
      <c r="AA13" s="46">
        <v>0.15770000000000001</v>
      </c>
      <c r="AB13" s="46">
        <f t="shared" si="10"/>
        <v>2.1058312940000004E-2</v>
      </c>
      <c r="AC13" s="46">
        <f t="shared" si="11"/>
        <v>7.3400000360000009E-2</v>
      </c>
      <c r="AD13" s="46">
        <v>0.1797</v>
      </c>
      <c r="AE13" s="46">
        <f t="shared" si="12"/>
        <v>2.4041121340000002E-2</v>
      </c>
      <c r="AF13" s="46">
        <f t="shared" si="13"/>
        <v>8.3402229960000004E-2</v>
      </c>
      <c r="AG13" s="46">
        <v>0.15459999999999999</v>
      </c>
      <c r="AH13" s="46">
        <f t="shared" si="14"/>
        <v>2.0638008119999999E-2</v>
      </c>
      <c r="AI13" s="46">
        <f t="shared" si="15"/>
        <v>7.199059528E-2</v>
      </c>
      <c r="AJ13" s="46">
        <f t="shared" si="16"/>
        <v>0.13333236094000001</v>
      </c>
      <c r="AK13" s="46">
        <f t="shared" si="16"/>
        <v>0.46381431236000004</v>
      </c>
    </row>
    <row r="14" spans="1:37" ht="15.75" x14ac:dyDescent="0.25">
      <c r="A14" s="64" t="s">
        <v>150</v>
      </c>
      <c r="B14" s="27">
        <v>42159</v>
      </c>
      <c r="C14" s="30" t="s">
        <v>168</v>
      </c>
      <c r="D14" s="28">
        <v>4.166666666666667</v>
      </c>
      <c r="E14" s="16">
        <v>4</v>
      </c>
      <c r="F14" s="16"/>
      <c r="G14" s="16"/>
      <c r="H14" s="41">
        <v>1.7</v>
      </c>
      <c r="I14" s="41">
        <v>1.1000000000000001</v>
      </c>
      <c r="J14" s="46" t="s">
        <v>151</v>
      </c>
      <c r="K14" s="46" t="s">
        <v>151</v>
      </c>
      <c r="L14" s="46" t="s">
        <v>151</v>
      </c>
      <c r="M14" s="46" t="s">
        <v>151</v>
      </c>
      <c r="N14" s="46" t="s">
        <v>151</v>
      </c>
      <c r="O14" s="46" t="s">
        <v>151</v>
      </c>
      <c r="P14" s="46" t="s">
        <v>151</v>
      </c>
      <c r="Q14" s="46" t="s">
        <v>151</v>
      </c>
      <c r="R14" s="46" t="s">
        <v>151</v>
      </c>
      <c r="S14" s="46" t="s">
        <v>151</v>
      </c>
      <c r="T14" s="46" t="s">
        <v>151</v>
      </c>
      <c r="U14" s="46" t="s">
        <v>151</v>
      </c>
      <c r="V14" s="46" t="s">
        <v>151</v>
      </c>
      <c r="W14" s="46" t="s">
        <v>151</v>
      </c>
      <c r="X14" s="46" t="s">
        <v>151</v>
      </c>
      <c r="Y14" s="46" t="s">
        <v>151</v>
      </c>
      <c r="Z14" s="46" t="s">
        <v>151</v>
      </c>
      <c r="AA14" s="46" t="s">
        <v>151</v>
      </c>
      <c r="AB14" s="46" t="s">
        <v>151</v>
      </c>
      <c r="AC14" s="46" t="s">
        <v>151</v>
      </c>
      <c r="AD14" s="46" t="s">
        <v>151</v>
      </c>
      <c r="AE14" s="46" t="s">
        <v>151</v>
      </c>
      <c r="AF14" s="46" t="s">
        <v>151</v>
      </c>
      <c r="AG14" s="46" t="s">
        <v>151</v>
      </c>
      <c r="AH14" s="46" t="s">
        <v>151</v>
      </c>
      <c r="AI14" s="46" t="s">
        <v>151</v>
      </c>
      <c r="AJ14" s="46" t="s">
        <v>151</v>
      </c>
      <c r="AK14" s="46" t="s">
        <v>151</v>
      </c>
    </row>
    <row r="15" spans="1:37" ht="15.75" x14ac:dyDescent="0.25">
      <c r="A15" s="64" t="s">
        <v>152</v>
      </c>
      <c r="B15" s="27">
        <v>42161</v>
      </c>
      <c r="C15" s="30" t="s">
        <v>168</v>
      </c>
      <c r="D15" s="29">
        <v>4.166666666666667</v>
      </c>
      <c r="E15" s="16">
        <v>4</v>
      </c>
      <c r="F15" s="16"/>
      <c r="G15" s="16"/>
      <c r="H15" s="41">
        <v>2</v>
      </c>
      <c r="I15" s="41">
        <v>1.9</v>
      </c>
      <c r="J15" s="46" t="s">
        <v>151</v>
      </c>
      <c r="K15" s="46" t="s">
        <v>151</v>
      </c>
      <c r="L15" s="46">
        <v>0.13730000000000001</v>
      </c>
      <c r="M15" s="46">
        <f t="shared" si="0"/>
        <v>1.8292436060000004E-2</v>
      </c>
      <c r="N15" s="46">
        <f t="shared" si="1"/>
        <v>6.4125205640000002E-2</v>
      </c>
      <c r="O15" s="46">
        <v>0.10970000000000001</v>
      </c>
      <c r="P15" s="46">
        <f t="shared" ref="P15" si="17">-0.000323 + (0.1355822*O15)</f>
        <v>1.4550367340000002E-2</v>
      </c>
      <c r="Q15" s="46">
        <f t="shared" ref="Q15" si="18">0.0017022 + (0.4546468*O15)</f>
        <v>5.1576953960000005E-2</v>
      </c>
      <c r="R15" s="46" t="s">
        <v>151</v>
      </c>
      <c r="S15" s="46" t="s">
        <v>151</v>
      </c>
      <c r="T15" s="46" t="s">
        <v>151</v>
      </c>
      <c r="U15" s="46" t="s">
        <v>151</v>
      </c>
      <c r="V15" s="46" t="s">
        <v>151</v>
      </c>
      <c r="W15" s="46" t="s">
        <v>151</v>
      </c>
      <c r="X15" s="46" t="s">
        <v>151</v>
      </c>
      <c r="Y15" s="46" t="s">
        <v>151</v>
      </c>
      <c r="Z15" s="46" t="s">
        <v>151</v>
      </c>
      <c r="AA15" s="46" t="s">
        <v>151</v>
      </c>
      <c r="AB15" s="46" t="s">
        <v>151</v>
      </c>
      <c r="AC15" s="46" t="s">
        <v>151</v>
      </c>
      <c r="AD15" s="46" t="s">
        <v>151</v>
      </c>
      <c r="AE15" s="46" t="s">
        <v>151</v>
      </c>
      <c r="AF15" s="46" t="s">
        <v>151</v>
      </c>
      <c r="AG15" s="46" t="s">
        <v>151</v>
      </c>
      <c r="AH15" s="46" t="s">
        <v>151</v>
      </c>
      <c r="AI15" s="46" t="s">
        <v>151</v>
      </c>
      <c r="AJ15" s="46" t="s">
        <v>151</v>
      </c>
      <c r="AK15" s="46" t="s">
        <v>151</v>
      </c>
    </row>
    <row r="16" spans="1:37" x14ac:dyDescent="0.25">
      <c r="A16" s="16" t="s">
        <v>12</v>
      </c>
      <c r="B16" s="27">
        <v>42153</v>
      </c>
      <c r="C16" s="16" t="s">
        <v>167</v>
      </c>
      <c r="D16" s="28">
        <v>3.340393518518519</v>
      </c>
      <c r="E16" s="16">
        <v>1</v>
      </c>
      <c r="F16" s="16"/>
      <c r="G16" s="16"/>
      <c r="H16" s="41">
        <v>1.8</v>
      </c>
      <c r="I16" s="41">
        <v>1.5</v>
      </c>
      <c r="J16" s="41">
        <v>1.6</v>
      </c>
      <c r="K16" s="41">
        <v>1.7</v>
      </c>
      <c r="L16" s="46">
        <v>0.1343</v>
      </c>
      <c r="M16" s="46">
        <f>0.0002179 + (0.1276569*L16)</f>
        <v>1.7362221670000001E-2</v>
      </c>
      <c r="N16" s="46">
        <f>-0.001011 + (0.4844024*L16)</f>
        <v>6.404424232E-2</v>
      </c>
      <c r="O16" s="46">
        <v>0.1794</v>
      </c>
      <c r="P16" s="46">
        <f>0.0002179 + (0.1276569*O16)</f>
        <v>2.3119547859999999E-2</v>
      </c>
      <c r="Q16" s="46">
        <f>-0.001011 + (0.4844024*O16)</f>
        <v>8.5890790559999999E-2</v>
      </c>
      <c r="R16" s="46">
        <v>0.16189999999999999</v>
      </c>
      <c r="S16" s="46">
        <f>0.0002179 + (0.1276569*R16)</f>
        <v>2.0885552109999997E-2</v>
      </c>
      <c r="T16" s="46">
        <f>-0.001011 + (0.4844024*R16)</f>
        <v>7.7413748559999995E-2</v>
      </c>
      <c r="U16" s="46">
        <v>0.27639999999999998</v>
      </c>
      <c r="V16" s="46">
        <f>0.0002179 + (0.1276569*U16)</f>
        <v>3.5502267159999996E-2</v>
      </c>
      <c r="W16" s="46">
        <f>-0.001011 + (0.4844024*U16)</f>
        <v>0.13287782335999998</v>
      </c>
      <c r="X16" s="46">
        <v>0.1661</v>
      </c>
      <c r="Y16" s="46">
        <f>0.0002179 + (0.1276569*X16)</f>
        <v>2.1421711089999997E-2</v>
      </c>
      <c r="Z16" s="46">
        <f>-0.001011 + (0.4844024*X16)</f>
        <v>7.9448238640000002E-2</v>
      </c>
      <c r="AA16" s="46">
        <v>0.1396</v>
      </c>
      <c r="AB16" s="46">
        <f>0.0002179 + (0.1276569*AA16)</f>
        <v>1.8038803239999998E-2</v>
      </c>
      <c r="AC16" s="46">
        <f>-0.001011 + (0.4844024*AA16)</f>
        <v>6.661157504000001E-2</v>
      </c>
      <c r="AD16" s="46">
        <v>0.1457</v>
      </c>
      <c r="AE16" s="46">
        <f>0.0002179 + (0.1276569*AD16)</f>
        <v>1.8817510329999999E-2</v>
      </c>
      <c r="AF16" s="46">
        <f>-0.001011 + (0.4844024*AD16)</f>
        <v>6.956642968E-2</v>
      </c>
      <c r="AG16" s="46">
        <v>0.1978</v>
      </c>
      <c r="AH16" s="46">
        <f>0.0002179 + (0.1276569*AG16)</f>
        <v>2.546843482E-2</v>
      </c>
      <c r="AI16" s="46">
        <f>-0.001011 + (0.4844024*AG16)</f>
        <v>9.4803794720000001E-2</v>
      </c>
      <c r="AJ16" s="46">
        <f t="shared" ref="AJ16:AK30" si="19">SUM(M16,P16,S16,V16,Y16,AB16,AE16,AH16)</f>
        <v>0.18061604828</v>
      </c>
      <c r="AK16" s="46">
        <f t="shared" si="19"/>
        <v>0.67065664288000004</v>
      </c>
    </row>
    <row r="17" spans="1:37" x14ac:dyDescent="0.25">
      <c r="A17" s="16" t="s">
        <v>16</v>
      </c>
      <c r="B17" s="27">
        <v>42152</v>
      </c>
      <c r="C17" s="16" t="s">
        <v>167</v>
      </c>
      <c r="D17" s="28">
        <v>3.340393518518519</v>
      </c>
      <c r="E17" s="16">
        <v>1</v>
      </c>
      <c r="F17" s="16">
        <v>2</v>
      </c>
      <c r="G17" s="16"/>
      <c r="H17" s="41">
        <v>1.6</v>
      </c>
      <c r="I17" s="41">
        <v>1.6</v>
      </c>
      <c r="J17" s="41">
        <v>1.9</v>
      </c>
      <c r="K17" s="41">
        <v>1.5</v>
      </c>
      <c r="L17" s="46">
        <v>0.182</v>
      </c>
      <c r="M17" s="46">
        <f t="shared" ref="M17:M30" si="20">0.0002179 + (0.1276569*L17)</f>
        <v>2.3451455799999996E-2</v>
      </c>
      <c r="N17" s="46">
        <f t="shared" ref="N17:N28" si="21">-0.001011 + (0.4844024*L17)</f>
        <v>8.7150236800000003E-2</v>
      </c>
      <c r="O17" s="46">
        <v>0.16830000000000001</v>
      </c>
      <c r="P17" s="46">
        <f t="shared" ref="P17:P30" si="22">0.0002179 + (0.1276569*O17)</f>
        <v>2.1702556269999999E-2</v>
      </c>
      <c r="Q17" s="46">
        <f t="shared" ref="Q17:Q28" si="23">-0.001011 + (0.4844024*O17)</f>
        <v>8.0513923920000008E-2</v>
      </c>
      <c r="R17" s="46">
        <v>0.1845</v>
      </c>
      <c r="S17" s="46">
        <f t="shared" ref="S17:S30" si="24">0.0002179 + (0.1276569*R17)</f>
        <v>2.3770598049999998E-2</v>
      </c>
      <c r="T17" s="46">
        <f t="shared" ref="T17:T28" si="25">-0.001011 + (0.4844024*R17)</f>
        <v>8.8361242800000003E-2</v>
      </c>
      <c r="U17" s="46">
        <v>0.1411</v>
      </c>
      <c r="V17" s="46">
        <f t="shared" ref="V17:V30" si="26">0.0002179 + (0.1276569*U17)</f>
        <v>1.8230288589999998E-2</v>
      </c>
      <c r="W17" s="46">
        <f t="shared" ref="W17:W28" si="27">-0.001011 + (0.4844024*U17)</f>
        <v>6.733817864000001E-2</v>
      </c>
      <c r="X17" s="46">
        <v>0.15920000000000001</v>
      </c>
      <c r="Y17" s="46">
        <f t="shared" ref="Y17:Y30" si="28">0.0002179 + (0.1276569*X17)</f>
        <v>2.054087848E-2</v>
      </c>
      <c r="Z17" s="46">
        <f t="shared" ref="Z17:Z28" si="29">-0.001011 + (0.4844024*X17)</f>
        <v>7.6105862080000003E-2</v>
      </c>
      <c r="AA17" s="46">
        <v>0.19489999999999999</v>
      </c>
      <c r="AB17" s="46">
        <f t="shared" ref="AB17:AB30" si="30">0.0002179 + (0.1276569*AA17)</f>
        <v>2.5098229809999997E-2</v>
      </c>
      <c r="AC17" s="46">
        <f t="shared" ref="AC17:AC28" si="31">-0.001011 + (0.4844024*AA17)</f>
        <v>9.3399027760000003E-2</v>
      </c>
      <c r="AD17" s="46">
        <v>0.17280000000000001</v>
      </c>
      <c r="AE17" s="46">
        <f t="shared" ref="AE17:AE30" si="32">0.0002179 + (0.1276569*AD17)</f>
        <v>2.2277012320000001E-2</v>
      </c>
      <c r="AF17" s="46">
        <f t="shared" ref="AF17:AF28" si="33">-0.001011 + (0.4844024*AD17)</f>
        <v>8.2693734720000009E-2</v>
      </c>
      <c r="AG17" s="46">
        <v>0.19520000000000001</v>
      </c>
      <c r="AH17" s="46">
        <f t="shared" ref="AH17:AH30" si="34">0.0002179 + (0.1276569*AG17)</f>
        <v>2.5136526879999999E-2</v>
      </c>
      <c r="AI17" s="46">
        <f t="shared" ref="AI17:AI28" si="35">-0.001011 + (0.4844024*AG17)</f>
        <v>9.3544348480000011E-2</v>
      </c>
      <c r="AJ17" s="46">
        <f t="shared" si="19"/>
        <v>0.18020754620000001</v>
      </c>
      <c r="AK17" s="46">
        <f t="shared" si="19"/>
        <v>0.66910655520000006</v>
      </c>
    </row>
    <row r="18" spans="1:37" x14ac:dyDescent="0.25">
      <c r="A18" s="16" t="s">
        <v>20</v>
      </c>
      <c r="B18" s="27">
        <v>42152</v>
      </c>
      <c r="C18" s="16" t="s">
        <v>167</v>
      </c>
      <c r="D18" s="28">
        <v>3.340393518518519</v>
      </c>
      <c r="E18" s="16">
        <v>1</v>
      </c>
      <c r="F18" s="16">
        <v>2</v>
      </c>
      <c r="G18" s="16"/>
      <c r="H18" s="41">
        <v>1.8</v>
      </c>
      <c r="I18" s="41">
        <v>1.8</v>
      </c>
      <c r="J18" s="41">
        <v>2</v>
      </c>
      <c r="K18" s="41">
        <v>1.8</v>
      </c>
      <c r="L18" s="46">
        <v>0.22950000000000001</v>
      </c>
      <c r="M18" s="46">
        <f t="shared" si="20"/>
        <v>2.951515855E-2</v>
      </c>
      <c r="N18" s="46">
        <f t="shared" si="21"/>
        <v>0.11015935080000001</v>
      </c>
      <c r="O18" s="46">
        <v>0.223</v>
      </c>
      <c r="P18" s="46">
        <f t="shared" si="22"/>
        <v>2.8685388699999998E-2</v>
      </c>
      <c r="Q18" s="46">
        <f t="shared" si="23"/>
        <v>0.10701073520000001</v>
      </c>
      <c r="R18" s="46">
        <v>0.2437</v>
      </c>
      <c r="S18" s="46">
        <f t="shared" si="24"/>
        <v>3.1327886529999995E-2</v>
      </c>
      <c r="T18" s="46">
        <f t="shared" si="25"/>
        <v>0.11703786488000001</v>
      </c>
      <c r="U18" s="46">
        <v>0.20649999999999999</v>
      </c>
      <c r="V18" s="46">
        <f t="shared" si="26"/>
        <v>2.6579049849999998E-2</v>
      </c>
      <c r="W18" s="46">
        <f t="shared" si="27"/>
        <v>9.9018095599999995E-2</v>
      </c>
      <c r="X18" s="46">
        <v>0.2031</v>
      </c>
      <c r="Y18" s="46">
        <f t="shared" si="28"/>
        <v>2.6145016389999998E-2</v>
      </c>
      <c r="Z18" s="46">
        <f t="shared" si="29"/>
        <v>9.737112744000001E-2</v>
      </c>
      <c r="AA18" s="46">
        <v>0.1618</v>
      </c>
      <c r="AB18" s="46">
        <f t="shared" si="30"/>
        <v>2.0872786419999997E-2</v>
      </c>
      <c r="AC18" s="46">
        <f t="shared" si="31"/>
        <v>7.7365308320000006E-2</v>
      </c>
      <c r="AD18" s="46">
        <v>0.1913</v>
      </c>
      <c r="AE18" s="46">
        <f t="shared" si="32"/>
        <v>2.4638664969999998E-2</v>
      </c>
      <c r="AF18" s="46">
        <f t="shared" si="33"/>
        <v>9.1655179119999999E-2</v>
      </c>
      <c r="AG18" s="46">
        <v>0.16239999999999999</v>
      </c>
      <c r="AH18" s="46">
        <f t="shared" si="34"/>
        <v>2.0949380559999998E-2</v>
      </c>
      <c r="AI18" s="46">
        <f t="shared" si="35"/>
        <v>7.7655949759999995E-2</v>
      </c>
      <c r="AJ18" s="46">
        <f t="shared" si="19"/>
        <v>0.20871333197000003</v>
      </c>
      <c r="AK18" s="46">
        <f t="shared" si="19"/>
        <v>0.77727361112000004</v>
      </c>
    </row>
    <row r="19" spans="1:37" x14ac:dyDescent="0.25">
      <c r="A19" s="16" t="s">
        <v>22</v>
      </c>
      <c r="B19" s="27">
        <v>42138</v>
      </c>
      <c r="C19" s="16" t="s">
        <v>166</v>
      </c>
      <c r="D19" s="28">
        <v>3.340393518518519</v>
      </c>
      <c r="E19" s="16">
        <v>1</v>
      </c>
      <c r="F19" s="16"/>
      <c r="G19" s="16"/>
      <c r="H19" s="41">
        <v>1</v>
      </c>
      <c r="I19" s="41">
        <v>1</v>
      </c>
      <c r="J19" s="16">
        <v>1.1000000000000001</v>
      </c>
      <c r="K19" s="16">
        <v>1.2</v>
      </c>
      <c r="L19" s="46">
        <v>0.1915</v>
      </c>
      <c r="M19" s="46">
        <f t="shared" si="20"/>
        <v>2.4664196349999997E-2</v>
      </c>
      <c r="N19" s="46">
        <f t="shared" si="21"/>
        <v>9.1752059600000005E-2</v>
      </c>
      <c r="O19" s="46">
        <v>0.25309999999999999</v>
      </c>
      <c r="P19" s="46">
        <f t="shared" si="22"/>
        <v>3.2527861389999996E-2</v>
      </c>
      <c r="Q19" s="46">
        <f t="shared" si="23"/>
        <v>0.12159124743999999</v>
      </c>
      <c r="R19" s="46">
        <v>0.2036</v>
      </c>
      <c r="S19" s="46">
        <f t="shared" si="24"/>
        <v>2.6208844839999999E-2</v>
      </c>
      <c r="T19" s="46">
        <f t="shared" si="25"/>
        <v>9.7613328640000011E-2</v>
      </c>
      <c r="U19" s="46">
        <v>0.21870000000000001</v>
      </c>
      <c r="V19" s="46">
        <f t="shared" si="26"/>
        <v>2.8136464029999999E-2</v>
      </c>
      <c r="W19" s="46">
        <f t="shared" si="27"/>
        <v>0.10492780488</v>
      </c>
      <c r="X19" s="46">
        <v>0.1389</v>
      </c>
      <c r="Y19" s="46">
        <f t="shared" si="28"/>
        <v>1.7949443409999998E-2</v>
      </c>
      <c r="Z19" s="46">
        <f t="shared" si="29"/>
        <v>6.6272493360000004E-2</v>
      </c>
      <c r="AA19" s="46">
        <v>0.20449999999999999</v>
      </c>
      <c r="AB19" s="46">
        <f t="shared" si="30"/>
        <v>2.6323736049999998E-2</v>
      </c>
      <c r="AC19" s="46">
        <f t="shared" si="31"/>
        <v>9.8049290799999994E-2</v>
      </c>
      <c r="AD19" s="46">
        <v>0.1943</v>
      </c>
      <c r="AE19" s="46">
        <f t="shared" si="32"/>
        <v>2.5021635669999997E-2</v>
      </c>
      <c r="AF19" s="46">
        <f t="shared" si="33"/>
        <v>9.310838632E-2</v>
      </c>
      <c r="AG19" s="46">
        <v>0.17130000000000001</v>
      </c>
      <c r="AH19" s="46">
        <f t="shared" si="34"/>
        <v>2.2085526969999998E-2</v>
      </c>
      <c r="AI19" s="46">
        <f t="shared" si="35"/>
        <v>8.1967131120000009E-2</v>
      </c>
      <c r="AJ19" s="46">
        <f t="shared" si="19"/>
        <v>0.20291770870999995</v>
      </c>
      <c r="AK19" s="46">
        <f t="shared" si="19"/>
        <v>0.75528174215999988</v>
      </c>
    </row>
    <row r="20" spans="1:37" x14ac:dyDescent="0.25">
      <c r="A20" s="16" t="s">
        <v>140</v>
      </c>
      <c r="B20" s="27">
        <v>42159</v>
      </c>
      <c r="C20" s="19" t="s">
        <v>168</v>
      </c>
      <c r="D20" s="28">
        <v>3.340393518518519</v>
      </c>
      <c r="E20" s="16">
        <v>2</v>
      </c>
      <c r="F20" s="16"/>
      <c r="G20" s="16"/>
      <c r="H20" s="41">
        <v>1.7</v>
      </c>
      <c r="I20" s="41">
        <v>1.7</v>
      </c>
      <c r="J20" s="16">
        <v>1.9</v>
      </c>
      <c r="K20" s="41">
        <v>2.2999999999999998</v>
      </c>
      <c r="L20" s="46">
        <v>0.17449999999999999</v>
      </c>
      <c r="M20" s="46">
        <f t="shared" si="20"/>
        <v>2.2494029049999996E-2</v>
      </c>
      <c r="N20" s="46">
        <f t="shared" si="21"/>
        <v>8.3517218800000001E-2</v>
      </c>
      <c r="O20" s="46">
        <v>0.1474</v>
      </c>
      <c r="P20" s="46">
        <f t="shared" si="22"/>
        <v>1.903452706E-2</v>
      </c>
      <c r="Q20" s="46">
        <f t="shared" si="23"/>
        <v>7.0389913760000006E-2</v>
      </c>
      <c r="R20" s="46">
        <v>0.20030000000000001</v>
      </c>
      <c r="S20" s="46">
        <f t="shared" si="24"/>
        <v>2.5787577069999998E-2</v>
      </c>
      <c r="T20" s="46">
        <f t="shared" si="25"/>
        <v>9.6014800720000001E-2</v>
      </c>
      <c r="U20" s="46">
        <v>0.2407</v>
      </c>
      <c r="V20" s="46">
        <f t="shared" si="26"/>
        <v>3.0944915829999996E-2</v>
      </c>
      <c r="W20" s="46">
        <f t="shared" si="27"/>
        <v>0.11558465768000001</v>
      </c>
      <c r="X20" s="46">
        <v>0.19700000000000001</v>
      </c>
      <c r="Y20" s="46">
        <f t="shared" si="28"/>
        <v>2.5366309300000001E-2</v>
      </c>
      <c r="Z20" s="46">
        <f t="shared" si="29"/>
        <v>9.4416272800000006E-2</v>
      </c>
      <c r="AA20" s="46">
        <v>0.1608</v>
      </c>
      <c r="AB20" s="46">
        <f t="shared" si="30"/>
        <v>2.0745129519999999E-2</v>
      </c>
      <c r="AC20" s="46">
        <f t="shared" si="31"/>
        <v>7.6880905920000006E-2</v>
      </c>
      <c r="AD20" s="46">
        <v>0.15559999999999999</v>
      </c>
      <c r="AE20" s="46">
        <f t="shared" si="32"/>
        <v>2.0081313639999997E-2</v>
      </c>
      <c r="AF20" s="46">
        <f t="shared" si="33"/>
        <v>7.4362013439999999E-2</v>
      </c>
      <c r="AG20" s="46">
        <v>0.14979999999999999</v>
      </c>
      <c r="AH20" s="46">
        <f t="shared" si="34"/>
        <v>1.9340903619999995E-2</v>
      </c>
      <c r="AI20" s="46">
        <f t="shared" si="35"/>
        <v>7.1552479520000004E-2</v>
      </c>
      <c r="AJ20" s="46">
        <f t="shared" si="19"/>
        <v>0.18379470508999995</v>
      </c>
      <c r="AK20" s="46">
        <f t="shared" si="19"/>
        <v>0.68271826264000002</v>
      </c>
    </row>
    <row r="21" spans="1:37" x14ac:dyDescent="0.25">
      <c r="A21" s="16" t="s">
        <v>24</v>
      </c>
      <c r="B21" s="27">
        <v>42161</v>
      </c>
      <c r="C21" s="16" t="s">
        <v>168</v>
      </c>
      <c r="D21" s="28">
        <v>3.340393518518519</v>
      </c>
      <c r="E21" s="16">
        <v>2</v>
      </c>
      <c r="F21" s="16"/>
      <c r="G21" s="16"/>
      <c r="H21" s="41">
        <v>1.2</v>
      </c>
      <c r="I21" s="41">
        <v>1.1000000000000001</v>
      </c>
      <c r="J21" s="16">
        <v>1.2</v>
      </c>
      <c r="K21" s="41">
        <v>1.3</v>
      </c>
      <c r="L21" s="46">
        <v>0.17829999999999999</v>
      </c>
      <c r="M21" s="46">
        <f t="shared" si="20"/>
        <v>2.2979125269999998E-2</v>
      </c>
      <c r="N21" s="46">
        <f t="shared" si="21"/>
        <v>8.5357947919999996E-2</v>
      </c>
      <c r="O21" s="46">
        <v>0.2099</v>
      </c>
      <c r="P21" s="46">
        <f t="shared" si="22"/>
        <v>2.7013083309999998E-2</v>
      </c>
      <c r="Q21" s="46">
        <f t="shared" si="23"/>
        <v>0.10066506376000001</v>
      </c>
      <c r="R21" s="46">
        <v>0.2208</v>
      </c>
      <c r="S21" s="46">
        <f t="shared" si="24"/>
        <v>2.8404543519999999E-2</v>
      </c>
      <c r="T21" s="46">
        <f t="shared" si="25"/>
        <v>0.10594504992000001</v>
      </c>
      <c r="U21" s="46">
        <v>0.18329999999999999</v>
      </c>
      <c r="V21" s="46">
        <f t="shared" si="26"/>
        <v>2.3617409769999997E-2</v>
      </c>
      <c r="W21" s="46">
        <f t="shared" si="27"/>
        <v>8.7779959919999997E-2</v>
      </c>
      <c r="X21" s="46">
        <v>0.18790000000000001</v>
      </c>
      <c r="Y21" s="46">
        <f t="shared" si="28"/>
        <v>2.4204631510000001E-2</v>
      </c>
      <c r="Z21" s="46">
        <f t="shared" si="29"/>
        <v>9.0008210960000015E-2</v>
      </c>
      <c r="AA21" s="46">
        <v>0.18940000000000001</v>
      </c>
      <c r="AB21" s="46">
        <f t="shared" si="30"/>
        <v>2.4396116860000001E-2</v>
      </c>
      <c r="AC21" s="46">
        <f t="shared" si="31"/>
        <v>9.0734814560000016E-2</v>
      </c>
      <c r="AD21" s="46">
        <v>0.14829999999999999</v>
      </c>
      <c r="AE21" s="46">
        <f t="shared" si="32"/>
        <v>1.9149418269999996E-2</v>
      </c>
      <c r="AF21" s="46">
        <f t="shared" si="33"/>
        <v>7.0825875920000003E-2</v>
      </c>
      <c r="AG21" s="46">
        <v>0.15090000000000001</v>
      </c>
      <c r="AH21" s="46">
        <f t="shared" si="34"/>
        <v>1.948132621E-2</v>
      </c>
      <c r="AI21" s="46">
        <f t="shared" si="35"/>
        <v>7.2085322160000007E-2</v>
      </c>
      <c r="AJ21" s="46">
        <f t="shared" si="19"/>
        <v>0.18924565472000002</v>
      </c>
      <c r="AK21" s="46">
        <f t="shared" si="19"/>
        <v>0.70340224511999994</v>
      </c>
    </row>
    <row r="22" spans="1:37" x14ac:dyDescent="0.25">
      <c r="A22" s="16" t="s">
        <v>141</v>
      </c>
      <c r="B22" s="27">
        <v>42161</v>
      </c>
      <c r="C22" s="19" t="s">
        <v>168</v>
      </c>
      <c r="D22" s="28">
        <v>3.340393518518519</v>
      </c>
      <c r="E22" s="16">
        <v>2</v>
      </c>
      <c r="F22" s="16"/>
      <c r="G22" s="16"/>
      <c r="H22" s="41">
        <v>1.3</v>
      </c>
      <c r="I22" s="41">
        <v>1.3</v>
      </c>
      <c r="J22" s="16">
        <v>1.3</v>
      </c>
      <c r="K22" s="41">
        <v>1.6</v>
      </c>
      <c r="L22" s="46">
        <v>0.1928</v>
      </c>
      <c r="M22" s="46">
        <f t="shared" si="20"/>
        <v>2.4830150319999997E-2</v>
      </c>
      <c r="N22" s="46">
        <f t="shared" si="21"/>
        <v>9.238178272E-2</v>
      </c>
      <c r="O22" s="46">
        <v>0.18329999999999999</v>
      </c>
      <c r="P22" s="46">
        <f t="shared" si="22"/>
        <v>2.3617409769999997E-2</v>
      </c>
      <c r="Q22" s="46">
        <f t="shared" si="23"/>
        <v>8.7779959919999997E-2</v>
      </c>
      <c r="R22" s="46">
        <v>0.15640000000000001</v>
      </c>
      <c r="S22" s="46">
        <f t="shared" si="24"/>
        <v>2.018343916E-2</v>
      </c>
      <c r="T22" s="46">
        <f t="shared" si="25"/>
        <v>7.4749535360000008E-2</v>
      </c>
      <c r="U22" s="46">
        <v>0.1711</v>
      </c>
      <c r="V22" s="46">
        <f t="shared" si="26"/>
        <v>2.2059995589999999E-2</v>
      </c>
      <c r="W22" s="46">
        <f t="shared" si="27"/>
        <v>8.1870250640000003E-2</v>
      </c>
      <c r="X22" s="46">
        <v>0.15670000000000001</v>
      </c>
      <c r="Y22" s="46">
        <f t="shared" si="28"/>
        <v>2.0221736229999999E-2</v>
      </c>
      <c r="Z22" s="46">
        <f t="shared" si="29"/>
        <v>7.4894856080000002E-2</v>
      </c>
      <c r="AA22" s="46">
        <v>0.14860000000000001</v>
      </c>
      <c r="AB22" s="46">
        <f t="shared" si="30"/>
        <v>1.9187715340000001E-2</v>
      </c>
      <c r="AC22" s="46">
        <f t="shared" si="31"/>
        <v>7.0971196640000012E-2</v>
      </c>
      <c r="AD22" s="46">
        <v>0.1273</v>
      </c>
      <c r="AE22" s="46">
        <f t="shared" si="32"/>
        <v>1.6468623369999998E-2</v>
      </c>
      <c r="AF22" s="46">
        <f t="shared" si="33"/>
        <v>6.0653425519999998E-2</v>
      </c>
      <c r="AG22" s="46">
        <v>0.10009999999999999</v>
      </c>
      <c r="AH22" s="46">
        <f t="shared" si="34"/>
        <v>1.2996355689999997E-2</v>
      </c>
      <c r="AI22" s="46">
        <f t="shared" si="35"/>
        <v>4.747768024E-2</v>
      </c>
      <c r="AJ22" s="46">
        <f t="shared" si="19"/>
        <v>0.15956542546999997</v>
      </c>
      <c r="AK22" s="46">
        <f t="shared" si="19"/>
        <v>0.59077868712000003</v>
      </c>
    </row>
    <row r="23" spans="1:37" x14ac:dyDescent="0.25">
      <c r="A23" s="16" t="s">
        <v>28</v>
      </c>
      <c r="B23" s="27">
        <v>42162</v>
      </c>
      <c r="C23" s="19" t="s">
        <v>168</v>
      </c>
      <c r="D23" s="28">
        <v>3.340393518518519</v>
      </c>
      <c r="E23" s="16">
        <v>2</v>
      </c>
      <c r="F23" s="16"/>
      <c r="G23" s="16"/>
      <c r="H23" s="41">
        <v>2</v>
      </c>
      <c r="I23" s="41">
        <v>1.6</v>
      </c>
      <c r="J23" s="16">
        <v>1.8</v>
      </c>
      <c r="K23" s="41">
        <v>2</v>
      </c>
      <c r="L23" s="46">
        <v>0.18390000000000001</v>
      </c>
      <c r="M23" s="46">
        <f t="shared" si="20"/>
        <v>2.3694003910000001E-2</v>
      </c>
      <c r="N23" s="46">
        <f t="shared" si="21"/>
        <v>8.8070601360000014E-2</v>
      </c>
      <c r="O23" s="46">
        <v>0.20019999999999999</v>
      </c>
      <c r="P23" s="46">
        <f t="shared" si="22"/>
        <v>2.5774811379999995E-2</v>
      </c>
      <c r="Q23" s="46">
        <f t="shared" si="23"/>
        <v>9.5966360479999999E-2</v>
      </c>
      <c r="R23" s="46">
        <v>0.1426</v>
      </c>
      <c r="S23" s="46">
        <f t="shared" si="24"/>
        <v>1.842177394E-2</v>
      </c>
      <c r="T23" s="46">
        <f t="shared" si="25"/>
        <v>6.806478224000001E-2</v>
      </c>
      <c r="U23" s="46">
        <v>0.17799999999999999</v>
      </c>
      <c r="V23" s="46">
        <f t="shared" si="26"/>
        <v>2.2940828199999996E-2</v>
      </c>
      <c r="W23" s="46">
        <f t="shared" si="27"/>
        <v>8.5212627200000002E-2</v>
      </c>
      <c r="X23" s="46">
        <v>0.18029999999999999</v>
      </c>
      <c r="Y23" s="46">
        <f t="shared" si="28"/>
        <v>2.3234439069999998E-2</v>
      </c>
      <c r="Z23" s="46">
        <f t="shared" si="29"/>
        <v>8.6326752719999997E-2</v>
      </c>
      <c r="AA23" s="46">
        <v>0.20569999999999999</v>
      </c>
      <c r="AB23" s="46">
        <f t="shared" si="30"/>
        <v>2.6476924329999998E-2</v>
      </c>
      <c r="AC23" s="46">
        <f t="shared" si="31"/>
        <v>9.863057368E-2</v>
      </c>
      <c r="AD23" s="46">
        <v>0.17419999999999999</v>
      </c>
      <c r="AE23" s="46">
        <f t="shared" si="32"/>
        <v>2.2455731979999997E-2</v>
      </c>
      <c r="AF23" s="46">
        <f t="shared" si="33"/>
        <v>8.3371898080000006E-2</v>
      </c>
      <c r="AG23" s="46">
        <v>0.1041</v>
      </c>
      <c r="AH23" s="46">
        <f t="shared" si="34"/>
        <v>1.3506983289999998E-2</v>
      </c>
      <c r="AI23" s="46">
        <f t="shared" si="35"/>
        <v>4.9415289840000001E-2</v>
      </c>
      <c r="AJ23" s="46">
        <f t="shared" si="19"/>
        <v>0.17650549609999999</v>
      </c>
      <c r="AK23" s="46">
        <f t="shared" si="19"/>
        <v>0.65505888560000003</v>
      </c>
    </row>
    <row r="24" spans="1:37" ht="15.75" x14ac:dyDescent="0.25">
      <c r="A24" s="64" t="s">
        <v>30</v>
      </c>
      <c r="B24" s="27">
        <v>42163</v>
      </c>
      <c r="C24" s="16" t="s">
        <v>168</v>
      </c>
      <c r="D24" s="28">
        <v>3.340393518518519</v>
      </c>
      <c r="E24" s="16">
        <v>2</v>
      </c>
      <c r="F24" s="16">
        <v>1</v>
      </c>
      <c r="G24" s="16"/>
      <c r="H24" s="41">
        <v>1.6</v>
      </c>
      <c r="I24" s="41">
        <v>1.5</v>
      </c>
      <c r="J24" s="16">
        <v>1.6</v>
      </c>
      <c r="K24" s="41">
        <v>1.8</v>
      </c>
      <c r="L24" s="46">
        <v>0.1905</v>
      </c>
      <c r="M24" s="46">
        <f t="shared" si="20"/>
        <v>2.4536539449999999E-2</v>
      </c>
      <c r="N24" s="46">
        <f t="shared" si="21"/>
        <v>9.1267657200000005E-2</v>
      </c>
      <c r="O24" s="46">
        <v>0.15429999999999999</v>
      </c>
      <c r="P24" s="46">
        <f t="shared" si="22"/>
        <v>1.9915359669999997E-2</v>
      </c>
      <c r="Q24" s="46">
        <f t="shared" si="23"/>
        <v>7.3732290320000005E-2</v>
      </c>
      <c r="R24" s="46">
        <v>0.1699</v>
      </c>
      <c r="S24" s="46">
        <f t="shared" si="24"/>
        <v>2.1906807309999998E-2</v>
      </c>
      <c r="T24" s="46">
        <f t="shared" si="25"/>
        <v>8.1288967759999997E-2</v>
      </c>
      <c r="U24" s="46">
        <v>0.21360000000000001</v>
      </c>
      <c r="V24" s="46">
        <f t="shared" si="26"/>
        <v>2.748541384E-2</v>
      </c>
      <c r="W24" s="46">
        <f t="shared" si="27"/>
        <v>0.10245735264000001</v>
      </c>
      <c r="X24" s="46">
        <v>0.15709999999999999</v>
      </c>
      <c r="Y24" s="46">
        <f t="shared" si="28"/>
        <v>2.0272798989999997E-2</v>
      </c>
      <c r="Z24" s="46">
        <f t="shared" si="29"/>
        <v>7.508861704E-2</v>
      </c>
      <c r="AA24" s="46">
        <v>0.1946</v>
      </c>
      <c r="AB24" s="46">
        <f t="shared" si="30"/>
        <v>2.5059932739999999E-2</v>
      </c>
      <c r="AC24" s="46">
        <f t="shared" si="31"/>
        <v>9.3253707040000008E-2</v>
      </c>
      <c r="AD24" s="46">
        <v>0.1489</v>
      </c>
      <c r="AE24" s="46">
        <f t="shared" si="32"/>
        <v>1.922601241E-2</v>
      </c>
      <c r="AF24" s="46">
        <f t="shared" si="33"/>
        <v>7.1116517360000006E-2</v>
      </c>
      <c r="AG24" s="46">
        <v>0.17169999999999999</v>
      </c>
      <c r="AH24" s="46">
        <f t="shared" si="34"/>
        <v>2.2136589729999996E-2</v>
      </c>
      <c r="AI24" s="46">
        <f t="shared" si="35"/>
        <v>8.2160892080000006E-2</v>
      </c>
      <c r="AJ24" s="46">
        <f t="shared" si="19"/>
        <v>0.18053945413999997</v>
      </c>
      <c r="AK24" s="46">
        <f t="shared" si="19"/>
        <v>0.67036600144000003</v>
      </c>
    </row>
    <row r="25" spans="1:37" x14ac:dyDescent="0.25">
      <c r="A25" s="16" t="s">
        <v>67</v>
      </c>
      <c r="B25" s="27">
        <v>42163</v>
      </c>
      <c r="C25" s="16" t="s">
        <v>168</v>
      </c>
      <c r="D25" s="28">
        <v>3.340393518518519</v>
      </c>
      <c r="E25" s="16">
        <v>2</v>
      </c>
      <c r="F25" s="16"/>
      <c r="G25" s="16"/>
      <c r="H25" s="41">
        <v>1.6</v>
      </c>
      <c r="I25" s="41">
        <v>1.5</v>
      </c>
      <c r="J25" s="16">
        <v>1.6</v>
      </c>
      <c r="K25" s="41">
        <v>2</v>
      </c>
      <c r="L25" s="46">
        <v>0.17849999999999999</v>
      </c>
      <c r="M25" s="46">
        <f t="shared" si="20"/>
        <v>2.3004656649999997E-2</v>
      </c>
      <c r="N25" s="46">
        <f t="shared" si="21"/>
        <v>8.5454828400000002E-2</v>
      </c>
      <c r="O25" s="46">
        <v>0.16289999999999999</v>
      </c>
      <c r="P25" s="46">
        <f t="shared" si="22"/>
        <v>2.1013209009999995E-2</v>
      </c>
      <c r="Q25" s="46">
        <f t="shared" si="23"/>
        <v>7.7898150959999996E-2</v>
      </c>
      <c r="R25" s="46">
        <v>0.15679999999999999</v>
      </c>
      <c r="S25" s="46">
        <f t="shared" si="24"/>
        <v>2.0234501919999998E-2</v>
      </c>
      <c r="T25" s="46">
        <f t="shared" si="25"/>
        <v>7.4943296320000005E-2</v>
      </c>
      <c r="U25" s="46">
        <v>0.20610000000000001</v>
      </c>
      <c r="V25" s="46">
        <f t="shared" si="26"/>
        <v>2.652798709E-2</v>
      </c>
      <c r="W25" s="46">
        <f t="shared" si="27"/>
        <v>9.8824334640000011E-2</v>
      </c>
      <c r="X25" s="46">
        <v>0.18870000000000001</v>
      </c>
      <c r="Y25" s="46">
        <f t="shared" si="28"/>
        <v>2.4306757029999997E-2</v>
      </c>
      <c r="Z25" s="46">
        <f t="shared" si="29"/>
        <v>9.039573288000001E-2</v>
      </c>
      <c r="AA25" s="46">
        <v>0.1447</v>
      </c>
      <c r="AB25" s="46">
        <f t="shared" si="30"/>
        <v>1.8689853429999997E-2</v>
      </c>
      <c r="AC25" s="46">
        <f t="shared" si="31"/>
        <v>6.908202728E-2</v>
      </c>
      <c r="AD25" s="46">
        <v>0.14269999999999999</v>
      </c>
      <c r="AE25" s="46">
        <f t="shared" si="32"/>
        <v>1.8434539629999996E-2</v>
      </c>
      <c r="AF25" s="46">
        <f t="shared" si="33"/>
        <v>6.8113222479999999E-2</v>
      </c>
      <c r="AG25" s="46">
        <v>0.15459999999999999</v>
      </c>
      <c r="AH25" s="46">
        <f t="shared" si="34"/>
        <v>1.9953656739999995E-2</v>
      </c>
      <c r="AI25" s="46">
        <f t="shared" si="35"/>
        <v>7.3877611039999999E-2</v>
      </c>
      <c r="AJ25" s="46">
        <f t="shared" si="19"/>
        <v>0.17216516149999997</v>
      </c>
      <c r="AK25" s="46">
        <f t="shared" si="19"/>
        <v>0.63858920400000008</v>
      </c>
    </row>
    <row r="26" spans="1:37" ht="15.75" x14ac:dyDescent="0.25">
      <c r="A26" s="64" t="s">
        <v>70</v>
      </c>
      <c r="B26" s="27">
        <v>42166</v>
      </c>
      <c r="C26" s="16" t="s">
        <v>168</v>
      </c>
      <c r="D26" s="28">
        <v>3.340393518518519</v>
      </c>
      <c r="E26" s="16">
        <v>3</v>
      </c>
      <c r="F26" s="16">
        <v>1</v>
      </c>
      <c r="G26" s="16"/>
      <c r="H26" s="41"/>
      <c r="I26" s="16">
        <v>1.5</v>
      </c>
      <c r="J26" s="41">
        <v>1.4</v>
      </c>
      <c r="K26" s="41">
        <v>1.6</v>
      </c>
      <c r="L26" s="16">
        <v>0.16439999999999999</v>
      </c>
      <c r="M26" s="46">
        <f t="shared" si="20"/>
        <v>2.1204694359999998E-2</v>
      </c>
      <c r="N26" s="46">
        <f t="shared" si="21"/>
        <v>7.8624754559999996E-2</v>
      </c>
      <c r="O26" s="16">
        <v>0.16470000000000001</v>
      </c>
      <c r="P26" s="46">
        <f t="shared" si="22"/>
        <v>2.124299143E-2</v>
      </c>
      <c r="Q26" s="46">
        <f t="shared" si="23"/>
        <v>7.8770075280000004E-2</v>
      </c>
      <c r="R26" s="16">
        <v>0.13009999999999999</v>
      </c>
      <c r="S26" s="46">
        <f t="shared" si="24"/>
        <v>1.6826062689999997E-2</v>
      </c>
      <c r="T26" s="46">
        <f t="shared" si="25"/>
        <v>6.2009752239999993E-2</v>
      </c>
      <c r="U26" s="16">
        <v>0.1318</v>
      </c>
      <c r="V26" s="46">
        <f t="shared" si="26"/>
        <v>1.7043079419999999E-2</v>
      </c>
      <c r="W26" s="46">
        <f t="shared" si="27"/>
        <v>6.2833236319999999E-2</v>
      </c>
      <c r="X26" s="46">
        <v>0.17949999999999999</v>
      </c>
      <c r="Y26" s="46">
        <f t="shared" si="28"/>
        <v>2.3132313549999999E-2</v>
      </c>
      <c r="Z26" s="46">
        <f t="shared" si="29"/>
        <v>8.5939230800000002E-2</v>
      </c>
      <c r="AA26" s="46">
        <v>0.22470000000000001</v>
      </c>
      <c r="AB26" s="46">
        <f t="shared" si="30"/>
        <v>2.890240543E-2</v>
      </c>
      <c r="AC26" s="46">
        <f t="shared" si="31"/>
        <v>0.10783421928</v>
      </c>
      <c r="AD26" s="16">
        <v>0.1769</v>
      </c>
      <c r="AE26" s="46">
        <f t="shared" si="32"/>
        <v>2.2800405609999998E-2</v>
      </c>
      <c r="AF26" s="46">
        <f t="shared" si="33"/>
        <v>8.4679784559999999E-2</v>
      </c>
      <c r="AG26" s="16">
        <v>0.12870000000000001</v>
      </c>
      <c r="AH26" s="46">
        <f t="shared" si="34"/>
        <v>1.6647343030000001E-2</v>
      </c>
      <c r="AI26" s="46">
        <f t="shared" si="35"/>
        <v>6.133158888000001E-2</v>
      </c>
      <c r="AJ26" s="46">
        <f t="shared" si="19"/>
        <v>0.16779929552</v>
      </c>
      <c r="AK26" s="46">
        <f t="shared" si="19"/>
        <v>0.62202264192000001</v>
      </c>
    </row>
    <row r="27" spans="1:37" x14ac:dyDescent="0.25">
      <c r="A27" s="16" t="s">
        <v>73</v>
      </c>
      <c r="B27" s="27">
        <v>42175</v>
      </c>
      <c r="C27" s="16" t="s">
        <v>168</v>
      </c>
      <c r="D27" s="28">
        <v>3.340393518518519</v>
      </c>
      <c r="E27" s="16">
        <v>4</v>
      </c>
      <c r="F27" s="16"/>
      <c r="G27" s="16"/>
      <c r="H27" s="41">
        <v>1.5</v>
      </c>
      <c r="I27" s="41">
        <v>1.4</v>
      </c>
      <c r="J27" s="41">
        <v>1.4</v>
      </c>
      <c r="K27" s="41">
        <v>1.6</v>
      </c>
      <c r="L27" s="46">
        <v>0.11899999999999999</v>
      </c>
      <c r="M27" s="46">
        <f t="shared" si="20"/>
        <v>1.5409071099999998E-2</v>
      </c>
      <c r="N27" s="46">
        <f t="shared" si="21"/>
        <v>5.6632885600000002E-2</v>
      </c>
      <c r="O27" s="46">
        <v>0.1037</v>
      </c>
      <c r="P27" s="46">
        <f t="shared" si="22"/>
        <v>1.3455920529999998E-2</v>
      </c>
      <c r="Q27" s="46">
        <f t="shared" si="23"/>
        <v>4.9221528880000004E-2</v>
      </c>
      <c r="R27" s="46">
        <v>0.1249</v>
      </c>
      <c r="S27" s="46">
        <f t="shared" si="24"/>
        <v>1.6162246809999999E-2</v>
      </c>
      <c r="T27" s="46">
        <f t="shared" si="25"/>
        <v>5.9490859760000001E-2</v>
      </c>
      <c r="U27" s="46">
        <v>0.13880000000000001</v>
      </c>
      <c r="V27" s="46">
        <f t="shared" si="26"/>
        <v>1.7936677719999999E-2</v>
      </c>
      <c r="W27" s="46">
        <f t="shared" si="27"/>
        <v>6.6224053120000001E-2</v>
      </c>
      <c r="X27" s="46">
        <v>0.17649999999999999</v>
      </c>
      <c r="Y27" s="46">
        <f t="shared" si="28"/>
        <v>2.2749342849999996E-2</v>
      </c>
      <c r="Z27" s="46">
        <f t="shared" si="29"/>
        <v>8.4486023600000001E-2</v>
      </c>
      <c r="AA27" s="46">
        <v>0.1174</v>
      </c>
      <c r="AB27" s="46">
        <f t="shared" si="30"/>
        <v>1.5204820059999999E-2</v>
      </c>
      <c r="AC27" s="46">
        <f t="shared" si="31"/>
        <v>5.5857841760000006E-2</v>
      </c>
      <c r="AD27" s="46">
        <v>0.1731</v>
      </c>
      <c r="AE27" s="46">
        <f t="shared" si="32"/>
        <v>2.2315309389999999E-2</v>
      </c>
      <c r="AF27" s="46">
        <f t="shared" si="33"/>
        <v>8.2839055440000003E-2</v>
      </c>
      <c r="AG27" s="46">
        <v>0.17150000000000001</v>
      </c>
      <c r="AH27" s="46">
        <f t="shared" si="34"/>
        <v>2.2111058350000001E-2</v>
      </c>
      <c r="AI27" s="46">
        <f t="shared" si="35"/>
        <v>8.2064011600000014E-2</v>
      </c>
      <c r="AJ27" s="46">
        <f t="shared" si="19"/>
        <v>0.14534444680999997</v>
      </c>
      <c r="AK27" s="46">
        <f t="shared" si="19"/>
        <v>0.53681625976000003</v>
      </c>
    </row>
    <row r="28" spans="1:37" x14ac:dyDescent="0.25">
      <c r="A28" s="16" t="s">
        <v>153</v>
      </c>
      <c r="B28" s="27">
        <v>42176</v>
      </c>
      <c r="C28" s="16" t="s">
        <v>168</v>
      </c>
      <c r="D28" s="28">
        <v>3.340393518518519</v>
      </c>
      <c r="E28" s="16">
        <v>4</v>
      </c>
      <c r="F28" s="16"/>
      <c r="G28" s="16"/>
      <c r="H28" s="41">
        <v>2</v>
      </c>
      <c r="I28" s="41">
        <v>1.8</v>
      </c>
      <c r="J28" s="41">
        <v>2</v>
      </c>
      <c r="K28" s="41">
        <v>2.2999999999999998</v>
      </c>
      <c r="L28" s="46">
        <v>0.15939999999999999</v>
      </c>
      <c r="M28" s="46">
        <f t="shared" si="20"/>
        <v>2.0566409859999996E-2</v>
      </c>
      <c r="N28" s="46">
        <f t="shared" si="21"/>
        <v>7.6202742559999995E-2</v>
      </c>
      <c r="O28" s="46">
        <v>0.17530000000000001</v>
      </c>
      <c r="P28" s="46">
        <f t="shared" si="22"/>
        <v>2.2596154569999999E-2</v>
      </c>
      <c r="Q28" s="46">
        <f t="shared" si="23"/>
        <v>8.3904740720000009E-2</v>
      </c>
      <c r="R28" s="46">
        <v>9.7500000000000003E-2</v>
      </c>
      <c r="S28" s="46">
        <f t="shared" si="24"/>
        <v>1.266444775E-2</v>
      </c>
      <c r="T28" s="46">
        <f t="shared" si="25"/>
        <v>4.6218234000000004E-2</v>
      </c>
      <c r="U28" s="46">
        <v>0.16669999999999999</v>
      </c>
      <c r="V28" s="46">
        <f t="shared" si="26"/>
        <v>2.1498305229999997E-2</v>
      </c>
      <c r="W28" s="46">
        <f t="shared" si="27"/>
        <v>7.9738880079999991E-2</v>
      </c>
      <c r="X28" s="46">
        <v>0.1764</v>
      </c>
      <c r="Y28" s="46">
        <f t="shared" si="28"/>
        <v>2.2736577159999997E-2</v>
      </c>
      <c r="Z28" s="46">
        <f t="shared" si="29"/>
        <v>8.4437583359999999E-2</v>
      </c>
      <c r="AA28" s="46">
        <v>0.16289999999999999</v>
      </c>
      <c r="AB28" s="46">
        <f t="shared" si="30"/>
        <v>2.1013209009999995E-2</v>
      </c>
      <c r="AC28" s="46">
        <f t="shared" si="31"/>
        <v>7.7898150959999996E-2</v>
      </c>
      <c r="AD28" s="46">
        <v>0.19919999999999999</v>
      </c>
      <c r="AE28" s="46">
        <f t="shared" si="32"/>
        <v>2.5647154479999996E-2</v>
      </c>
      <c r="AF28" s="46">
        <f t="shared" si="33"/>
        <v>9.5481958079999998E-2</v>
      </c>
      <c r="AG28" s="46">
        <v>0.15279999999999999</v>
      </c>
      <c r="AH28" s="46">
        <f t="shared" si="34"/>
        <v>1.9723874319999998E-2</v>
      </c>
      <c r="AI28" s="46">
        <f t="shared" si="35"/>
        <v>7.3005686720000004E-2</v>
      </c>
      <c r="AJ28" s="46">
        <f t="shared" si="19"/>
        <v>0.16644613237999997</v>
      </c>
      <c r="AK28" s="46">
        <f t="shared" si="19"/>
        <v>0.61688797648000004</v>
      </c>
    </row>
    <row r="29" spans="1:37" x14ac:dyDescent="0.25">
      <c r="A29" s="16" t="s">
        <v>154</v>
      </c>
      <c r="B29" s="27">
        <v>42166</v>
      </c>
      <c r="C29" s="16" t="s">
        <v>168</v>
      </c>
      <c r="D29" s="28">
        <v>3.340393518518519</v>
      </c>
      <c r="E29" s="16">
        <v>4</v>
      </c>
      <c r="F29" s="16"/>
      <c r="G29" s="16"/>
      <c r="H29" s="41">
        <v>2.1</v>
      </c>
      <c r="I29" s="41">
        <v>1.9</v>
      </c>
      <c r="J29" s="41">
        <v>2.1</v>
      </c>
      <c r="K29" s="41">
        <v>2.4</v>
      </c>
      <c r="L29" s="46">
        <v>0.14430000000000001</v>
      </c>
      <c r="M29" s="46">
        <f>0.0002179 + (0.1276569*L29)</f>
        <v>1.8638790669999999E-2</v>
      </c>
      <c r="N29" s="46">
        <f>-0.001011 + (0.4844024*L29)</f>
        <v>6.8888266320000002E-2</v>
      </c>
      <c r="O29" s="46">
        <v>0.1105</v>
      </c>
      <c r="P29" s="46">
        <f>0.0002179 + (0.1276569*O29)</f>
        <v>1.4323987449999999E-2</v>
      </c>
      <c r="Q29" s="46">
        <f>-0.001011 + (0.4844024*O29)</f>
        <v>5.2515465200000007E-2</v>
      </c>
      <c r="R29" s="46">
        <v>0.15620000000000001</v>
      </c>
      <c r="S29" s="46">
        <f>0.0002179 + (0.1276569*R29)</f>
        <v>2.0157907779999998E-2</v>
      </c>
      <c r="T29" s="46">
        <f>-0.001011 + (0.4844024*R29)</f>
        <v>7.4652654880000002E-2</v>
      </c>
      <c r="U29" s="46">
        <v>0.12509999999999999</v>
      </c>
      <c r="V29" s="46">
        <f>0.0002179 + (0.1276569*U29)</f>
        <v>1.6187778189999998E-2</v>
      </c>
      <c r="W29" s="46">
        <f>-0.001011 + (0.4844024*U29)</f>
        <v>5.9587740239999999E-2</v>
      </c>
      <c r="X29" s="46">
        <v>0.19719999999999999</v>
      </c>
      <c r="Y29" s="46">
        <f>0.0002179 + (0.1276569*X29)</f>
        <v>2.5391840679999996E-2</v>
      </c>
      <c r="Z29" s="46">
        <f>-0.001011 + (0.4844024*X29)</f>
        <v>9.4513153279999998E-2</v>
      </c>
      <c r="AA29" s="46">
        <v>0.17380000000000001</v>
      </c>
      <c r="AB29" s="46">
        <f>0.0002179 + (0.1276569*AA29)</f>
        <v>2.2404669219999999E-2</v>
      </c>
      <c r="AC29" s="46">
        <f>-0.001011 + (0.4844024*AA29)</f>
        <v>8.3178137120000009E-2</v>
      </c>
      <c r="AD29" s="46">
        <v>0.24199999999999999</v>
      </c>
      <c r="AE29" s="46">
        <f>0.0002179 + (0.1276569*AD29)</f>
        <v>3.1110869799999996E-2</v>
      </c>
      <c r="AF29" s="46">
        <f>-0.001011 + (0.4844024*AD29)</f>
        <v>0.1162143808</v>
      </c>
      <c r="AG29" s="46">
        <v>0.17180000000000001</v>
      </c>
      <c r="AH29" s="46">
        <f>0.0002179 + (0.1276569*AG29)</f>
        <v>2.2149355419999999E-2</v>
      </c>
      <c r="AI29" s="46">
        <f>-0.001011 + (0.4844024*AG29)</f>
        <v>8.2209332320000009E-2</v>
      </c>
      <c r="AJ29" s="46">
        <f t="shared" si="19"/>
        <v>0.17036519920999998</v>
      </c>
      <c r="AK29" s="46">
        <f t="shared" si="19"/>
        <v>0.63175913016000007</v>
      </c>
    </row>
    <row r="30" spans="1:37" ht="15.75" x14ac:dyDescent="0.25">
      <c r="A30" s="16" t="s">
        <v>155</v>
      </c>
      <c r="B30" s="27">
        <v>42159</v>
      </c>
      <c r="C30" s="30" t="s">
        <v>168</v>
      </c>
      <c r="D30" s="28">
        <v>3.340393518518519</v>
      </c>
      <c r="E30" s="16">
        <v>4</v>
      </c>
      <c r="F30" s="16"/>
      <c r="G30" s="16"/>
      <c r="H30" s="41">
        <v>1.8</v>
      </c>
      <c r="I30" s="41">
        <v>1.3</v>
      </c>
      <c r="J30" s="41">
        <v>1.3</v>
      </c>
      <c r="K30" s="41">
        <v>1.6</v>
      </c>
      <c r="L30" s="46">
        <v>0.13789999999999999</v>
      </c>
      <c r="M30" s="46">
        <f t="shared" si="20"/>
        <v>1.7821786509999996E-2</v>
      </c>
      <c r="N30" s="46">
        <f t="shared" ref="N30" si="36">-0.001011 + (0.4844024*L30)</f>
        <v>6.5788090960000004E-2</v>
      </c>
      <c r="O30" s="46">
        <v>0.11</v>
      </c>
      <c r="P30" s="46">
        <f t="shared" si="22"/>
        <v>1.4260159E-2</v>
      </c>
      <c r="Q30" s="46">
        <f t="shared" ref="Q30" si="37">-0.001011 + (0.4844024*O30)</f>
        <v>5.2273264000000007E-2</v>
      </c>
      <c r="R30" s="46">
        <v>0.13500000000000001</v>
      </c>
      <c r="S30" s="46">
        <f t="shared" si="24"/>
        <v>1.74515815E-2</v>
      </c>
      <c r="T30" s="46">
        <f t="shared" ref="T30" si="38">-0.001011 + (0.4844024*R30)</f>
        <v>6.4383324000000006E-2</v>
      </c>
      <c r="U30" s="46">
        <v>8.8099999999999998E-2</v>
      </c>
      <c r="V30" s="46">
        <f t="shared" si="26"/>
        <v>1.1464472889999999E-2</v>
      </c>
      <c r="W30" s="46">
        <f t="shared" ref="W30" si="39">-0.001011 + (0.4844024*U30)</f>
        <v>4.1664851440000004E-2</v>
      </c>
      <c r="X30" s="46">
        <v>0.17369999999999999</v>
      </c>
      <c r="Y30" s="46">
        <f t="shared" si="28"/>
        <v>2.2391903529999996E-2</v>
      </c>
      <c r="Z30" s="46">
        <f t="shared" ref="Z30" si="40">-0.001011 + (0.4844024*X30)</f>
        <v>8.3129696880000006E-2</v>
      </c>
      <c r="AA30" s="46">
        <v>0.1653</v>
      </c>
      <c r="AB30" s="46">
        <f t="shared" si="30"/>
        <v>2.1319585569999997E-2</v>
      </c>
      <c r="AC30" s="46">
        <f t="shared" ref="AC30" si="41">-0.001011 + (0.4844024*AA30)</f>
        <v>7.9060716720000007E-2</v>
      </c>
      <c r="AD30" s="46">
        <v>0.187</v>
      </c>
      <c r="AE30" s="46">
        <f t="shared" si="32"/>
        <v>2.4089740299999999E-2</v>
      </c>
      <c r="AF30" s="46">
        <f t="shared" ref="AF30" si="42">-0.001011 + (0.4844024*AD30)</f>
        <v>8.9572248800000004E-2</v>
      </c>
      <c r="AG30" s="46">
        <v>0.1467</v>
      </c>
      <c r="AH30" s="46">
        <f t="shared" si="34"/>
        <v>1.8945167229999997E-2</v>
      </c>
      <c r="AI30" s="46">
        <f t="shared" ref="AI30" si="43">-0.001011 + (0.4844024*AG30)</f>
        <v>7.005083208E-2</v>
      </c>
      <c r="AJ30" s="46">
        <f t="shared" si="19"/>
        <v>0.14774439652999999</v>
      </c>
      <c r="AK30" s="46">
        <f t="shared" si="19"/>
        <v>0.54592302488</v>
      </c>
    </row>
    <row r="31" spans="1:37" x14ac:dyDescent="0.25">
      <c r="A31" s="16" t="s">
        <v>76</v>
      </c>
      <c r="B31" s="27">
        <v>42151</v>
      </c>
      <c r="C31" s="19" t="s">
        <v>167</v>
      </c>
      <c r="D31" s="28">
        <v>2.5141203703703705</v>
      </c>
      <c r="E31" s="16">
        <v>1</v>
      </c>
      <c r="F31" s="16"/>
      <c r="G31" s="16"/>
      <c r="H31" s="41">
        <v>1.8</v>
      </c>
      <c r="I31" s="41">
        <v>1.6</v>
      </c>
      <c r="J31" s="41">
        <v>1.6</v>
      </c>
      <c r="K31" s="41">
        <v>1.9</v>
      </c>
      <c r="L31" s="46">
        <v>0.2419</v>
      </c>
      <c r="M31" s="46">
        <f xml:space="preserve"> 0.001714 + (0.1093605*L31)</f>
        <v>2.816830495E-2</v>
      </c>
      <c r="N31" s="46">
        <f>-0.002218 + (0.5034726*L31)</f>
        <v>0.11957202194000001</v>
      </c>
      <c r="O31" s="46">
        <v>0.31950000000000001</v>
      </c>
      <c r="P31" s="46">
        <f xml:space="preserve"> 0.001714 + (0.1093605*O31)</f>
        <v>3.6654679750000002E-2</v>
      </c>
      <c r="Q31" s="46">
        <f>-0.002218 + (0.5034726*O31)</f>
        <v>0.15864149570000002</v>
      </c>
      <c r="R31" s="46">
        <v>0.1638</v>
      </c>
      <c r="S31" s="46">
        <f xml:space="preserve"> 0.001714 + (0.1093605*R31)</f>
        <v>1.9627249900000001E-2</v>
      </c>
      <c r="T31" s="46">
        <f>-0.002218 + (0.5034726*R31)</f>
        <v>8.0250811880000009E-2</v>
      </c>
      <c r="U31" s="46">
        <v>0.2414</v>
      </c>
      <c r="V31" s="46">
        <f xml:space="preserve"> 0.001714 + (0.1093605*U31)</f>
        <v>2.8113624699999999E-2</v>
      </c>
      <c r="W31" s="46">
        <f>-0.002218 + (0.5034726*U31)</f>
        <v>0.11932028564000001</v>
      </c>
      <c r="X31" s="46">
        <v>0.17499999999999999</v>
      </c>
      <c r="Y31" s="46">
        <f xml:space="preserve"> 0.001714 + (0.1093605*X31)</f>
        <v>2.0852087499999998E-2</v>
      </c>
      <c r="Z31" s="46">
        <f>-0.002218 + (0.5034726*X31)</f>
        <v>8.5889705000000011E-2</v>
      </c>
      <c r="AA31" s="46">
        <v>0.17780000000000001</v>
      </c>
      <c r="AB31" s="46">
        <f xml:space="preserve"> 0.001714 + (0.1093605*AA31)</f>
        <v>2.1158296900000002E-2</v>
      </c>
      <c r="AC31" s="46">
        <f>-0.002218 + (0.5034726*AA31)</f>
        <v>8.7299428280000022E-2</v>
      </c>
      <c r="AD31" s="46">
        <v>0.2329</v>
      </c>
      <c r="AE31" s="46">
        <f xml:space="preserve"> 0.001714 + (0.1093605*AD31)</f>
        <v>2.7184060449999999E-2</v>
      </c>
      <c r="AF31" s="46">
        <f>-0.002218 + (0.5034726*AD31)</f>
        <v>0.11504076854</v>
      </c>
      <c r="AG31" s="46">
        <v>0.187</v>
      </c>
      <c r="AH31" s="46">
        <f xml:space="preserve"> 0.001714 + (0.1093605*AG31)</f>
        <v>2.2164413500000001E-2</v>
      </c>
      <c r="AI31" s="46">
        <f>-0.002218 + (0.5034726*AG31)</f>
        <v>9.1931376200000012E-2</v>
      </c>
      <c r="AJ31" s="46">
        <f>SUM(M31,P31,S31,V31,Y31,AB31,AE31,AH31)</f>
        <v>0.20392271765000003</v>
      </c>
      <c r="AK31" s="46">
        <f>SUM(N31,Q31,T31,W31,Z31,AC31,AF31,AI31)</f>
        <v>0.85794589318000014</v>
      </c>
    </row>
    <row r="32" spans="1:37" x14ac:dyDescent="0.25">
      <c r="A32" s="16" t="s">
        <v>79</v>
      </c>
      <c r="B32" s="27">
        <v>42149</v>
      </c>
      <c r="C32" s="16" t="s">
        <v>167</v>
      </c>
      <c r="D32" s="28">
        <v>2.5141203703703705</v>
      </c>
      <c r="E32" s="16">
        <v>1</v>
      </c>
      <c r="F32" s="16">
        <v>2</v>
      </c>
      <c r="G32" s="16"/>
      <c r="H32" s="41">
        <v>1.4</v>
      </c>
      <c r="I32" s="41">
        <v>1.3</v>
      </c>
      <c r="J32" s="41">
        <v>1.6</v>
      </c>
      <c r="K32" s="41">
        <v>1.2</v>
      </c>
      <c r="L32" s="46">
        <v>0.1462</v>
      </c>
      <c r="M32" s="46">
        <f t="shared" ref="M32:M45" si="44" xml:space="preserve"> 0.001714 + (0.1093605*L32)</f>
        <v>1.7702505099999998E-2</v>
      </c>
      <c r="N32" s="46">
        <f t="shared" ref="N32:N45" si="45">-0.002218 + (0.5034726*L32)</f>
        <v>7.1389694120000013E-2</v>
      </c>
      <c r="O32" s="46">
        <v>0.25340000000000001</v>
      </c>
      <c r="P32" s="46">
        <f t="shared" ref="P32:P45" si="46" xml:space="preserve"> 0.001714 + (0.1093605*O32)</f>
        <v>2.9425950700000002E-2</v>
      </c>
      <c r="Q32" s="46">
        <f t="shared" ref="Q32:Q45" si="47">-0.002218 + (0.5034726*O32)</f>
        <v>0.12536195684000001</v>
      </c>
      <c r="R32" s="46">
        <v>0.20080000000000001</v>
      </c>
      <c r="S32" s="46">
        <f t="shared" ref="S32:S45" si="48" xml:space="preserve"> 0.001714 + (0.1093605*R32)</f>
        <v>2.3673588400000001E-2</v>
      </c>
      <c r="T32" s="46">
        <f t="shared" ref="T32:T45" si="49">-0.002218 + (0.5034726*R32)</f>
        <v>9.8879298080000011E-2</v>
      </c>
      <c r="U32" s="46">
        <v>0.22259999999999999</v>
      </c>
      <c r="V32" s="46">
        <f t="shared" ref="V32:V45" si="50" xml:space="preserve"> 0.001714 + (0.1093605*U32)</f>
        <v>2.60576473E-2</v>
      </c>
      <c r="W32" s="46">
        <f t="shared" ref="W32:W45" si="51">-0.002218 + (0.5034726*U32)</f>
        <v>0.10985500076000002</v>
      </c>
      <c r="X32" s="46">
        <v>0.18909999999999999</v>
      </c>
      <c r="Y32" s="46">
        <f t="shared" ref="Y32:Y45" si="52" xml:space="preserve"> 0.001714 + (0.1093605*X32)</f>
        <v>2.2394070549999999E-2</v>
      </c>
      <c r="Z32" s="46">
        <f t="shared" ref="Z32:Z45" si="53">-0.002218 + (0.5034726*X32)</f>
        <v>9.298866866000001E-2</v>
      </c>
      <c r="AA32" s="46">
        <v>0.157</v>
      </c>
      <c r="AB32" s="46">
        <f t="shared" ref="AB32:AB45" si="54" xml:space="preserve"> 0.001714 + (0.1093605*AA32)</f>
        <v>1.8883598500000001E-2</v>
      </c>
      <c r="AC32" s="46">
        <f t="shared" ref="AC32:AC45" si="55">-0.002218 + (0.5034726*AA32)</f>
        <v>7.6827198200000016E-2</v>
      </c>
      <c r="AD32" s="46">
        <v>0.1623</v>
      </c>
      <c r="AE32" s="46">
        <f t="shared" ref="AE32:AE45" si="56" xml:space="preserve"> 0.001714 + (0.1093605*AD32)</f>
        <v>1.9463209150000001E-2</v>
      </c>
      <c r="AF32" s="46">
        <f t="shared" ref="AF32:AF45" si="57">-0.002218 + (0.5034726*AD32)</f>
        <v>7.949560298000001E-2</v>
      </c>
      <c r="AG32" s="46">
        <v>0.17119999999999999</v>
      </c>
      <c r="AH32" s="46">
        <f t="shared" ref="AH32:AH45" si="58" xml:space="preserve"> 0.001714 + (0.1093605*AG32)</f>
        <v>2.0436517599999999E-2</v>
      </c>
      <c r="AI32" s="46">
        <f t="shared" ref="AI32:AI45" si="59">-0.002218 + (0.5034726*AG32)</f>
        <v>8.3976509120000001E-2</v>
      </c>
      <c r="AJ32" s="46">
        <f t="shared" ref="AJ32:AK45" si="60">SUM(M32,P32,S32,V32,Y32,AB32,AE32,AH32)</f>
        <v>0.17803708729999998</v>
      </c>
      <c r="AK32" s="46">
        <f t="shared" si="60"/>
        <v>0.73877392876000014</v>
      </c>
    </row>
    <row r="33" spans="1:37" x14ac:dyDescent="0.25">
      <c r="A33" s="16" t="s">
        <v>81</v>
      </c>
      <c r="B33" s="27">
        <v>42138</v>
      </c>
      <c r="C33" s="16" t="s">
        <v>166</v>
      </c>
      <c r="D33" s="28">
        <v>2.5141203703703705</v>
      </c>
      <c r="E33" s="16">
        <v>1</v>
      </c>
      <c r="F33" s="16"/>
      <c r="G33" s="16"/>
      <c r="H33" s="41">
        <v>1.5</v>
      </c>
      <c r="I33" s="41">
        <v>1.3</v>
      </c>
      <c r="J33" s="41">
        <v>1.6</v>
      </c>
      <c r="K33" s="41">
        <v>1.8</v>
      </c>
      <c r="L33" s="46">
        <v>0.20519999999999999</v>
      </c>
      <c r="M33" s="46">
        <f t="shared" si="44"/>
        <v>2.4154774599999998E-2</v>
      </c>
      <c r="N33" s="46">
        <f t="shared" si="45"/>
        <v>0.10109457752000001</v>
      </c>
      <c r="O33" s="46">
        <v>0.28389999999999999</v>
      </c>
      <c r="P33" s="46">
        <f t="shared" si="46"/>
        <v>3.2761445949999995E-2</v>
      </c>
      <c r="Q33" s="46">
        <f t="shared" si="47"/>
        <v>0.14071787114000001</v>
      </c>
      <c r="R33" s="46">
        <v>0.30649999999999999</v>
      </c>
      <c r="S33" s="46">
        <f t="shared" si="48"/>
        <v>3.5232993249999997E-2</v>
      </c>
      <c r="T33" s="46">
        <f t="shared" si="49"/>
        <v>0.15209635190000001</v>
      </c>
      <c r="U33" s="46">
        <v>0.19939999999999999</v>
      </c>
      <c r="V33" s="46">
        <f t="shared" si="50"/>
        <v>2.3520483700000001E-2</v>
      </c>
      <c r="W33" s="46">
        <f t="shared" si="51"/>
        <v>9.8174436440000012E-2</v>
      </c>
      <c r="X33" s="46">
        <v>0.19869999999999999</v>
      </c>
      <c r="Y33" s="46">
        <f t="shared" si="52"/>
        <v>2.3443931349999999E-2</v>
      </c>
      <c r="Z33" s="46">
        <f t="shared" si="53"/>
        <v>9.7822005619999999E-2</v>
      </c>
      <c r="AA33" s="46">
        <v>0.15570000000000001</v>
      </c>
      <c r="AB33" s="46">
        <f t="shared" si="54"/>
        <v>1.8741429850000001E-2</v>
      </c>
      <c r="AC33" s="46">
        <f t="shared" si="55"/>
        <v>7.6172683820000017E-2</v>
      </c>
      <c r="AD33" s="46">
        <v>0.1749</v>
      </c>
      <c r="AE33" s="46">
        <f t="shared" si="56"/>
        <v>2.0841151450000001E-2</v>
      </c>
      <c r="AF33" s="46">
        <f t="shared" si="57"/>
        <v>8.5839357740000011E-2</v>
      </c>
      <c r="AG33" s="46">
        <v>0.2092</v>
      </c>
      <c r="AH33" s="46">
        <f t="shared" si="58"/>
        <v>2.4592216600000001E-2</v>
      </c>
      <c r="AI33" s="46">
        <f t="shared" si="59"/>
        <v>0.10310846792000002</v>
      </c>
      <c r="AJ33" s="46">
        <f t="shared" si="60"/>
        <v>0.20328842674999997</v>
      </c>
      <c r="AK33" s="46">
        <f t="shared" si="60"/>
        <v>0.85502575209999998</v>
      </c>
    </row>
    <row r="34" spans="1:37" x14ac:dyDescent="0.25">
      <c r="A34" s="16" t="s">
        <v>84</v>
      </c>
      <c r="B34" s="27">
        <v>42152</v>
      </c>
      <c r="C34" s="16" t="s">
        <v>167</v>
      </c>
      <c r="D34" s="28">
        <v>2.5141203703703705</v>
      </c>
      <c r="E34" s="16">
        <v>1</v>
      </c>
      <c r="F34" s="16"/>
      <c r="G34" s="16"/>
      <c r="H34" s="16"/>
      <c r="I34" s="41">
        <v>1.3</v>
      </c>
      <c r="J34" s="16">
        <v>1.5</v>
      </c>
      <c r="K34" s="16">
        <v>1.8</v>
      </c>
      <c r="L34" s="46">
        <v>0.30880000000000002</v>
      </c>
      <c r="M34" s="46">
        <f t="shared" si="44"/>
        <v>3.5484522400000003E-2</v>
      </c>
      <c r="N34" s="46">
        <f t="shared" si="45"/>
        <v>0.15325433888000004</v>
      </c>
      <c r="O34" s="46">
        <v>0.28170000000000001</v>
      </c>
      <c r="P34" s="46">
        <f t="shared" si="46"/>
        <v>3.2520852849999997E-2</v>
      </c>
      <c r="Q34" s="46">
        <f t="shared" si="47"/>
        <v>0.13961023142000001</v>
      </c>
      <c r="R34" s="16">
        <v>0.24560000000000001</v>
      </c>
      <c r="S34" s="46">
        <f t="shared" si="48"/>
        <v>2.8572938800000003E-2</v>
      </c>
      <c r="T34" s="46">
        <f t="shared" si="49"/>
        <v>0.12143487056000002</v>
      </c>
      <c r="U34" s="16">
        <v>0.1739</v>
      </c>
      <c r="V34" s="46">
        <f t="shared" si="50"/>
        <v>2.0731790949999999E-2</v>
      </c>
      <c r="W34" s="46">
        <f t="shared" si="51"/>
        <v>8.5335885140000012E-2</v>
      </c>
      <c r="X34" s="16">
        <v>0.1865</v>
      </c>
      <c r="Y34" s="46">
        <f t="shared" si="52"/>
        <v>2.2109733249999999E-2</v>
      </c>
      <c r="Z34" s="46">
        <f t="shared" si="53"/>
        <v>9.1679639900000012E-2</v>
      </c>
      <c r="AA34" s="16">
        <v>0.18279999999999999</v>
      </c>
      <c r="AB34" s="46">
        <f t="shared" si="54"/>
        <v>2.17050994E-2</v>
      </c>
      <c r="AC34" s="46">
        <f t="shared" si="55"/>
        <v>8.9816791280000002E-2</v>
      </c>
      <c r="AD34" s="46">
        <v>0.16839999999999999</v>
      </c>
      <c r="AE34" s="46">
        <f t="shared" si="56"/>
        <v>2.0130308199999999E-2</v>
      </c>
      <c r="AF34" s="46">
        <f t="shared" si="57"/>
        <v>8.2566785840000004E-2</v>
      </c>
      <c r="AG34" s="46">
        <v>0.11020000000000001</v>
      </c>
      <c r="AH34" s="46">
        <f t="shared" si="58"/>
        <v>1.3765527100000001E-2</v>
      </c>
      <c r="AI34" s="46">
        <f t="shared" si="59"/>
        <v>5.326468052000001E-2</v>
      </c>
      <c r="AJ34" s="46">
        <f t="shared" si="60"/>
        <v>0.19502077295</v>
      </c>
      <c r="AK34" s="46">
        <f t="shared" si="60"/>
        <v>0.81696322354000006</v>
      </c>
    </row>
    <row r="35" spans="1:37" x14ac:dyDescent="0.25">
      <c r="A35" s="16" t="s">
        <v>86</v>
      </c>
      <c r="B35" s="27">
        <v>42159</v>
      </c>
      <c r="C35" s="19" t="s">
        <v>168</v>
      </c>
      <c r="D35" s="28">
        <v>2.5141203703703705</v>
      </c>
      <c r="E35" s="16">
        <v>2</v>
      </c>
      <c r="F35" s="16"/>
      <c r="G35" s="16"/>
      <c r="H35" s="41">
        <v>1.5</v>
      </c>
      <c r="I35" s="41">
        <v>1.5</v>
      </c>
      <c r="J35" s="16">
        <v>1.3</v>
      </c>
      <c r="K35" s="41">
        <v>1.5</v>
      </c>
      <c r="L35" s="46">
        <v>0.14829999999999999</v>
      </c>
      <c r="M35" s="46">
        <f t="shared" si="44"/>
        <v>1.793216215E-2</v>
      </c>
      <c r="N35" s="46">
        <f t="shared" si="45"/>
        <v>7.2446986579999997E-2</v>
      </c>
      <c r="O35" s="46">
        <v>0.13819999999999999</v>
      </c>
      <c r="P35" s="46">
        <f t="shared" si="46"/>
        <v>1.6827621099999999E-2</v>
      </c>
      <c r="Q35" s="46">
        <f t="shared" si="47"/>
        <v>6.7361913320000008E-2</v>
      </c>
      <c r="R35" s="46">
        <v>9.7799999999999998E-2</v>
      </c>
      <c r="S35" s="46">
        <f t="shared" si="48"/>
        <v>1.2409456899999999E-2</v>
      </c>
      <c r="T35" s="46">
        <f t="shared" si="49"/>
        <v>4.7021620280000009E-2</v>
      </c>
      <c r="U35" s="46">
        <v>0.1143</v>
      </c>
      <c r="V35" s="46">
        <f t="shared" si="50"/>
        <v>1.4213905150000001E-2</v>
      </c>
      <c r="W35" s="46">
        <f t="shared" si="51"/>
        <v>5.5328918180000006E-2</v>
      </c>
      <c r="X35" s="46">
        <v>0.12509999999999999</v>
      </c>
      <c r="Y35" s="46">
        <f t="shared" si="52"/>
        <v>1.5394998549999999E-2</v>
      </c>
      <c r="Z35" s="46">
        <f t="shared" si="53"/>
        <v>6.0766422260000008E-2</v>
      </c>
      <c r="AA35" s="46">
        <v>0.1275</v>
      </c>
      <c r="AB35" s="46">
        <f t="shared" si="54"/>
        <v>1.565746375E-2</v>
      </c>
      <c r="AC35" s="46">
        <f t="shared" si="55"/>
        <v>6.1974756500000006E-2</v>
      </c>
      <c r="AD35" s="46">
        <v>0.18490000000000001</v>
      </c>
      <c r="AE35" s="46">
        <f t="shared" si="56"/>
        <v>2.1934756450000002E-2</v>
      </c>
      <c r="AF35" s="46">
        <f t="shared" si="57"/>
        <v>9.0874083740000014E-2</v>
      </c>
      <c r="AG35" s="46">
        <v>0.14560000000000001</v>
      </c>
      <c r="AH35" s="46">
        <f t="shared" si="58"/>
        <v>1.76368888E-2</v>
      </c>
      <c r="AI35" s="46">
        <f t="shared" si="59"/>
        <v>7.1087610560000014E-2</v>
      </c>
      <c r="AJ35" s="46">
        <f t="shared" si="60"/>
        <v>0.13200725285000001</v>
      </c>
      <c r="AK35" s="46">
        <f t="shared" si="60"/>
        <v>0.52686231142000006</v>
      </c>
    </row>
    <row r="36" spans="1:37" x14ac:dyDescent="0.25">
      <c r="A36" s="16" t="s">
        <v>89</v>
      </c>
      <c r="B36" s="27">
        <v>42162</v>
      </c>
      <c r="C36" s="16" t="s">
        <v>168</v>
      </c>
      <c r="D36" s="28">
        <v>2.5141203703703705</v>
      </c>
      <c r="E36" s="16">
        <v>2</v>
      </c>
      <c r="F36" s="16"/>
      <c r="G36" s="16"/>
      <c r="H36" s="41">
        <v>1.7</v>
      </c>
      <c r="I36" s="41">
        <v>1.5</v>
      </c>
      <c r="J36" s="16">
        <v>1.7</v>
      </c>
      <c r="K36" s="41">
        <v>2.1</v>
      </c>
      <c r="L36" s="46">
        <v>0.2021</v>
      </c>
      <c r="M36" s="46">
        <f t="shared" si="44"/>
        <v>2.3815757050000001E-2</v>
      </c>
      <c r="N36" s="46">
        <f t="shared" si="45"/>
        <v>9.953381246000001E-2</v>
      </c>
      <c r="O36" s="46" t="s">
        <v>151</v>
      </c>
      <c r="P36" s="46" t="e">
        <f t="shared" si="46"/>
        <v>#VALUE!</v>
      </c>
      <c r="Q36" s="46" t="e">
        <f t="shared" si="47"/>
        <v>#VALUE!</v>
      </c>
      <c r="R36" s="46">
        <v>0.1076</v>
      </c>
      <c r="S36" s="46">
        <f t="shared" si="48"/>
        <v>1.34811898E-2</v>
      </c>
      <c r="T36" s="46">
        <f t="shared" si="49"/>
        <v>5.1955651760000006E-2</v>
      </c>
      <c r="U36" s="46">
        <v>0.158</v>
      </c>
      <c r="V36" s="46">
        <f t="shared" si="50"/>
        <v>1.8992959E-2</v>
      </c>
      <c r="W36" s="46">
        <f t="shared" si="51"/>
        <v>7.7330670800000015E-2</v>
      </c>
      <c r="X36" s="46">
        <v>0.1817</v>
      </c>
      <c r="Y36" s="46">
        <f t="shared" si="52"/>
        <v>2.1584802850000001E-2</v>
      </c>
      <c r="Z36" s="46">
        <f t="shared" si="53"/>
        <v>8.9262971420000017E-2</v>
      </c>
      <c r="AA36" s="46">
        <v>0.17299999999999999</v>
      </c>
      <c r="AB36" s="46">
        <f t="shared" si="54"/>
        <v>2.06333665E-2</v>
      </c>
      <c r="AC36" s="46">
        <f t="shared" si="55"/>
        <v>8.4882759799999999E-2</v>
      </c>
      <c r="AD36" s="46">
        <v>0.1983</v>
      </c>
      <c r="AE36" s="46">
        <f t="shared" si="56"/>
        <v>2.3400187150000001E-2</v>
      </c>
      <c r="AF36" s="46">
        <f t="shared" si="57"/>
        <v>9.7620616580000014E-2</v>
      </c>
      <c r="AG36" s="46">
        <v>0.13950000000000001</v>
      </c>
      <c r="AH36" s="46">
        <f t="shared" si="58"/>
        <v>1.6969789750000002E-2</v>
      </c>
      <c r="AI36" s="46">
        <f t="shared" si="59"/>
        <v>6.8016427700000021E-2</v>
      </c>
      <c r="AJ36" s="46" t="e">
        <f t="shared" si="60"/>
        <v>#VALUE!</v>
      </c>
      <c r="AK36" s="46" t="e">
        <f t="shared" si="60"/>
        <v>#VALUE!</v>
      </c>
    </row>
    <row r="37" spans="1:37" x14ac:dyDescent="0.25">
      <c r="A37" s="16" t="s">
        <v>92</v>
      </c>
      <c r="B37" s="27">
        <v>42162</v>
      </c>
      <c r="C37" s="16" t="s">
        <v>168</v>
      </c>
      <c r="D37" s="28">
        <v>2.5141203703703705</v>
      </c>
      <c r="E37" s="16">
        <v>2</v>
      </c>
      <c r="F37" s="16"/>
      <c r="G37" s="16"/>
      <c r="H37" s="41">
        <v>1.7</v>
      </c>
      <c r="I37" s="41">
        <v>1.5</v>
      </c>
      <c r="J37" s="16">
        <v>1.7</v>
      </c>
      <c r="K37" s="41">
        <v>1.4</v>
      </c>
      <c r="L37" s="46">
        <v>0.18840000000000001</v>
      </c>
      <c r="M37" s="46">
        <f t="shared" si="44"/>
        <v>2.2317518200000001E-2</v>
      </c>
      <c r="N37" s="46">
        <f t="shared" si="45"/>
        <v>9.2636237840000024E-2</v>
      </c>
      <c r="O37" s="46">
        <v>0.1696</v>
      </c>
      <c r="P37" s="46">
        <f t="shared" si="46"/>
        <v>2.0261540800000002E-2</v>
      </c>
      <c r="Q37" s="46">
        <f t="shared" si="47"/>
        <v>8.3170952960000016E-2</v>
      </c>
      <c r="R37" s="46">
        <v>0.2402</v>
      </c>
      <c r="S37" s="46">
        <f t="shared" si="48"/>
        <v>2.79823921E-2</v>
      </c>
      <c r="T37" s="46">
        <f t="shared" si="49"/>
        <v>0.11871611852000001</v>
      </c>
      <c r="U37" s="46">
        <v>0.16289999999999999</v>
      </c>
      <c r="V37" s="46">
        <f t="shared" si="50"/>
        <v>1.9528825449999999E-2</v>
      </c>
      <c r="W37" s="46">
        <f t="shared" si="51"/>
        <v>7.979768654000001E-2</v>
      </c>
      <c r="X37" s="46">
        <v>0.18640000000000001</v>
      </c>
      <c r="Y37" s="46">
        <f t="shared" si="52"/>
        <v>2.2098797200000003E-2</v>
      </c>
      <c r="Z37" s="46">
        <f t="shared" si="53"/>
        <v>9.1629292640000012E-2</v>
      </c>
      <c r="AA37" s="46">
        <v>0.1555</v>
      </c>
      <c r="AB37" s="46">
        <f t="shared" si="54"/>
        <v>1.8719557750000001E-2</v>
      </c>
      <c r="AC37" s="46">
        <f t="shared" si="55"/>
        <v>7.6071989300000004E-2</v>
      </c>
      <c r="AD37" s="46">
        <v>0.1721</v>
      </c>
      <c r="AE37" s="46">
        <f t="shared" si="56"/>
        <v>2.0534942050000001E-2</v>
      </c>
      <c r="AF37" s="46">
        <f t="shared" si="57"/>
        <v>8.4429634460000014E-2</v>
      </c>
      <c r="AG37" s="46">
        <v>0.13500000000000001</v>
      </c>
      <c r="AH37" s="46">
        <f t="shared" si="58"/>
        <v>1.6477667500000001E-2</v>
      </c>
      <c r="AI37" s="46">
        <f t="shared" si="59"/>
        <v>6.5750801000000011E-2</v>
      </c>
      <c r="AJ37" s="46">
        <f t="shared" si="60"/>
        <v>0.16792124105</v>
      </c>
      <c r="AK37" s="46">
        <f t="shared" si="60"/>
        <v>0.69220271326000005</v>
      </c>
    </row>
    <row r="38" spans="1:37" x14ac:dyDescent="0.25">
      <c r="A38" s="16" t="s">
        <v>96</v>
      </c>
      <c r="B38" s="27">
        <v>42166</v>
      </c>
      <c r="C38" s="16" t="s">
        <v>168</v>
      </c>
      <c r="D38" s="28">
        <v>2.5141203703703705</v>
      </c>
      <c r="E38" s="16">
        <v>2</v>
      </c>
      <c r="F38" s="16"/>
      <c r="G38" s="16"/>
      <c r="H38" s="41"/>
      <c r="I38" s="41">
        <v>1.5</v>
      </c>
      <c r="J38" s="16">
        <v>1.8</v>
      </c>
      <c r="K38" s="41">
        <v>2</v>
      </c>
      <c r="L38" s="46">
        <v>0.21759999999999999</v>
      </c>
      <c r="M38" s="46">
        <f t="shared" si="44"/>
        <v>2.5510844799999998E-2</v>
      </c>
      <c r="N38" s="46">
        <f t="shared" si="45"/>
        <v>0.10733763776000001</v>
      </c>
      <c r="O38" s="46">
        <v>0.1847</v>
      </c>
      <c r="P38" s="46">
        <f t="shared" si="46"/>
        <v>2.1912884350000002E-2</v>
      </c>
      <c r="Q38" s="46">
        <f t="shared" si="47"/>
        <v>9.0773389220000014E-2</v>
      </c>
      <c r="R38" s="46">
        <v>0.1822</v>
      </c>
      <c r="S38" s="46">
        <f t="shared" si="48"/>
        <v>2.1639483099999999E-2</v>
      </c>
      <c r="T38" s="46">
        <f t="shared" si="49"/>
        <v>8.9514707720000017E-2</v>
      </c>
      <c r="U38" s="46">
        <v>0.1968</v>
      </c>
      <c r="V38" s="46">
        <f t="shared" si="50"/>
        <v>2.3236146400000001E-2</v>
      </c>
      <c r="W38" s="46">
        <f t="shared" si="51"/>
        <v>9.6865407680000015E-2</v>
      </c>
      <c r="X38" s="46">
        <v>0.2079</v>
      </c>
      <c r="Y38" s="46">
        <f t="shared" si="52"/>
        <v>2.4450047950000001E-2</v>
      </c>
      <c r="Z38" s="46">
        <f t="shared" si="53"/>
        <v>0.10245395354000002</v>
      </c>
      <c r="AA38" s="46">
        <v>0.18790000000000001</v>
      </c>
      <c r="AB38" s="46">
        <f t="shared" si="54"/>
        <v>2.2262837950000003E-2</v>
      </c>
      <c r="AC38" s="46">
        <f t="shared" si="55"/>
        <v>9.2384501540000011E-2</v>
      </c>
      <c r="AD38" s="46">
        <v>0.156</v>
      </c>
      <c r="AE38" s="46">
        <f t="shared" si="56"/>
        <v>1.8774237999999999E-2</v>
      </c>
      <c r="AF38" s="46">
        <f t="shared" si="57"/>
        <v>7.6323725600000003E-2</v>
      </c>
      <c r="AG38" s="46">
        <v>0.18060000000000001</v>
      </c>
      <c r="AH38" s="46">
        <f t="shared" si="58"/>
        <v>2.1464506300000002E-2</v>
      </c>
      <c r="AI38" s="46">
        <f t="shared" si="59"/>
        <v>8.8709151560000019E-2</v>
      </c>
      <c r="AJ38" s="46">
        <f t="shared" si="60"/>
        <v>0.17925098884999999</v>
      </c>
      <c r="AK38" s="46">
        <f t="shared" si="60"/>
        <v>0.74436247462000016</v>
      </c>
    </row>
    <row r="39" spans="1:37" x14ac:dyDescent="0.25">
      <c r="A39" s="16" t="s">
        <v>99</v>
      </c>
      <c r="B39" s="27">
        <v>42161</v>
      </c>
      <c r="C39" s="19" t="s">
        <v>168</v>
      </c>
      <c r="D39" s="28">
        <v>2.5141203703703705</v>
      </c>
      <c r="E39" s="16">
        <v>2</v>
      </c>
      <c r="F39" s="16"/>
      <c r="G39" s="16"/>
      <c r="H39" s="41">
        <v>1.5</v>
      </c>
      <c r="I39" s="41">
        <v>1.4</v>
      </c>
      <c r="J39" s="16">
        <v>1.7</v>
      </c>
      <c r="K39" s="41">
        <v>1.6</v>
      </c>
      <c r="L39" s="46">
        <v>0.14360000000000001</v>
      </c>
      <c r="M39" s="46">
        <f t="shared" si="44"/>
        <v>1.7418167800000002E-2</v>
      </c>
      <c r="N39" s="46">
        <f t="shared" si="45"/>
        <v>7.0080665360000016E-2</v>
      </c>
      <c r="O39" s="46">
        <v>0.19539999999999999</v>
      </c>
      <c r="P39" s="46">
        <f t="shared" si="46"/>
        <v>2.3083041699999998E-2</v>
      </c>
      <c r="Q39" s="46">
        <f t="shared" si="47"/>
        <v>9.6160546040000003E-2</v>
      </c>
      <c r="R39" s="46">
        <v>0.129</v>
      </c>
      <c r="S39" s="46">
        <f t="shared" si="48"/>
        <v>1.58215045E-2</v>
      </c>
      <c r="T39" s="46">
        <f t="shared" si="49"/>
        <v>6.2729965400000004E-2</v>
      </c>
      <c r="U39" s="46">
        <v>0.16930000000000001</v>
      </c>
      <c r="V39" s="46">
        <f t="shared" si="50"/>
        <v>2.0228732650000001E-2</v>
      </c>
      <c r="W39" s="46">
        <f t="shared" si="51"/>
        <v>8.3019911180000017E-2</v>
      </c>
      <c r="X39" s="46">
        <v>0.18579999999999999</v>
      </c>
      <c r="Y39" s="46">
        <f t="shared" si="52"/>
        <v>2.2033180900000001E-2</v>
      </c>
      <c r="Z39" s="46">
        <f t="shared" si="53"/>
        <v>9.1327209080000013E-2</v>
      </c>
      <c r="AA39" s="46">
        <v>0.121</v>
      </c>
      <c r="AB39" s="46">
        <f t="shared" si="54"/>
        <v>1.49466205E-2</v>
      </c>
      <c r="AC39" s="46">
        <f t="shared" si="55"/>
        <v>5.8702184600000006E-2</v>
      </c>
      <c r="AD39" s="46">
        <v>0.2205</v>
      </c>
      <c r="AE39" s="46">
        <f t="shared" si="56"/>
        <v>2.5827990250000002E-2</v>
      </c>
      <c r="AF39" s="46">
        <f t="shared" si="57"/>
        <v>0.10879770830000002</v>
      </c>
      <c r="AG39" s="46">
        <v>0.15529999999999999</v>
      </c>
      <c r="AH39" s="46">
        <f t="shared" si="58"/>
        <v>1.869768565E-2</v>
      </c>
      <c r="AI39" s="46">
        <f t="shared" si="59"/>
        <v>7.5971294780000004E-2</v>
      </c>
      <c r="AJ39" s="46">
        <f t="shared" si="60"/>
        <v>0.15805692395000001</v>
      </c>
      <c r="AK39" s="46">
        <f t="shared" si="60"/>
        <v>0.64678948474000009</v>
      </c>
    </row>
    <row r="40" spans="1:37" x14ac:dyDescent="0.25">
      <c r="A40" s="16" t="s">
        <v>142</v>
      </c>
      <c r="B40" s="27">
        <v>42161</v>
      </c>
      <c r="C40" s="16" t="s">
        <v>168</v>
      </c>
      <c r="D40" s="28">
        <v>2.5141203703703705</v>
      </c>
      <c r="E40" s="16">
        <v>2</v>
      </c>
      <c r="F40" s="16"/>
      <c r="G40" s="16"/>
      <c r="H40" s="41">
        <v>1.9</v>
      </c>
      <c r="I40" s="41">
        <v>1.7</v>
      </c>
      <c r="J40" s="16">
        <v>1.8</v>
      </c>
      <c r="K40" s="41"/>
      <c r="L40" s="46">
        <v>0.1603</v>
      </c>
      <c r="M40" s="46">
        <f t="shared" si="44"/>
        <v>1.9244488149999999E-2</v>
      </c>
      <c r="N40" s="46">
        <f t="shared" si="45"/>
        <v>7.8488657780000012E-2</v>
      </c>
      <c r="O40" s="46">
        <v>0.18090000000000001</v>
      </c>
      <c r="P40" s="46">
        <f t="shared" si="46"/>
        <v>2.1497314449999999E-2</v>
      </c>
      <c r="Q40" s="46">
        <f t="shared" si="47"/>
        <v>8.8860193340000018E-2</v>
      </c>
      <c r="R40" s="46">
        <v>0.1096</v>
      </c>
      <c r="S40" s="46">
        <f t="shared" si="48"/>
        <v>1.3699910800000001E-2</v>
      </c>
      <c r="T40" s="46">
        <f t="shared" si="49"/>
        <v>5.2962596960000011E-2</v>
      </c>
      <c r="U40" s="46">
        <v>0.14879999999999999</v>
      </c>
      <c r="V40" s="46">
        <f t="shared" si="50"/>
        <v>1.7986842399999998E-2</v>
      </c>
      <c r="W40" s="46">
        <f t="shared" si="51"/>
        <v>7.2698722879999997E-2</v>
      </c>
      <c r="X40" s="46">
        <v>0.20749999999999999</v>
      </c>
      <c r="Y40" s="46">
        <f t="shared" si="52"/>
        <v>2.440630375E-2</v>
      </c>
      <c r="Z40" s="46">
        <f t="shared" si="53"/>
        <v>0.1022525645</v>
      </c>
      <c r="AA40" s="46">
        <v>0.14879999999999999</v>
      </c>
      <c r="AB40" s="46">
        <f t="shared" si="54"/>
        <v>1.7986842399999998E-2</v>
      </c>
      <c r="AC40" s="46">
        <f t="shared" si="55"/>
        <v>7.2698722879999997E-2</v>
      </c>
      <c r="AD40" s="46">
        <v>0.155</v>
      </c>
      <c r="AE40" s="46">
        <f t="shared" si="56"/>
        <v>1.86648775E-2</v>
      </c>
      <c r="AF40" s="46">
        <f t="shared" si="57"/>
        <v>7.5820253000000004E-2</v>
      </c>
      <c r="AG40" s="46">
        <v>0.13270000000000001</v>
      </c>
      <c r="AH40" s="46">
        <f t="shared" si="58"/>
        <v>1.6226138350000002E-2</v>
      </c>
      <c r="AI40" s="46">
        <f t="shared" si="59"/>
        <v>6.4592814020000014E-2</v>
      </c>
      <c r="AJ40" s="46">
        <f t="shared" si="60"/>
        <v>0.14971271780000001</v>
      </c>
      <c r="AK40" s="46">
        <f t="shared" si="60"/>
        <v>0.60837452536000014</v>
      </c>
    </row>
    <row r="41" spans="1:37" x14ac:dyDescent="0.25">
      <c r="A41" s="16" t="s">
        <v>156</v>
      </c>
      <c r="B41" s="27">
        <v>42161</v>
      </c>
      <c r="C41" s="16" t="s">
        <v>168</v>
      </c>
      <c r="D41" s="28">
        <v>2.5141203703703705</v>
      </c>
      <c r="E41" s="16">
        <v>3</v>
      </c>
      <c r="F41" s="16"/>
      <c r="G41" s="16"/>
      <c r="H41" s="16"/>
      <c r="I41" s="41">
        <v>1.2</v>
      </c>
      <c r="J41" s="41">
        <v>1.5</v>
      </c>
      <c r="K41" s="41">
        <v>1.8</v>
      </c>
      <c r="L41" s="16">
        <v>0.19789999999999999</v>
      </c>
      <c r="M41" s="46">
        <f t="shared" si="44"/>
        <v>2.335644295E-2</v>
      </c>
      <c r="N41" s="46">
        <f t="shared" si="45"/>
        <v>9.7419227540000014E-2</v>
      </c>
      <c r="O41" s="16">
        <v>0.15629999999999999</v>
      </c>
      <c r="P41" s="46">
        <f t="shared" si="46"/>
        <v>1.8807046149999999E-2</v>
      </c>
      <c r="Q41" s="46">
        <f t="shared" si="47"/>
        <v>7.6474767380000003E-2</v>
      </c>
      <c r="R41" s="16">
        <v>0.18920000000000001</v>
      </c>
      <c r="S41" s="46">
        <f t="shared" si="48"/>
        <v>2.2405006599999999E-2</v>
      </c>
      <c r="T41" s="46">
        <f t="shared" si="49"/>
        <v>9.3039015920000009E-2</v>
      </c>
      <c r="U41" s="16">
        <v>0.1268</v>
      </c>
      <c r="V41" s="46">
        <f t="shared" si="50"/>
        <v>1.55809114E-2</v>
      </c>
      <c r="W41" s="46">
        <f t="shared" si="51"/>
        <v>6.1622325680000006E-2</v>
      </c>
      <c r="X41" s="46">
        <v>0.16450000000000001</v>
      </c>
      <c r="Y41" s="46">
        <f t="shared" si="52"/>
        <v>1.9703802249999999E-2</v>
      </c>
      <c r="Z41" s="46">
        <f t="shared" si="53"/>
        <v>8.0603242700000008E-2</v>
      </c>
      <c r="AA41" s="46">
        <v>0.14499999999999999</v>
      </c>
      <c r="AB41" s="46">
        <f t="shared" si="54"/>
        <v>1.7571272499999999E-2</v>
      </c>
      <c r="AC41" s="46">
        <f t="shared" si="55"/>
        <v>7.0785527000000001E-2</v>
      </c>
      <c r="AD41" s="16">
        <v>0.17829999999999999</v>
      </c>
      <c r="AE41" s="46">
        <f t="shared" si="56"/>
        <v>2.1212977149999999E-2</v>
      </c>
      <c r="AF41" s="46">
        <f t="shared" si="57"/>
        <v>8.7551164580000007E-2</v>
      </c>
      <c r="AG41" s="16">
        <v>0.1971</v>
      </c>
      <c r="AH41" s="46">
        <f t="shared" si="58"/>
        <v>2.3268954549999998E-2</v>
      </c>
      <c r="AI41" s="46">
        <f t="shared" si="59"/>
        <v>9.7016449460000015E-2</v>
      </c>
      <c r="AJ41" s="46">
        <f t="shared" si="60"/>
        <v>0.16190641354999999</v>
      </c>
      <c r="AK41" s="46">
        <f t="shared" si="60"/>
        <v>0.66451172026000005</v>
      </c>
    </row>
    <row r="42" spans="1:37" x14ac:dyDescent="0.25">
      <c r="A42" s="16" t="s">
        <v>103</v>
      </c>
      <c r="B42" s="27">
        <v>42166</v>
      </c>
      <c r="C42" s="16" t="s">
        <v>168</v>
      </c>
      <c r="D42" s="28">
        <v>2.5141203703703705</v>
      </c>
      <c r="E42" s="16">
        <v>3</v>
      </c>
      <c r="F42" s="16"/>
      <c r="G42" s="16"/>
      <c r="H42" s="41"/>
      <c r="I42" s="16">
        <v>0.9</v>
      </c>
      <c r="J42" s="41">
        <v>1</v>
      </c>
      <c r="K42" s="41">
        <v>1.4</v>
      </c>
      <c r="L42" s="16">
        <v>0.21890000000000001</v>
      </c>
      <c r="M42" s="46">
        <f t="shared" si="44"/>
        <v>2.5653013450000001E-2</v>
      </c>
      <c r="N42" s="46">
        <f t="shared" si="45"/>
        <v>0.10799215214000002</v>
      </c>
      <c r="O42" s="16">
        <v>0.1482</v>
      </c>
      <c r="P42" s="46">
        <f t="shared" si="46"/>
        <v>1.79212261E-2</v>
      </c>
      <c r="Q42" s="46">
        <f t="shared" si="47"/>
        <v>7.2396639320000011E-2</v>
      </c>
      <c r="R42" s="16">
        <v>0.13569999999999999</v>
      </c>
      <c r="S42" s="46">
        <f t="shared" si="48"/>
        <v>1.6554219849999999E-2</v>
      </c>
      <c r="T42" s="46">
        <f t="shared" si="49"/>
        <v>6.6103231819999997E-2</v>
      </c>
      <c r="U42" s="16">
        <v>0.19359999999999999</v>
      </c>
      <c r="V42" s="46">
        <f t="shared" si="50"/>
        <v>2.28861928E-2</v>
      </c>
      <c r="W42" s="46">
        <f t="shared" si="51"/>
        <v>9.5254295360000005E-2</v>
      </c>
      <c r="X42" s="46">
        <v>0.16039999999999999</v>
      </c>
      <c r="Y42" s="46">
        <f t="shared" si="52"/>
        <v>1.9255424199999999E-2</v>
      </c>
      <c r="Z42" s="46">
        <f t="shared" si="53"/>
        <v>7.8539005039999998E-2</v>
      </c>
      <c r="AA42" s="46">
        <v>0.1263</v>
      </c>
      <c r="AB42" s="46">
        <f t="shared" si="54"/>
        <v>1.552623115E-2</v>
      </c>
      <c r="AC42" s="46">
        <f t="shared" si="55"/>
        <v>6.1370589380000007E-2</v>
      </c>
      <c r="AD42" s="16">
        <v>0.20380000000000001</v>
      </c>
      <c r="AE42" s="46">
        <f t="shared" si="56"/>
        <v>2.4001669900000001E-2</v>
      </c>
      <c r="AF42" s="46">
        <f t="shared" si="57"/>
        <v>0.10038971588000002</v>
      </c>
      <c r="AG42" s="16">
        <v>0.17979999999999999</v>
      </c>
      <c r="AH42" s="46">
        <f t="shared" si="58"/>
        <v>2.13770179E-2</v>
      </c>
      <c r="AI42" s="46">
        <f t="shared" si="59"/>
        <v>8.8306373480000006E-2</v>
      </c>
      <c r="AJ42" s="46">
        <f t="shared" si="60"/>
        <v>0.16317499534999999</v>
      </c>
      <c r="AK42" s="46">
        <f t="shared" si="60"/>
        <v>0.67035200242000015</v>
      </c>
    </row>
    <row r="43" spans="1:37" x14ac:dyDescent="0.25">
      <c r="A43" s="16" t="s">
        <v>157</v>
      </c>
      <c r="B43" s="27">
        <v>42176</v>
      </c>
      <c r="C43" s="16" t="s">
        <v>168</v>
      </c>
      <c r="D43" s="28">
        <v>2.5141203703703705</v>
      </c>
      <c r="E43" s="16">
        <v>4</v>
      </c>
      <c r="F43" s="16">
        <v>2</v>
      </c>
      <c r="G43" s="16"/>
      <c r="H43" s="41">
        <v>1.6</v>
      </c>
      <c r="I43" s="41">
        <v>1.6</v>
      </c>
      <c r="J43" s="41">
        <v>1.9</v>
      </c>
      <c r="K43" s="41">
        <v>1.4</v>
      </c>
      <c r="L43" s="46">
        <v>0.20069999999999999</v>
      </c>
      <c r="M43" s="46">
        <f t="shared" si="44"/>
        <v>2.3662652350000001E-2</v>
      </c>
      <c r="N43" s="46">
        <f t="shared" si="45"/>
        <v>9.8828950820000011E-2</v>
      </c>
      <c r="O43" s="46">
        <v>0.1595</v>
      </c>
      <c r="P43" s="46">
        <f t="shared" si="46"/>
        <v>1.9156999750000001E-2</v>
      </c>
      <c r="Q43" s="46">
        <f t="shared" si="47"/>
        <v>7.8085879700000013E-2</v>
      </c>
      <c r="R43" s="46">
        <v>0.1875</v>
      </c>
      <c r="S43" s="46">
        <f t="shared" si="48"/>
        <v>2.2219093750000002E-2</v>
      </c>
      <c r="T43" s="46">
        <f t="shared" si="49"/>
        <v>9.2183112500000011E-2</v>
      </c>
      <c r="U43" s="46">
        <v>0.15</v>
      </c>
      <c r="V43" s="46">
        <f t="shared" si="50"/>
        <v>1.8118075000000001E-2</v>
      </c>
      <c r="W43" s="46">
        <f t="shared" si="51"/>
        <v>7.3302890000000009E-2</v>
      </c>
      <c r="X43" s="46">
        <v>0.17780000000000001</v>
      </c>
      <c r="Y43" s="46">
        <f t="shared" si="52"/>
        <v>2.1158296900000002E-2</v>
      </c>
      <c r="Z43" s="46">
        <f t="shared" si="53"/>
        <v>8.7299428280000022E-2</v>
      </c>
      <c r="AA43" s="46">
        <v>0.1822</v>
      </c>
      <c r="AB43" s="46">
        <f t="shared" si="54"/>
        <v>2.1639483099999999E-2</v>
      </c>
      <c r="AC43" s="46">
        <f t="shared" si="55"/>
        <v>8.9514707720000017E-2</v>
      </c>
      <c r="AD43" s="46">
        <v>0.2046</v>
      </c>
      <c r="AE43" s="46">
        <f t="shared" si="56"/>
        <v>2.40891583E-2</v>
      </c>
      <c r="AF43" s="46">
        <f t="shared" si="57"/>
        <v>0.10079249396000002</v>
      </c>
      <c r="AG43" s="46">
        <v>0.16070000000000001</v>
      </c>
      <c r="AH43" s="46">
        <f t="shared" si="58"/>
        <v>1.928823235E-2</v>
      </c>
      <c r="AI43" s="46">
        <f t="shared" si="59"/>
        <v>7.8690046820000012E-2</v>
      </c>
      <c r="AJ43" s="46">
        <f t="shared" si="60"/>
        <v>0.16933199149999997</v>
      </c>
      <c r="AK43" s="46">
        <f t="shared" si="60"/>
        <v>0.69869750980000012</v>
      </c>
    </row>
    <row r="44" spans="1:37" x14ac:dyDescent="0.25">
      <c r="A44" s="16" t="s">
        <v>158</v>
      </c>
      <c r="B44" s="27">
        <v>42176</v>
      </c>
      <c r="C44" s="16" t="s">
        <v>168</v>
      </c>
      <c r="D44" s="28">
        <v>2.5141203703703705</v>
      </c>
      <c r="E44" s="16">
        <v>4</v>
      </c>
      <c r="F44" s="16"/>
      <c r="G44" s="16"/>
      <c r="H44" s="41">
        <v>1.8</v>
      </c>
      <c r="I44" s="41">
        <v>1.3</v>
      </c>
      <c r="J44" s="41">
        <v>1.6</v>
      </c>
      <c r="K44" s="41">
        <v>1.7</v>
      </c>
      <c r="L44" s="46">
        <v>0.1358</v>
      </c>
      <c r="M44" s="46">
        <f t="shared" si="44"/>
        <v>1.65651559E-2</v>
      </c>
      <c r="N44" s="46">
        <f t="shared" si="45"/>
        <v>6.6153579080000011E-2</v>
      </c>
      <c r="O44" s="46">
        <v>0.14630000000000001</v>
      </c>
      <c r="P44" s="46">
        <f t="shared" si="46"/>
        <v>1.7713441150000002E-2</v>
      </c>
      <c r="Q44" s="46">
        <f t="shared" si="47"/>
        <v>7.1440041380000013E-2</v>
      </c>
      <c r="R44" s="46">
        <v>0.1169</v>
      </c>
      <c r="S44" s="46">
        <f t="shared" si="48"/>
        <v>1.4498242450000001E-2</v>
      </c>
      <c r="T44" s="46">
        <f t="shared" si="49"/>
        <v>5.663794694000001E-2</v>
      </c>
      <c r="U44" s="46">
        <v>0.1484</v>
      </c>
      <c r="V44" s="46">
        <f t="shared" si="50"/>
        <v>1.79430982E-2</v>
      </c>
      <c r="W44" s="46">
        <f t="shared" si="51"/>
        <v>7.2497333840000011E-2</v>
      </c>
      <c r="X44" s="46">
        <v>0.16420000000000001</v>
      </c>
      <c r="Y44" s="46">
        <f t="shared" si="52"/>
        <v>1.9670994100000002E-2</v>
      </c>
      <c r="Z44" s="46">
        <f t="shared" si="53"/>
        <v>8.0452200920000022E-2</v>
      </c>
      <c r="AA44" s="46">
        <v>0.1988</v>
      </c>
      <c r="AB44" s="46">
        <f t="shared" si="54"/>
        <v>2.3454867399999999E-2</v>
      </c>
      <c r="AC44" s="46">
        <f t="shared" si="55"/>
        <v>9.7872352880000013E-2</v>
      </c>
      <c r="AD44" s="46">
        <v>0.20680000000000001</v>
      </c>
      <c r="AE44" s="46">
        <f t="shared" si="56"/>
        <v>2.4329751400000002E-2</v>
      </c>
      <c r="AF44" s="46">
        <f t="shared" si="57"/>
        <v>0.10190013368000002</v>
      </c>
      <c r="AG44" s="46">
        <v>0.2082</v>
      </c>
      <c r="AH44" s="46">
        <f t="shared" si="58"/>
        <v>2.4482856099999999E-2</v>
      </c>
      <c r="AI44" s="46">
        <f t="shared" si="59"/>
        <v>0.10260499532000002</v>
      </c>
      <c r="AJ44" s="46">
        <f t="shared" si="60"/>
        <v>0.15865840670000003</v>
      </c>
      <c r="AK44" s="46">
        <f t="shared" si="60"/>
        <v>0.64955858404000011</v>
      </c>
    </row>
    <row r="45" spans="1:37" x14ac:dyDescent="0.25">
      <c r="A45" s="16" t="s">
        <v>106</v>
      </c>
      <c r="B45" s="27">
        <v>42159</v>
      </c>
      <c r="C45" s="16" t="s">
        <v>168</v>
      </c>
      <c r="D45" s="28">
        <v>2.5141203703703705</v>
      </c>
      <c r="E45" s="16">
        <v>4</v>
      </c>
      <c r="F45" s="16"/>
      <c r="G45" s="16"/>
      <c r="H45" s="41">
        <v>1.1000000000000001</v>
      </c>
      <c r="I45" s="41">
        <v>1</v>
      </c>
      <c r="J45" s="41">
        <v>1.3</v>
      </c>
      <c r="K45" s="41">
        <v>1.5</v>
      </c>
      <c r="L45" s="46">
        <v>0.13139999999999999</v>
      </c>
      <c r="M45" s="46">
        <f t="shared" si="44"/>
        <v>1.6083969699999999E-2</v>
      </c>
      <c r="N45" s="46">
        <f t="shared" si="45"/>
        <v>6.3938299640000001E-2</v>
      </c>
      <c r="O45" s="46">
        <v>0.18129999999999999</v>
      </c>
      <c r="P45" s="46">
        <f t="shared" si="46"/>
        <v>2.154105865E-2</v>
      </c>
      <c r="Q45" s="46">
        <f t="shared" si="47"/>
        <v>8.9061582380000004E-2</v>
      </c>
      <c r="R45" s="46">
        <v>0.1457</v>
      </c>
      <c r="S45" s="46">
        <f t="shared" si="48"/>
        <v>1.764782485E-2</v>
      </c>
      <c r="T45" s="46">
        <f t="shared" si="49"/>
        <v>7.1137957820000014E-2</v>
      </c>
      <c r="U45" s="46">
        <v>0.1384</v>
      </c>
      <c r="V45" s="46">
        <f t="shared" si="50"/>
        <v>1.6849493199999999E-2</v>
      </c>
      <c r="W45" s="46">
        <f t="shared" si="51"/>
        <v>6.7462607840000008E-2</v>
      </c>
      <c r="X45" s="46">
        <v>0.19409999999999999</v>
      </c>
      <c r="Y45" s="46">
        <f t="shared" si="52"/>
        <v>2.2940873050000001E-2</v>
      </c>
      <c r="Z45" s="46">
        <f t="shared" si="53"/>
        <v>9.5506031660000004E-2</v>
      </c>
      <c r="AA45" s="46">
        <v>0.1978</v>
      </c>
      <c r="AB45" s="46">
        <f t="shared" si="54"/>
        <v>2.33455069E-2</v>
      </c>
      <c r="AC45" s="46">
        <f t="shared" si="55"/>
        <v>9.7368880280000014E-2</v>
      </c>
      <c r="AD45" s="46">
        <v>0.1875</v>
      </c>
      <c r="AE45" s="46">
        <f t="shared" si="56"/>
        <v>2.2219093750000002E-2</v>
      </c>
      <c r="AF45" s="46">
        <f t="shared" si="57"/>
        <v>9.2183112500000011E-2</v>
      </c>
      <c r="AG45" s="46">
        <v>0.1421</v>
      </c>
      <c r="AH45" s="46">
        <f t="shared" si="58"/>
        <v>1.7254127049999998E-2</v>
      </c>
      <c r="AI45" s="46">
        <f t="shared" si="59"/>
        <v>6.9325456460000018E-2</v>
      </c>
      <c r="AJ45" s="46">
        <f t="shared" si="60"/>
        <v>0.15788194714999998</v>
      </c>
      <c r="AK45" s="46">
        <f t="shared" si="60"/>
        <v>0.64598392858000009</v>
      </c>
    </row>
    <row r="46" spans="1:37" x14ac:dyDescent="0.25">
      <c r="A46" s="16" t="s">
        <v>110</v>
      </c>
      <c r="B46" s="27">
        <v>42151</v>
      </c>
      <c r="C46" s="16" t="s">
        <v>167</v>
      </c>
      <c r="D46" s="31">
        <v>0.44843749999999999</v>
      </c>
      <c r="E46" s="16">
        <v>1</v>
      </c>
      <c r="F46" s="16"/>
      <c r="G46" s="16"/>
      <c r="H46" s="41">
        <v>1.4</v>
      </c>
      <c r="I46" s="41">
        <v>1.1000000000000001</v>
      </c>
      <c r="J46" s="41">
        <v>1.5</v>
      </c>
      <c r="K46" s="41">
        <v>1.2</v>
      </c>
      <c r="L46" s="46">
        <v>0.1996</v>
      </c>
      <c r="M46" s="46">
        <f>0.0016749 + (0.0882034*L46)</f>
        <v>1.9280298639999999E-2</v>
      </c>
      <c r="N46" s="46">
        <f>-0.003137 + (0.5371012*L46)</f>
        <v>0.10406839951999999</v>
      </c>
      <c r="O46" s="46">
        <v>0.17929999999999999</v>
      </c>
      <c r="P46" s="46">
        <f>0.0016749 + (0.0882034*O46)</f>
        <v>1.7489769619999998E-2</v>
      </c>
      <c r="Q46" s="46">
        <f>-0.003137 + (0.5371012*O46)</f>
        <v>9.3165245159999979E-2</v>
      </c>
      <c r="R46" s="46">
        <v>0.15160000000000001</v>
      </c>
      <c r="S46" s="46">
        <f>0.0016749 + (0.0882034*R46)</f>
        <v>1.5046535440000001E-2</v>
      </c>
      <c r="T46" s="46">
        <f>-0.003137 + (0.5371012*R46)</f>
        <v>7.8287541919999995E-2</v>
      </c>
      <c r="U46" s="46">
        <v>0.17299999999999999</v>
      </c>
      <c r="V46" s="46">
        <f>0.0016749 + (0.0882034*U46)</f>
        <v>1.6934088199999999E-2</v>
      </c>
      <c r="W46" s="46">
        <f>-0.003137 + (0.5371012*U46)</f>
        <v>8.9781507599999977E-2</v>
      </c>
      <c r="X46" s="46">
        <v>0.13400000000000001</v>
      </c>
      <c r="Y46" s="46">
        <f>0.0016749 + (0.0882034*X46)</f>
        <v>1.34941556E-2</v>
      </c>
      <c r="Z46" s="46">
        <f>-0.003137 + (0.5371012*X46)</f>
        <v>6.88345608E-2</v>
      </c>
      <c r="AA46" s="46">
        <v>0.13300000000000001</v>
      </c>
      <c r="AB46" s="46">
        <f>0.0016749 + (0.0882034*AA46)</f>
        <v>1.3405952200000001E-2</v>
      </c>
      <c r="AC46" s="46">
        <f>-0.003137 + (0.5371012*AA46)</f>
        <v>6.8297459599999999E-2</v>
      </c>
      <c r="AD46" s="46">
        <v>0.16039999999999999</v>
      </c>
      <c r="AE46" s="46">
        <f>0.0016749 + (0.0882034*AD46)</f>
        <v>1.5822725359999998E-2</v>
      </c>
      <c r="AF46" s="46">
        <f>-0.003137 + (0.5371012*AD46)</f>
        <v>8.3014032479999986E-2</v>
      </c>
      <c r="AG46" s="46">
        <v>0.11899999999999999</v>
      </c>
      <c r="AH46" s="46">
        <f>0.0016749 + (0.0882034*AG46)</f>
        <v>1.21711046E-2</v>
      </c>
      <c r="AI46" s="46">
        <f>-0.003137 + (0.5371012*AG46)</f>
        <v>6.0778042799999987E-2</v>
      </c>
      <c r="AJ46" s="46">
        <f>SUM(M46,P46,S46,V46,Y46,AB46,AE46,AH46)</f>
        <v>0.12364462965999999</v>
      </c>
      <c r="AK46" s="46">
        <f>SUM(N46,Q46,T46,W46,Z46,AC46,AF46,AI46)</f>
        <v>0.64622678987999982</v>
      </c>
    </row>
    <row r="47" spans="1:37" x14ac:dyDescent="0.25">
      <c r="A47" s="16" t="s">
        <v>114</v>
      </c>
      <c r="B47" s="27">
        <v>42138</v>
      </c>
      <c r="C47" s="16" t="s">
        <v>166</v>
      </c>
      <c r="D47" s="31">
        <v>0.44843749999999999</v>
      </c>
      <c r="E47" s="16">
        <v>1</v>
      </c>
      <c r="F47" s="16"/>
      <c r="G47" s="16"/>
      <c r="H47" s="41">
        <v>1.4</v>
      </c>
      <c r="I47" s="41">
        <v>1.3</v>
      </c>
      <c r="J47" s="41">
        <v>1.6</v>
      </c>
      <c r="K47" s="41">
        <v>1.8</v>
      </c>
      <c r="L47" s="46">
        <v>0.2369</v>
      </c>
      <c r="M47" s="46">
        <f t="shared" ref="M47:M60" si="61">0.0016749 + (0.0882034*L47)</f>
        <v>2.2570285459999999E-2</v>
      </c>
      <c r="N47" s="46">
        <f t="shared" ref="N47:N60" si="62">-0.003137 + (0.5371012*L47)</f>
        <v>0.12410227427999998</v>
      </c>
      <c r="O47" s="46">
        <v>0.27710000000000001</v>
      </c>
      <c r="P47" s="46">
        <f t="shared" ref="P47:P60" si="63">0.0016749 + (0.0882034*O47)</f>
        <v>2.611606214E-2</v>
      </c>
      <c r="Q47" s="46">
        <f t="shared" ref="Q47:Q60" si="64">-0.003137 + (0.5371012*O47)</f>
        <v>0.14569374252</v>
      </c>
      <c r="R47" s="46">
        <v>0.20200000000000001</v>
      </c>
      <c r="S47" s="46">
        <f t="shared" ref="S47:S60" si="65">0.0016749 + (0.0882034*R47)</f>
        <v>1.9491986800000003E-2</v>
      </c>
      <c r="T47" s="46">
        <f t="shared" ref="T47:T60" si="66">-0.003137 + (0.5371012*R47)</f>
        <v>0.1053574424</v>
      </c>
      <c r="U47" s="46">
        <v>0.2303</v>
      </c>
      <c r="V47" s="46">
        <f t="shared" ref="V47:V60" si="67">0.0016749 + (0.0882034*U47)</f>
        <v>2.198814302E-2</v>
      </c>
      <c r="W47" s="46">
        <f t="shared" ref="W47:W60" si="68">-0.003137 + (0.5371012*U47)</f>
        <v>0.12055740635999999</v>
      </c>
      <c r="X47" s="46">
        <v>0.16139999999999999</v>
      </c>
      <c r="Y47" s="46">
        <f t="shared" ref="Y47:Y60" si="69">0.0016749 + (0.0882034*X47)</f>
        <v>1.5910928759999998E-2</v>
      </c>
      <c r="Z47" s="46">
        <f t="shared" ref="Z47:Z60" si="70">-0.003137 + (0.5371012*X47)</f>
        <v>8.3551133679999987E-2</v>
      </c>
      <c r="AA47" s="46">
        <v>0.17169999999999999</v>
      </c>
      <c r="AB47" s="46">
        <f t="shared" ref="AB47:AB60" si="71">0.0016749 + (0.0882034*AA47)</f>
        <v>1.6819423779999999E-2</v>
      </c>
      <c r="AC47" s="46">
        <f t="shared" ref="AC47:AC60" si="72">-0.003137 + (0.5371012*AA47)</f>
        <v>8.9083276039999978E-2</v>
      </c>
      <c r="AD47" s="46">
        <v>0.107</v>
      </c>
      <c r="AE47" s="46">
        <f t="shared" ref="AE47:AE60" si="73">0.0016749 + (0.0882034*AD47)</f>
        <v>1.11126638E-2</v>
      </c>
      <c r="AF47" s="46">
        <f t="shared" ref="AF47:AF60" si="74">-0.003137 + (0.5371012*AD47)</f>
        <v>5.4332828399999991E-2</v>
      </c>
      <c r="AG47" s="46">
        <v>0.25019999999999998</v>
      </c>
      <c r="AH47" s="46">
        <f t="shared" ref="AH47:AH60" si="75">0.0016749 + (0.0882034*AG47)</f>
        <v>2.3743390679999997E-2</v>
      </c>
      <c r="AI47" s="46">
        <f t="shared" ref="AI47:AI60" si="76">-0.003137 + (0.5371012*AG47)</f>
        <v>0.13124572023999997</v>
      </c>
      <c r="AJ47" s="46">
        <f t="shared" ref="AJ47:AK60" si="77">SUM(M47,P47,S47,V47,Y47,AB47,AE47,AH47)</f>
        <v>0.15775288443999999</v>
      </c>
      <c r="AK47" s="46">
        <f t="shared" si="77"/>
        <v>0.85392382391999999</v>
      </c>
    </row>
    <row r="48" spans="1:37" x14ac:dyDescent="0.25">
      <c r="A48" s="16" t="s">
        <v>117</v>
      </c>
      <c r="B48" s="27">
        <v>42152</v>
      </c>
      <c r="C48" s="16" t="s">
        <v>167</v>
      </c>
      <c r="D48" s="31">
        <v>0.44843749999999999</v>
      </c>
      <c r="E48" s="16">
        <v>1</v>
      </c>
      <c r="F48" s="16"/>
      <c r="G48" s="16"/>
      <c r="H48" s="41">
        <v>1.5</v>
      </c>
      <c r="I48" s="41">
        <v>1.4</v>
      </c>
      <c r="J48" s="41">
        <v>1.5</v>
      </c>
      <c r="K48" s="41">
        <v>1.8</v>
      </c>
      <c r="L48" s="46">
        <v>0.22209999999999999</v>
      </c>
      <c r="M48" s="46">
        <f t="shared" si="61"/>
        <v>2.126487514E-2</v>
      </c>
      <c r="N48" s="46">
        <f t="shared" si="62"/>
        <v>0.11615317651999998</v>
      </c>
      <c r="O48" s="46">
        <v>0.2233</v>
      </c>
      <c r="P48" s="46">
        <f t="shared" si="63"/>
        <v>2.1370719220000001E-2</v>
      </c>
      <c r="Q48" s="46">
        <f t="shared" si="64"/>
        <v>0.11679769795999999</v>
      </c>
      <c r="R48" s="46">
        <v>0.22869999999999999</v>
      </c>
      <c r="S48" s="46">
        <f t="shared" si="65"/>
        <v>2.1847017579999999E-2</v>
      </c>
      <c r="T48" s="46">
        <f t="shared" si="66"/>
        <v>0.11969804443999998</v>
      </c>
      <c r="U48" s="46">
        <v>0.2069</v>
      </c>
      <c r="V48" s="46">
        <f t="shared" si="67"/>
        <v>1.9924183460000001E-2</v>
      </c>
      <c r="W48" s="46">
        <f t="shared" si="68"/>
        <v>0.10798923827999998</v>
      </c>
      <c r="X48" s="46">
        <v>0.1459</v>
      </c>
      <c r="Y48" s="46">
        <f t="shared" si="69"/>
        <v>1.4543776060000001E-2</v>
      </c>
      <c r="Z48" s="46">
        <f t="shared" si="70"/>
        <v>7.5226065079999987E-2</v>
      </c>
      <c r="AA48" s="46">
        <v>0.1613</v>
      </c>
      <c r="AB48" s="46">
        <f t="shared" si="71"/>
        <v>1.5902108419999998E-2</v>
      </c>
      <c r="AC48" s="46">
        <f t="shared" si="72"/>
        <v>8.3497423559999992E-2</v>
      </c>
      <c r="AD48" s="46">
        <v>0.20449999999999999</v>
      </c>
      <c r="AE48" s="46">
        <f t="shared" si="73"/>
        <v>1.9712495300000001E-2</v>
      </c>
      <c r="AF48" s="46">
        <f t="shared" si="74"/>
        <v>0.10670019539999998</v>
      </c>
      <c r="AG48" s="46">
        <v>0.1729</v>
      </c>
      <c r="AH48" s="46">
        <f t="shared" si="75"/>
        <v>1.6925267860000003E-2</v>
      </c>
      <c r="AI48" s="46">
        <f t="shared" si="76"/>
        <v>8.9727797479999982E-2</v>
      </c>
      <c r="AJ48" s="46">
        <f t="shared" si="77"/>
        <v>0.15149044304000001</v>
      </c>
      <c r="AK48" s="46">
        <f t="shared" si="77"/>
        <v>0.81578963871999988</v>
      </c>
    </row>
    <row r="49" spans="1:37" x14ac:dyDescent="0.25">
      <c r="A49" s="16" t="s">
        <v>119</v>
      </c>
      <c r="B49" s="27">
        <v>42151</v>
      </c>
      <c r="C49" s="16" t="s">
        <v>167</v>
      </c>
      <c r="D49" s="31">
        <v>0.44843749999999999</v>
      </c>
      <c r="E49" s="16">
        <v>1</v>
      </c>
      <c r="F49" s="16"/>
      <c r="G49" s="16"/>
      <c r="H49" s="41">
        <v>1.1000000000000001</v>
      </c>
      <c r="I49" s="41">
        <v>1</v>
      </c>
      <c r="J49" s="41">
        <v>1.4</v>
      </c>
      <c r="K49" s="41">
        <v>1.7</v>
      </c>
      <c r="L49" s="46">
        <v>0.1079</v>
      </c>
      <c r="M49" s="46">
        <f t="shared" si="61"/>
        <v>1.1192046859999999E-2</v>
      </c>
      <c r="N49" s="46">
        <f t="shared" si="62"/>
        <v>5.4816219479999991E-2</v>
      </c>
      <c r="O49" s="46">
        <v>0.13400000000000001</v>
      </c>
      <c r="P49" s="46">
        <f t="shared" si="63"/>
        <v>1.34941556E-2</v>
      </c>
      <c r="Q49" s="46">
        <f t="shared" si="64"/>
        <v>6.88345608E-2</v>
      </c>
      <c r="R49" s="46">
        <v>0.27479999999999999</v>
      </c>
      <c r="S49" s="46">
        <f t="shared" si="65"/>
        <v>2.5913194319999999E-2</v>
      </c>
      <c r="T49" s="46">
        <f t="shared" si="66"/>
        <v>0.14445840975999999</v>
      </c>
      <c r="U49" s="46">
        <v>0.20380000000000001</v>
      </c>
      <c r="V49" s="46">
        <f t="shared" si="67"/>
        <v>1.965075292E-2</v>
      </c>
      <c r="W49" s="46">
        <f t="shared" si="68"/>
        <v>0.10632422456</v>
      </c>
      <c r="X49" s="46">
        <v>0.20330000000000001</v>
      </c>
      <c r="Y49" s="46">
        <f t="shared" si="69"/>
        <v>1.960665122E-2</v>
      </c>
      <c r="Z49" s="46">
        <f t="shared" si="70"/>
        <v>0.10605567396</v>
      </c>
      <c r="AA49" s="46">
        <v>0.17519999999999999</v>
      </c>
      <c r="AB49" s="46">
        <f t="shared" si="71"/>
        <v>1.712813568E-2</v>
      </c>
      <c r="AC49" s="46">
        <f t="shared" si="72"/>
        <v>9.0963130239999981E-2</v>
      </c>
      <c r="AD49" s="46">
        <v>0.23599999999999999</v>
      </c>
      <c r="AE49" s="46">
        <f t="shared" si="73"/>
        <v>2.2490902399999999E-2</v>
      </c>
      <c r="AF49" s="46">
        <f t="shared" si="74"/>
        <v>0.12361888319999997</v>
      </c>
      <c r="AG49" s="46">
        <v>0.13689999999999999</v>
      </c>
      <c r="AH49" s="46">
        <f t="shared" si="75"/>
        <v>1.3749945459999999E-2</v>
      </c>
      <c r="AI49" s="46">
        <f t="shared" si="76"/>
        <v>7.0392154279999994E-2</v>
      </c>
      <c r="AJ49" s="46">
        <f t="shared" si="77"/>
        <v>0.14322578446000001</v>
      </c>
      <c r="AK49" s="46">
        <f t="shared" si="77"/>
        <v>0.76546325628</v>
      </c>
    </row>
    <row r="50" spans="1:37" x14ac:dyDescent="0.25">
      <c r="A50" s="16" t="s">
        <v>122</v>
      </c>
      <c r="B50" s="27">
        <v>42159</v>
      </c>
      <c r="C50" s="19" t="s">
        <v>168</v>
      </c>
      <c r="D50" s="31">
        <v>0.44843749999999999</v>
      </c>
      <c r="E50" s="16">
        <v>2</v>
      </c>
      <c r="F50" s="16"/>
      <c r="G50" s="16"/>
      <c r="H50" s="41">
        <v>1.3</v>
      </c>
      <c r="I50" s="41">
        <v>1.3</v>
      </c>
      <c r="J50" s="16">
        <v>1.8</v>
      </c>
      <c r="K50" s="41">
        <v>1.7</v>
      </c>
      <c r="L50" s="46">
        <v>0.16120000000000001</v>
      </c>
      <c r="M50" s="46">
        <f t="shared" si="61"/>
        <v>1.5893288080000002E-2</v>
      </c>
      <c r="N50" s="46">
        <f t="shared" si="62"/>
        <v>8.3443713439999997E-2</v>
      </c>
      <c r="O50" s="46">
        <v>0.20960000000000001</v>
      </c>
      <c r="P50" s="46">
        <f t="shared" si="63"/>
        <v>2.0162332640000002E-2</v>
      </c>
      <c r="Q50" s="46">
        <f t="shared" si="64"/>
        <v>0.10943941151999999</v>
      </c>
      <c r="R50" s="46">
        <v>0.158</v>
      </c>
      <c r="S50" s="46">
        <f t="shared" si="65"/>
        <v>1.56110372E-2</v>
      </c>
      <c r="T50" s="46">
        <f t="shared" si="66"/>
        <v>8.1724989599999992E-2</v>
      </c>
      <c r="U50" s="46">
        <v>0.14380000000000001</v>
      </c>
      <c r="V50" s="46">
        <f t="shared" si="67"/>
        <v>1.4358548920000002E-2</v>
      </c>
      <c r="W50" s="46">
        <f t="shared" si="68"/>
        <v>7.4098152559999991E-2</v>
      </c>
      <c r="X50" s="46">
        <v>0.17430000000000001</v>
      </c>
      <c r="Y50" s="46">
        <f t="shared" si="69"/>
        <v>1.7048752620000003E-2</v>
      </c>
      <c r="Z50" s="46">
        <f t="shared" si="70"/>
        <v>9.0479739159999989E-2</v>
      </c>
      <c r="AA50" s="46">
        <v>0.15190000000000001</v>
      </c>
      <c r="AB50" s="46">
        <f t="shared" si="71"/>
        <v>1.5072996460000002E-2</v>
      </c>
      <c r="AC50" s="46">
        <f t="shared" si="72"/>
        <v>7.8448672279999992E-2</v>
      </c>
      <c r="AD50" s="46">
        <v>0.11070000000000001</v>
      </c>
      <c r="AE50" s="46">
        <f t="shared" si="73"/>
        <v>1.143901638E-2</v>
      </c>
      <c r="AF50" s="46">
        <f t="shared" si="74"/>
        <v>5.6320102839999997E-2</v>
      </c>
      <c r="AG50" s="46">
        <v>0.14169999999999999</v>
      </c>
      <c r="AH50" s="46">
        <f t="shared" si="75"/>
        <v>1.4173321779999999E-2</v>
      </c>
      <c r="AI50" s="46">
        <f t="shared" si="76"/>
        <v>7.2970240039999981E-2</v>
      </c>
      <c r="AJ50" s="46">
        <f t="shared" si="77"/>
        <v>0.12375929408000001</v>
      </c>
      <c r="AK50" s="46">
        <f t="shared" si="77"/>
        <v>0.64692502143999986</v>
      </c>
    </row>
    <row r="51" spans="1:37" x14ac:dyDescent="0.25">
      <c r="A51" s="16" t="s">
        <v>126</v>
      </c>
      <c r="B51" s="27">
        <v>42159</v>
      </c>
      <c r="C51" s="16" t="s">
        <v>168</v>
      </c>
      <c r="D51" s="31">
        <v>0.44843749999999999</v>
      </c>
      <c r="E51" s="16">
        <v>2</v>
      </c>
      <c r="F51" s="16">
        <v>2</v>
      </c>
      <c r="G51" s="16"/>
      <c r="H51" s="41">
        <v>1.7</v>
      </c>
      <c r="I51" s="41">
        <v>1.6</v>
      </c>
      <c r="J51" s="16">
        <v>1.7</v>
      </c>
      <c r="K51" s="41">
        <v>1.6</v>
      </c>
      <c r="L51" s="46">
        <v>0.18440000000000001</v>
      </c>
      <c r="M51" s="46">
        <f t="shared" si="61"/>
        <v>1.793960696E-2</v>
      </c>
      <c r="N51" s="46">
        <f t="shared" si="62"/>
        <v>9.5904461279999992E-2</v>
      </c>
      <c r="O51" s="46">
        <v>7.1800000000000003E-2</v>
      </c>
      <c r="P51" s="46">
        <f t="shared" si="63"/>
        <v>8.0079041199999992E-3</v>
      </c>
      <c r="Q51" s="46">
        <f t="shared" si="64"/>
        <v>3.5426866159999994E-2</v>
      </c>
      <c r="R51" s="46">
        <v>0.1104</v>
      </c>
      <c r="S51" s="46">
        <f t="shared" si="65"/>
        <v>1.141255536E-2</v>
      </c>
      <c r="T51" s="46">
        <f t="shared" si="66"/>
        <v>5.6158972479999993E-2</v>
      </c>
      <c r="U51" s="46">
        <v>0.16300000000000001</v>
      </c>
      <c r="V51" s="46">
        <f t="shared" si="67"/>
        <v>1.6052054199999999E-2</v>
      </c>
      <c r="W51" s="46">
        <f t="shared" si="68"/>
        <v>8.4410495599999996E-2</v>
      </c>
      <c r="X51" s="46">
        <v>0.182</v>
      </c>
      <c r="Y51" s="46">
        <f t="shared" si="69"/>
        <v>1.7727918799999999E-2</v>
      </c>
      <c r="Z51" s="46">
        <f t="shared" si="70"/>
        <v>9.4615418399999984E-2</v>
      </c>
      <c r="AA51" s="46">
        <v>0.1847</v>
      </c>
      <c r="AB51" s="46">
        <f t="shared" si="71"/>
        <v>1.796606798E-2</v>
      </c>
      <c r="AC51" s="46">
        <f t="shared" si="72"/>
        <v>9.6065591639999989E-2</v>
      </c>
      <c r="AD51" s="46">
        <v>0.15590000000000001</v>
      </c>
      <c r="AE51" s="46">
        <f t="shared" si="73"/>
        <v>1.5425810060000001E-2</v>
      </c>
      <c r="AF51" s="46">
        <f t="shared" si="74"/>
        <v>8.0597077079999996E-2</v>
      </c>
      <c r="AG51" s="46">
        <v>0.13320000000000001</v>
      </c>
      <c r="AH51" s="46">
        <f t="shared" si="75"/>
        <v>1.3423592880000002E-2</v>
      </c>
      <c r="AI51" s="46">
        <f t="shared" si="76"/>
        <v>6.8404879840000002E-2</v>
      </c>
      <c r="AJ51" s="46">
        <f t="shared" si="77"/>
        <v>0.11795551036</v>
      </c>
      <c r="AK51" s="46">
        <f t="shared" si="77"/>
        <v>0.6115837624799999</v>
      </c>
    </row>
    <row r="52" spans="1:37" x14ac:dyDescent="0.25">
      <c r="A52" s="16" t="s">
        <v>129</v>
      </c>
      <c r="B52" s="27">
        <v>42161</v>
      </c>
      <c r="C52" s="19" t="s">
        <v>168</v>
      </c>
      <c r="D52" s="31">
        <v>0.44843749999999999</v>
      </c>
      <c r="E52" s="16">
        <v>2</v>
      </c>
      <c r="F52" s="16"/>
      <c r="G52" s="16"/>
      <c r="H52" s="41">
        <v>1.5</v>
      </c>
      <c r="I52" s="41">
        <v>1.4</v>
      </c>
      <c r="J52" s="16">
        <v>1.7</v>
      </c>
      <c r="K52" s="41">
        <v>1.2</v>
      </c>
      <c r="L52" s="46">
        <v>0.1406</v>
      </c>
      <c r="M52" s="46">
        <f t="shared" si="61"/>
        <v>1.4076298040000001E-2</v>
      </c>
      <c r="N52" s="46">
        <f t="shared" si="62"/>
        <v>7.237942872E-2</v>
      </c>
      <c r="O52" s="46">
        <v>0.13869999999999999</v>
      </c>
      <c r="P52" s="46">
        <f t="shared" si="63"/>
        <v>1.390871158E-2</v>
      </c>
      <c r="Q52" s="46">
        <f t="shared" si="64"/>
        <v>7.1358936439999993E-2</v>
      </c>
      <c r="R52" s="46">
        <v>0.17519999999999999</v>
      </c>
      <c r="S52" s="46">
        <f t="shared" si="65"/>
        <v>1.712813568E-2</v>
      </c>
      <c r="T52" s="46">
        <f t="shared" si="66"/>
        <v>9.0963130239999981E-2</v>
      </c>
      <c r="U52" s="46">
        <v>0.18959999999999999</v>
      </c>
      <c r="V52" s="46">
        <f t="shared" si="67"/>
        <v>1.8398264639999998E-2</v>
      </c>
      <c r="W52" s="46">
        <f t="shared" si="68"/>
        <v>9.8697387519999985E-2</v>
      </c>
      <c r="X52" s="46">
        <v>0.1724</v>
      </c>
      <c r="Y52" s="46">
        <f t="shared" si="69"/>
        <v>1.6881166160000002E-2</v>
      </c>
      <c r="Z52" s="46">
        <f t="shared" si="70"/>
        <v>8.9459246879999982E-2</v>
      </c>
      <c r="AA52" s="46">
        <v>0.10150000000000001</v>
      </c>
      <c r="AB52" s="46">
        <f t="shared" si="71"/>
        <v>1.06275451E-2</v>
      </c>
      <c r="AC52" s="46">
        <f t="shared" si="72"/>
        <v>5.13787718E-2</v>
      </c>
      <c r="AD52" s="46">
        <v>0.16819999999999999</v>
      </c>
      <c r="AE52" s="46">
        <f t="shared" si="73"/>
        <v>1.6510711880000001E-2</v>
      </c>
      <c r="AF52" s="46">
        <f t="shared" si="74"/>
        <v>8.7203421839999989E-2</v>
      </c>
      <c r="AG52" s="46">
        <v>9.01E-2</v>
      </c>
      <c r="AH52" s="46">
        <f t="shared" si="75"/>
        <v>9.6220263400000009E-3</v>
      </c>
      <c r="AI52" s="46">
        <f t="shared" si="76"/>
        <v>4.5255818119999992E-2</v>
      </c>
      <c r="AJ52" s="46">
        <f t="shared" si="77"/>
        <v>0.11715285942000001</v>
      </c>
      <c r="AK52" s="46">
        <f t="shared" si="77"/>
        <v>0.60669614155999996</v>
      </c>
    </row>
    <row r="53" spans="1:37" x14ac:dyDescent="0.25">
      <c r="A53" s="16" t="s">
        <v>131</v>
      </c>
      <c r="B53" s="27">
        <v>42161</v>
      </c>
      <c r="C53" s="19" t="s">
        <v>168</v>
      </c>
      <c r="D53" s="31">
        <v>0.44843749999999999</v>
      </c>
      <c r="E53" s="16">
        <v>2</v>
      </c>
      <c r="F53" s="16"/>
      <c r="G53" s="16"/>
      <c r="H53" s="41">
        <v>1.4</v>
      </c>
      <c r="I53" s="41">
        <v>1.3</v>
      </c>
      <c r="J53" s="16">
        <v>1.4</v>
      </c>
      <c r="K53" s="41">
        <v>1.6</v>
      </c>
      <c r="L53" s="46">
        <v>0.1273</v>
      </c>
      <c r="M53" s="46">
        <f t="shared" si="61"/>
        <v>1.2903192819999999E-2</v>
      </c>
      <c r="N53" s="46">
        <f t="shared" si="62"/>
        <v>6.5235982759999991E-2</v>
      </c>
      <c r="O53" s="46">
        <v>0.14940000000000001</v>
      </c>
      <c r="P53" s="46">
        <f t="shared" si="63"/>
        <v>1.4852487960000001E-2</v>
      </c>
      <c r="Q53" s="46">
        <f t="shared" si="64"/>
        <v>7.710591927999999E-2</v>
      </c>
      <c r="R53" s="46">
        <v>0.121</v>
      </c>
      <c r="S53" s="46">
        <f t="shared" si="65"/>
        <v>1.23475114E-2</v>
      </c>
      <c r="T53" s="46">
        <f t="shared" si="66"/>
        <v>6.1852245199999989E-2</v>
      </c>
      <c r="U53" s="46">
        <v>0.1129</v>
      </c>
      <c r="V53" s="46">
        <f t="shared" si="67"/>
        <v>1.1633063860000001E-2</v>
      </c>
      <c r="W53" s="46">
        <f t="shared" si="68"/>
        <v>5.7501725479999995E-2</v>
      </c>
      <c r="X53" s="46">
        <v>0.19339999999999999</v>
      </c>
      <c r="Y53" s="46">
        <f t="shared" si="69"/>
        <v>1.873343756E-2</v>
      </c>
      <c r="Z53" s="46">
        <f t="shared" si="70"/>
        <v>0.10073837207999999</v>
      </c>
      <c r="AA53" s="46">
        <v>0.15809999999999999</v>
      </c>
      <c r="AB53" s="46">
        <f t="shared" si="71"/>
        <v>1.5619857539999999E-2</v>
      </c>
      <c r="AC53" s="46">
        <f t="shared" si="72"/>
        <v>8.1778699719999987E-2</v>
      </c>
      <c r="AD53" s="46">
        <v>0.14829999999999999</v>
      </c>
      <c r="AE53" s="46">
        <f t="shared" si="73"/>
        <v>1.4755464219999999E-2</v>
      </c>
      <c r="AF53" s="46">
        <f t="shared" si="74"/>
        <v>7.6515107959999981E-2</v>
      </c>
      <c r="AG53" s="46">
        <v>0.14369999999999999</v>
      </c>
      <c r="AH53" s="46">
        <f t="shared" si="75"/>
        <v>1.434972858E-2</v>
      </c>
      <c r="AI53" s="46">
        <f t="shared" si="76"/>
        <v>7.4044442439999983E-2</v>
      </c>
      <c r="AJ53" s="46">
        <f t="shared" si="77"/>
        <v>0.11519474394</v>
      </c>
      <c r="AK53" s="46">
        <f t="shared" si="77"/>
        <v>0.59477249491999984</v>
      </c>
    </row>
    <row r="54" spans="1:37" x14ac:dyDescent="0.25">
      <c r="A54" s="16" t="s">
        <v>144</v>
      </c>
      <c r="B54" s="27">
        <v>42161</v>
      </c>
      <c r="C54" s="19" t="s">
        <v>168</v>
      </c>
      <c r="D54" s="31">
        <v>0.44843749999999999</v>
      </c>
      <c r="E54" s="16">
        <v>2</v>
      </c>
      <c r="F54" s="16"/>
      <c r="G54" s="16"/>
      <c r="H54" s="41">
        <v>1.6</v>
      </c>
      <c r="I54" s="41">
        <v>1.6</v>
      </c>
      <c r="J54" s="16">
        <v>1.8</v>
      </c>
      <c r="K54" s="41">
        <v>2</v>
      </c>
      <c r="L54" s="46">
        <v>0.1177</v>
      </c>
      <c r="M54" s="46">
        <f t="shared" si="61"/>
        <v>1.2056440180000001E-2</v>
      </c>
      <c r="N54" s="46">
        <f t="shared" si="62"/>
        <v>6.0079811239999989E-2</v>
      </c>
      <c r="O54" s="46">
        <v>0.15310000000000001</v>
      </c>
      <c r="P54" s="46">
        <f t="shared" si="63"/>
        <v>1.5178840540000002E-2</v>
      </c>
      <c r="Q54" s="46">
        <f t="shared" si="64"/>
        <v>7.9093193719999996E-2</v>
      </c>
      <c r="R54" s="46">
        <v>0.1234</v>
      </c>
      <c r="S54" s="46">
        <f t="shared" si="65"/>
        <v>1.255919956E-2</v>
      </c>
      <c r="T54" s="46">
        <f t="shared" si="66"/>
        <v>6.3141288079999996E-2</v>
      </c>
      <c r="U54" s="46">
        <v>0.12790000000000001</v>
      </c>
      <c r="V54" s="46">
        <f t="shared" si="67"/>
        <v>1.2956114860000001E-2</v>
      </c>
      <c r="W54" s="46">
        <f t="shared" si="68"/>
        <v>6.555824348E-2</v>
      </c>
      <c r="X54" s="46">
        <v>0.16420000000000001</v>
      </c>
      <c r="Y54" s="46">
        <f t="shared" si="69"/>
        <v>1.6157898279999999E-2</v>
      </c>
      <c r="Z54" s="46">
        <f t="shared" si="70"/>
        <v>8.505501704E-2</v>
      </c>
      <c r="AA54" s="46">
        <v>0.13819999999999999</v>
      </c>
      <c r="AB54" s="46">
        <f t="shared" si="71"/>
        <v>1.386460988E-2</v>
      </c>
      <c r="AC54" s="46">
        <f t="shared" si="72"/>
        <v>7.1090385839999992E-2</v>
      </c>
      <c r="AD54" s="46">
        <v>0.1502</v>
      </c>
      <c r="AE54" s="46">
        <f t="shared" si="73"/>
        <v>1.4923050680000001E-2</v>
      </c>
      <c r="AF54" s="46">
        <f t="shared" si="74"/>
        <v>7.7535600239999988E-2</v>
      </c>
      <c r="AG54" s="46">
        <v>0.13439999999999999</v>
      </c>
      <c r="AH54" s="46">
        <f t="shared" si="75"/>
        <v>1.352943696E-2</v>
      </c>
      <c r="AI54" s="46">
        <f t="shared" si="76"/>
        <v>6.9049401279999992E-2</v>
      </c>
      <c r="AJ54" s="46">
        <f t="shared" si="77"/>
        <v>0.11122559094000001</v>
      </c>
      <c r="AK54" s="46">
        <f t="shared" si="77"/>
        <v>0.57060294091999997</v>
      </c>
    </row>
    <row r="55" spans="1:37" ht="15.75" x14ac:dyDescent="0.25">
      <c r="A55" s="64" t="s">
        <v>134</v>
      </c>
      <c r="B55" s="27">
        <v>42163</v>
      </c>
      <c r="C55" s="19" t="s">
        <v>168</v>
      </c>
      <c r="D55" s="31">
        <v>0.44843749999999999</v>
      </c>
      <c r="E55" s="16">
        <v>2</v>
      </c>
      <c r="F55" s="16">
        <v>1</v>
      </c>
      <c r="G55" s="16"/>
      <c r="H55" s="41">
        <v>1.9</v>
      </c>
      <c r="I55" s="41">
        <v>1.9</v>
      </c>
      <c r="J55" s="16">
        <v>1.7</v>
      </c>
      <c r="K55" s="41">
        <v>1.9</v>
      </c>
      <c r="L55" s="46">
        <v>0.13109999999999999</v>
      </c>
      <c r="M55" s="46">
        <f t="shared" si="61"/>
        <v>1.3238365739999999E-2</v>
      </c>
      <c r="N55" s="46">
        <f t="shared" si="62"/>
        <v>6.7276967319999992E-2</v>
      </c>
      <c r="O55" s="46">
        <v>0.1275</v>
      </c>
      <c r="P55" s="46">
        <f t="shared" si="63"/>
        <v>1.2920833500000001E-2</v>
      </c>
      <c r="Q55" s="46">
        <f t="shared" si="64"/>
        <v>6.5343402999999994E-2</v>
      </c>
      <c r="R55" s="46">
        <v>0.20799999999999999</v>
      </c>
      <c r="S55" s="46">
        <f t="shared" si="65"/>
        <v>2.0021207199999998E-2</v>
      </c>
      <c r="T55" s="46">
        <f t="shared" si="66"/>
        <v>0.10858004959999998</v>
      </c>
      <c r="U55" s="46">
        <v>0.16270000000000001</v>
      </c>
      <c r="V55" s="46">
        <f t="shared" si="67"/>
        <v>1.6025593179999999E-2</v>
      </c>
      <c r="W55" s="46">
        <f t="shared" si="68"/>
        <v>8.4249365239999999E-2</v>
      </c>
      <c r="X55" s="46">
        <v>0.18659999999999999</v>
      </c>
      <c r="Y55" s="46">
        <f t="shared" si="69"/>
        <v>1.8133654440000001E-2</v>
      </c>
      <c r="Z55" s="46">
        <f t="shared" si="70"/>
        <v>9.7086083919999983E-2</v>
      </c>
      <c r="AA55" s="46">
        <v>0.1145</v>
      </c>
      <c r="AB55" s="46">
        <f t="shared" si="71"/>
        <v>1.17741893E-2</v>
      </c>
      <c r="AC55" s="46">
        <f t="shared" si="72"/>
        <v>5.8361087399999997E-2</v>
      </c>
      <c r="AD55" s="46">
        <v>0.18260000000000001</v>
      </c>
      <c r="AE55" s="46">
        <f t="shared" si="73"/>
        <v>1.7780840840000003E-2</v>
      </c>
      <c r="AF55" s="46">
        <f t="shared" si="74"/>
        <v>9.4937679119999993E-2</v>
      </c>
      <c r="AG55" s="46">
        <v>0.1021</v>
      </c>
      <c r="AH55" s="46">
        <f t="shared" si="75"/>
        <v>1.068046714E-2</v>
      </c>
      <c r="AI55" s="46">
        <f t="shared" si="76"/>
        <v>5.1701032519999988E-2</v>
      </c>
      <c r="AJ55" s="46">
        <f t="shared" si="77"/>
        <v>0.12057515134000001</v>
      </c>
      <c r="AK55" s="46">
        <f t="shared" si="77"/>
        <v>0.62753566811999995</v>
      </c>
    </row>
    <row r="56" spans="1:37" x14ac:dyDescent="0.25">
      <c r="A56" s="16" t="s">
        <v>159</v>
      </c>
      <c r="B56" s="27">
        <v>42160</v>
      </c>
      <c r="C56" s="16" t="s">
        <v>168</v>
      </c>
      <c r="D56" s="28">
        <v>0.44843749999999999</v>
      </c>
      <c r="E56" s="16">
        <v>3</v>
      </c>
      <c r="F56" s="16"/>
      <c r="G56" s="16"/>
      <c r="H56" s="16"/>
      <c r="I56" s="16">
        <v>1.1000000000000001</v>
      </c>
      <c r="J56" s="41">
        <v>1.3</v>
      </c>
      <c r="K56" s="41">
        <v>1.5</v>
      </c>
      <c r="L56" s="16">
        <v>0.1656</v>
      </c>
      <c r="M56" s="46">
        <f t="shared" si="61"/>
        <v>1.628138304E-2</v>
      </c>
      <c r="N56" s="46">
        <f t="shared" si="62"/>
        <v>8.5806958719999993E-2</v>
      </c>
      <c r="O56" s="16">
        <v>0.1208</v>
      </c>
      <c r="P56" s="46">
        <f t="shared" si="63"/>
        <v>1.232987072E-2</v>
      </c>
      <c r="Q56" s="46">
        <f t="shared" si="64"/>
        <v>6.174482496E-2</v>
      </c>
      <c r="R56" s="16">
        <v>0.12790000000000001</v>
      </c>
      <c r="S56" s="46">
        <f t="shared" si="65"/>
        <v>1.2956114860000001E-2</v>
      </c>
      <c r="T56" s="46">
        <f t="shared" si="66"/>
        <v>6.555824348E-2</v>
      </c>
      <c r="U56" s="16">
        <v>0.14119999999999999</v>
      </c>
      <c r="V56" s="46">
        <f t="shared" si="67"/>
        <v>1.4129220079999999E-2</v>
      </c>
      <c r="W56" s="46">
        <f t="shared" si="68"/>
        <v>7.2701689439999981E-2</v>
      </c>
      <c r="X56" s="46">
        <v>0.2296</v>
      </c>
      <c r="Y56" s="46">
        <f t="shared" si="69"/>
        <v>2.192640064E-2</v>
      </c>
      <c r="Z56" s="46">
        <f t="shared" si="70"/>
        <v>0.12018143551999999</v>
      </c>
      <c r="AA56" s="46">
        <v>0.1027</v>
      </c>
      <c r="AB56" s="46">
        <f t="shared" si="71"/>
        <v>1.073338918E-2</v>
      </c>
      <c r="AC56" s="46">
        <f t="shared" si="72"/>
        <v>5.202329323999999E-2</v>
      </c>
      <c r="AD56" s="16">
        <v>0.2203</v>
      </c>
      <c r="AE56" s="46">
        <f t="shared" si="73"/>
        <v>2.110610902E-2</v>
      </c>
      <c r="AF56" s="46">
        <f t="shared" si="74"/>
        <v>0.11518639435999999</v>
      </c>
      <c r="AG56" s="16">
        <v>0.1148</v>
      </c>
      <c r="AH56" s="46">
        <f t="shared" si="75"/>
        <v>1.180065032E-2</v>
      </c>
      <c r="AI56" s="46">
        <f t="shared" si="76"/>
        <v>5.8522217759999995E-2</v>
      </c>
      <c r="AJ56" s="46">
        <f t="shared" si="77"/>
        <v>0.12126313785999999</v>
      </c>
      <c r="AK56" s="46">
        <f t="shared" si="77"/>
        <v>0.63172505747999996</v>
      </c>
    </row>
    <row r="57" spans="1:37" x14ac:dyDescent="0.25">
      <c r="A57" s="16" t="s">
        <v>136</v>
      </c>
      <c r="B57" s="27">
        <v>42151</v>
      </c>
      <c r="C57" s="16" t="s">
        <v>167</v>
      </c>
      <c r="D57" s="28">
        <v>0.44843749999999999</v>
      </c>
      <c r="E57" s="16">
        <v>3</v>
      </c>
      <c r="F57" s="16"/>
      <c r="G57" s="16"/>
      <c r="H57" s="16"/>
      <c r="I57" s="16">
        <v>1.3</v>
      </c>
      <c r="J57" s="41">
        <v>1.1000000000000001</v>
      </c>
      <c r="K57" s="41">
        <v>1.4</v>
      </c>
      <c r="L57" s="16">
        <v>0.14449999999999999</v>
      </c>
      <c r="M57" s="46">
        <f t="shared" si="61"/>
        <v>1.4420291299999999E-2</v>
      </c>
      <c r="N57" s="46">
        <f t="shared" si="62"/>
        <v>7.4474123399999981E-2</v>
      </c>
      <c r="O57" s="16">
        <v>0.1724</v>
      </c>
      <c r="P57" s="46">
        <f t="shared" si="63"/>
        <v>1.6881166160000002E-2</v>
      </c>
      <c r="Q57" s="46">
        <f t="shared" si="64"/>
        <v>8.9459246879999982E-2</v>
      </c>
      <c r="R57" s="16">
        <v>0.1515</v>
      </c>
      <c r="S57" s="46">
        <f t="shared" si="65"/>
        <v>1.50377151E-2</v>
      </c>
      <c r="T57" s="46">
        <f t="shared" si="66"/>
        <v>7.8233831799999987E-2</v>
      </c>
      <c r="U57" s="16">
        <v>0.17369999999999999</v>
      </c>
      <c r="V57" s="46">
        <f t="shared" si="67"/>
        <v>1.6995830579999999E-2</v>
      </c>
      <c r="W57" s="46">
        <f t="shared" si="68"/>
        <v>9.015747843999998E-2</v>
      </c>
      <c r="X57" s="46">
        <v>0.15640000000000001</v>
      </c>
      <c r="Y57" s="46">
        <f t="shared" si="69"/>
        <v>1.5469911760000002E-2</v>
      </c>
      <c r="Z57" s="46">
        <f t="shared" si="70"/>
        <v>8.0865627679999996E-2</v>
      </c>
      <c r="AA57" s="46">
        <v>0.1193</v>
      </c>
      <c r="AB57" s="46">
        <f t="shared" si="71"/>
        <v>1.219756562E-2</v>
      </c>
      <c r="AC57" s="46">
        <f t="shared" si="72"/>
        <v>6.0939173159999999E-2</v>
      </c>
      <c r="AD57" s="16">
        <v>0.1154</v>
      </c>
      <c r="AE57" s="46">
        <f t="shared" si="73"/>
        <v>1.185357236E-2</v>
      </c>
      <c r="AF57" s="46">
        <f t="shared" si="74"/>
        <v>5.8844478479999997E-2</v>
      </c>
      <c r="AG57" s="16">
        <v>0.16539999999999999</v>
      </c>
      <c r="AH57" s="46">
        <f t="shared" si="75"/>
        <v>1.626374236E-2</v>
      </c>
      <c r="AI57" s="46">
        <f t="shared" si="76"/>
        <v>8.569953847999999E-2</v>
      </c>
      <c r="AJ57" s="46">
        <f t="shared" si="77"/>
        <v>0.11911979523999999</v>
      </c>
      <c r="AK57" s="46">
        <f t="shared" si="77"/>
        <v>0.61867349831999985</v>
      </c>
    </row>
    <row r="58" spans="1:37" x14ac:dyDescent="0.25">
      <c r="A58" s="16" t="s">
        <v>160</v>
      </c>
      <c r="B58" s="27">
        <v>42174</v>
      </c>
      <c r="C58" s="16" t="s">
        <v>168</v>
      </c>
      <c r="D58" s="31">
        <v>0.44843749999999999</v>
      </c>
      <c r="E58" s="16">
        <v>4</v>
      </c>
      <c r="F58" s="16"/>
      <c r="G58" s="16"/>
      <c r="H58" s="41">
        <v>1.8</v>
      </c>
      <c r="I58" s="41">
        <v>1.6</v>
      </c>
      <c r="J58" s="41">
        <v>1.6</v>
      </c>
      <c r="K58" s="41">
        <v>1.9</v>
      </c>
      <c r="L58" s="46">
        <v>0.13569999999999999</v>
      </c>
      <c r="M58" s="46">
        <f t="shared" si="61"/>
        <v>1.3644101379999999E-2</v>
      </c>
      <c r="N58" s="46">
        <f t="shared" si="62"/>
        <v>6.974763283999999E-2</v>
      </c>
      <c r="O58" s="46">
        <v>0.1532</v>
      </c>
      <c r="P58" s="46">
        <f t="shared" si="63"/>
        <v>1.518766088E-2</v>
      </c>
      <c r="Q58" s="46">
        <f t="shared" si="64"/>
        <v>7.9146903839999991E-2</v>
      </c>
      <c r="R58" s="46">
        <v>0.1326</v>
      </c>
      <c r="S58" s="46">
        <f t="shared" si="65"/>
        <v>1.337067084E-2</v>
      </c>
      <c r="T58" s="46">
        <f t="shared" si="66"/>
        <v>6.8082619119999993E-2</v>
      </c>
      <c r="U58" s="46">
        <v>0.1368</v>
      </c>
      <c r="V58" s="46">
        <f t="shared" si="67"/>
        <v>1.3741125120000001E-2</v>
      </c>
      <c r="W58" s="46">
        <f t="shared" si="68"/>
        <v>7.0338444159999999E-2</v>
      </c>
      <c r="X58" s="46">
        <v>0.16800000000000001</v>
      </c>
      <c r="Y58" s="46">
        <f t="shared" si="69"/>
        <v>1.6493071200000001E-2</v>
      </c>
      <c r="Z58" s="46">
        <f t="shared" si="70"/>
        <v>8.70960016E-2</v>
      </c>
      <c r="AA58" s="46">
        <v>0.14829999999999999</v>
      </c>
      <c r="AB58" s="46">
        <f t="shared" si="71"/>
        <v>1.4755464219999999E-2</v>
      </c>
      <c r="AC58" s="46">
        <f t="shared" si="72"/>
        <v>7.6515107959999981E-2</v>
      </c>
      <c r="AD58" s="46">
        <v>0.18079999999999999</v>
      </c>
      <c r="AE58" s="46">
        <f t="shared" si="73"/>
        <v>1.7622074719999999E-2</v>
      </c>
      <c r="AF58" s="46">
        <f t="shared" si="74"/>
        <v>9.397089695999998E-2</v>
      </c>
      <c r="AG58" s="46">
        <v>0.1953</v>
      </c>
      <c r="AH58" s="46">
        <f t="shared" si="75"/>
        <v>1.8901024020000001E-2</v>
      </c>
      <c r="AI58" s="46">
        <f t="shared" si="76"/>
        <v>0.10175886435999999</v>
      </c>
      <c r="AJ58" s="46">
        <f t="shared" si="77"/>
        <v>0.12371519238000002</v>
      </c>
      <c r="AK58" s="46">
        <f t="shared" si="77"/>
        <v>0.64665647084</v>
      </c>
    </row>
    <row r="59" spans="1:37" ht="15.75" x14ac:dyDescent="0.25">
      <c r="A59" s="64" t="s">
        <v>138</v>
      </c>
      <c r="B59" s="27">
        <v>42159</v>
      </c>
      <c r="C59" s="16" t="s">
        <v>168</v>
      </c>
      <c r="D59" s="31">
        <v>0.44843749999999999</v>
      </c>
      <c r="E59" s="16">
        <v>4</v>
      </c>
      <c r="F59" s="16"/>
      <c r="G59" s="16">
        <v>2</v>
      </c>
      <c r="H59" s="41">
        <v>1.1000000000000001</v>
      </c>
      <c r="I59" s="41">
        <v>1.1000000000000001</v>
      </c>
      <c r="J59" s="16">
        <v>1.2</v>
      </c>
      <c r="K59" s="41">
        <v>1.3</v>
      </c>
      <c r="L59" s="46">
        <v>0.1757</v>
      </c>
      <c r="M59" s="46">
        <f t="shared" si="61"/>
        <v>1.717223738E-2</v>
      </c>
      <c r="N59" s="46">
        <f t="shared" si="62"/>
        <v>9.1231680839999982E-2</v>
      </c>
      <c r="O59" s="46">
        <v>0.15090000000000001</v>
      </c>
      <c r="P59" s="46">
        <f t="shared" si="63"/>
        <v>1.4984793060000001E-2</v>
      </c>
      <c r="Q59" s="46">
        <f t="shared" si="64"/>
        <v>7.7911571079999992E-2</v>
      </c>
      <c r="R59" s="46" t="s">
        <v>151</v>
      </c>
      <c r="S59" s="46" t="s">
        <v>151</v>
      </c>
      <c r="T59" s="46" t="s">
        <v>151</v>
      </c>
      <c r="U59" s="46" t="s">
        <v>151</v>
      </c>
      <c r="V59" s="46" t="s">
        <v>151</v>
      </c>
      <c r="W59" s="46" t="s">
        <v>151</v>
      </c>
      <c r="X59" s="46">
        <v>0.14649999999999999</v>
      </c>
      <c r="Y59" s="46">
        <f t="shared" si="69"/>
        <v>1.45966981E-2</v>
      </c>
      <c r="Z59" s="46">
        <f t="shared" si="70"/>
        <v>7.5548325799999982E-2</v>
      </c>
      <c r="AA59" s="46">
        <v>0.16500000000000001</v>
      </c>
      <c r="AB59" s="46">
        <f t="shared" si="71"/>
        <v>1.6228461E-2</v>
      </c>
      <c r="AC59" s="46">
        <f t="shared" si="72"/>
        <v>8.5484697999999998E-2</v>
      </c>
      <c r="AD59" s="46">
        <v>0.14829999999999999</v>
      </c>
      <c r="AE59" s="46">
        <f t="shared" si="73"/>
        <v>1.4755464219999999E-2</v>
      </c>
      <c r="AF59" s="46">
        <f t="shared" si="74"/>
        <v>7.6515107959999981E-2</v>
      </c>
      <c r="AG59" s="46">
        <v>0.16650000000000001</v>
      </c>
      <c r="AH59" s="46">
        <f t="shared" si="75"/>
        <v>1.63607661E-2</v>
      </c>
      <c r="AI59" s="46">
        <f t="shared" si="76"/>
        <v>8.6290349799999999E-2</v>
      </c>
      <c r="AJ59" s="46">
        <f t="shared" si="77"/>
        <v>9.4098419860000004E-2</v>
      </c>
      <c r="AK59" s="46">
        <f t="shared" si="77"/>
        <v>0.49298173347999996</v>
      </c>
    </row>
    <row r="60" spans="1:37" x14ac:dyDescent="0.25">
      <c r="A60" s="16" t="s">
        <v>161</v>
      </c>
      <c r="B60" s="27">
        <v>42138</v>
      </c>
      <c r="C60" s="16" t="s">
        <v>166</v>
      </c>
      <c r="D60" s="31">
        <v>0.44843749999999999</v>
      </c>
      <c r="E60" s="16">
        <v>4</v>
      </c>
      <c r="F60" s="16"/>
      <c r="G60" s="16"/>
      <c r="H60" s="41">
        <v>1.6</v>
      </c>
      <c r="I60" s="41">
        <v>1.5</v>
      </c>
      <c r="J60" s="41">
        <v>1.8</v>
      </c>
      <c r="K60" s="41">
        <v>2</v>
      </c>
      <c r="L60" s="46">
        <v>0.15720000000000001</v>
      </c>
      <c r="M60" s="46">
        <f t="shared" si="61"/>
        <v>1.554047448E-2</v>
      </c>
      <c r="N60" s="46">
        <f t="shared" si="62"/>
        <v>8.1295308639999994E-2</v>
      </c>
      <c r="O60" s="46">
        <v>0.15279999999999999</v>
      </c>
      <c r="P60" s="46">
        <f t="shared" si="63"/>
        <v>1.515237952E-2</v>
      </c>
      <c r="Q60" s="46">
        <f t="shared" si="64"/>
        <v>7.8932063359999985E-2</v>
      </c>
      <c r="R60" s="46">
        <v>0.14729999999999999</v>
      </c>
      <c r="S60" s="46">
        <f t="shared" si="65"/>
        <v>1.4667260819999998E-2</v>
      </c>
      <c r="T60" s="46">
        <f t="shared" si="66"/>
        <v>7.597800675999998E-2</v>
      </c>
      <c r="U60" s="46">
        <v>0.1181</v>
      </c>
      <c r="V60" s="46">
        <f t="shared" si="67"/>
        <v>1.2091721539999999E-2</v>
      </c>
      <c r="W60" s="46">
        <f t="shared" si="68"/>
        <v>6.0294651719999995E-2</v>
      </c>
      <c r="X60" s="46">
        <v>0.17019999999999999</v>
      </c>
      <c r="Y60" s="46">
        <f t="shared" si="69"/>
        <v>1.6687118680000002E-2</v>
      </c>
      <c r="Z60" s="46">
        <f t="shared" si="70"/>
        <v>8.8277624239999991E-2</v>
      </c>
      <c r="AA60" s="46">
        <v>0.16520000000000001</v>
      </c>
      <c r="AB60" s="46">
        <f t="shared" si="71"/>
        <v>1.624610168E-2</v>
      </c>
      <c r="AC60" s="46">
        <f t="shared" si="72"/>
        <v>8.5592118240000001E-2</v>
      </c>
      <c r="AD60" s="46">
        <v>0.2036</v>
      </c>
      <c r="AE60" s="46">
        <f t="shared" si="73"/>
        <v>1.963311224E-2</v>
      </c>
      <c r="AF60" s="46">
        <f t="shared" si="74"/>
        <v>0.10621680431999998</v>
      </c>
      <c r="AG60" s="46">
        <v>0.1547</v>
      </c>
      <c r="AH60" s="46">
        <f t="shared" si="75"/>
        <v>1.5319965980000001E-2</v>
      </c>
      <c r="AI60" s="46">
        <f t="shared" si="76"/>
        <v>7.9952555639999992E-2</v>
      </c>
      <c r="AJ60" s="46">
        <f t="shared" si="77"/>
        <v>0.12533813493999998</v>
      </c>
      <c r="AK60" s="46">
        <f t="shared" si="77"/>
        <v>0.65653913291999999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topLeftCell="B1" zoomScale="70" zoomScaleNormal="70" workbookViewId="0">
      <selection activeCell="T15" sqref="T15"/>
    </sheetView>
  </sheetViews>
  <sheetFormatPr defaultColWidth="8.85546875" defaultRowHeight="15" x14ac:dyDescent="0.25"/>
  <cols>
    <col min="27" max="27" width="12.28515625" bestFit="1" customWidth="1"/>
    <col min="28" max="29" width="12" bestFit="1" customWidth="1"/>
  </cols>
  <sheetData>
    <row r="1" spans="1:26" x14ac:dyDescent="0.25">
      <c r="A1" s="1" t="s">
        <v>7</v>
      </c>
      <c r="B1" s="2" t="s">
        <v>8</v>
      </c>
      <c r="C1" s="1" t="s">
        <v>9</v>
      </c>
      <c r="D1" s="1" t="s">
        <v>0</v>
      </c>
      <c r="E1" s="3" t="s">
        <v>10</v>
      </c>
      <c r="F1" s="1" t="s">
        <v>11</v>
      </c>
      <c r="J1" t="s">
        <v>147</v>
      </c>
      <c r="K1" t="s">
        <v>148</v>
      </c>
      <c r="P1" t="s">
        <v>299</v>
      </c>
    </row>
    <row r="2" spans="1:26" x14ac:dyDescent="0.25">
      <c r="A2" s="4" t="s">
        <v>72</v>
      </c>
      <c r="B2" s="5" t="s">
        <v>73</v>
      </c>
      <c r="C2" s="4">
        <v>4</v>
      </c>
      <c r="D2" s="6">
        <v>3.340393518518519</v>
      </c>
      <c r="E2" s="7">
        <v>0.60170000000000001</v>
      </c>
      <c r="F2" s="4" t="s">
        <v>71</v>
      </c>
      <c r="I2" s="5" t="s">
        <v>73</v>
      </c>
      <c r="J2" s="14">
        <f>SUM(E2:E3)</f>
        <v>0.95199999999999996</v>
      </c>
      <c r="K2">
        <f>J2/1000</f>
        <v>9.5199999999999994E-4</v>
      </c>
      <c r="N2" t="s">
        <v>149</v>
      </c>
      <c r="O2" s="15">
        <v>4.166666666666667</v>
      </c>
    </row>
    <row r="3" spans="1:26" x14ac:dyDescent="0.25">
      <c r="A3" s="4" t="s">
        <v>74</v>
      </c>
      <c r="B3" s="5" t="s">
        <v>73</v>
      </c>
      <c r="C3" s="4">
        <v>4</v>
      </c>
      <c r="D3" s="6">
        <v>3.340393518518519</v>
      </c>
      <c r="E3" s="7">
        <v>0.3503</v>
      </c>
      <c r="F3" s="4" t="s">
        <v>71</v>
      </c>
      <c r="I3" s="5" t="s">
        <v>106</v>
      </c>
      <c r="J3" s="14">
        <f>SUM(E4:E5)</f>
        <v>1.7627999999999999</v>
      </c>
      <c r="K3">
        <f>J3/1000</f>
        <v>1.7627999999999999E-3</v>
      </c>
      <c r="N3" t="s">
        <v>33</v>
      </c>
      <c r="O3" s="15">
        <v>4.166666666666667</v>
      </c>
      <c r="P3">
        <v>6.1519999999999999E-4</v>
      </c>
    </row>
    <row r="4" spans="1:26" x14ac:dyDescent="0.25">
      <c r="A4" s="4" t="s">
        <v>105</v>
      </c>
      <c r="B4" s="5" t="s">
        <v>106</v>
      </c>
      <c r="C4" s="4">
        <v>4</v>
      </c>
      <c r="D4" s="6">
        <v>2.5141203703703705</v>
      </c>
      <c r="E4" s="7">
        <v>1.5401</v>
      </c>
      <c r="F4" s="4" t="s">
        <v>107</v>
      </c>
      <c r="I4" s="5" t="s">
        <v>61</v>
      </c>
      <c r="J4" s="14">
        <f>SUM(E6)</f>
        <v>6.4100000000000004E-2</v>
      </c>
      <c r="K4">
        <f t="shared" ref="K4:K48" si="0">J4/1000</f>
        <v>6.41E-5</v>
      </c>
      <c r="N4" t="s">
        <v>31</v>
      </c>
      <c r="O4" s="15">
        <v>4.166666666666667</v>
      </c>
      <c r="P4">
        <v>2.6410000000000001E-3</v>
      </c>
    </row>
    <row r="5" spans="1:26" x14ac:dyDescent="0.25">
      <c r="A5" s="4" t="s">
        <v>108</v>
      </c>
      <c r="B5" s="5" t="s">
        <v>106</v>
      </c>
      <c r="C5" s="4">
        <v>4</v>
      </c>
      <c r="D5" s="6">
        <v>2.5141203703703705</v>
      </c>
      <c r="E5" s="7">
        <v>0.22270000000000001</v>
      </c>
      <c r="F5" s="4" t="s">
        <v>107</v>
      </c>
      <c r="I5" s="5" t="s">
        <v>138</v>
      </c>
      <c r="J5" s="14">
        <f>SUM(E7)</f>
        <v>9.1300000000000006E-2</v>
      </c>
      <c r="K5">
        <f t="shared" si="0"/>
        <v>9.130000000000001E-5</v>
      </c>
      <c r="N5" t="s">
        <v>40</v>
      </c>
      <c r="O5" s="15">
        <v>4.166666666666667</v>
      </c>
      <c r="P5">
        <v>1.5133E-3</v>
      </c>
    </row>
    <row r="6" spans="1:26" x14ac:dyDescent="0.25">
      <c r="A6" s="4" t="s">
        <v>60</v>
      </c>
      <c r="B6" s="5" t="s">
        <v>61</v>
      </c>
      <c r="C6" s="4">
        <v>4</v>
      </c>
      <c r="D6" s="12">
        <v>4.166666666666667</v>
      </c>
      <c r="E6" s="7">
        <v>6.4100000000000004E-2</v>
      </c>
      <c r="F6" s="4" t="s">
        <v>58</v>
      </c>
      <c r="I6" s="5" t="s">
        <v>63</v>
      </c>
      <c r="J6" s="14">
        <f>SUM(E8)</f>
        <v>0.22220000000000001</v>
      </c>
      <c r="K6">
        <f t="shared" si="0"/>
        <v>2.2220000000000001E-4</v>
      </c>
      <c r="N6" t="s">
        <v>43</v>
      </c>
      <c r="O6" s="15">
        <v>4.166666666666667</v>
      </c>
      <c r="P6">
        <v>4.5429999999999998E-4</v>
      </c>
    </row>
    <row r="7" spans="1:26" x14ac:dyDescent="0.25">
      <c r="A7" s="4" t="s">
        <v>137</v>
      </c>
      <c r="B7" s="5" t="s">
        <v>138</v>
      </c>
      <c r="C7" s="4">
        <v>4</v>
      </c>
      <c r="D7" s="13">
        <v>0.44843749999999999</v>
      </c>
      <c r="E7" s="7">
        <v>9.1300000000000006E-2</v>
      </c>
      <c r="F7" s="4" t="s">
        <v>132</v>
      </c>
      <c r="I7" s="5" t="s">
        <v>76</v>
      </c>
      <c r="J7" s="14">
        <f>SUM(E9)</f>
        <v>0.1326</v>
      </c>
      <c r="K7">
        <f t="shared" si="0"/>
        <v>1.326E-4</v>
      </c>
      <c r="N7" t="s">
        <v>47</v>
      </c>
      <c r="O7" s="15">
        <v>4.166666666666667</v>
      </c>
      <c r="P7">
        <v>1.383E-4</v>
      </c>
      <c r="Z7" s="15"/>
    </row>
    <row r="8" spans="1:26" x14ac:dyDescent="0.25">
      <c r="A8" s="4" t="s">
        <v>62</v>
      </c>
      <c r="B8" s="5" t="s">
        <v>63</v>
      </c>
      <c r="C8" s="4">
        <v>4</v>
      </c>
      <c r="D8" s="12">
        <v>4.166666666666667</v>
      </c>
      <c r="E8" s="7">
        <v>0.22220000000000001</v>
      </c>
      <c r="F8" s="4" t="s">
        <v>58</v>
      </c>
      <c r="I8" s="5" t="s">
        <v>16</v>
      </c>
      <c r="J8" s="14">
        <f>SUM(E10:E11)</f>
        <v>0.33810000000000001</v>
      </c>
      <c r="K8">
        <f t="shared" si="0"/>
        <v>3.3810000000000003E-4</v>
      </c>
      <c r="N8" t="s">
        <v>49</v>
      </c>
      <c r="O8" s="15">
        <v>4.166666666666667</v>
      </c>
      <c r="P8">
        <v>1.0586999999999999E-3</v>
      </c>
      <c r="Z8" s="15"/>
    </row>
    <row r="9" spans="1:26" x14ac:dyDescent="0.25">
      <c r="A9" s="4" t="s">
        <v>75</v>
      </c>
      <c r="B9" s="5" t="s">
        <v>76</v>
      </c>
      <c r="C9" s="4">
        <v>1</v>
      </c>
      <c r="D9" s="6">
        <v>2.5141203703703705</v>
      </c>
      <c r="E9" s="7">
        <v>0.1326</v>
      </c>
      <c r="F9" s="4" t="s">
        <v>77</v>
      </c>
      <c r="I9" s="5" t="s">
        <v>99</v>
      </c>
      <c r="J9" s="14">
        <f>SUM(E12:E13)</f>
        <v>1.9220000000000002</v>
      </c>
      <c r="K9">
        <f t="shared" si="0"/>
        <v>1.9220000000000001E-3</v>
      </c>
      <c r="N9" t="s">
        <v>53</v>
      </c>
      <c r="O9" s="15">
        <v>4.166666666666667</v>
      </c>
      <c r="P9">
        <v>2.5740000000000002E-4</v>
      </c>
      <c r="Z9" s="15"/>
    </row>
    <row r="10" spans="1:26" x14ac:dyDescent="0.25">
      <c r="A10" s="4" t="s">
        <v>15</v>
      </c>
      <c r="B10" s="5" t="s">
        <v>16</v>
      </c>
      <c r="C10" s="4">
        <v>1</v>
      </c>
      <c r="D10" s="6">
        <v>3.340393518518519</v>
      </c>
      <c r="E10" s="7">
        <v>0.3019</v>
      </c>
      <c r="F10" s="4" t="s">
        <v>17</v>
      </c>
      <c r="I10" s="5" t="s">
        <v>117</v>
      </c>
      <c r="J10" s="14">
        <f>SUM(E14)</f>
        <v>6.5500000000000003E-2</v>
      </c>
      <c r="K10">
        <f t="shared" si="0"/>
        <v>6.5500000000000006E-5</v>
      </c>
      <c r="N10" t="s">
        <v>55</v>
      </c>
      <c r="O10" s="15">
        <v>4.166666666666667</v>
      </c>
      <c r="P10">
        <v>1.684E-4</v>
      </c>
      <c r="Z10" s="15"/>
    </row>
    <row r="11" spans="1:26" x14ac:dyDescent="0.25">
      <c r="A11" s="4" t="s">
        <v>18</v>
      </c>
      <c r="B11" s="5" t="s">
        <v>16</v>
      </c>
      <c r="C11" s="4">
        <v>1</v>
      </c>
      <c r="D11" s="6">
        <v>3.340393518518519</v>
      </c>
      <c r="E11" s="7">
        <v>3.6200000000000003E-2</v>
      </c>
      <c r="F11" s="4" t="s">
        <v>17</v>
      </c>
      <c r="I11" s="5" t="s">
        <v>81</v>
      </c>
      <c r="J11" s="14">
        <f>SUM(E15:E16)</f>
        <v>0.25209999999999999</v>
      </c>
      <c r="K11">
        <f t="shared" si="0"/>
        <v>2.521E-4</v>
      </c>
      <c r="N11" t="s">
        <v>57</v>
      </c>
      <c r="O11" s="15">
        <v>4.166666666666667</v>
      </c>
      <c r="P11">
        <v>2.6580000000000001E-4</v>
      </c>
    </row>
    <row r="12" spans="1:26" x14ac:dyDescent="0.25">
      <c r="A12" s="4" t="s">
        <v>98</v>
      </c>
      <c r="B12" s="5" t="s">
        <v>99</v>
      </c>
      <c r="C12" s="4">
        <v>2</v>
      </c>
      <c r="D12" s="6">
        <v>2.5141203703703705</v>
      </c>
      <c r="E12" s="7">
        <v>0.93120000000000003</v>
      </c>
      <c r="F12" s="4" t="s">
        <v>94</v>
      </c>
      <c r="I12" s="5" t="s">
        <v>20</v>
      </c>
      <c r="J12" s="14">
        <f>SUM(E17)</f>
        <v>0.33900000000000002</v>
      </c>
      <c r="K12">
        <f t="shared" si="0"/>
        <v>3.39E-4</v>
      </c>
      <c r="N12" t="s">
        <v>61</v>
      </c>
      <c r="O12" s="15">
        <v>4.166666666666667</v>
      </c>
      <c r="P12">
        <v>6.41E-5</v>
      </c>
    </row>
    <row r="13" spans="1:26" x14ac:dyDescent="0.25">
      <c r="A13" s="4" t="s">
        <v>100</v>
      </c>
      <c r="B13" s="5" t="s">
        <v>99</v>
      </c>
      <c r="C13" s="4">
        <v>2</v>
      </c>
      <c r="D13" s="6">
        <v>2.5141203703703705</v>
      </c>
      <c r="E13" s="7">
        <v>0.99080000000000001</v>
      </c>
      <c r="F13" s="4" t="s">
        <v>101</v>
      </c>
      <c r="I13" s="5" t="s">
        <v>142</v>
      </c>
      <c r="J13" s="14"/>
      <c r="N13" t="s">
        <v>63</v>
      </c>
      <c r="O13" s="15">
        <v>4.166666666666667</v>
      </c>
      <c r="P13">
        <v>2.2220000000000001E-4</v>
      </c>
    </row>
    <row r="14" spans="1:26" x14ac:dyDescent="0.25">
      <c r="A14" s="4" t="s">
        <v>116</v>
      </c>
      <c r="B14" s="5" t="s">
        <v>117</v>
      </c>
      <c r="C14" s="4">
        <v>1</v>
      </c>
      <c r="D14" s="13">
        <v>0.44843749999999999</v>
      </c>
      <c r="E14" s="7">
        <v>6.5500000000000003E-2</v>
      </c>
      <c r="F14" s="4" t="s">
        <v>111</v>
      </c>
      <c r="I14" s="5" t="s">
        <v>55</v>
      </c>
      <c r="J14" s="14">
        <f>SUM(E20)</f>
        <v>0.16839999999999999</v>
      </c>
      <c r="K14">
        <f t="shared" si="0"/>
        <v>1.684E-4</v>
      </c>
      <c r="N14" t="s">
        <v>150</v>
      </c>
      <c r="O14" s="15">
        <v>4.166666666666667</v>
      </c>
      <c r="Z14" s="15"/>
    </row>
    <row r="15" spans="1:26" x14ac:dyDescent="0.25">
      <c r="A15" s="4" t="s">
        <v>80</v>
      </c>
      <c r="B15" s="5" t="s">
        <v>81</v>
      </c>
      <c r="C15" s="4">
        <v>1</v>
      </c>
      <c r="D15" s="6">
        <v>2.5141203703703705</v>
      </c>
      <c r="E15" s="7">
        <v>6.5799999999999997E-2</v>
      </c>
      <c r="F15" s="4" t="s">
        <v>77</v>
      </c>
      <c r="I15" s="5" t="s">
        <v>33</v>
      </c>
      <c r="J15" s="14">
        <f>SUM(E21:E22)</f>
        <v>0.61520000000000008</v>
      </c>
      <c r="K15">
        <f t="shared" si="0"/>
        <v>6.152000000000001E-4</v>
      </c>
      <c r="N15" t="s">
        <v>152</v>
      </c>
      <c r="O15" s="15">
        <v>4.166666666666667</v>
      </c>
      <c r="Z15" s="15"/>
    </row>
    <row r="16" spans="1:26" x14ac:dyDescent="0.25">
      <c r="A16" s="4" t="s">
        <v>82</v>
      </c>
      <c r="B16" s="5" t="s">
        <v>81</v>
      </c>
      <c r="C16" s="4">
        <v>1</v>
      </c>
      <c r="D16" s="6">
        <v>2.5141203703703705</v>
      </c>
      <c r="E16" s="7">
        <v>0.18629999999999999</v>
      </c>
      <c r="F16" s="4" t="s">
        <v>77</v>
      </c>
      <c r="I16" s="5" t="s">
        <v>119</v>
      </c>
      <c r="J16" s="14">
        <f>SUM(E23:E24)</f>
        <v>0.16350000000000001</v>
      </c>
      <c r="K16">
        <f t="shared" si="0"/>
        <v>1.6350000000000002E-4</v>
      </c>
      <c r="N16" t="s">
        <v>12</v>
      </c>
      <c r="O16" s="15">
        <v>3.340393518518519</v>
      </c>
      <c r="P16">
        <v>4.7431999999999995E-3</v>
      </c>
      <c r="Z16" s="15"/>
    </row>
    <row r="17" spans="1:26" x14ac:dyDescent="0.25">
      <c r="A17" s="4" t="s">
        <v>19</v>
      </c>
      <c r="B17" s="5" t="s">
        <v>20</v>
      </c>
      <c r="C17" s="4">
        <v>1</v>
      </c>
      <c r="D17" s="6">
        <v>3.340393518518519</v>
      </c>
      <c r="E17" s="7">
        <v>0.33900000000000002</v>
      </c>
      <c r="F17" s="4" t="s">
        <v>17</v>
      </c>
      <c r="I17" s="5" t="s">
        <v>110</v>
      </c>
      <c r="J17" s="14">
        <f>SUM(E25:E26)</f>
        <v>0.28739999999999999</v>
      </c>
      <c r="K17">
        <f t="shared" si="0"/>
        <v>2.8739999999999999E-4</v>
      </c>
      <c r="N17" t="s">
        <v>16</v>
      </c>
      <c r="O17" s="15">
        <v>3.340393518518519</v>
      </c>
      <c r="P17">
        <v>3.3810000000000003E-4</v>
      </c>
      <c r="Z17" s="15"/>
    </row>
    <row r="18" spans="1:26" x14ac:dyDescent="0.25">
      <c r="A18" s="4" t="s">
        <v>48</v>
      </c>
      <c r="B18" s="5" t="s">
        <v>142</v>
      </c>
      <c r="C18" s="4">
        <v>2</v>
      </c>
      <c r="D18" s="6">
        <v>2.5141203703703705</v>
      </c>
      <c r="E18" s="7"/>
      <c r="F18" s="4"/>
      <c r="I18" s="5" t="s">
        <v>31</v>
      </c>
      <c r="J18" s="14">
        <f>SUM(E27:E28)</f>
        <v>2.641</v>
      </c>
      <c r="K18">
        <f t="shared" si="0"/>
        <v>2.6410000000000001E-3</v>
      </c>
      <c r="N18" t="s">
        <v>20</v>
      </c>
      <c r="O18" s="15">
        <v>3.340393518518519</v>
      </c>
      <c r="P18">
        <v>3.39E-4</v>
      </c>
    </row>
    <row r="19" spans="1:26" x14ac:dyDescent="0.25">
      <c r="A19" s="4" t="s">
        <v>50</v>
      </c>
      <c r="B19" s="5" t="s">
        <v>142</v>
      </c>
      <c r="C19" s="4">
        <v>2</v>
      </c>
      <c r="D19" s="6">
        <v>2.5141203703703705</v>
      </c>
      <c r="E19" s="7"/>
      <c r="F19" s="4"/>
      <c r="I19" s="5" t="s">
        <v>84</v>
      </c>
      <c r="J19" s="14">
        <f>SUM(E29)</f>
        <v>0.61040000000000005</v>
      </c>
      <c r="K19">
        <f t="shared" si="0"/>
        <v>6.1040000000000009E-4</v>
      </c>
      <c r="N19" t="s">
        <v>22</v>
      </c>
      <c r="O19" s="15">
        <v>3.340393518518519</v>
      </c>
      <c r="P19">
        <v>4.2640000000000001E-4</v>
      </c>
    </row>
    <row r="20" spans="1:26" x14ac:dyDescent="0.25">
      <c r="A20" s="4" t="s">
        <v>54</v>
      </c>
      <c r="B20" s="5" t="s">
        <v>55</v>
      </c>
      <c r="C20" s="4">
        <v>2</v>
      </c>
      <c r="D20" s="6">
        <v>4.166666666666667</v>
      </c>
      <c r="E20" s="7">
        <v>0.16839999999999999</v>
      </c>
      <c r="F20" s="4" t="s">
        <v>51</v>
      </c>
      <c r="I20" s="5" t="s">
        <v>22</v>
      </c>
      <c r="J20" s="14">
        <f>SUM(E30:E31)</f>
        <v>0.4264</v>
      </c>
      <c r="K20">
        <f t="shared" si="0"/>
        <v>4.2640000000000001E-4</v>
      </c>
      <c r="N20" t="s">
        <v>140</v>
      </c>
      <c r="O20" s="15">
        <v>3.340393518518519</v>
      </c>
    </row>
    <row r="21" spans="1:26" x14ac:dyDescent="0.25">
      <c r="A21" s="4" t="s">
        <v>3</v>
      </c>
      <c r="B21" s="5" t="s">
        <v>33</v>
      </c>
      <c r="C21" s="4">
        <v>1</v>
      </c>
      <c r="D21" s="6">
        <v>4.166666666666667</v>
      </c>
      <c r="E21" s="7">
        <v>0.55800000000000005</v>
      </c>
      <c r="F21" s="4" t="s">
        <v>34</v>
      </c>
      <c r="I21" s="5" t="s">
        <v>12</v>
      </c>
      <c r="J21" s="14">
        <f>SUM(E32:E33)</f>
        <v>4.7431999999999999</v>
      </c>
      <c r="K21">
        <f t="shared" si="0"/>
        <v>4.7431999999999995E-3</v>
      </c>
      <c r="N21" t="s">
        <v>24</v>
      </c>
      <c r="O21" s="15">
        <v>3.340393518518519</v>
      </c>
      <c r="P21">
        <v>4.9549999999999996E-4</v>
      </c>
    </row>
    <row r="22" spans="1:26" x14ac:dyDescent="0.25">
      <c r="A22" s="4" t="s">
        <v>37</v>
      </c>
      <c r="B22" s="5" t="s">
        <v>33</v>
      </c>
      <c r="C22" s="4">
        <v>1</v>
      </c>
      <c r="D22" s="6">
        <v>4.166666666666667</v>
      </c>
      <c r="E22" s="7">
        <v>5.7200000000000001E-2</v>
      </c>
      <c r="F22" s="4" t="s">
        <v>38</v>
      </c>
      <c r="I22" s="5" t="s">
        <v>79</v>
      </c>
      <c r="J22" s="14">
        <f>SUM(E34)</f>
        <v>2.9399999999999999E-2</v>
      </c>
      <c r="K22">
        <f t="shared" si="0"/>
        <v>2.94E-5</v>
      </c>
      <c r="N22" t="s">
        <v>141</v>
      </c>
      <c r="O22" s="15">
        <v>3.340393518518519</v>
      </c>
    </row>
    <row r="23" spans="1:26" x14ac:dyDescent="0.25">
      <c r="A23" s="4" t="s">
        <v>118</v>
      </c>
      <c r="B23" s="5" t="s">
        <v>119</v>
      </c>
      <c r="C23" s="4">
        <v>1</v>
      </c>
      <c r="D23" s="13">
        <v>0.44843749999999999</v>
      </c>
      <c r="E23" s="7">
        <v>5.57E-2</v>
      </c>
      <c r="F23" s="4" t="s">
        <v>111</v>
      </c>
      <c r="I23" s="5" t="s">
        <v>67</v>
      </c>
      <c r="J23" s="14">
        <f>SUM(E35:E36)</f>
        <v>1.1395</v>
      </c>
      <c r="K23">
        <f t="shared" si="0"/>
        <v>1.1394999999999999E-3</v>
      </c>
      <c r="N23" t="s">
        <v>28</v>
      </c>
      <c r="O23" s="15">
        <v>3.340393518518519</v>
      </c>
      <c r="P23">
        <v>1.9120000000000001E-4</v>
      </c>
    </row>
    <row r="24" spans="1:26" x14ac:dyDescent="0.25">
      <c r="A24" s="4" t="s">
        <v>120</v>
      </c>
      <c r="B24" s="5" t="s">
        <v>119</v>
      </c>
      <c r="C24" s="4">
        <v>1</v>
      </c>
      <c r="D24" s="13">
        <v>0.44843749999999999</v>
      </c>
      <c r="E24" s="7">
        <v>0.10780000000000001</v>
      </c>
      <c r="F24" s="4" t="s">
        <v>111</v>
      </c>
      <c r="I24" s="11" t="s">
        <v>136</v>
      </c>
      <c r="J24" s="14">
        <f>SUM(E37)</f>
        <v>0.09</v>
      </c>
      <c r="K24">
        <f t="shared" si="0"/>
        <v>8.9999999999999992E-5</v>
      </c>
      <c r="N24" t="s">
        <v>30</v>
      </c>
      <c r="O24" s="15">
        <v>3.340393518518519</v>
      </c>
      <c r="P24">
        <v>1.4813000000000001E-3</v>
      </c>
    </row>
    <row r="25" spans="1:26" x14ac:dyDescent="0.25">
      <c r="A25" s="4" t="s">
        <v>109</v>
      </c>
      <c r="B25" s="5" t="s">
        <v>110</v>
      </c>
      <c r="C25" s="4">
        <v>1</v>
      </c>
      <c r="D25" s="13">
        <v>0.44843749999999999</v>
      </c>
      <c r="E25" s="7">
        <v>0.20669999999999999</v>
      </c>
      <c r="F25" s="4" t="s">
        <v>111</v>
      </c>
      <c r="I25" s="5" t="s">
        <v>114</v>
      </c>
      <c r="J25" s="14">
        <f>SUM(E38:E39)</f>
        <v>0.36480000000000001</v>
      </c>
      <c r="K25">
        <f t="shared" si="0"/>
        <v>3.6480000000000003E-4</v>
      </c>
      <c r="N25" t="s">
        <v>67</v>
      </c>
      <c r="O25" s="15">
        <v>3.340393518518519</v>
      </c>
      <c r="P25">
        <v>1.1394999999999999E-3</v>
      </c>
    </row>
    <row r="26" spans="1:26" x14ac:dyDescent="0.25">
      <c r="A26" s="4" t="s">
        <v>112</v>
      </c>
      <c r="B26" s="5" t="s">
        <v>110</v>
      </c>
      <c r="C26" s="4">
        <v>1</v>
      </c>
      <c r="D26" s="13">
        <v>0.44843749999999999</v>
      </c>
      <c r="E26" s="7">
        <v>8.0699999999999994E-2</v>
      </c>
      <c r="F26" s="4" t="s">
        <v>111</v>
      </c>
      <c r="I26" s="5" t="s">
        <v>122</v>
      </c>
      <c r="J26" s="14">
        <f>SUM(E40:E41)</f>
        <v>1.1179000000000001</v>
      </c>
      <c r="K26">
        <f t="shared" si="0"/>
        <v>1.1179E-3</v>
      </c>
      <c r="N26" t="s">
        <v>70</v>
      </c>
      <c r="O26" s="15">
        <v>3.340393518518519</v>
      </c>
      <c r="P26">
        <v>1.6989999999999998E-4</v>
      </c>
    </row>
    <row r="27" spans="1:26" x14ac:dyDescent="0.25">
      <c r="A27" s="4" t="s">
        <v>2</v>
      </c>
      <c r="B27" s="5" t="s">
        <v>31</v>
      </c>
      <c r="C27" s="4">
        <v>1</v>
      </c>
      <c r="D27" s="6">
        <v>4.166666666666667</v>
      </c>
      <c r="E27" s="7">
        <v>1.5761000000000001</v>
      </c>
      <c r="F27" s="4" t="s">
        <v>32</v>
      </c>
      <c r="I27" s="5" t="s">
        <v>47</v>
      </c>
      <c r="J27" s="14">
        <f>SUM(E42)</f>
        <v>0.13830000000000001</v>
      </c>
      <c r="K27">
        <f t="shared" si="0"/>
        <v>1.383E-4</v>
      </c>
      <c r="N27" t="s">
        <v>73</v>
      </c>
      <c r="O27" s="15">
        <v>3.340393518518519</v>
      </c>
      <c r="P27">
        <v>9.5199999999999994E-4</v>
      </c>
    </row>
    <row r="28" spans="1:26" x14ac:dyDescent="0.25">
      <c r="A28" s="4" t="s">
        <v>4</v>
      </c>
      <c r="B28" s="5" t="s">
        <v>31</v>
      </c>
      <c r="C28" s="4">
        <v>1</v>
      </c>
      <c r="D28" s="6">
        <v>4.166666666666667</v>
      </c>
      <c r="E28" s="7">
        <v>1.0649</v>
      </c>
      <c r="F28" s="4" t="s">
        <v>36</v>
      </c>
      <c r="I28" s="5" t="s">
        <v>129</v>
      </c>
      <c r="J28" s="14">
        <f>SUM(E43)</f>
        <v>0.45650000000000002</v>
      </c>
      <c r="K28">
        <f t="shared" si="0"/>
        <v>4.5650000000000004E-4</v>
      </c>
      <c r="N28" t="s">
        <v>153</v>
      </c>
      <c r="O28" s="15">
        <v>3.340393518518519</v>
      </c>
    </row>
    <row r="29" spans="1:26" x14ac:dyDescent="0.25">
      <c r="A29" s="4" t="s">
        <v>83</v>
      </c>
      <c r="B29" s="5" t="s">
        <v>84</v>
      </c>
      <c r="C29" s="4">
        <v>1</v>
      </c>
      <c r="D29" s="6">
        <v>2.5141203703703705</v>
      </c>
      <c r="E29" s="7">
        <v>0.61040000000000005</v>
      </c>
      <c r="F29" s="4" t="s">
        <v>77</v>
      </c>
      <c r="I29" s="5" t="s">
        <v>131</v>
      </c>
      <c r="J29" s="14">
        <f>SUM(E44)</f>
        <v>4.1099999999999998E-2</v>
      </c>
      <c r="K29">
        <f t="shared" si="0"/>
        <v>4.1099999999999996E-5</v>
      </c>
      <c r="N29" t="s">
        <v>154</v>
      </c>
      <c r="O29" s="15">
        <v>3.340393518518519</v>
      </c>
    </row>
    <row r="30" spans="1:26" x14ac:dyDescent="0.25">
      <c r="A30" s="4" t="s">
        <v>21</v>
      </c>
      <c r="B30" s="5" t="s">
        <v>22</v>
      </c>
      <c r="C30" s="4">
        <v>1</v>
      </c>
      <c r="D30" s="6">
        <v>3.340393518518519</v>
      </c>
      <c r="E30" s="7">
        <v>4.6399999999999997E-2</v>
      </c>
      <c r="F30" s="4" t="s">
        <v>17</v>
      </c>
      <c r="I30" s="5" t="s">
        <v>24</v>
      </c>
      <c r="J30" s="14">
        <f>SUM(E45:E46)</f>
        <v>0.49549999999999994</v>
      </c>
      <c r="K30">
        <f t="shared" si="0"/>
        <v>4.9549999999999996E-4</v>
      </c>
      <c r="N30" t="s">
        <v>155</v>
      </c>
      <c r="O30" s="15">
        <v>3.340393518518519</v>
      </c>
    </row>
    <row r="31" spans="1:26" x14ac:dyDescent="0.25">
      <c r="A31" s="4" t="s">
        <v>35</v>
      </c>
      <c r="B31" s="5" t="s">
        <v>22</v>
      </c>
      <c r="C31" s="4">
        <v>1</v>
      </c>
      <c r="D31" s="6">
        <v>3.340393518518519</v>
      </c>
      <c r="E31" s="7">
        <v>0.38</v>
      </c>
      <c r="F31" s="4" t="s">
        <v>34</v>
      </c>
      <c r="I31" s="5" t="s">
        <v>144</v>
      </c>
      <c r="J31" s="14"/>
      <c r="N31" t="s">
        <v>76</v>
      </c>
      <c r="O31" s="15">
        <v>2.5141203703703705</v>
      </c>
      <c r="P31">
        <v>1.326E-4</v>
      </c>
    </row>
    <row r="32" spans="1:26" x14ac:dyDescent="0.25">
      <c r="A32" s="4" t="s">
        <v>1</v>
      </c>
      <c r="B32" s="5" t="s">
        <v>12</v>
      </c>
      <c r="C32" s="4">
        <v>1</v>
      </c>
      <c r="D32" s="6">
        <v>3.340393518518519</v>
      </c>
      <c r="E32" s="7">
        <v>2.5524</v>
      </c>
      <c r="F32" s="4" t="s">
        <v>13</v>
      </c>
      <c r="I32" s="5" t="s">
        <v>49</v>
      </c>
      <c r="J32" s="14">
        <f>SUM(E48:E49)</f>
        <v>1.0587</v>
      </c>
      <c r="K32">
        <f t="shared" si="0"/>
        <v>1.0586999999999999E-3</v>
      </c>
      <c r="N32" t="s">
        <v>79</v>
      </c>
      <c r="O32" s="15">
        <v>2.5141203703703705</v>
      </c>
      <c r="P32">
        <v>2.94E-5</v>
      </c>
    </row>
    <row r="33" spans="1:16" x14ac:dyDescent="0.25">
      <c r="A33" s="4" t="s">
        <v>6</v>
      </c>
      <c r="B33" s="5" t="s">
        <v>12</v>
      </c>
      <c r="C33" s="4">
        <v>1</v>
      </c>
      <c r="D33" s="6">
        <v>3.340393518518519</v>
      </c>
      <c r="E33" s="7">
        <v>2.1907999999999999</v>
      </c>
      <c r="F33" s="4" t="s">
        <v>14</v>
      </c>
      <c r="I33" s="5" t="s">
        <v>141</v>
      </c>
      <c r="J33" s="14"/>
      <c r="N33" t="s">
        <v>81</v>
      </c>
      <c r="O33" s="15">
        <v>2.5141203703703705</v>
      </c>
      <c r="P33">
        <v>2.521E-4</v>
      </c>
    </row>
    <row r="34" spans="1:16" x14ac:dyDescent="0.25">
      <c r="A34" s="4" t="s">
        <v>78</v>
      </c>
      <c r="B34" s="5" t="s">
        <v>79</v>
      </c>
      <c r="C34" s="4">
        <v>1</v>
      </c>
      <c r="D34" s="6">
        <v>2.5141203703703705</v>
      </c>
      <c r="E34" s="7">
        <v>2.9399999999999999E-2</v>
      </c>
      <c r="F34" s="4" t="s">
        <v>77</v>
      </c>
      <c r="I34" s="5" t="s">
        <v>89</v>
      </c>
      <c r="J34" s="14">
        <f>SUM(E51:E52)</f>
        <v>4.0500000000000001E-2</v>
      </c>
      <c r="K34">
        <f t="shared" si="0"/>
        <v>4.0500000000000002E-5</v>
      </c>
      <c r="N34" t="s">
        <v>84</v>
      </c>
      <c r="O34" s="15">
        <v>2.5141203703703705</v>
      </c>
      <c r="P34">
        <v>6.1040000000000009E-4</v>
      </c>
    </row>
    <row r="35" spans="1:16" x14ac:dyDescent="0.25">
      <c r="A35" s="4" t="s">
        <v>66</v>
      </c>
      <c r="B35" s="5" t="s">
        <v>67</v>
      </c>
      <c r="C35" s="4">
        <v>2</v>
      </c>
      <c r="D35" s="6">
        <v>3.340393518518519</v>
      </c>
      <c r="E35" s="7">
        <v>0.71409999999999996</v>
      </c>
      <c r="F35" s="4" t="s">
        <v>65</v>
      </c>
      <c r="I35" s="5" t="s">
        <v>28</v>
      </c>
      <c r="J35" s="14">
        <f>SUM(E53)</f>
        <v>0.19120000000000001</v>
      </c>
      <c r="K35">
        <f t="shared" si="0"/>
        <v>1.9120000000000001E-4</v>
      </c>
      <c r="N35" t="s">
        <v>86</v>
      </c>
      <c r="O35" s="15">
        <v>2.5141203703703705</v>
      </c>
      <c r="P35">
        <v>1.17E-4</v>
      </c>
    </row>
    <row r="36" spans="1:16" x14ac:dyDescent="0.25">
      <c r="A36" s="4" t="s">
        <v>68</v>
      </c>
      <c r="B36" s="5" t="s">
        <v>67</v>
      </c>
      <c r="C36" s="4">
        <v>2</v>
      </c>
      <c r="D36" s="6">
        <v>3.340393518518519</v>
      </c>
      <c r="E36" s="7">
        <v>0.4254</v>
      </c>
      <c r="F36" s="4" t="s">
        <v>65</v>
      </c>
      <c r="I36" s="5" t="s">
        <v>134</v>
      </c>
      <c r="J36" s="14">
        <f>SUM(E54)</f>
        <v>0.1799</v>
      </c>
      <c r="K36">
        <f t="shared" si="0"/>
        <v>1.7990000000000001E-4</v>
      </c>
      <c r="N36" t="s">
        <v>89</v>
      </c>
      <c r="O36" s="15">
        <v>2.5141203703703705</v>
      </c>
      <c r="P36">
        <v>4.0500000000000002E-5</v>
      </c>
    </row>
    <row r="37" spans="1:16" x14ac:dyDescent="0.25">
      <c r="A37" s="4" t="s">
        <v>135</v>
      </c>
      <c r="B37" s="11" t="s">
        <v>136</v>
      </c>
      <c r="C37" s="4">
        <v>3</v>
      </c>
      <c r="D37" s="6">
        <v>0.44843749999999999</v>
      </c>
      <c r="E37" s="7">
        <v>0.09</v>
      </c>
      <c r="F37" s="4" t="s">
        <v>132</v>
      </c>
      <c r="I37" s="5" t="s">
        <v>30</v>
      </c>
      <c r="J37" s="14">
        <f>SUM(E56:E57)</f>
        <v>1.4813000000000001</v>
      </c>
      <c r="K37">
        <f t="shared" si="0"/>
        <v>1.4813000000000001E-3</v>
      </c>
      <c r="N37" t="s">
        <v>92</v>
      </c>
      <c r="O37" s="15">
        <v>2.5141203703703705</v>
      </c>
      <c r="P37">
        <v>2.139E-4</v>
      </c>
    </row>
    <row r="38" spans="1:16" x14ac:dyDescent="0.25">
      <c r="A38" s="4" t="s">
        <v>113</v>
      </c>
      <c r="B38" s="5" t="s">
        <v>114</v>
      </c>
      <c r="C38" s="4">
        <v>1</v>
      </c>
      <c r="D38" s="13">
        <v>0.44843749999999999</v>
      </c>
      <c r="E38" s="7">
        <v>7.1900000000000006E-2</v>
      </c>
      <c r="F38" s="4" t="s">
        <v>111</v>
      </c>
      <c r="I38" s="5" t="s">
        <v>92</v>
      </c>
      <c r="J38" s="14">
        <f>SUM(E58:E59)</f>
        <v>0.21390000000000001</v>
      </c>
      <c r="K38">
        <f t="shared" si="0"/>
        <v>2.139E-4</v>
      </c>
      <c r="N38" t="s">
        <v>96</v>
      </c>
      <c r="O38" s="15">
        <v>2.5141203703703705</v>
      </c>
      <c r="P38">
        <v>5.6190000000000005E-4</v>
      </c>
    </row>
    <row r="39" spans="1:16" x14ac:dyDescent="0.25">
      <c r="A39" s="4" t="s">
        <v>115</v>
      </c>
      <c r="B39" s="5" t="s">
        <v>114</v>
      </c>
      <c r="C39" s="4">
        <v>1</v>
      </c>
      <c r="D39" s="13">
        <v>0.44843749999999999</v>
      </c>
      <c r="E39" s="7">
        <v>0.29289999999999999</v>
      </c>
      <c r="F39" s="4" t="s">
        <v>111</v>
      </c>
      <c r="I39" s="5" t="s">
        <v>53</v>
      </c>
      <c r="J39" s="14">
        <f>SUM(E60)</f>
        <v>0.25740000000000002</v>
      </c>
      <c r="K39">
        <f t="shared" si="0"/>
        <v>2.5740000000000002E-4</v>
      </c>
      <c r="N39" t="s">
        <v>99</v>
      </c>
      <c r="O39" s="15">
        <v>2.5141203703703705</v>
      </c>
      <c r="P39">
        <v>1.9220000000000001E-3</v>
      </c>
    </row>
    <row r="40" spans="1:16" x14ac:dyDescent="0.25">
      <c r="A40" s="4" t="s">
        <v>121</v>
      </c>
      <c r="B40" s="5" t="s">
        <v>122</v>
      </c>
      <c r="C40" s="4">
        <v>2</v>
      </c>
      <c r="D40" s="13">
        <v>0.44843749999999999</v>
      </c>
      <c r="E40" s="8">
        <v>0.43080000000000002</v>
      </c>
      <c r="F40" s="4" t="s">
        <v>111</v>
      </c>
      <c r="I40" s="5" t="s">
        <v>96</v>
      </c>
      <c r="J40" s="14">
        <f>SUM(E61:E62)</f>
        <v>0.56190000000000007</v>
      </c>
      <c r="K40">
        <f t="shared" si="0"/>
        <v>5.6190000000000005E-4</v>
      </c>
      <c r="N40" t="s">
        <v>142</v>
      </c>
      <c r="O40" s="15">
        <v>2.5141203703703705</v>
      </c>
    </row>
    <row r="41" spans="1:16" x14ac:dyDescent="0.25">
      <c r="A41" s="4" t="s">
        <v>123</v>
      </c>
      <c r="B41" s="5" t="s">
        <v>122</v>
      </c>
      <c r="C41" s="4">
        <v>2</v>
      </c>
      <c r="D41" s="13">
        <v>0.44843749999999999</v>
      </c>
      <c r="E41" s="7">
        <v>0.68710000000000004</v>
      </c>
      <c r="F41" s="4" t="s">
        <v>124</v>
      </c>
      <c r="I41" s="5" t="s">
        <v>86</v>
      </c>
      <c r="J41" s="14">
        <f>SUM(E63:E64)</f>
        <v>0.11699999999999999</v>
      </c>
      <c r="K41">
        <f t="shared" si="0"/>
        <v>1.17E-4</v>
      </c>
      <c r="N41" t="s">
        <v>156</v>
      </c>
      <c r="O41" s="15">
        <v>2.5141203703703705</v>
      </c>
    </row>
    <row r="42" spans="1:16" x14ac:dyDescent="0.25">
      <c r="A42" s="4" t="s">
        <v>46</v>
      </c>
      <c r="B42" s="5" t="s">
        <v>47</v>
      </c>
      <c r="C42" s="4">
        <v>2</v>
      </c>
      <c r="D42" s="6">
        <v>4.166666666666667</v>
      </c>
      <c r="E42" s="7">
        <v>0.13830000000000001</v>
      </c>
      <c r="F42" s="4" t="s">
        <v>44</v>
      </c>
      <c r="I42" s="5" t="s">
        <v>40</v>
      </c>
      <c r="J42" s="14">
        <f>SUM(E65:E66)</f>
        <v>1.5132999999999999</v>
      </c>
      <c r="K42">
        <f t="shared" si="0"/>
        <v>1.5133E-3</v>
      </c>
      <c r="N42" t="s">
        <v>103</v>
      </c>
      <c r="O42" s="15">
        <v>2.5141203703703705</v>
      </c>
      <c r="P42">
        <v>3.2419999999999997E-4</v>
      </c>
    </row>
    <row r="43" spans="1:16" x14ac:dyDescent="0.25">
      <c r="A43" s="4" t="s">
        <v>128</v>
      </c>
      <c r="B43" s="5" t="s">
        <v>129</v>
      </c>
      <c r="C43" s="4">
        <v>2</v>
      </c>
      <c r="D43" s="13">
        <v>0.44843749999999999</v>
      </c>
      <c r="E43" s="7">
        <v>0.45650000000000002</v>
      </c>
      <c r="F43" s="4" t="s">
        <v>124</v>
      </c>
      <c r="I43" s="5" t="s">
        <v>140</v>
      </c>
      <c r="J43" s="14"/>
      <c r="N43" t="s">
        <v>157</v>
      </c>
      <c r="O43" s="15">
        <v>2.5141203703703705</v>
      </c>
    </row>
    <row r="44" spans="1:16" x14ac:dyDescent="0.25">
      <c r="A44" s="4" t="s">
        <v>130</v>
      </c>
      <c r="B44" s="5" t="s">
        <v>131</v>
      </c>
      <c r="C44" s="4">
        <v>2</v>
      </c>
      <c r="D44" s="13">
        <v>0.44843749999999999</v>
      </c>
      <c r="E44" s="7">
        <v>4.1099999999999998E-2</v>
      </c>
      <c r="F44" s="4" t="s">
        <v>132</v>
      </c>
      <c r="I44" s="5" t="s">
        <v>126</v>
      </c>
      <c r="J44" s="14">
        <f>SUM(E68:E69)</f>
        <v>0.21820000000000001</v>
      </c>
      <c r="K44">
        <f t="shared" si="0"/>
        <v>2.1820000000000002E-4</v>
      </c>
      <c r="N44" t="s">
        <v>158</v>
      </c>
      <c r="O44" s="15">
        <v>2.5141203703703705</v>
      </c>
    </row>
    <row r="45" spans="1:16" x14ac:dyDescent="0.25">
      <c r="A45" s="4" t="s">
        <v>23</v>
      </c>
      <c r="B45" s="5" t="s">
        <v>24</v>
      </c>
      <c r="C45" s="4">
        <v>2</v>
      </c>
      <c r="D45" s="6">
        <v>3.340393518518519</v>
      </c>
      <c r="E45" s="7">
        <v>0.34549999999999997</v>
      </c>
      <c r="F45" s="4" t="s">
        <v>17</v>
      </c>
      <c r="I45" s="5" t="s">
        <v>43</v>
      </c>
      <c r="J45" s="14">
        <f>SUM(E70:E71)</f>
        <v>0.45429999999999998</v>
      </c>
      <c r="K45">
        <f t="shared" si="0"/>
        <v>4.5429999999999998E-4</v>
      </c>
      <c r="N45" t="s">
        <v>106</v>
      </c>
      <c r="O45" s="15">
        <v>2.5141203703703705</v>
      </c>
      <c r="P45">
        <v>1.7627999999999999E-3</v>
      </c>
    </row>
    <row r="46" spans="1:16" x14ac:dyDescent="0.25">
      <c r="A46" s="9" t="s">
        <v>25</v>
      </c>
      <c r="B46" s="10" t="s">
        <v>24</v>
      </c>
      <c r="C46" s="4">
        <v>2</v>
      </c>
      <c r="D46" s="6">
        <v>3.340393518518519</v>
      </c>
      <c r="E46" s="7">
        <v>0.15</v>
      </c>
      <c r="F46" s="4" t="s">
        <v>26</v>
      </c>
      <c r="I46" s="11" t="s">
        <v>57</v>
      </c>
      <c r="J46" s="14">
        <f>SUM(E72:E73)</f>
        <v>0.26580000000000004</v>
      </c>
      <c r="K46">
        <f t="shared" si="0"/>
        <v>2.6580000000000001E-4</v>
      </c>
      <c r="N46" t="s">
        <v>110</v>
      </c>
      <c r="O46" s="15">
        <v>0.44843749999999999</v>
      </c>
      <c r="P46">
        <v>2.8739999999999999E-4</v>
      </c>
    </row>
    <row r="47" spans="1:16" x14ac:dyDescent="0.25">
      <c r="A47" s="4" t="s">
        <v>143</v>
      </c>
      <c r="B47" s="5" t="s">
        <v>144</v>
      </c>
      <c r="C47" s="4">
        <v>2</v>
      </c>
      <c r="D47" s="13">
        <v>0.44843749999999999</v>
      </c>
      <c r="E47" s="7"/>
      <c r="F47" s="4"/>
      <c r="I47" s="11" t="s">
        <v>103</v>
      </c>
      <c r="J47" s="14">
        <f>SUM(E74:E75)</f>
        <v>0.32419999999999999</v>
      </c>
      <c r="K47">
        <f t="shared" si="0"/>
        <v>3.2419999999999997E-4</v>
      </c>
      <c r="N47" t="s">
        <v>114</v>
      </c>
      <c r="O47" s="15">
        <v>0.44843749999999999</v>
      </c>
      <c r="P47">
        <v>3.6480000000000003E-4</v>
      </c>
    </row>
    <row r="48" spans="1:16" x14ac:dyDescent="0.25">
      <c r="A48" s="4" t="s">
        <v>48</v>
      </c>
      <c r="B48" s="5" t="s">
        <v>49</v>
      </c>
      <c r="C48" s="4">
        <v>2</v>
      </c>
      <c r="D48" s="6">
        <v>4.166666666666667</v>
      </c>
      <c r="E48" s="7">
        <v>0.67720000000000002</v>
      </c>
      <c r="F48" s="4" t="s">
        <v>44</v>
      </c>
      <c r="I48" s="11" t="s">
        <v>70</v>
      </c>
      <c r="J48" s="14">
        <f>SUM(E76)</f>
        <v>0.1699</v>
      </c>
      <c r="K48">
        <f t="shared" si="0"/>
        <v>1.6989999999999998E-4</v>
      </c>
      <c r="N48" t="s">
        <v>117</v>
      </c>
      <c r="O48" s="15">
        <v>0.44843749999999999</v>
      </c>
      <c r="P48">
        <v>6.5500000000000006E-5</v>
      </c>
    </row>
    <row r="49" spans="1:16" x14ac:dyDescent="0.25">
      <c r="A49" s="4" t="s">
        <v>50</v>
      </c>
      <c r="B49" s="5" t="s">
        <v>49</v>
      </c>
      <c r="C49" s="4">
        <v>2</v>
      </c>
      <c r="D49" s="6">
        <v>4.166666666666667</v>
      </c>
      <c r="E49" s="7">
        <v>0.38150000000000001</v>
      </c>
      <c r="F49" s="4" t="s">
        <v>51</v>
      </c>
      <c r="N49" t="s">
        <v>119</v>
      </c>
      <c r="O49" s="15">
        <v>0.44843749999999999</v>
      </c>
      <c r="P49">
        <v>1.6350000000000002E-4</v>
      </c>
    </row>
    <row r="50" spans="1:16" x14ac:dyDescent="0.25">
      <c r="A50" s="4" t="s">
        <v>54</v>
      </c>
      <c r="B50" s="5" t="s">
        <v>141</v>
      </c>
      <c r="C50" s="4">
        <v>2</v>
      </c>
      <c r="D50" s="6">
        <v>3.340393518518519</v>
      </c>
      <c r="E50" s="7"/>
      <c r="F50" s="4"/>
      <c r="N50" t="s">
        <v>122</v>
      </c>
      <c r="O50" s="15">
        <v>0.44843749999999999</v>
      </c>
      <c r="P50">
        <v>1.1179E-3</v>
      </c>
    </row>
    <row r="51" spans="1:16" x14ac:dyDescent="0.25">
      <c r="A51" s="4" t="s">
        <v>88</v>
      </c>
      <c r="B51" s="5" t="s">
        <v>89</v>
      </c>
      <c r="C51" s="4">
        <v>2</v>
      </c>
      <c r="D51" s="6">
        <v>2.5141203703703705</v>
      </c>
      <c r="E51" s="7">
        <v>3.1699999999999999E-2</v>
      </c>
      <c r="F51" s="4" t="s">
        <v>77</v>
      </c>
      <c r="N51" t="s">
        <v>126</v>
      </c>
      <c r="O51" s="15">
        <v>0.44843749999999999</v>
      </c>
      <c r="P51">
        <v>2.1820000000000002E-4</v>
      </c>
    </row>
    <row r="52" spans="1:16" x14ac:dyDescent="0.25">
      <c r="A52" s="4" t="s">
        <v>90</v>
      </c>
      <c r="B52" s="5" t="s">
        <v>89</v>
      </c>
      <c r="C52" s="4">
        <v>2</v>
      </c>
      <c r="D52" s="6">
        <v>2.5141203703703705</v>
      </c>
      <c r="E52" s="7">
        <v>8.8000000000000005E-3</v>
      </c>
      <c r="F52" s="4" t="s">
        <v>77</v>
      </c>
      <c r="N52" t="s">
        <v>129</v>
      </c>
      <c r="O52" s="15">
        <v>0.44843749999999999</v>
      </c>
      <c r="P52">
        <v>4.5650000000000004E-4</v>
      </c>
    </row>
    <row r="53" spans="1:16" x14ac:dyDescent="0.25">
      <c r="A53" s="4" t="s">
        <v>27</v>
      </c>
      <c r="B53" s="5" t="s">
        <v>28</v>
      </c>
      <c r="C53" s="4">
        <v>2</v>
      </c>
      <c r="D53" s="6">
        <v>3.340393518518519</v>
      </c>
      <c r="E53" s="7">
        <v>0.19120000000000001</v>
      </c>
      <c r="F53" s="4" t="s">
        <v>26</v>
      </c>
      <c r="N53" t="s">
        <v>131</v>
      </c>
      <c r="O53" s="15">
        <v>0.44843749999999999</v>
      </c>
      <c r="P53">
        <v>4.1099999999999996E-5</v>
      </c>
    </row>
    <row r="54" spans="1:16" x14ac:dyDescent="0.25">
      <c r="A54" s="4" t="s">
        <v>133</v>
      </c>
      <c r="B54" s="5" t="s">
        <v>134</v>
      </c>
      <c r="C54" s="4">
        <v>2</v>
      </c>
      <c r="D54" s="13">
        <v>0.44843749999999999</v>
      </c>
      <c r="E54" s="7">
        <v>0.1799</v>
      </c>
      <c r="F54" s="4" t="s">
        <v>132</v>
      </c>
      <c r="N54" t="s">
        <v>144</v>
      </c>
      <c r="O54" s="15">
        <v>0.44843749999999999</v>
      </c>
    </row>
    <row r="55" spans="1:16" x14ac:dyDescent="0.25">
      <c r="A55" s="4" t="s">
        <v>145</v>
      </c>
      <c r="B55" s="5" t="s">
        <v>134</v>
      </c>
      <c r="C55" s="4">
        <v>2</v>
      </c>
      <c r="D55" s="13">
        <v>0.44843749999999999</v>
      </c>
      <c r="E55" s="7"/>
      <c r="F55" s="4"/>
      <c r="N55" t="s">
        <v>134</v>
      </c>
      <c r="O55" s="15">
        <v>0.44843749999999999</v>
      </c>
      <c r="P55">
        <v>1.7990000000000001E-4</v>
      </c>
    </row>
    <row r="56" spans="1:16" x14ac:dyDescent="0.25">
      <c r="A56" s="4" t="s">
        <v>29</v>
      </c>
      <c r="B56" s="5" t="s">
        <v>30</v>
      </c>
      <c r="C56" s="4">
        <v>2</v>
      </c>
      <c r="D56" s="6">
        <v>3.340393518518519</v>
      </c>
      <c r="E56" s="7">
        <v>1.0396000000000001</v>
      </c>
      <c r="F56" s="4" t="s">
        <v>26</v>
      </c>
      <c r="N56" t="s">
        <v>159</v>
      </c>
      <c r="O56" s="15">
        <v>0.44843749999999999</v>
      </c>
    </row>
    <row r="57" spans="1:16" x14ac:dyDescent="0.25">
      <c r="A57" s="4" t="s">
        <v>64</v>
      </c>
      <c r="B57" s="5" t="s">
        <v>30</v>
      </c>
      <c r="C57" s="4">
        <v>2</v>
      </c>
      <c r="D57" s="6">
        <v>3.340393518518519</v>
      </c>
      <c r="E57" s="7">
        <v>0.44169999999999998</v>
      </c>
      <c r="F57" s="4" t="s">
        <v>65</v>
      </c>
      <c r="N57" t="s">
        <v>136</v>
      </c>
      <c r="O57" s="15">
        <v>0.44843749999999999</v>
      </c>
      <c r="P57">
        <v>8.9999999999999992E-5</v>
      </c>
    </row>
    <row r="58" spans="1:16" x14ac:dyDescent="0.25">
      <c r="A58" s="4" t="s">
        <v>91</v>
      </c>
      <c r="B58" s="5" t="s">
        <v>92</v>
      </c>
      <c r="C58" s="4">
        <v>2</v>
      </c>
      <c r="D58" s="6">
        <v>2.5141203703703705</v>
      </c>
      <c r="E58" s="7">
        <v>0.20610000000000001</v>
      </c>
      <c r="F58" s="4" t="s">
        <v>77</v>
      </c>
      <c r="N58" t="s">
        <v>160</v>
      </c>
      <c r="O58" s="15">
        <v>0.44843749999999999</v>
      </c>
    </row>
    <row r="59" spans="1:16" x14ac:dyDescent="0.25">
      <c r="A59" s="4" t="s">
        <v>93</v>
      </c>
      <c r="B59" s="5" t="s">
        <v>92</v>
      </c>
      <c r="C59" s="4">
        <v>2</v>
      </c>
      <c r="D59" s="6">
        <v>2.5141203703703705</v>
      </c>
      <c r="E59" s="7">
        <v>7.7999999999999996E-3</v>
      </c>
      <c r="F59" s="4" t="s">
        <v>94</v>
      </c>
      <c r="N59" t="s">
        <v>138</v>
      </c>
      <c r="O59" s="15">
        <v>0.44843749999999999</v>
      </c>
      <c r="P59">
        <v>9.130000000000001E-5</v>
      </c>
    </row>
    <row r="60" spans="1:16" x14ac:dyDescent="0.25">
      <c r="A60" s="4" t="s">
        <v>52</v>
      </c>
      <c r="B60" s="5" t="s">
        <v>53</v>
      </c>
      <c r="C60" s="4">
        <v>2</v>
      </c>
      <c r="D60" s="6">
        <v>4.166666666666667</v>
      </c>
      <c r="E60" s="7">
        <v>0.25740000000000002</v>
      </c>
      <c r="F60" s="4" t="s">
        <v>51</v>
      </c>
      <c r="N60" t="s">
        <v>161</v>
      </c>
      <c r="O60" s="15">
        <v>0.44843749999999999</v>
      </c>
    </row>
    <row r="61" spans="1:16" x14ac:dyDescent="0.25">
      <c r="A61" s="4" t="s">
        <v>95</v>
      </c>
      <c r="B61" s="5" t="s">
        <v>96</v>
      </c>
      <c r="C61" s="4">
        <v>2</v>
      </c>
      <c r="D61" s="6">
        <v>2.5141203703703705</v>
      </c>
      <c r="E61" s="7">
        <v>4.5199999999999997E-2</v>
      </c>
      <c r="F61" s="4" t="s">
        <v>94</v>
      </c>
    </row>
    <row r="62" spans="1:16" x14ac:dyDescent="0.25">
      <c r="A62" s="4" t="s">
        <v>97</v>
      </c>
      <c r="B62" s="5" t="s">
        <v>96</v>
      </c>
      <c r="C62" s="4">
        <v>2</v>
      </c>
      <c r="D62" s="6">
        <v>2.5141203703703705</v>
      </c>
      <c r="E62" s="7">
        <v>0.51670000000000005</v>
      </c>
      <c r="F62" s="4" t="s">
        <v>94</v>
      </c>
    </row>
    <row r="63" spans="1:16" x14ac:dyDescent="0.25">
      <c r="A63" s="4" t="s">
        <v>85</v>
      </c>
      <c r="B63" s="5" t="s">
        <v>86</v>
      </c>
      <c r="C63" s="4">
        <v>2</v>
      </c>
      <c r="D63" s="6">
        <v>2.5141203703703705</v>
      </c>
      <c r="E63" s="7">
        <v>8.2799999999999999E-2</v>
      </c>
      <c r="F63" s="4" t="s">
        <v>77</v>
      </c>
    </row>
    <row r="64" spans="1:16" x14ac:dyDescent="0.25">
      <c r="A64" s="4" t="s">
        <v>87</v>
      </c>
      <c r="B64" s="5" t="s">
        <v>86</v>
      </c>
      <c r="C64" s="4">
        <v>2</v>
      </c>
      <c r="D64" s="6">
        <v>2.5141203703703705</v>
      </c>
      <c r="E64" s="7">
        <v>3.4200000000000001E-2</v>
      </c>
      <c r="F64" s="4" t="s">
        <v>77</v>
      </c>
    </row>
    <row r="65" spans="1:6" x14ac:dyDescent="0.25">
      <c r="A65" s="4" t="s">
        <v>39</v>
      </c>
      <c r="B65" s="5" t="s">
        <v>40</v>
      </c>
      <c r="C65" s="4">
        <v>2</v>
      </c>
      <c r="D65" s="6">
        <v>4.166666666666667</v>
      </c>
      <c r="E65" s="7">
        <v>0.35709999999999997</v>
      </c>
      <c r="F65" s="4" t="s">
        <v>38</v>
      </c>
    </row>
    <row r="66" spans="1:6" x14ac:dyDescent="0.25">
      <c r="A66" s="4" t="s">
        <v>5</v>
      </c>
      <c r="B66" s="5" t="s">
        <v>40</v>
      </c>
      <c r="C66" s="4">
        <v>2</v>
      </c>
      <c r="D66" s="6">
        <v>4.166666666666667</v>
      </c>
      <c r="E66" s="7">
        <v>1.1561999999999999</v>
      </c>
      <c r="F66" s="4" t="s">
        <v>41</v>
      </c>
    </row>
    <row r="67" spans="1:6" x14ac:dyDescent="0.25">
      <c r="A67" s="4" t="s">
        <v>139</v>
      </c>
      <c r="B67" s="5" t="s">
        <v>140</v>
      </c>
      <c r="C67" s="4">
        <v>2</v>
      </c>
      <c r="D67" s="6">
        <v>3.340393518518519</v>
      </c>
      <c r="E67" s="7"/>
      <c r="F67" s="4"/>
    </row>
    <row r="68" spans="1:6" x14ac:dyDescent="0.25">
      <c r="A68" s="4" t="s">
        <v>125</v>
      </c>
      <c r="B68" s="5" t="s">
        <v>126</v>
      </c>
      <c r="C68" s="4">
        <v>2</v>
      </c>
      <c r="D68" s="13">
        <v>0.44843749999999999</v>
      </c>
      <c r="E68" s="7">
        <v>0.13739999999999999</v>
      </c>
      <c r="F68" s="4" t="s">
        <v>124</v>
      </c>
    </row>
    <row r="69" spans="1:6" x14ac:dyDescent="0.25">
      <c r="A69" s="4" t="s">
        <v>127</v>
      </c>
      <c r="B69" s="5" t="s">
        <v>126</v>
      </c>
      <c r="C69" s="4">
        <v>2</v>
      </c>
      <c r="D69" s="13">
        <v>0.44843749999999999</v>
      </c>
      <c r="E69" s="7">
        <v>8.0799999999999997E-2</v>
      </c>
      <c r="F69" s="4" t="s">
        <v>124</v>
      </c>
    </row>
    <row r="70" spans="1:6" x14ac:dyDescent="0.25">
      <c r="A70" s="4" t="s">
        <v>42</v>
      </c>
      <c r="B70" s="5" t="s">
        <v>43</v>
      </c>
      <c r="C70" s="4">
        <v>2</v>
      </c>
      <c r="D70" s="6">
        <v>4.166666666666667</v>
      </c>
      <c r="E70" s="7">
        <v>0.3493</v>
      </c>
      <c r="F70" s="4" t="s">
        <v>44</v>
      </c>
    </row>
    <row r="71" spans="1:6" x14ac:dyDescent="0.25">
      <c r="A71" s="4" t="s">
        <v>45</v>
      </c>
      <c r="B71" s="5" t="s">
        <v>43</v>
      </c>
      <c r="C71" s="4">
        <v>2</v>
      </c>
      <c r="D71" s="6">
        <v>4.166666666666667</v>
      </c>
      <c r="E71" s="7">
        <v>0.105</v>
      </c>
      <c r="F71" s="4" t="s">
        <v>44</v>
      </c>
    </row>
    <row r="72" spans="1:6" x14ac:dyDescent="0.25">
      <c r="A72" s="4" t="s">
        <v>56</v>
      </c>
      <c r="B72" s="11" t="s">
        <v>57</v>
      </c>
      <c r="C72" s="4">
        <v>3</v>
      </c>
      <c r="D72" s="6">
        <v>4.166666666666667</v>
      </c>
      <c r="E72" s="7">
        <v>1.35E-2</v>
      </c>
      <c r="F72" s="4" t="s">
        <v>58</v>
      </c>
    </row>
    <row r="73" spans="1:6" x14ac:dyDescent="0.25">
      <c r="A73" s="4" t="s">
        <v>59</v>
      </c>
      <c r="B73" s="11" t="s">
        <v>57</v>
      </c>
      <c r="C73" s="4">
        <v>3</v>
      </c>
      <c r="D73" s="6">
        <v>4.166666666666667</v>
      </c>
      <c r="E73" s="7">
        <v>0.25230000000000002</v>
      </c>
      <c r="F73" s="4" t="s">
        <v>58</v>
      </c>
    </row>
    <row r="74" spans="1:6" x14ac:dyDescent="0.25">
      <c r="A74" s="4" t="s">
        <v>102</v>
      </c>
      <c r="B74" s="11" t="s">
        <v>103</v>
      </c>
      <c r="C74" s="4">
        <v>3</v>
      </c>
      <c r="D74" s="6">
        <v>2.5141203703703705</v>
      </c>
      <c r="E74" s="7">
        <v>0.13389999999999999</v>
      </c>
      <c r="F74" s="4" t="s">
        <v>101</v>
      </c>
    </row>
    <row r="75" spans="1:6" x14ac:dyDescent="0.25">
      <c r="A75" s="4" t="s">
        <v>104</v>
      </c>
      <c r="B75" s="11" t="s">
        <v>103</v>
      </c>
      <c r="C75" s="4">
        <v>3</v>
      </c>
      <c r="D75" s="6">
        <v>2.5141203703703705</v>
      </c>
      <c r="E75" s="7">
        <v>0.1903</v>
      </c>
      <c r="F75" s="4" t="s">
        <v>101</v>
      </c>
    </row>
    <row r="76" spans="1:6" x14ac:dyDescent="0.25">
      <c r="A76" s="4" t="s">
        <v>69</v>
      </c>
      <c r="B76" s="11" t="s">
        <v>70</v>
      </c>
      <c r="C76" s="4">
        <v>3</v>
      </c>
      <c r="D76" s="6">
        <v>3.340393518518519</v>
      </c>
      <c r="E76" s="7">
        <v>0.1699</v>
      </c>
      <c r="F76" s="4" t="s">
        <v>71</v>
      </c>
    </row>
  </sheetData>
  <sortState ref="A2:F76">
    <sortCondition ref="B2:B76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M11" sqref="M11"/>
    </sheetView>
  </sheetViews>
  <sheetFormatPr defaultRowHeight="15" x14ac:dyDescent="0.25"/>
  <sheetData>
    <row r="1" spans="1:10" x14ac:dyDescent="0.25">
      <c r="A1" t="s">
        <v>0</v>
      </c>
      <c r="B1" t="s">
        <v>300</v>
      </c>
      <c r="C1" t="s">
        <v>301</v>
      </c>
      <c r="D1" t="s">
        <v>302</v>
      </c>
      <c r="E1" t="s">
        <v>303</v>
      </c>
      <c r="F1" t="s">
        <v>162</v>
      </c>
      <c r="G1" t="s">
        <v>169</v>
      </c>
      <c r="H1" t="s">
        <v>304</v>
      </c>
      <c r="I1" t="s">
        <v>305</v>
      </c>
      <c r="J1" t="s">
        <v>306</v>
      </c>
    </row>
    <row r="2" spans="1:10" x14ac:dyDescent="0.25">
      <c r="A2" s="6">
        <v>3.340393518518519</v>
      </c>
      <c r="B2">
        <v>2.5524</v>
      </c>
      <c r="C2" t="s">
        <v>307</v>
      </c>
      <c r="D2" t="s">
        <v>308</v>
      </c>
      <c r="E2" t="s">
        <v>309</v>
      </c>
      <c r="F2">
        <v>13.3</v>
      </c>
      <c r="G2">
        <v>37.549999999999997</v>
      </c>
      <c r="H2">
        <v>2.8241000000000001</v>
      </c>
      <c r="I2">
        <v>0.998</v>
      </c>
      <c r="J2">
        <v>0.999</v>
      </c>
    </row>
    <row r="3" spans="1:10" x14ac:dyDescent="0.25">
      <c r="A3" s="6">
        <v>4.166666666666667</v>
      </c>
      <c r="B3">
        <v>1.5761000000000001</v>
      </c>
      <c r="C3" t="s">
        <v>307</v>
      </c>
      <c r="D3" t="s">
        <v>310</v>
      </c>
      <c r="E3" t="s">
        <v>311</v>
      </c>
      <c r="F3">
        <v>7.1</v>
      </c>
      <c r="G3">
        <v>31.85</v>
      </c>
      <c r="H3">
        <v>4.4882999999999997</v>
      </c>
      <c r="I3">
        <v>0.998</v>
      </c>
      <c r="J3">
        <v>0.999</v>
      </c>
    </row>
    <row r="4" spans="1:10" x14ac:dyDescent="0.25">
      <c r="A4" s="24">
        <v>4.166666666666667</v>
      </c>
      <c r="B4">
        <v>0.93799999999999994</v>
      </c>
      <c r="C4" t="s">
        <v>307</v>
      </c>
      <c r="D4" t="s">
        <v>312</v>
      </c>
      <c r="E4" t="s">
        <v>313</v>
      </c>
      <c r="F4">
        <v>4.43</v>
      </c>
      <c r="G4">
        <v>16.260000000000002</v>
      </c>
      <c r="H4">
        <v>3.6751</v>
      </c>
      <c r="I4">
        <v>0.998</v>
      </c>
      <c r="J4">
        <v>0.999</v>
      </c>
    </row>
    <row r="5" spans="1:10" x14ac:dyDescent="0.25">
      <c r="A5" s="6">
        <v>4.166666666666667</v>
      </c>
      <c r="B5">
        <v>1.0649</v>
      </c>
      <c r="C5" t="s">
        <v>307</v>
      </c>
      <c r="D5" t="s">
        <v>314</v>
      </c>
      <c r="E5" t="s">
        <v>315</v>
      </c>
      <c r="F5">
        <v>6.49</v>
      </c>
      <c r="G5">
        <v>29.84</v>
      </c>
      <c r="H5">
        <v>4.6001000000000003</v>
      </c>
      <c r="I5">
        <v>0.998</v>
      </c>
      <c r="J5">
        <v>0.999</v>
      </c>
    </row>
    <row r="6" spans="1:10" x14ac:dyDescent="0.25">
      <c r="A6" s="6">
        <v>4.166666666666667</v>
      </c>
      <c r="B6">
        <v>0.4143</v>
      </c>
      <c r="C6" t="s">
        <v>307</v>
      </c>
      <c r="D6" t="s">
        <v>316</v>
      </c>
      <c r="E6" t="s">
        <v>317</v>
      </c>
      <c r="F6">
        <v>12.28</v>
      </c>
      <c r="G6">
        <v>43.89</v>
      </c>
      <c r="H6">
        <v>3.5741000000000001</v>
      </c>
      <c r="I6">
        <v>0.998</v>
      </c>
      <c r="J6">
        <v>0.999</v>
      </c>
    </row>
    <row r="7" spans="1:10" x14ac:dyDescent="0.25">
      <c r="A7" s="6">
        <v>4.166666666666667</v>
      </c>
      <c r="B7">
        <v>1.1561999999999999</v>
      </c>
      <c r="C7" t="s">
        <v>307</v>
      </c>
      <c r="D7" t="s">
        <v>318</v>
      </c>
      <c r="E7" t="s">
        <v>319</v>
      </c>
      <c r="F7">
        <v>10.07</v>
      </c>
      <c r="G7">
        <v>41.89</v>
      </c>
      <c r="H7">
        <v>4.1603000000000003</v>
      </c>
      <c r="I7">
        <v>0.998</v>
      </c>
      <c r="J7">
        <v>0.999</v>
      </c>
    </row>
    <row r="8" spans="1:10" x14ac:dyDescent="0.25">
      <c r="A8" s="6">
        <v>4.166666666666667</v>
      </c>
      <c r="B8">
        <v>1.2698</v>
      </c>
      <c r="C8" t="s">
        <v>307</v>
      </c>
      <c r="D8" t="s">
        <v>320</v>
      </c>
      <c r="E8" t="s">
        <v>321</v>
      </c>
      <c r="F8">
        <v>13.47</v>
      </c>
      <c r="G8">
        <v>42.15</v>
      </c>
      <c r="H8">
        <v>3.1288</v>
      </c>
      <c r="I8">
        <v>0.998</v>
      </c>
      <c r="J8">
        <v>0.999</v>
      </c>
    </row>
    <row r="9" spans="1:10" x14ac:dyDescent="0.25">
      <c r="A9" s="6">
        <v>4.166666666666667</v>
      </c>
      <c r="B9">
        <v>0.80730000000000002</v>
      </c>
      <c r="C9" t="s">
        <v>307</v>
      </c>
      <c r="D9" t="s">
        <v>322</v>
      </c>
      <c r="E9" t="s">
        <v>323</v>
      </c>
      <c r="F9">
        <v>12.02</v>
      </c>
      <c r="G9">
        <v>39.549999999999997</v>
      </c>
      <c r="H9">
        <v>3.2900999999999998</v>
      </c>
      <c r="I9">
        <v>0.998</v>
      </c>
      <c r="J9">
        <v>0.999</v>
      </c>
    </row>
    <row r="10" spans="1:10" x14ac:dyDescent="0.25">
      <c r="A10" s="6">
        <v>4.166666666666667</v>
      </c>
      <c r="B10">
        <v>0.55210000000000004</v>
      </c>
      <c r="C10" t="s">
        <v>307</v>
      </c>
      <c r="D10" t="s">
        <v>324</v>
      </c>
      <c r="E10" t="s">
        <v>325</v>
      </c>
      <c r="F10">
        <v>10.050000000000001</v>
      </c>
      <c r="G10">
        <v>30.99</v>
      </c>
      <c r="H10">
        <v>3.0836000000000001</v>
      </c>
      <c r="I10">
        <v>0.998</v>
      </c>
      <c r="J10">
        <v>0.999</v>
      </c>
    </row>
    <row r="11" spans="1:10" x14ac:dyDescent="0.25">
      <c r="A11" s="6">
        <v>3.340393518518519</v>
      </c>
      <c r="B11">
        <v>2.1907999999999999</v>
      </c>
      <c r="C11" t="s">
        <v>307</v>
      </c>
      <c r="D11" t="s">
        <v>326</v>
      </c>
      <c r="E11" t="s">
        <v>327</v>
      </c>
      <c r="F11">
        <v>10.77</v>
      </c>
      <c r="G11">
        <v>33.36</v>
      </c>
      <c r="H11">
        <v>3.0988000000000002</v>
      </c>
      <c r="I11">
        <v>0.998</v>
      </c>
      <c r="J11">
        <v>0.999</v>
      </c>
    </row>
    <row r="12" spans="1:10" x14ac:dyDescent="0.25">
      <c r="A12" s="6">
        <v>3.340393518518519</v>
      </c>
      <c r="B12">
        <v>1.069</v>
      </c>
      <c r="C12" t="s">
        <v>307</v>
      </c>
      <c r="D12" t="s">
        <v>328</v>
      </c>
      <c r="E12" t="s">
        <v>329</v>
      </c>
      <c r="F12">
        <v>9.3699999999999992</v>
      </c>
      <c r="G12">
        <v>31.24</v>
      </c>
      <c r="H12">
        <v>3.3332999999999999</v>
      </c>
      <c r="I12">
        <v>0.998</v>
      </c>
      <c r="J12">
        <v>0.999</v>
      </c>
    </row>
    <row r="13" spans="1:10" x14ac:dyDescent="0.25">
      <c r="A13" s="6">
        <v>3.340393518518519</v>
      </c>
      <c r="B13">
        <v>1.3808</v>
      </c>
      <c r="C13" t="s">
        <v>307</v>
      </c>
      <c r="D13" t="s">
        <v>330</v>
      </c>
      <c r="E13" t="s">
        <v>331</v>
      </c>
      <c r="F13">
        <v>12.09</v>
      </c>
      <c r="G13">
        <v>39.340000000000003</v>
      </c>
      <c r="H13">
        <v>3.2536</v>
      </c>
      <c r="I13">
        <v>0.998</v>
      </c>
      <c r="J13">
        <v>0.999</v>
      </c>
    </row>
    <row r="14" spans="1:10" x14ac:dyDescent="0.25">
      <c r="A14" s="6">
        <v>3.340393518518519</v>
      </c>
      <c r="B14">
        <v>1.5811999999999999</v>
      </c>
      <c r="C14" t="s">
        <v>307</v>
      </c>
      <c r="D14" t="s">
        <v>332</v>
      </c>
      <c r="E14" t="s">
        <v>333</v>
      </c>
      <c r="F14">
        <v>11.32</v>
      </c>
      <c r="G14">
        <v>36.39</v>
      </c>
      <c r="H14">
        <v>3.2136999999999998</v>
      </c>
      <c r="I14">
        <v>0.998</v>
      </c>
      <c r="J14">
        <v>0.999</v>
      </c>
    </row>
    <row r="15" spans="1:10" x14ac:dyDescent="0.25">
      <c r="A15" s="6">
        <v>3.340393518518519</v>
      </c>
      <c r="B15">
        <v>1.1218999999999999</v>
      </c>
      <c r="C15" t="s">
        <v>307</v>
      </c>
      <c r="D15" t="s">
        <v>334</v>
      </c>
      <c r="E15" t="s">
        <v>335</v>
      </c>
      <c r="F15">
        <v>9.3000000000000007</v>
      </c>
      <c r="G15">
        <v>30.17</v>
      </c>
      <c r="H15">
        <v>3.2429000000000001</v>
      </c>
      <c r="I15">
        <v>0.998</v>
      </c>
      <c r="J15">
        <v>0.999</v>
      </c>
    </row>
    <row r="16" spans="1:10" x14ac:dyDescent="0.25">
      <c r="A16" s="6">
        <v>2.5141203703703705</v>
      </c>
      <c r="B16">
        <v>1.3880999999999999</v>
      </c>
      <c r="C16" t="s">
        <v>307</v>
      </c>
      <c r="D16" t="s">
        <v>336</v>
      </c>
      <c r="E16" t="s">
        <v>337</v>
      </c>
      <c r="F16">
        <v>9.3000000000000007</v>
      </c>
      <c r="G16">
        <v>34.6</v>
      </c>
      <c r="H16">
        <v>3.7189999999999999</v>
      </c>
      <c r="I16">
        <v>0.998</v>
      </c>
      <c r="J16">
        <v>0.999</v>
      </c>
    </row>
    <row r="17" spans="1:10" x14ac:dyDescent="0.25">
      <c r="A17" s="6">
        <v>2.5141203703703705</v>
      </c>
      <c r="B17">
        <v>1.5008999999999999</v>
      </c>
      <c r="C17" t="s">
        <v>307</v>
      </c>
      <c r="D17" t="s">
        <v>338</v>
      </c>
      <c r="E17" t="s">
        <v>339</v>
      </c>
      <c r="F17">
        <v>14.59</v>
      </c>
      <c r="G17">
        <v>41.13</v>
      </c>
      <c r="H17">
        <v>2.8184999999999998</v>
      </c>
      <c r="I17">
        <v>0.998</v>
      </c>
      <c r="J17">
        <v>0.999</v>
      </c>
    </row>
    <row r="18" spans="1:10" x14ac:dyDescent="0.25">
      <c r="A18" s="6">
        <v>2.5141203703703705</v>
      </c>
      <c r="B18">
        <v>1.3149999999999999</v>
      </c>
      <c r="C18" t="s">
        <v>307</v>
      </c>
      <c r="D18" t="s">
        <v>340</v>
      </c>
      <c r="E18" t="s">
        <v>341</v>
      </c>
      <c r="F18">
        <v>9.31</v>
      </c>
      <c r="G18">
        <v>32.68</v>
      </c>
      <c r="H18">
        <v>3.5095999999999998</v>
      </c>
      <c r="I18">
        <v>0.998</v>
      </c>
      <c r="J18">
        <v>0.999</v>
      </c>
    </row>
    <row r="19" spans="1:10" x14ac:dyDescent="0.25">
      <c r="A19" s="6">
        <v>2.5141203703703705</v>
      </c>
      <c r="B19">
        <v>1.7627999999999999</v>
      </c>
      <c r="C19" t="s">
        <v>307</v>
      </c>
      <c r="D19" t="s">
        <v>342</v>
      </c>
      <c r="E19" t="s">
        <v>343</v>
      </c>
      <c r="F19">
        <v>11.08</v>
      </c>
      <c r="G19">
        <v>33.43</v>
      </c>
      <c r="H19">
        <v>3.0171000000000001</v>
      </c>
      <c r="I19">
        <v>0.998</v>
      </c>
      <c r="J19">
        <v>0.999</v>
      </c>
    </row>
    <row r="20" spans="1:10" x14ac:dyDescent="0.25">
      <c r="A20" s="13">
        <v>0.44843749999999999</v>
      </c>
      <c r="B20">
        <v>1.3120000000000001</v>
      </c>
      <c r="C20" t="s">
        <v>307</v>
      </c>
      <c r="D20" t="s">
        <v>344</v>
      </c>
      <c r="E20" t="s">
        <v>345</v>
      </c>
      <c r="F20">
        <v>10.119999999999999</v>
      </c>
      <c r="G20">
        <v>39.19</v>
      </c>
      <c r="H20">
        <v>3.8736999999999999</v>
      </c>
      <c r="I20">
        <v>0.998</v>
      </c>
      <c r="J20">
        <v>0.999</v>
      </c>
    </row>
    <row r="21" spans="1:10" x14ac:dyDescent="0.25">
      <c r="A21" s="6">
        <v>0.44843749999999999</v>
      </c>
      <c r="B21">
        <v>1.3617999999999999</v>
      </c>
      <c r="C21" t="s">
        <v>307</v>
      </c>
      <c r="D21" t="s">
        <v>346</v>
      </c>
      <c r="E21" t="s">
        <v>347</v>
      </c>
      <c r="F21">
        <v>10.51</v>
      </c>
      <c r="G21">
        <v>38.299999999999997</v>
      </c>
      <c r="H21">
        <v>3.6457000000000002</v>
      </c>
      <c r="I21">
        <v>0.998</v>
      </c>
      <c r="J21">
        <v>0.999</v>
      </c>
    </row>
    <row r="22" spans="1:10" x14ac:dyDescent="0.25">
      <c r="A22" s="13">
        <v>0.44843749999999999</v>
      </c>
      <c r="B22">
        <v>0.40229999999999999</v>
      </c>
      <c r="C22" t="s">
        <v>307</v>
      </c>
      <c r="D22" t="s">
        <v>348</v>
      </c>
      <c r="E22" t="s">
        <v>349</v>
      </c>
      <c r="F22">
        <v>8.27</v>
      </c>
      <c r="G22">
        <v>28.05</v>
      </c>
      <c r="H22">
        <v>3.3940000000000001</v>
      </c>
      <c r="I22">
        <v>0.998</v>
      </c>
      <c r="J22">
        <v>0.999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23"/>
  <sheetViews>
    <sheetView topLeftCell="B1" workbookViewId="0">
      <selection activeCell="F7" sqref="F7"/>
    </sheetView>
  </sheetViews>
  <sheetFormatPr defaultColWidth="8.85546875" defaultRowHeight="15" x14ac:dyDescent="0.25"/>
  <cols>
    <col min="1" max="1" width="14.85546875" style="16" bestFit="1" customWidth="1"/>
    <col min="2" max="3" width="8.85546875" style="16"/>
    <col min="4" max="4" width="9.7109375" style="16" bestFit="1" customWidth="1"/>
    <col min="5" max="5" width="9.42578125" style="16" bestFit="1" customWidth="1"/>
    <col min="6" max="7" width="8.85546875" style="16"/>
    <col min="8" max="8" width="18.28515625" style="16" customWidth="1"/>
    <col min="9" max="9" width="12.140625" style="16" bestFit="1" customWidth="1"/>
    <col min="10" max="10" width="18.7109375" style="16" bestFit="1" customWidth="1"/>
    <col min="11" max="11" width="51.85546875" style="16" bestFit="1" customWidth="1"/>
    <col min="12" max="16384" width="8.85546875" style="16"/>
  </cols>
  <sheetData>
    <row r="4" spans="1:11" x14ac:dyDescent="0.25">
      <c r="A4" s="25" t="s">
        <v>175</v>
      </c>
      <c r="I4" s="25" t="s">
        <v>176</v>
      </c>
    </row>
    <row r="5" spans="1:11" ht="15.75" x14ac:dyDescent="0.25">
      <c r="A5" s="17" t="s">
        <v>8</v>
      </c>
      <c r="B5" s="17" t="s">
        <v>177</v>
      </c>
      <c r="C5" s="17" t="s">
        <v>9</v>
      </c>
      <c r="D5" s="17" t="s">
        <v>164</v>
      </c>
      <c r="E5" s="17" t="s">
        <v>165</v>
      </c>
      <c r="F5" s="17" t="s">
        <v>0</v>
      </c>
      <c r="H5" s="17" t="s">
        <v>178</v>
      </c>
      <c r="I5" s="17" t="s">
        <v>179</v>
      </c>
      <c r="J5" s="17" t="s">
        <v>180</v>
      </c>
      <c r="K5" s="26" t="s">
        <v>181</v>
      </c>
    </row>
    <row r="6" spans="1:11" ht="15.75" x14ac:dyDescent="0.25">
      <c r="A6" s="20" t="s">
        <v>149</v>
      </c>
      <c r="B6" s="16">
        <v>1</v>
      </c>
      <c r="C6" s="16">
        <v>1</v>
      </c>
      <c r="D6" s="27">
        <v>42149</v>
      </c>
      <c r="E6" s="16" t="s">
        <v>166</v>
      </c>
      <c r="F6" s="28">
        <v>4.166666666666667</v>
      </c>
      <c r="K6" s="16" t="s">
        <v>182</v>
      </c>
    </row>
    <row r="7" spans="1:11" ht="15.75" x14ac:dyDescent="0.25">
      <c r="A7" s="20" t="s">
        <v>149</v>
      </c>
      <c r="B7" s="16">
        <v>2</v>
      </c>
      <c r="C7" s="16">
        <v>1</v>
      </c>
      <c r="D7" s="27">
        <v>42149</v>
      </c>
      <c r="E7" s="16" t="s">
        <v>166</v>
      </c>
      <c r="F7" s="28">
        <v>4.166666666666667</v>
      </c>
      <c r="H7" s="16" t="s">
        <v>183</v>
      </c>
      <c r="I7" s="16">
        <v>2</v>
      </c>
      <c r="J7" s="16">
        <v>291.303</v>
      </c>
      <c r="K7" s="16" t="s">
        <v>184</v>
      </c>
    </row>
    <row r="8" spans="1:11" ht="15.75" x14ac:dyDescent="0.25">
      <c r="A8" s="20" t="s">
        <v>33</v>
      </c>
      <c r="B8" s="16">
        <v>1</v>
      </c>
      <c r="C8" s="16">
        <v>1</v>
      </c>
      <c r="D8" s="27">
        <v>42151</v>
      </c>
      <c r="E8" s="16" t="s">
        <v>167</v>
      </c>
      <c r="F8" s="28">
        <v>4.166666666666667</v>
      </c>
      <c r="H8" s="16" t="s">
        <v>185</v>
      </c>
      <c r="I8" s="16">
        <v>5</v>
      </c>
      <c r="J8" s="16">
        <v>864.83399999999995</v>
      </c>
      <c r="K8" s="16" t="s">
        <v>186</v>
      </c>
    </row>
    <row r="9" spans="1:11" ht="15.75" x14ac:dyDescent="0.25">
      <c r="A9" s="20" t="s">
        <v>33</v>
      </c>
      <c r="B9" s="16">
        <v>2</v>
      </c>
      <c r="C9" s="16">
        <v>1</v>
      </c>
      <c r="D9" s="27">
        <v>42151</v>
      </c>
      <c r="E9" s="16" t="s">
        <v>167</v>
      </c>
      <c r="F9" s="28">
        <v>4.166666666666667</v>
      </c>
      <c r="H9" s="16" t="s">
        <v>187</v>
      </c>
      <c r="I9" s="16">
        <v>4</v>
      </c>
      <c r="J9" s="16">
        <v>330.09500000000003</v>
      </c>
      <c r="K9" s="16" t="s">
        <v>188</v>
      </c>
    </row>
    <row r="10" spans="1:11" ht="15.75" x14ac:dyDescent="0.25">
      <c r="A10" s="20" t="s">
        <v>31</v>
      </c>
      <c r="B10" s="16">
        <v>1</v>
      </c>
      <c r="C10" s="16">
        <v>1</v>
      </c>
      <c r="D10" s="27">
        <v>42153</v>
      </c>
      <c r="E10" s="16" t="s">
        <v>166</v>
      </c>
      <c r="F10" s="28">
        <v>4.166666666666667</v>
      </c>
      <c r="H10" s="16" t="s">
        <v>189</v>
      </c>
      <c r="I10" s="16">
        <v>10</v>
      </c>
      <c r="J10" s="16">
        <v>531.26199999999994</v>
      </c>
      <c r="K10" s="16" t="s">
        <v>190</v>
      </c>
    </row>
    <row r="11" spans="1:11" ht="15.75" x14ac:dyDescent="0.25">
      <c r="A11" s="20" t="s">
        <v>31</v>
      </c>
      <c r="B11" s="16">
        <v>2</v>
      </c>
      <c r="C11" s="16">
        <v>1</v>
      </c>
      <c r="D11" s="27">
        <v>42153</v>
      </c>
      <c r="E11" s="16" t="s">
        <v>166</v>
      </c>
      <c r="F11" s="28">
        <v>4.166666666666667</v>
      </c>
      <c r="H11" s="16" t="s">
        <v>191</v>
      </c>
      <c r="I11" s="16">
        <v>8</v>
      </c>
      <c r="J11" s="16">
        <v>193.94600000000003</v>
      </c>
      <c r="K11" s="16" t="s">
        <v>192</v>
      </c>
    </row>
    <row r="12" spans="1:11" ht="15.75" x14ac:dyDescent="0.25">
      <c r="A12" s="20" t="s">
        <v>40</v>
      </c>
      <c r="B12" s="16">
        <v>1</v>
      </c>
      <c r="C12" s="16">
        <v>2</v>
      </c>
      <c r="D12" s="27">
        <v>42159</v>
      </c>
      <c r="E12" s="16" t="s">
        <v>168</v>
      </c>
      <c r="F12" s="28">
        <v>4.166666666666667</v>
      </c>
      <c r="H12" s="16" t="s">
        <v>193</v>
      </c>
      <c r="I12" s="16">
        <v>8</v>
      </c>
      <c r="J12" s="16">
        <v>133.97300000000001</v>
      </c>
    </row>
    <row r="13" spans="1:11" ht="15.75" x14ac:dyDescent="0.25">
      <c r="A13" s="20" t="s">
        <v>40</v>
      </c>
      <c r="B13" s="16">
        <v>2</v>
      </c>
      <c r="C13" s="16">
        <v>2</v>
      </c>
      <c r="D13" s="27">
        <v>42159</v>
      </c>
      <c r="E13" s="16" t="s">
        <v>168</v>
      </c>
      <c r="F13" s="28">
        <v>4.166666666666667</v>
      </c>
      <c r="H13" s="16" t="s">
        <v>194</v>
      </c>
      <c r="I13" s="16">
        <v>6</v>
      </c>
      <c r="J13" s="16">
        <v>102.645</v>
      </c>
    </row>
    <row r="14" spans="1:11" ht="15.75" x14ac:dyDescent="0.25">
      <c r="A14" s="20" t="s">
        <v>43</v>
      </c>
      <c r="B14" s="16">
        <v>1</v>
      </c>
      <c r="C14" s="16">
        <v>2</v>
      </c>
      <c r="D14" s="27">
        <v>42159</v>
      </c>
      <c r="E14" s="19" t="s">
        <v>168</v>
      </c>
      <c r="F14" s="28">
        <v>4.166666666666667</v>
      </c>
      <c r="H14" s="16" t="s">
        <v>195</v>
      </c>
      <c r="I14" s="16">
        <v>2</v>
      </c>
      <c r="J14" s="16">
        <v>120.21900000000001</v>
      </c>
    </row>
    <row r="15" spans="1:11" ht="15.75" x14ac:dyDescent="0.25">
      <c r="A15" s="20" t="s">
        <v>43</v>
      </c>
      <c r="B15" s="16">
        <v>2</v>
      </c>
      <c r="C15" s="16">
        <v>2</v>
      </c>
      <c r="D15" s="27">
        <v>42159</v>
      </c>
      <c r="E15" s="19" t="s">
        <v>168</v>
      </c>
      <c r="F15" s="28">
        <v>4.166666666666667</v>
      </c>
      <c r="H15" s="16" t="s">
        <v>196</v>
      </c>
      <c r="I15" s="16">
        <v>5</v>
      </c>
      <c r="J15" s="16">
        <v>136.15199999999999</v>
      </c>
    </row>
    <row r="16" spans="1:11" ht="15.75" x14ac:dyDescent="0.25">
      <c r="A16" s="20" t="s">
        <v>47</v>
      </c>
      <c r="B16" s="16">
        <v>1</v>
      </c>
      <c r="C16" s="16">
        <v>2</v>
      </c>
      <c r="D16" s="27">
        <v>42160</v>
      </c>
      <c r="E16" s="16" t="s">
        <v>168</v>
      </c>
      <c r="F16" s="28">
        <v>4.166666666666667</v>
      </c>
    </row>
    <row r="17" spans="1:10" ht="15.75" x14ac:dyDescent="0.25">
      <c r="A17" s="20" t="s">
        <v>47</v>
      </c>
      <c r="B17" s="16">
        <v>2</v>
      </c>
      <c r="C17" s="16">
        <v>2</v>
      </c>
      <c r="D17" s="27">
        <v>42160</v>
      </c>
      <c r="E17" s="16" t="s">
        <v>168</v>
      </c>
      <c r="F17" s="28">
        <v>4.166666666666667</v>
      </c>
      <c r="H17" s="16" t="s">
        <v>197</v>
      </c>
      <c r="I17" s="16">
        <v>3</v>
      </c>
      <c r="J17" s="16">
        <v>170.30899999999997</v>
      </c>
    </row>
    <row r="18" spans="1:10" ht="15.75" x14ac:dyDescent="0.25">
      <c r="A18" s="20" t="s">
        <v>49</v>
      </c>
      <c r="B18" s="16">
        <v>1</v>
      </c>
      <c r="C18" s="16">
        <v>2</v>
      </c>
      <c r="D18" s="27">
        <v>42161</v>
      </c>
      <c r="E18" s="16" t="s">
        <v>168</v>
      </c>
      <c r="F18" s="28">
        <v>4.166666666666667</v>
      </c>
      <c r="H18" s="16" t="s">
        <v>198</v>
      </c>
      <c r="I18" s="16">
        <v>4</v>
      </c>
      <c r="J18" s="16">
        <v>147.16800000000001</v>
      </c>
    </row>
    <row r="19" spans="1:10" ht="15.75" x14ac:dyDescent="0.25">
      <c r="A19" s="20" t="s">
        <v>49</v>
      </c>
      <c r="B19" s="16">
        <v>2</v>
      </c>
      <c r="C19" s="16">
        <v>2</v>
      </c>
      <c r="D19" s="27">
        <v>42161</v>
      </c>
      <c r="E19" s="16" t="s">
        <v>168</v>
      </c>
      <c r="F19" s="28">
        <v>4.166666666666667</v>
      </c>
      <c r="H19" s="16" t="s">
        <v>199</v>
      </c>
      <c r="I19" s="16">
        <v>5</v>
      </c>
      <c r="J19" s="16">
        <v>90.247000000000014</v>
      </c>
    </row>
    <row r="20" spans="1:10" ht="15.75" x14ac:dyDescent="0.25">
      <c r="A20" s="20" t="s">
        <v>53</v>
      </c>
      <c r="B20" s="16">
        <v>1</v>
      </c>
      <c r="C20" s="16">
        <v>2</v>
      </c>
      <c r="D20" s="27">
        <v>42166</v>
      </c>
      <c r="E20" s="16" t="s">
        <v>168</v>
      </c>
      <c r="F20" s="28">
        <v>4.166666666666667</v>
      </c>
      <c r="H20" s="16" t="s">
        <v>200</v>
      </c>
      <c r="I20" s="16">
        <v>2</v>
      </c>
      <c r="J20" s="16">
        <v>228.41900000000001</v>
      </c>
    </row>
    <row r="21" spans="1:10" ht="15.75" x14ac:dyDescent="0.25">
      <c r="A21" s="20" t="s">
        <v>53</v>
      </c>
      <c r="B21" s="16">
        <v>2</v>
      </c>
      <c r="C21" s="16">
        <v>2</v>
      </c>
      <c r="D21" s="27">
        <v>42166</v>
      </c>
      <c r="E21" s="16" t="s">
        <v>168</v>
      </c>
      <c r="F21" s="28">
        <v>4.166666666666667</v>
      </c>
      <c r="H21" s="16" t="s">
        <v>201</v>
      </c>
      <c r="I21" s="16">
        <v>4</v>
      </c>
      <c r="J21" s="16">
        <v>265.67199999999997</v>
      </c>
    </row>
    <row r="22" spans="1:10" ht="15.75" x14ac:dyDescent="0.25">
      <c r="A22" s="20" t="s">
        <v>55</v>
      </c>
      <c r="B22" s="16">
        <v>1</v>
      </c>
      <c r="C22" s="16">
        <v>2</v>
      </c>
      <c r="D22" s="27">
        <v>42152</v>
      </c>
      <c r="E22" s="16" t="s">
        <v>167</v>
      </c>
      <c r="F22" s="28">
        <v>4.166666666666667</v>
      </c>
      <c r="H22" s="16" t="s">
        <v>202</v>
      </c>
      <c r="I22" s="16">
        <v>7</v>
      </c>
      <c r="J22" s="16">
        <v>235.00300000000001</v>
      </c>
    </row>
    <row r="23" spans="1:10" ht="15.75" x14ac:dyDescent="0.25">
      <c r="A23" s="20" t="s">
        <v>55</v>
      </c>
      <c r="B23" s="16">
        <v>2</v>
      </c>
      <c r="C23" s="16">
        <v>2</v>
      </c>
      <c r="D23" s="27">
        <v>42152</v>
      </c>
      <c r="E23" s="16" t="s">
        <v>167</v>
      </c>
      <c r="F23" s="28">
        <v>4.166666666666667</v>
      </c>
      <c r="H23" s="16" t="s">
        <v>203</v>
      </c>
      <c r="I23" s="16">
        <v>5</v>
      </c>
      <c r="J23" s="16">
        <v>262.06</v>
      </c>
    </row>
    <row r="24" spans="1:10" ht="15.75" x14ac:dyDescent="0.25">
      <c r="A24" s="20" t="s">
        <v>57</v>
      </c>
      <c r="B24" s="16">
        <v>1</v>
      </c>
      <c r="C24" s="16">
        <v>3</v>
      </c>
      <c r="D24" s="27">
        <v>42157</v>
      </c>
      <c r="E24" s="16" t="s">
        <v>167</v>
      </c>
      <c r="F24" s="28">
        <v>4.166666666666667</v>
      </c>
      <c r="H24" s="16" t="s">
        <v>204</v>
      </c>
      <c r="I24" s="16">
        <v>13</v>
      </c>
      <c r="J24" s="16">
        <v>161.14999999999998</v>
      </c>
    </row>
    <row r="25" spans="1:10" ht="15.75" x14ac:dyDescent="0.25">
      <c r="A25" s="20" t="s">
        <v>57</v>
      </c>
      <c r="B25" s="16">
        <v>2</v>
      </c>
      <c r="C25" s="16">
        <v>3</v>
      </c>
      <c r="D25" s="27">
        <v>42157</v>
      </c>
      <c r="E25" s="16" t="s">
        <v>167</v>
      </c>
      <c r="F25" s="28">
        <v>4.166666666666667</v>
      </c>
      <c r="H25" s="16" t="s">
        <v>205</v>
      </c>
      <c r="I25" s="16">
        <v>22</v>
      </c>
      <c r="J25" s="16">
        <v>385.22199999999998</v>
      </c>
    </row>
    <row r="26" spans="1:10" ht="15.75" x14ac:dyDescent="0.25">
      <c r="A26" s="20" t="s">
        <v>61</v>
      </c>
      <c r="B26" s="16">
        <v>1</v>
      </c>
      <c r="C26" s="16">
        <v>4</v>
      </c>
      <c r="D26" s="27">
        <v>42175</v>
      </c>
      <c r="E26" s="16" t="s">
        <v>166</v>
      </c>
      <c r="F26" s="29">
        <v>4.166666666666667</v>
      </c>
      <c r="H26" s="16" t="s">
        <v>206</v>
      </c>
      <c r="I26" s="16">
        <v>12</v>
      </c>
      <c r="J26" s="16">
        <v>287.54399999999998</v>
      </c>
    </row>
    <row r="27" spans="1:10" ht="15.75" x14ac:dyDescent="0.25">
      <c r="A27" s="20" t="s">
        <v>61</v>
      </c>
      <c r="B27" s="16">
        <v>2</v>
      </c>
      <c r="C27" s="16">
        <v>4</v>
      </c>
      <c r="D27" s="27">
        <v>42175</v>
      </c>
      <c r="E27" s="16" t="s">
        <v>166</v>
      </c>
      <c r="F27" s="29">
        <v>4.166666666666667</v>
      </c>
      <c r="H27" s="16" t="s">
        <v>207</v>
      </c>
      <c r="I27" s="16">
        <v>10</v>
      </c>
      <c r="J27" s="16">
        <v>442.05899999999997</v>
      </c>
    </row>
    <row r="28" spans="1:10" ht="15.75" x14ac:dyDescent="0.25">
      <c r="A28" s="20" t="s">
        <v>63</v>
      </c>
      <c r="B28" s="16">
        <v>1</v>
      </c>
      <c r="C28" s="16">
        <v>4</v>
      </c>
      <c r="D28" s="27">
        <v>42161</v>
      </c>
      <c r="E28" s="16" t="s">
        <v>168</v>
      </c>
      <c r="F28" s="29">
        <v>4.166666666666667</v>
      </c>
      <c r="H28" s="16" t="s">
        <v>208</v>
      </c>
      <c r="I28" s="16">
        <v>8</v>
      </c>
      <c r="J28" s="16">
        <v>94.004999999999995</v>
      </c>
    </row>
    <row r="29" spans="1:10" ht="15.75" x14ac:dyDescent="0.25">
      <c r="A29" s="20" t="s">
        <v>63</v>
      </c>
      <c r="B29" s="16">
        <v>2</v>
      </c>
      <c r="C29" s="16">
        <v>4</v>
      </c>
      <c r="D29" s="27">
        <v>42161</v>
      </c>
      <c r="E29" s="16" t="s">
        <v>168</v>
      </c>
      <c r="F29" s="29">
        <v>4.166666666666667</v>
      </c>
      <c r="H29" s="16" t="s">
        <v>209</v>
      </c>
      <c r="I29" s="16">
        <v>11</v>
      </c>
      <c r="J29" s="16">
        <v>480.62300000000005</v>
      </c>
    </row>
    <row r="30" spans="1:10" ht="15.75" x14ac:dyDescent="0.25">
      <c r="A30" s="20" t="s">
        <v>150</v>
      </c>
      <c r="B30" s="16">
        <v>1</v>
      </c>
      <c r="C30" s="16">
        <v>4</v>
      </c>
      <c r="D30" s="27">
        <v>42159</v>
      </c>
      <c r="E30" s="30" t="s">
        <v>168</v>
      </c>
      <c r="F30" s="28">
        <v>4.166666666666667</v>
      </c>
    </row>
    <row r="31" spans="1:10" ht="15.75" x14ac:dyDescent="0.25">
      <c r="A31" s="20" t="s">
        <v>150</v>
      </c>
      <c r="B31" s="16">
        <v>2</v>
      </c>
      <c r="C31" s="16">
        <v>4</v>
      </c>
      <c r="D31" s="27">
        <v>42159</v>
      </c>
      <c r="E31" s="30" t="s">
        <v>168</v>
      </c>
      <c r="F31" s="28">
        <v>4.166666666666667</v>
      </c>
    </row>
    <row r="32" spans="1:10" ht="15.75" x14ac:dyDescent="0.25">
      <c r="A32" s="20" t="s">
        <v>152</v>
      </c>
      <c r="B32" s="16">
        <v>1</v>
      </c>
      <c r="C32" s="16">
        <v>4</v>
      </c>
      <c r="D32" s="27">
        <v>42161</v>
      </c>
      <c r="E32" s="30" t="s">
        <v>168</v>
      </c>
      <c r="F32" s="29">
        <v>4.166666666666667</v>
      </c>
    </row>
    <row r="33" spans="1:10" ht="15.75" x14ac:dyDescent="0.25">
      <c r="A33" s="20" t="s">
        <v>152</v>
      </c>
      <c r="B33" s="16">
        <v>2</v>
      </c>
      <c r="C33" s="16">
        <v>4</v>
      </c>
      <c r="D33" s="27">
        <v>42161</v>
      </c>
      <c r="E33" s="30" t="s">
        <v>168</v>
      </c>
      <c r="F33" s="29">
        <v>4.166666666666667</v>
      </c>
    </row>
    <row r="34" spans="1:10" ht="15.75" x14ac:dyDescent="0.25">
      <c r="A34" s="20" t="s">
        <v>12</v>
      </c>
      <c r="B34" s="16">
        <v>1</v>
      </c>
      <c r="C34" s="16">
        <v>1</v>
      </c>
      <c r="D34" s="27">
        <v>42153</v>
      </c>
      <c r="E34" s="16" t="s">
        <v>167</v>
      </c>
      <c r="F34" s="28">
        <v>3.340393518518519</v>
      </c>
      <c r="H34" s="16" t="s">
        <v>210</v>
      </c>
      <c r="I34" s="16">
        <v>14</v>
      </c>
      <c r="J34" s="16">
        <v>854.33600000000001</v>
      </c>
    </row>
    <row r="35" spans="1:10" ht="15.75" x14ac:dyDescent="0.25">
      <c r="A35" s="20" t="s">
        <v>12</v>
      </c>
      <c r="B35" s="16">
        <v>2</v>
      </c>
      <c r="C35" s="16">
        <v>1</v>
      </c>
      <c r="D35" s="27">
        <v>42153</v>
      </c>
      <c r="E35" s="16" t="s">
        <v>167</v>
      </c>
      <c r="F35" s="28">
        <v>3.340393518518519</v>
      </c>
      <c r="H35" s="16" t="s">
        <v>211</v>
      </c>
      <c r="I35" s="16">
        <v>9</v>
      </c>
      <c r="J35" s="16">
        <v>413.94799999999998</v>
      </c>
    </row>
    <row r="36" spans="1:10" ht="15.75" x14ac:dyDescent="0.25">
      <c r="A36" s="20" t="s">
        <v>16</v>
      </c>
      <c r="B36" s="16">
        <v>1</v>
      </c>
      <c r="C36" s="16">
        <v>1</v>
      </c>
      <c r="D36" s="27">
        <v>42152</v>
      </c>
      <c r="E36" s="16" t="s">
        <v>167</v>
      </c>
      <c r="F36" s="28">
        <v>3.340393518518519</v>
      </c>
      <c r="H36" s="16" t="s">
        <v>212</v>
      </c>
      <c r="I36" s="16">
        <v>6</v>
      </c>
      <c r="J36" s="16">
        <v>407.411</v>
      </c>
    </row>
    <row r="37" spans="1:10" ht="15.75" x14ac:dyDescent="0.25">
      <c r="A37" s="20" t="s">
        <v>16</v>
      </c>
      <c r="B37" s="16">
        <v>2</v>
      </c>
      <c r="C37" s="16">
        <v>1</v>
      </c>
      <c r="D37" s="27">
        <v>42152</v>
      </c>
      <c r="E37" s="16" t="s">
        <v>167</v>
      </c>
      <c r="F37" s="28">
        <v>3.340393518518519</v>
      </c>
      <c r="H37" s="16" t="s">
        <v>213</v>
      </c>
      <c r="I37" s="16">
        <v>3</v>
      </c>
      <c r="J37" s="16">
        <v>216.87799999999999</v>
      </c>
    </row>
    <row r="38" spans="1:10" ht="15.75" x14ac:dyDescent="0.25">
      <c r="A38" s="20" t="s">
        <v>20</v>
      </c>
      <c r="B38" s="16">
        <v>1</v>
      </c>
      <c r="C38" s="16">
        <v>1</v>
      </c>
      <c r="D38" s="27">
        <v>42152</v>
      </c>
      <c r="E38" s="16" t="s">
        <v>167</v>
      </c>
      <c r="F38" s="28">
        <v>3.340393518518519</v>
      </c>
      <c r="H38" s="16" t="s">
        <v>214</v>
      </c>
      <c r="I38" s="16">
        <v>8</v>
      </c>
      <c r="J38" s="16">
        <v>685.73599999999999</v>
      </c>
    </row>
    <row r="39" spans="1:10" ht="15.75" x14ac:dyDescent="0.25">
      <c r="A39" s="20" t="s">
        <v>20</v>
      </c>
      <c r="B39" s="16">
        <v>2</v>
      </c>
      <c r="C39" s="16">
        <v>1</v>
      </c>
      <c r="D39" s="27">
        <v>42152</v>
      </c>
      <c r="E39" s="16" t="s">
        <v>167</v>
      </c>
      <c r="F39" s="28">
        <v>3.340393518518519</v>
      </c>
      <c r="H39" s="16" t="s">
        <v>215</v>
      </c>
      <c r="I39" s="16">
        <v>4</v>
      </c>
      <c r="J39" s="16">
        <v>582.80200000000002</v>
      </c>
    </row>
    <row r="40" spans="1:10" ht="15.75" x14ac:dyDescent="0.25">
      <c r="A40" s="20" t="s">
        <v>22</v>
      </c>
      <c r="B40" s="16">
        <v>1</v>
      </c>
      <c r="C40" s="16">
        <v>1</v>
      </c>
      <c r="D40" s="27">
        <v>42138</v>
      </c>
      <c r="E40" s="16" t="s">
        <v>166</v>
      </c>
      <c r="F40" s="28">
        <v>3.340393518518519</v>
      </c>
      <c r="H40" s="16" t="s">
        <v>216</v>
      </c>
      <c r="I40" s="16">
        <v>7</v>
      </c>
      <c r="J40" s="16">
        <v>616.14400000000001</v>
      </c>
    </row>
    <row r="41" spans="1:10" ht="15.75" x14ac:dyDescent="0.25">
      <c r="A41" s="20" t="s">
        <v>22</v>
      </c>
      <c r="B41" s="16">
        <v>2</v>
      </c>
      <c r="C41" s="16">
        <v>1</v>
      </c>
      <c r="D41" s="27">
        <v>42138</v>
      </c>
      <c r="E41" s="16" t="s">
        <v>166</v>
      </c>
      <c r="F41" s="28">
        <v>3.340393518518519</v>
      </c>
      <c r="H41" s="16" t="s">
        <v>217</v>
      </c>
      <c r="I41" s="16">
        <v>10</v>
      </c>
      <c r="J41" s="16">
        <v>972.89100000000008</v>
      </c>
    </row>
    <row r="42" spans="1:10" ht="15.75" x14ac:dyDescent="0.25">
      <c r="A42" s="20" t="s">
        <v>140</v>
      </c>
      <c r="B42" s="16">
        <v>1</v>
      </c>
      <c r="C42" s="16">
        <v>2</v>
      </c>
      <c r="D42" s="27">
        <v>42159</v>
      </c>
      <c r="E42" s="19" t="s">
        <v>168</v>
      </c>
      <c r="F42" s="28">
        <v>3.340393518518519</v>
      </c>
      <c r="H42" s="16" t="s">
        <v>218</v>
      </c>
      <c r="I42" s="16">
        <v>6</v>
      </c>
      <c r="J42" s="16">
        <v>49.668000000000006</v>
      </c>
    </row>
    <row r="43" spans="1:10" ht="15.75" x14ac:dyDescent="0.25">
      <c r="A43" s="20" t="s">
        <v>140</v>
      </c>
      <c r="B43" s="16">
        <v>2</v>
      </c>
      <c r="C43" s="16">
        <v>2</v>
      </c>
      <c r="D43" s="27">
        <v>42159</v>
      </c>
      <c r="E43" s="19" t="s">
        <v>168</v>
      </c>
      <c r="F43" s="28">
        <v>3.340393518518519</v>
      </c>
      <c r="H43" s="16" t="s">
        <v>219</v>
      </c>
      <c r="I43" s="16">
        <v>7</v>
      </c>
      <c r="J43" s="16">
        <v>185.70800000000003</v>
      </c>
    </row>
    <row r="44" spans="1:10" ht="15.75" x14ac:dyDescent="0.25">
      <c r="A44" s="20" t="s">
        <v>24</v>
      </c>
      <c r="B44" s="16">
        <v>1</v>
      </c>
      <c r="C44" s="16">
        <v>2</v>
      </c>
      <c r="D44" s="27">
        <v>42161</v>
      </c>
      <c r="E44" s="16" t="s">
        <v>168</v>
      </c>
      <c r="F44" s="28">
        <v>3.340393518518519</v>
      </c>
      <c r="H44" s="16" t="s">
        <v>220</v>
      </c>
      <c r="I44" s="16">
        <v>5</v>
      </c>
      <c r="J44" s="16">
        <v>152.90199999999999</v>
      </c>
    </row>
    <row r="45" spans="1:10" ht="15.75" x14ac:dyDescent="0.25">
      <c r="A45" s="20" t="s">
        <v>24</v>
      </c>
      <c r="B45" s="16">
        <v>2</v>
      </c>
      <c r="C45" s="16">
        <v>2</v>
      </c>
      <c r="D45" s="27">
        <v>42162</v>
      </c>
      <c r="E45" s="16" t="s">
        <v>168</v>
      </c>
      <c r="F45" s="28">
        <v>3.340393518518519</v>
      </c>
      <c r="H45" s="16" t="s">
        <v>221</v>
      </c>
      <c r="I45" s="16">
        <v>9</v>
      </c>
      <c r="J45" s="16">
        <v>107.149</v>
      </c>
    </row>
    <row r="46" spans="1:10" ht="15.75" x14ac:dyDescent="0.25">
      <c r="A46" s="20" t="s">
        <v>141</v>
      </c>
      <c r="B46" s="16">
        <v>1</v>
      </c>
      <c r="C46" s="16">
        <v>2</v>
      </c>
      <c r="D46" s="27">
        <v>42161</v>
      </c>
      <c r="E46" s="19" t="s">
        <v>168</v>
      </c>
      <c r="F46" s="28">
        <v>3.340393518518519</v>
      </c>
      <c r="H46" s="16" t="s">
        <v>222</v>
      </c>
      <c r="I46" s="16">
        <v>1</v>
      </c>
      <c r="J46" s="16">
        <v>27.026</v>
      </c>
    </row>
    <row r="47" spans="1:10" ht="15.75" x14ac:dyDescent="0.25">
      <c r="A47" s="20" t="s">
        <v>141</v>
      </c>
      <c r="B47" s="16">
        <v>2</v>
      </c>
      <c r="C47" s="16">
        <v>2</v>
      </c>
      <c r="D47" s="27">
        <v>42161</v>
      </c>
      <c r="E47" s="19" t="s">
        <v>168</v>
      </c>
      <c r="F47" s="28">
        <v>3.340393518518519</v>
      </c>
      <c r="H47" s="16" t="s">
        <v>223</v>
      </c>
      <c r="I47" s="16">
        <v>1</v>
      </c>
      <c r="J47" s="16">
        <v>339.73</v>
      </c>
    </row>
    <row r="48" spans="1:10" ht="15.75" x14ac:dyDescent="0.25">
      <c r="A48" s="20" t="s">
        <v>28</v>
      </c>
      <c r="B48" s="16">
        <v>1</v>
      </c>
      <c r="C48" s="16">
        <v>2</v>
      </c>
      <c r="D48" s="27">
        <v>42162</v>
      </c>
      <c r="E48" s="19" t="s">
        <v>168</v>
      </c>
      <c r="F48" s="28">
        <v>3.340393518518519</v>
      </c>
      <c r="H48" s="16" t="s">
        <v>224</v>
      </c>
      <c r="I48" s="16">
        <v>12</v>
      </c>
      <c r="J48" s="16">
        <v>557.28800000000001</v>
      </c>
    </row>
    <row r="49" spans="1:10" ht="15.75" x14ac:dyDescent="0.25">
      <c r="A49" s="20" t="s">
        <v>28</v>
      </c>
      <c r="B49" s="16">
        <v>2</v>
      </c>
      <c r="C49" s="16">
        <v>2</v>
      </c>
      <c r="D49" s="27">
        <v>42162</v>
      </c>
      <c r="E49" s="19" t="s">
        <v>168</v>
      </c>
      <c r="F49" s="28">
        <v>3.340393518518519</v>
      </c>
      <c r="H49" s="16" t="s">
        <v>225</v>
      </c>
      <c r="I49" s="16">
        <v>7</v>
      </c>
      <c r="J49" s="16">
        <v>284.37300000000005</v>
      </c>
    </row>
    <row r="50" spans="1:10" ht="15.75" x14ac:dyDescent="0.25">
      <c r="A50" s="20" t="s">
        <v>30</v>
      </c>
      <c r="B50" s="16">
        <v>1</v>
      </c>
      <c r="C50" s="16">
        <v>2</v>
      </c>
      <c r="D50" s="27">
        <v>42163</v>
      </c>
      <c r="E50" s="16" t="s">
        <v>168</v>
      </c>
      <c r="F50" s="28">
        <v>3.340393518518519</v>
      </c>
      <c r="H50" s="16" t="s">
        <v>226</v>
      </c>
      <c r="I50" s="16">
        <v>6</v>
      </c>
      <c r="J50" s="16">
        <v>282.10599999999999</v>
      </c>
    </row>
    <row r="51" spans="1:10" ht="15.75" x14ac:dyDescent="0.25">
      <c r="A51" s="20" t="s">
        <v>30</v>
      </c>
      <c r="B51" s="16">
        <v>2</v>
      </c>
      <c r="C51" s="16">
        <v>2</v>
      </c>
      <c r="D51" s="27">
        <v>42163</v>
      </c>
      <c r="E51" s="16" t="s">
        <v>168</v>
      </c>
      <c r="F51" s="28">
        <v>3.340393518518519</v>
      </c>
      <c r="H51" s="16" t="s">
        <v>227</v>
      </c>
      <c r="I51" s="16">
        <v>4</v>
      </c>
      <c r="J51" s="16">
        <v>294.99200000000002</v>
      </c>
    </row>
    <row r="52" spans="1:10" ht="15.75" x14ac:dyDescent="0.25">
      <c r="A52" s="20" t="s">
        <v>67</v>
      </c>
      <c r="B52" s="16">
        <v>1</v>
      </c>
      <c r="C52" s="16">
        <v>2</v>
      </c>
      <c r="D52" s="27">
        <v>42163</v>
      </c>
      <c r="E52" s="16" t="s">
        <v>168</v>
      </c>
      <c r="F52" s="28">
        <v>3.340393518518519</v>
      </c>
      <c r="H52" s="16" t="s">
        <v>228</v>
      </c>
      <c r="I52" s="16">
        <v>2</v>
      </c>
      <c r="J52" s="16">
        <v>141.08000000000001</v>
      </c>
    </row>
    <row r="53" spans="1:10" ht="15.75" x14ac:dyDescent="0.25">
      <c r="A53" s="20" t="s">
        <v>67</v>
      </c>
      <c r="B53" s="16">
        <v>2</v>
      </c>
      <c r="C53" s="16">
        <v>2</v>
      </c>
      <c r="D53" s="27">
        <v>42163</v>
      </c>
      <c r="E53" s="16" t="s">
        <v>168</v>
      </c>
      <c r="F53" s="28">
        <v>3.340393518518519</v>
      </c>
      <c r="H53" s="16" t="s">
        <v>229</v>
      </c>
      <c r="I53" s="16">
        <v>4</v>
      </c>
      <c r="J53" s="16">
        <v>142.03700000000001</v>
      </c>
    </row>
    <row r="54" spans="1:10" ht="15.75" x14ac:dyDescent="0.25">
      <c r="A54" s="20" t="s">
        <v>70</v>
      </c>
      <c r="B54" s="16">
        <v>1</v>
      </c>
      <c r="C54" s="16">
        <v>3</v>
      </c>
      <c r="D54" s="27">
        <v>42166</v>
      </c>
      <c r="E54" s="16" t="s">
        <v>168</v>
      </c>
      <c r="F54" s="28">
        <v>3.340393518518519</v>
      </c>
      <c r="H54" s="16" t="s">
        <v>230</v>
      </c>
      <c r="I54" s="16">
        <v>2</v>
      </c>
      <c r="J54" s="16">
        <v>11.442</v>
      </c>
    </row>
    <row r="55" spans="1:10" ht="15.75" x14ac:dyDescent="0.25">
      <c r="A55" s="20" t="s">
        <v>70</v>
      </c>
      <c r="B55" s="16">
        <v>2</v>
      </c>
      <c r="C55" s="16">
        <v>3</v>
      </c>
      <c r="D55" s="27">
        <v>42166</v>
      </c>
      <c r="E55" s="16" t="s">
        <v>168</v>
      </c>
      <c r="F55" s="28">
        <v>3.340393518518519</v>
      </c>
      <c r="H55" s="16" t="s">
        <v>231</v>
      </c>
      <c r="I55" s="16">
        <v>14</v>
      </c>
      <c r="J55" s="16">
        <v>706.16</v>
      </c>
    </row>
    <row r="56" spans="1:10" ht="15.75" x14ac:dyDescent="0.25">
      <c r="A56" s="20" t="s">
        <v>73</v>
      </c>
      <c r="B56" s="16">
        <v>1</v>
      </c>
      <c r="C56" s="16">
        <v>4</v>
      </c>
      <c r="D56" s="27">
        <v>42175</v>
      </c>
      <c r="E56" s="16" t="s">
        <v>168</v>
      </c>
      <c r="F56" s="28">
        <v>3.340393518518519</v>
      </c>
      <c r="H56" s="16" t="s">
        <v>232</v>
      </c>
      <c r="I56" s="16">
        <v>13</v>
      </c>
      <c r="J56" s="16">
        <v>399.77600000000001</v>
      </c>
    </row>
    <row r="57" spans="1:10" ht="15.75" x14ac:dyDescent="0.25">
      <c r="A57" s="20" t="s">
        <v>73</v>
      </c>
      <c r="B57" s="16">
        <v>2</v>
      </c>
      <c r="C57" s="16">
        <v>4</v>
      </c>
      <c r="D57" s="27">
        <v>42175</v>
      </c>
      <c r="E57" s="16" t="s">
        <v>168</v>
      </c>
      <c r="F57" s="28">
        <v>3.340393518518519</v>
      </c>
      <c r="H57" s="16" t="s">
        <v>233</v>
      </c>
      <c r="I57" s="16">
        <v>9</v>
      </c>
      <c r="J57" s="16">
        <v>355.00799999999998</v>
      </c>
    </row>
    <row r="58" spans="1:10" ht="15.75" x14ac:dyDescent="0.25">
      <c r="A58" s="20" t="s">
        <v>153</v>
      </c>
      <c r="B58" s="16">
        <v>1</v>
      </c>
      <c r="C58" s="16">
        <v>4</v>
      </c>
      <c r="D58" s="27">
        <v>42176</v>
      </c>
      <c r="E58" s="16" t="s">
        <v>168</v>
      </c>
      <c r="F58" s="28">
        <v>3.340393518518519</v>
      </c>
      <c r="H58" s="16" t="s">
        <v>234</v>
      </c>
      <c r="I58" s="16">
        <v>10</v>
      </c>
      <c r="J58" s="16">
        <v>526.28100000000006</v>
      </c>
    </row>
    <row r="59" spans="1:10" ht="15.75" x14ac:dyDescent="0.25">
      <c r="A59" s="20" t="s">
        <v>153</v>
      </c>
      <c r="B59" s="16">
        <v>2</v>
      </c>
      <c r="C59" s="16">
        <v>4</v>
      </c>
      <c r="D59" s="27">
        <v>42176</v>
      </c>
      <c r="E59" s="16" t="s">
        <v>168</v>
      </c>
      <c r="F59" s="28">
        <v>3.340393518518519</v>
      </c>
      <c r="H59" s="16" t="s">
        <v>235</v>
      </c>
      <c r="I59" s="16">
        <v>11</v>
      </c>
      <c r="J59" s="16">
        <v>616.84600000000012</v>
      </c>
    </row>
    <row r="60" spans="1:10" ht="15.75" x14ac:dyDescent="0.25">
      <c r="A60" s="20" t="s">
        <v>154</v>
      </c>
      <c r="B60" s="16">
        <v>1</v>
      </c>
      <c r="C60" s="16">
        <v>4</v>
      </c>
      <c r="D60" s="27">
        <v>42166</v>
      </c>
      <c r="E60" s="16" t="s">
        <v>168</v>
      </c>
      <c r="F60" s="28">
        <v>3.340393518518519</v>
      </c>
      <c r="H60" s="16" t="s">
        <v>236</v>
      </c>
      <c r="I60" s="16">
        <v>5</v>
      </c>
      <c r="J60" s="16">
        <v>408.24199999999996</v>
      </c>
    </row>
    <row r="61" spans="1:10" ht="15.75" x14ac:dyDescent="0.25">
      <c r="A61" s="20" t="s">
        <v>154</v>
      </c>
      <c r="B61" s="16">
        <v>2</v>
      </c>
      <c r="C61" s="16">
        <v>4</v>
      </c>
      <c r="D61" s="27">
        <v>42166</v>
      </c>
      <c r="E61" s="16" t="s">
        <v>168</v>
      </c>
      <c r="F61" s="28">
        <v>3.340393518518519</v>
      </c>
      <c r="H61" s="16" t="s">
        <v>237</v>
      </c>
      <c r="I61" s="16">
        <v>8</v>
      </c>
      <c r="J61" s="16">
        <v>715.17399999999998</v>
      </c>
    </row>
    <row r="62" spans="1:10" ht="15.75" x14ac:dyDescent="0.25">
      <c r="A62" s="20" t="s">
        <v>155</v>
      </c>
      <c r="B62" s="16">
        <v>1</v>
      </c>
      <c r="C62" s="16">
        <v>4</v>
      </c>
      <c r="D62" s="27">
        <v>42159</v>
      </c>
      <c r="E62" s="30" t="s">
        <v>168</v>
      </c>
      <c r="F62" s="28">
        <v>3.340393518518519</v>
      </c>
      <c r="H62" s="16" t="s">
        <v>238</v>
      </c>
      <c r="I62" s="16">
        <v>1</v>
      </c>
      <c r="J62" s="16">
        <v>39.664000000000001</v>
      </c>
    </row>
    <row r="63" spans="1:10" ht="15.75" x14ac:dyDescent="0.25">
      <c r="A63" s="20" t="s">
        <v>155</v>
      </c>
      <c r="B63" s="16">
        <v>2</v>
      </c>
      <c r="C63" s="16">
        <v>4</v>
      </c>
      <c r="D63" s="27">
        <v>42159</v>
      </c>
      <c r="E63" s="30" t="s">
        <v>168</v>
      </c>
      <c r="F63" s="28">
        <v>3.340393518518519</v>
      </c>
      <c r="H63" s="16" t="s">
        <v>239</v>
      </c>
      <c r="I63" s="16">
        <v>6</v>
      </c>
      <c r="J63" s="16">
        <v>650.06000000000006</v>
      </c>
    </row>
    <row r="64" spans="1:10" ht="15.75" x14ac:dyDescent="0.25">
      <c r="A64" s="20" t="s">
        <v>76</v>
      </c>
      <c r="B64" s="16">
        <v>1</v>
      </c>
      <c r="C64" s="16">
        <v>1</v>
      </c>
      <c r="D64" s="27">
        <v>42151</v>
      </c>
      <c r="E64" s="19" t="s">
        <v>167</v>
      </c>
      <c r="F64" s="28">
        <v>2.5141203703703705</v>
      </c>
      <c r="H64" s="16" t="s">
        <v>240</v>
      </c>
      <c r="I64" s="16">
        <v>7</v>
      </c>
      <c r="J64" s="16">
        <v>791.43600000000004</v>
      </c>
    </row>
    <row r="65" spans="1:10" ht="15.75" x14ac:dyDescent="0.25">
      <c r="A65" s="20" t="s">
        <v>76</v>
      </c>
      <c r="B65" s="16">
        <v>2</v>
      </c>
      <c r="C65" s="16">
        <v>1</v>
      </c>
      <c r="D65" s="27">
        <v>42151</v>
      </c>
      <c r="E65" s="19" t="s">
        <v>167</v>
      </c>
      <c r="F65" s="28">
        <v>2.5141203703703705</v>
      </c>
      <c r="H65" s="16" t="s">
        <v>241</v>
      </c>
      <c r="I65" s="16">
        <v>6</v>
      </c>
      <c r="J65" s="16">
        <v>459.95800000000003</v>
      </c>
    </row>
    <row r="66" spans="1:10" ht="15.75" x14ac:dyDescent="0.25">
      <c r="A66" s="20" t="s">
        <v>79</v>
      </c>
      <c r="B66" s="16">
        <v>1</v>
      </c>
      <c r="C66" s="16">
        <v>1</v>
      </c>
      <c r="D66" s="27">
        <v>42149</v>
      </c>
      <c r="E66" s="16" t="s">
        <v>167</v>
      </c>
      <c r="F66" s="28">
        <v>2.5141203703703705</v>
      </c>
      <c r="H66" s="16" t="s">
        <v>242</v>
      </c>
      <c r="I66" s="16">
        <v>5</v>
      </c>
      <c r="J66" s="16">
        <v>675.93600000000004</v>
      </c>
    </row>
    <row r="67" spans="1:10" ht="15.75" x14ac:dyDescent="0.25">
      <c r="A67" s="20" t="s">
        <v>79</v>
      </c>
      <c r="B67" s="16">
        <v>2</v>
      </c>
      <c r="C67" s="16">
        <v>1</v>
      </c>
      <c r="D67" s="27">
        <v>42149</v>
      </c>
      <c r="E67" s="16" t="s">
        <v>167</v>
      </c>
      <c r="F67" s="28">
        <v>2.5141203703703705</v>
      </c>
      <c r="H67" s="16" t="s">
        <v>243</v>
      </c>
      <c r="I67" s="16">
        <v>3</v>
      </c>
      <c r="J67" s="16">
        <v>125.523</v>
      </c>
    </row>
    <row r="68" spans="1:10" ht="15.75" x14ac:dyDescent="0.25">
      <c r="A68" s="20" t="s">
        <v>81</v>
      </c>
      <c r="B68" s="16">
        <v>1</v>
      </c>
      <c r="C68" s="16">
        <v>1</v>
      </c>
      <c r="D68" s="27">
        <v>42138</v>
      </c>
      <c r="E68" s="16" t="s">
        <v>166</v>
      </c>
      <c r="F68" s="28">
        <v>2.5141203703703705</v>
      </c>
      <c r="H68" s="16" t="s">
        <v>244</v>
      </c>
      <c r="I68" s="16">
        <v>10</v>
      </c>
      <c r="J68" s="16">
        <v>1050.431</v>
      </c>
    </row>
    <row r="69" spans="1:10" ht="15.75" x14ac:dyDescent="0.25">
      <c r="A69" s="20" t="s">
        <v>81</v>
      </c>
      <c r="B69" s="16">
        <v>2</v>
      </c>
      <c r="C69" s="16">
        <v>1</v>
      </c>
      <c r="D69" s="27">
        <v>42138</v>
      </c>
      <c r="E69" s="16" t="s">
        <v>166</v>
      </c>
      <c r="F69" s="28">
        <v>2.5141203703703705</v>
      </c>
      <c r="H69" s="16" t="s">
        <v>245</v>
      </c>
      <c r="I69" s="16">
        <v>8</v>
      </c>
      <c r="J69" s="16">
        <v>462.786</v>
      </c>
    </row>
    <row r="70" spans="1:10" ht="15.75" x14ac:dyDescent="0.25">
      <c r="A70" s="20" t="s">
        <v>84</v>
      </c>
      <c r="B70" s="16">
        <v>1</v>
      </c>
      <c r="C70" s="16">
        <v>1</v>
      </c>
      <c r="D70" s="27">
        <v>42152</v>
      </c>
      <c r="E70" s="16" t="s">
        <v>167</v>
      </c>
      <c r="F70" s="28">
        <v>2.5141203703703705</v>
      </c>
      <c r="H70" s="16" t="s">
        <v>246</v>
      </c>
      <c r="I70" s="16">
        <v>3</v>
      </c>
      <c r="J70" s="16">
        <v>882.94299999999998</v>
      </c>
    </row>
    <row r="71" spans="1:10" ht="15.75" x14ac:dyDescent="0.25">
      <c r="A71" s="20" t="s">
        <v>84</v>
      </c>
      <c r="B71" s="16">
        <v>2</v>
      </c>
      <c r="C71" s="16">
        <v>1</v>
      </c>
      <c r="D71" s="27">
        <v>42152</v>
      </c>
      <c r="E71" s="16" t="s">
        <v>167</v>
      </c>
      <c r="F71" s="28">
        <v>2.5141203703703705</v>
      </c>
      <c r="H71" s="16" t="s">
        <v>247</v>
      </c>
      <c r="I71" s="16">
        <v>8</v>
      </c>
      <c r="J71" s="16">
        <v>355.33699999999999</v>
      </c>
    </row>
    <row r="72" spans="1:10" ht="15.75" x14ac:dyDescent="0.25">
      <c r="A72" s="20" t="s">
        <v>86</v>
      </c>
      <c r="B72" s="16">
        <v>1</v>
      </c>
      <c r="C72" s="16">
        <v>2</v>
      </c>
      <c r="D72" s="27">
        <v>42159</v>
      </c>
      <c r="E72" s="19" t="s">
        <v>168</v>
      </c>
      <c r="F72" s="28">
        <v>2.5141203703703705</v>
      </c>
      <c r="H72" s="16" t="s">
        <v>248</v>
      </c>
      <c r="I72" s="16">
        <v>0</v>
      </c>
      <c r="J72" s="16">
        <v>0</v>
      </c>
    </row>
    <row r="73" spans="1:10" ht="15.75" x14ac:dyDescent="0.25">
      <c r="A73" s="20" t="s">
        <v>86</v>
      </c>
      <c r="B73" s="16">
        <v>2</v>
      </c>
      <c r="C73" s="16">
        <v>2</v>
      </c>
      <c r="D73" s="27">
        <v>42159</v>
      </c>
      <c r="E73" s="19" t="s">
        <v>168</v>
      </c>
      <c r="F73" s="28">
        <v>2.5141203703703705</v>
      </c>
      <c r="H73" s="16" t="s">
        <v>249</v>
      </c>
      <c r="I73" s="16">
        <v>2</v>
      </c>
      <c r="J73" s="16">
        <v>48.814999999999998</v>
      </c>
    </row>
    <row r="74" spans="1:10" ht="15.75" x14ac:dyDescent="0.25">
      <c r="A74" s="20" t="s">
        <v>89</v>
      </c>
      <c r="B74" s="16">
        <v>1</v>
      </c>
      <c r="C74" s="16">
        <v>2</v>
      </c>
      <c r="D74" s="27">
        <v>42162</v>
      </c>
      <c r="E74" s="16" t="s">
        <v>168</v>
      </c>
      <c r="F74" s="28">
        <v>2.5141203703703705</v>
      </c>
      <c r="H74" s="16" t="s">
        <v>250</v>
      </c>
      <c r="I74" s="16">
        <v>4</v>
      </c>
      <c r="J74" s="16">
        <v>221.77099999999999</v>
      </c>
    </row>
    <row r="75" spans="1:10" ht="15.75" x14ac:dyDescent="0.25">
      <c r="A75" s="20" t="s">
        <v>89</v>
      </c>
      <c r="B75" s="16">
        <v>2</v>
      </c>
      <c r="C75" s="16">
        <v>2</v>
      </c>
      <c r="D75" s="27">
        <v>42162</v>
      </c>
      <c r="E75" s="16" t="s">
        <v>168</v>
      </c>
      <c r="F75" s="28">
        <v>2.5141203703703705</v>
      </c>
      <c r="H75" s="16" t="s">
        <v>251</v>
      </c>
    </row>
    <row r="76" spans="1:10" ht="15.75" x14ac:dyDescent="0.25">
      <c r="A76" s="20" t="s">
        <v>92</v>
      </c>
      <c r="B76" s="16">
        <v>1</v>
      </c>
      <c r="C76" s="16">
        <v>2</v>
      </c>
      <c r="D76" s="27">
        <v>42162</v>
      </c>
      <c r="E76" s="16" t="s">
        <v>168</v>
      </c>
      <c r="F76" s="28">
        <v>2.5141203703703705</v>
      </c>
      <c r="H76" s="16" t="s">
        <v>252</v>
      </c>
      <c r="I76" s="16">
        <v>2</v>
      </c>
      <c r="J76" s="16">
        <v>75.436000000000007</v>
      </c>
    </row>
    <row r="77" spans="1:10" ht="15.75" x14ac:dyDescent="0.25">
      <c r="A77" s="20" t="s">
        <v>92</v>
      </c>
      <c r="B77" s="16">
        <v>2</v>
      </c>
      <c r="C77" s="16">
        <v>2</v>
      </c>
      <c r="D77" s="27">
        <v>42162</v>
      </c>
      <c r="E77" s="16" t="s">
        <v>168</v>
      </c>
      <c r="F77" s="28">
        <v>2.5141203703703705</v>
      </c>
      <c r="H77" s="16" t="s">
        <v>253</v>
      </c>
      <c r="I77" s="16">
        <v>5</v>
      </c>
      <c r="J77" s="16">
        <v>182.45400000000001</v>
      </c>
    </row>
    <row r="78" spans="1:10" ht="15.75" x14ac:dyDescent="0.25">
      <c r="A78" s="20" t="s">
        <v>96</v>
      </c>
      <c r="B78" s="16">
        <v>1</v>
      </c>
      <c r="C78" s="16">
        <v>2</v>
      </c>
      <c r="D78" s="27">
        <v>42166</v>
      </c>
      <c r="E78" s="16" t="s">
        <v>168</v>
      </c>
      <c r="F78" s="28">
        <v>2.5141203703703705</v>
      </c>
      <c r="H78" s="16" t="s">
        <v>254</v>
      </c>
      <c r="I78" s="16">
        <v>6</v>
      </c>
      <c r="J78" s="16">
        <v>270.66800000000001</v>
      </c>
    </row>
    <row r="79" spans="1:10" ht="15.75" x14ac:dyDescent="0.25">
      <c r="A79" s="20" t="s">
        <v>96</v>
      </c>
      <c r="B79" s="16">
        <v>2</v>
      </c>
      <c r="C79" s="16">
        <v>2</v>
      </c>
      <c r="D79" s="27">
        <v>42166</v>
      </c>
      <c r="E79" s="16" t="s">
        <v>168</v>
      </c>
      <c r="F79" s="28">
        <v>2.5141203703703705</v>
      </c>
      <c r="H79" s="16" t="s">
        <v>255</v>
      </c>
      <c r="I79" s="16">
        <v>6</v>
      </c>
      <c r="J79" s="16">
        <v>331.38100000000003</v>
      </c>
    </row>
    <row r="80" spans="1:10" ht="15.75" x14ac:dyDescent="0.25">
      <c r="A80" s="20" t="s">
        <v>99</v>
      </c>
      <c r="B80" s="16">
        <v>1</v>
      </c>
      <c r="C80" s="16">
        <v>2</v>
      </c>
      <c r="D80" s="27">
        <v>42161</v>
      </c>
      <c r="E80" s="19" t="s">
        <v>168</v>
      </c>
      <c r="F80" s="28">
        <v>2.5141203703703705</v>
      </c>
      <c r="H80" s="16" t="s">
        <v>256</v>
      </c>
      <c r="I80" s="16">
        <v>5</v>
      </c>
      <c r="J80" s="16">
        <v>96.191000000000003</v>
      </c>
    </row>
    <row r="81" spans="1:10" ht="15.75" x14ac:dyDescent="0.25">
      <c r="A81" s="20" t="s">
        <v>99</v>
      </c>
      <c r="B81" s="16">
        <v>2</v>
      </c>
      <c r="C81" s="16">
        <v>2</v>
      </c>
      <c r="D81" s="27">
        <v>42161</v>
      </c>
      <c r="E81" s="19" t="s">
        <v>168</v>
      </c>
      <c r="F81" s="28">
        <v>2.5141203703703705</v>
      </c>
      <c r="H81" s="16" t="s">
        <v>257</v>
      </c>
      <c r="I81" s="16">
        <v>5</v>
      </c>
      <c r="J81" s="16">
        <v>171.02500000000001</v>
      </c>
    </row>
    <row r="82" spans="1:10" ht="15.75" x14ac:dyDescent="0.25">
      <c r="A82" s="20" t="s">
        <v>142</v>
      </c>
      <c r="B82" s="16">
        <v>1</v>
      </c>
      <c r="C82" s="16">
        <v>2</v>
      </c>
      <c r="D82" s="27">
        <v>42161</v>
      </c>
      <c r="E82" s="16" t="s">
        <v>168</v>
      </c>
      <c r="F82" s="28">
        <v>2.5141203703703705</v>
      </c>
      <c r="H82" s="16" t="s">
        <v>258</v>
      </c>
      <c r="I82" s="16">
        <v>2</v>
      </c>
      <c r="J82" s="16">
        <v>73.88900000000001</v>
      </c>
    </row>
    <row r="83" spans="1:10" ht="15.75" x14ac:dyDescent="0.25">
      <c r="A83" s="20" t="s">
        <v>142</v>
      </c>
      <c r="B83" s="16">
        <v>2</v>
      </c>
      <c r="C83" s="16">
        <v>2</v>
      </c>
      <c r="D83" s="27">
        <v>42161</v>
      </c>
      <c r="E83" s="16" t="s">
        <v>168</v>
      </c>
      <c r="F83" s="28">
        <v>2.5141203703703705</v>
      </c>
      <c r="H83" s="16" t="s">
        <v>259</v>
      </c>
      <c r="I83" s="16">
        <v>3</v>
      </c>
      <c r="J83" s="16">
        <v>87.245999999999995</v>
      </c>
    </row>
    <row r="84" spans="1:10" ht="15.75" x14ac:dyDescent="0.25">
      <c r="A84" s="20" t="s">
        <v>156</v>
      </c>
      <c r="B84" s="16">
        <v>1</v>
      </c>
      <c r="C84" s="16">
        <v>3</v>
      </c>
      <c r="D84" s="27">
        <v>42161</v>
      </c>
      <c r="E84" s="16" t="s">
        <v>168</v>
      </c>
      <c r="F84" s="28">
        <v>2.5141203703703705</v>
      </c>
      <c r="H84" s="16" t="s">
        <v>260</v>
      </c>
      <c r="I84" s="16">
        <v>4</v>
      </c>
      <c r="J84" s="16">
        <v>231.48</v>
      </c>
    </row>
    <row r="85" spans="1:10" ht="15.75" x14ac:dyDescent="0.25">
      <c r="A85" s="20" t="s">
        <v>156</v>
      </c>
      <c r="B85" s="16">
        <v>2</v>
      </c>
      <c r="C85" s="16">
        <v>3</v>
      </c>
      <c r="D85" s="27">
        <v>42161</v>
      </c>
      <c r="E85" s="16" t="s">
        <v>168</v>
      </c>
      <c r="F85" s="28">
        <v>2.5141203703703705</v>
      </c>
      <c r="H85" s="16" t="s">
        <v>261</v>
      </c>
      <c r="I85" s="16">
        <v>4</v>
      </c>
      <c r="J85" s="16">
        <v>139.00799999999998</v>
      </c>
    </row>
    <row r="86" spans="1:10" ht="15.75" x14ac:dyDescent="0.25">
      <c r="A86" s="20" t="s">
        <v>103</v>
      </c>
      <c r="B86" s="16">
        <v>1</v>
      </c>
      <c r="C86" s="16">
        <v>3</v>
      </c>
      <c r="D86" s="27">
        <v>42166</v>
      </c>
      <c r="E86" s="16" t="s">
        <v>168</v>
      </c>
      <c r="F86" s="28">
        <v>2.5141203703703705</v>
      </c>
      <c r="H86" s="16" t="s">
        <v>262</v>
      </c>
      <c r="I86" s="16">
        <v>6</v>
      </c>
      <c r="J86" s="16">
        <v>169.114</v>
      </c>
    </row>
    <row r="87" spans="1:10" ht="15.75" x14ac:dyDescent="0.25">
      <c r="A87" s="20" t="s">
        <v>103</v>
      </c>
      <c r="B87" s="16">
        <v>2</v>
      </c>
      <c r="C87" s="16">
        <v>3</v>
      </c>
      <c r="D87" s="27">
        <v>42166</v>
      </c>
      <c r="E87" s="16" t="s">
        <v>168</v>
      </c>
      <c r="F87" s="28">
        <v>2.5141203703703705</v>
      </c>
      <c r="H87" s="16" t="s">
        <v>263</v>
      </c>
      <c r="I87" s="16">
        <v>5</v>
      </c>
      <c r="J87" s="16">
        <v>243.91000000000003</v>
      </c>
    </row>
    <row r="88" spans="1:10" ht="15.75" x14ac:dyDescent="0.25">
      <c r="A88" s="20" t="s">
        <v>157</v>
      </c>
      <c r="B88" s="16">
        <v>1</v>
      </c>
      <c r="C88" s="16">
        <v>4</v>
      </c>
      <c r="D88" s="27">
        <v>42176</v>
      </c>
      <c r="E88" s="16" t="s">
        <v>168</v>
      </c>
      <c r="F88" s="28">
        <v>2.5141203703703705</v>
      </c>
      <c r="H88" s="16" t="s">
        <v>264</v>
      </c>
      <c r="I88" s="16">
        <v>3</v>
      </c>
      <c r="J88" s="16">
        <v>436.79300000000001</v>
      </c>
    </row>
    <row r="89" spans="1:10" ht="15.75" x14ac:dyDescent="0.25">
      <c r="A89" s="20" t="s">
        <v>157</v>
      </c>
      <c r="B89" s="16">
        <v>2</v>
      </c>
      <c r="C89" s="16">
        <v>4</v>
      </c>
      <c r="D89" s="27">
        <v>42176</v>
      </c>
      <c r="E89" s="16" t="s">
        <v>168</v>
      </c>
      <c r="F89" s="28">
        <v>2.5141203703703705</v>
      </c>
      <c r="H89" s="16" t="s">
        <v>265</v>
      </c>
      <c r="I89" s="16">
        <v>5</v>
      </c>
      <c r="J89" s="16">
        <v>859.23799999999994</v>
      </c>
    </row>
    <row r="90" spans="1:10" ht="15.75" x14ac:dyDescent="0.25">
      <c r="A90" s="20" t="s">
        <v>158</v>
      </c>
      <c r="B90" s="16">
        <v>1</v>
      </c>
      <c r="C90" s="16">
        <v>4</v>
      </c>
      <c r="D90" s="27">
        <v>42176</v>
      </c>
      <c r="E90" s="16" t="s">
        <v>168</v>
      </c>
      <c r="F90" s="28">
        <v>2.5141203703703705</v>
      </c>
      <c r="H90" s="16" t="s">
        <v>266</v>
      </c>
    </row>
    <row r="91" spans="1:10" ht="15.75" x14ac:dyDescent="0.25">
      <c r="A91" s="20" t="s">
        <v>158</v>
      </c>
      <c r="B91" s="16">
        <v>2</v>
      </c>
      <c r="C91" s="16">
        <v>4</v>
      </c>
      <c r="D91" s="27">
        <v>42176</v>
      </c>
      <c r="E91" s="16" t="s">
        <v>168</v>
      </c>
      <c r="F91" s="28">
        <v>2.5141203703703705</v>
      </c>
      <c r="H91" s="16" t="s">
        <v>267</v>
      </c>
      <c r="I91" s="16">
        <v>1</v>
      </c>
      <c r="J91" s="16">
        <v>453.26400000000001</v>
      </c>
    </row>
    <row r="92" spans="1:10" ht="15.75" x14ac:dyDescent="0.25">
      <c r="A92" s="20" t="s">
        <v>106</v>
      </c>
      <c r="B92" s="16">
        <v>1</v>
      </c>
      <c r="C92" s="16">
        <v>4</v>
      </c>
      <c r="D92" s="27">
        <v>42159</v>
      </c>
      <c r="E92" s="16" t="s">
        <v>168</v>
      </c>
      <c r="F92" s="28">
        <v>2.5141203703703705</v>
      </c>
      <c r="H92" s="16" t="s">
        <v>268</v>
      </c>
      <c r="I92" s="16">
        <v>5</v>
      </c>
      <c r="J92" s="16">
        <v>409.27100000000002</v>
      </c>
    </row>
    <row r="93" spans="1:10" ht="15.75" x14ac:dyDescent="0.25">
      <c r="A93" s="20" t="s">
        <v>106</v>
      </c>
      <c r="B93" s="16">
        <v>2</v>
      </c>
      <c r="C93" s="16">
        <v>4</v>
      </c>
      <c r="D93" s="27">
        <v>42159</v>
      </c>
      <c r="E93" s="16" t="s">
        <v>168</v>
      </c>
      <c r="F93" s="28">
        <v>2.5141203703703705</v>
      </c>
      <c r="H93" s="16" t="s">
        <v>269</v>
      </c>
      <c r="I93" s="16">
        <v>5</v>
      </c>
      <c r="J93" s="16">
        <v>226.471</v>
      </c>
    </row>
    <row r="94" spans="1:10" ht="15.75" x14ac:dyDescent="0.25">
      <c r="A94" s="20" t="s">
        <v>110</v>
      </c>
      <c r="B94" s="16">
        <v>1</v>
      </c>
      <c r="C94" s="16">
        <v>1</v>
      </c>
      <c r="D94" s="27">
        <v>42151</v>
      </c>
      <c r="E94" s="16" t="s">
        <v>167</v>
      </c>
      <c r="F94" s="31">
        <v>0.44843749999999999</v>
      </c>
      <c r="H94" s="16" t="s">
        <v>270</v>
      </c>
      <c r="I94" s="16">
        <v>7</v>
      </c>
      <c r="J94" s="16">
        <v>526.52700000000004</v>
      </c>
    </row>
    <row r="95" spans="1:10" ht="15.75" x14ac:dyDescent="0.25">
      <c r="A95" s="20" t="s">
        <v>110</v>
      </c>
      <c r="B95" s="16">
        <v>2</v>
      </c>
      <c r="C95" s="16">
        <v>1</v>
      </c>
      <c r="D95" s="27">
        <v>42151</v>
      </c>
      <c r="E95" s="16" t="s">
        <v>167</v>
      </c>
      <c r="F95" s="31">
        <v>0.44843749999999999</v>
      </c>
      <c r="H95" s="16" t="s">
        <v>271</v>
      </c>
      <c r="I95" s="16">
        <v>4</v>
      </c>
      <c r="J95" s="16">
        <v>209.18</v>
      </c>
    </row>
    <row r="96" spans="1:10" ht="15.75" x14ac:dyDescent="0.25">
      <c r="A96" s="20" t="s">
        <v>114</v>
      </c>
      <c r="B96" s="16">
        <v>1</v>
      </c>
      <c r="C96" s="16">
        <v>1</v>
      </c>
      <c r="D96" s="27">
        <v>42138</v>
      </c>
      <c r="E96" s="16" t="s">
        <v>166</v>
      </c>
      <c r="F96" s="31">
        <v>0.44843749999999999</v>
      </c>
    </row>
    <row r="97" spans="1:10" ht="15.75" x14ac:dyDescent="0.25">
      <c r="A97" s="20" t="s">
        <v>114</v>
      </c>
      <c r="B97" s="16">
        <v>2</v>
      </c>
      <c r="C97" s="16">
        <v>1</v>
      </c>
      <c r="D97" s="27">
        <v>42138</v>
      </c>
      <c r="E97" s="16" t="s">
        <v>166</v>
      </c>
      <c r="F97" s="31">
        <v>0.44843749999999999</v>
      </c>
      <c r="H97" s="16" t="s">
        <v>272</v>
      </c>
      <c r="I97" s="16">
        <v>9</v>
      </c>
      <c r="J97" s="16">
        <v>213.209</v>
      </c>
    </row>
    <row r="98" spans="1:10" ht="15.75" x14ac:dyDescent="0.25">
      <c r="A98" s="20" t="s">
        <v>117</v>
      </c>
      <c r="B98" s="16">
        <v>1</v>
      </c>
      <c r="C98" s="16">
        <v>1</v>
      </c>
      <c r="D98" s="27">
        <v>42152</v>
      </c>
      <c r="E98" s="16" t="s">
        <v>167</v>
      </c>
      <c r="F98" s="31">
        <v>0.44843749999999999</v>
      </c>
      <c r="H98" s="16" t="s">
        <v>273</v>
      </c>
      <c r="I98" s="16">
        <v>10</v>
      </c>
      <c r="J98" s="16">
        <v>432.84699999999998</v>
      </c>
    </row>
    <row r="99" spans="1:10" ht="15.75" x14ac:dyDescent="0.25">
      <c r="A99" s="20" t="s">
        <v>117</v>
      </c>
      <c r="B99" s="16">
        <v>2</v>
      </c>
      <c r="C99" s="16">
        <v>1</v>
      </c>
      <c r="D99" s="27">
        <v>42152</v>
      </c>
      <c r="E99" s="16" t="s">
        <v>167</v>
      </c>
      <c r="F99" s="31">
        <v>0.44843749999999999</v>
      </c>
      <c r="H99" s="16" t="s">
        <v>274</v>
      </c>
      <c r="I99" s="16">
        <v>13</v>
      </c>
      <c r="J99" s="16">
        <v>444.04</v>
      </c>
    </row>
    <row r="100" spans="1:10" ht="15.75" x14ac:dyDescent="0.25">
      <c r="A100" s="20" t="s">
        <v>119</v>
      </c>
      <c r="B100" s="16">
        <v>1</v>
      </c>
      <c r="C100" s="16">
        <v>1</v>
      </c>
      <c r="D100" s="27">
        <v>42151</v>
      </c>
      <c r="E100" s="16" t="s">
        <v>167</v>
      </c>
      <c r="F100" s="31">
        <v>0.44843749999999999</v>
      </c>
      <c r="H100" s="16" t="s">
        <v>275</v>
      </c>
      <c r="I100" s="16">
        <v>17</v>
      </c>
      <c r="J100" s="16">
        <v>531.07799999999997</v>
      </c>
    </row>
    <row r="101" spans="1:10" ht="15.75" x14ac:dyDescent="0.25">
      <c r="A101" s="20" t="s">
        <v>119</v>
      </c>
      <c r="B101" s="16">
        <v>2</v>
      </c>
      <c r="C101" s="16">
        <v>1</v>
      </c>
      <c r="D101" s="27">
        <v>42151</v>
      </c>
      <c r="E101" s="16" t="s">
        <v>167</v>
      </c>
      <c r="F101" s="31">
        <v>0.44843749999999999</v>
      </c>
      <c r="H101" s="16" t="s">
        <v>276</v>
      </c>
      <c r="I101" s="16">
        <v>12</v>
      </c>
      <c r="J101" s="16">
        <v>299.19400000000002</v>
      </c>
    </row>
    <row r="102" spans="1:10" ht="15.75" x14ac:dyDescent="0.25">
      <c r="A102" s="20" t="s">
        <v>122</v>
      </c>
      <c r="B102" s="16">
        <v>1</v>
      </c>
      <c r="C102" s="16">
        <v>2</v>
      </c>
      <c r="D102" s="27">
        <v>42159</v>
      </c>
      <c r="E102" s="19" t="s">
        <v>168</v>
      </c>
      <c r="F102" s="31">
        <v>0.44843749999999999</v>
      </c>
      <c r="H102" s="16" t="s">
        <v>277</v>
      </c>
      <c r="I102" s="16">
        <v>3</v>
      </c>
      <c r="J102" s="16">
        <v>73.832999999999998</v>
      </c>
    </row>
    <row r="103" spans="1:10" ht="15.75" x14ac:dyDescent="0.25">
      <c r="A103" s="20" t="s">
        <v>122</v>
      </c>
      <c r="B103" s="16">
        <v>2</v>
      </c>
      <c r="C103" s="16">
        <v>2</v>
      </c>
      <c r="D103" s="27">
        <v>42159</v>
      </c>
      <c r="E103" s="19" t="s">
        <v>168</v>
      </c>
      <c r="F103" s="31">
        <v>0.44843749999999999</v>
      </c>
      <c r="H103" s="16" t="s">
        <v>278</v>
      </c>
      <c r="I103" s="16">
        <v>2</v>
      </c>
      <c r="J103" s="16">
        <v>68.466999999999999</v>
      </c>
    </row>
    <row r="104" spans="1:10" ht="15.75" x14ac:dyDescent="0.25">
      <c r="A104" s="20" t="s">
        <v>126</v>
      </c>
      <c r="B104" s="16">
        <v>1</v>
      </c>
      <c r="C104" s="16">
        <v>2</v>
      </c>
      <c r="D104" s="27">
        <v>42159</v>
      </c>
      <c r="E104" s="16" t="s">
        <v>168</v>
      </c>
      <c r="F104" s="31">
        <v>0.44843749999999999</v>
      </c>
      <c r="H104" s="16" t="s">
        <v>279</v>
      </c>
      <c r="I104" s="16">
        <v>5</v>
      </c>
      <c r="J104" s="16">
        <v>404.53400000000005</v>
      </c>
    </row>
    <row r="105" spans="1:10" ht="15.75" x14ac:dyDescent="0.25">
      <c r="A105" s="20" t="s">
        <v>126</v>
      </c>
      <c r="B105" s="16">
        <v>2</v>
      </c>
      <c r="C105" s="16">
        <v>2</v>
      </c>
      <c r="D105" s="27">
        <v>42159</v>
      </c>
      <c r="E105" s="16" t="s">
        <v>168</v>
      </c>
      <c r="F105" s="31">
        <v>0.44843749999999999</v>
      </c>
      <c r="H105" s="16" t="s">
        <v>280</v>
      </c>
      <c r="I105" s="16">
        <v>3</v>
      </c>
      <c r="J105" s="16">
        <v>81.861999999999995</v>
      </c>
    </row>
    <row r="106" spans="1:10" ht="15.75" x14ac:dyDescent="0.25">
      <c r="A106" s="20" t="s">
        <v>129</v>
      </c>
      <c r="B106" s="16">
        <v>1</v>
      </c>
      <c r="C106" s="16">
        <v>2</v>
      </c>
      <c r="D106" s="27">
        <v>42161</v>
      </c>
      <c r="E106" s="19" t="s">
        <v>168</v>
      </c>
      <c r="F106" s="31">
        <v>0.44843749999999999</v>
      </c>
      <c r="H106" s="16" t="s">
        <v>281</v>
      </c>
      <c r="I106" s="16">
        <v>4</v>
      </c>
      <c r="J106" s="16">
        <v>72.515000000000001</v>
      </c>
    </row>
    <row r="107" spans="1:10" ht="15.75" x14ac:dyDescent="0.25">
      <c r="A107" s="20" t="s">
        <v>129</v>
      </c>
      <c r="B107" s="16">
        <v>2</v>
      </c>
      <c r="C107" s="16">
        <v>2</v>
      </c>
      <c r="D107" s="27">
        <v>42161</v>
      </c>
      <c r="E107" s="19" t="s">
        <v>168</v>
      </c>
      <c r="F107" s="31">
        <v>0.44843749999999999</v>
      </c>
      <c r="H107" s="16" t="s">
        <v>282</v>
      </c>
      <c r="I107" s="16">
        <v>6</v>
      </c>
      <c r="J107" s="16">
        <v>84.282999999999987</v>
      </c>
    </row>
    <row r="108" spans="1:10" ht="15.75" x14ac:dyDescent="0.25">
      <c r="A108" s="20" t="s">
        <v>131</v>
      </c>
      <c r="B108" s="16">
        <v>1</v>
      </c>
      <c r="C108" s="16">
        <v>2</v>
      </c>
      <c r="D108" s="27">
        <v>42161</v>
      </c>
      <c r="E108" s="19" t="s">
        <v>168</v>
      </c>
      <c r="F108" s="31">
        <v>0.44843749999999999</v>
      </c>
      <c r="H108" s="16" t="s">
        <v>283</v>
      </c>
      <c r="I108" s="16">
        <v>2</v>
      </c>
      <c r="J108" s="16">
        <v>139.42500000000001</v>
      </c>
    </row>
    <row r="109" spans="1:10" ht="15.75" x14ac:dyDescent="0.25">
      <c r="A109" s="20" t="s">
        <v>131</v>
      </c>
      <c r="B109" s="16">
        <v>2</v>
      </c>
      <c r="C109" s="16">
        <v>2</v>
      </c>
      <c r="D109" s="27">
        <v>42161</v>
      </c>
      <c r="E109" s="19" t="s">
        <v>168</v>
      </c>
      <c r="F109" s="31">
        <v>0.44843749999999999</v>
      </c>
      <c r="H109" s="16" t="s">
        <v>284</v>
      </c>
      <c r="I109" s="16">
        <v>2</v>
      </c>
      <c r="J109" s="16">
        <v>71.465000000000003</v>
      </c>
    </row>
    <row r="110" spans="1:10" ht="15.75" x14ac:dyDescent="0.25">
      <c r="A110" s="20" t="s">
        <v>144</v>
      </c>
      <c r="B110" s="16">
        <v>1</v>
      </c>
      <c r="C110" s="16">
        <v>2</v>
      </c>
      <c r="D110" s="27">
        <v>42161</v>
      </c>
      <c r="E110" s="19" t="s">
        <v>168</v>
      </c>
      <c r="F110" s="31">
        <v>0.44843749999999999</v>
      </c>
      <c r="H110" s="16" t="s">
        <v>285</v>
      </c>
      <c r="I110" s="16">
        <v>3</v>
      </c>
      <c r="J110" s="16">
        <v>280.87799999999999</v>
      </c>
    </row>
    <row r="111" spans="1:10" ht="15.75" x14ac:dyDescent="0.25">
      <c r="A111" s="20" t="s">
        <v>144</v>
      </c>
      <c r="B111" s="16">
        <v>2</v>
      </c>
      <c r="C111" s="16">
        <v>2</v>
      </c>
      <c r="D111" s="27">
        <v>42161</v>
      </c>
      <c r="E111" s="19" t="s">
        <v>168</v>
      </c>
      <c r="F111" s="31">
        <v>0.44843749999999999</v>
      </c>
      <c r="H111" s="16" t="s">
        <v>286</v>
      </c>
      <c r="I111" s="16">
        <v>2</v>
      </c>
      <c r="J111" s="16">
        <v>219.12899999999999</v>
      </c>
    </row>
    <row r="112" spans="1:10" ht="15.75" x14ac:dyDescent="0.25">
      <c r="A112" s="20" t="s">
        <v>134</v>
      </c>
      <c r="B112" s="16">
        <v>1</v>
      </c>
      <c r="C112" s="16">
        <v>2</v>
      </c>
      <c r="D112" s="27">
        <v>42163</v>
      </c>
      <c r="E112" s="19" t="s">
        <v>168</v>
      </c>
      <c r="F112" s="31">
        <v>0.44843749999999999</v>
      </c>
      <c r="H112" s="16" t="s">
        <v>287</v>
      </c>
      <c r="I112" s="16">
        <v>2</v>
      </c>
      <c r="J112" s="16">
        <v>276.82600000000002</v>
      </c>
    </row>
    <row r="113" spans="1:10" ht="15.75" x14ac:dyDescent="0.25">
      <c r="A113" s="20" t="s">
        <v>134</v>
      </c>
      <c r="B113" s="16">
        <v>2</v>
      </c>
      <c r="C113" s="16">
        <v>2</v>
      </c>
      <c r="D113" s="27">
        <v>42163</v>
      </c>
      <c r="E113" s="19" t="s">
        <v>168</v>
      </c>
      <c r="F113" s="31">
        <v>0.44843749999999999</v>
      </c>
      <c r="H113" s="16" t="s">
        <v>288</v>
      </c>
      <c r="I113" s="16">
        <v>2</v>
      </c>
      <c r="J113" s="16">
        <v>126.63200000000001</v>
      </c>
    </row>
    <row r="114" spans="1:10" ht="15.75" x14ac:dyDescent="0.25">
      <c r="A114" s="20" t="s">
        <v>159</v>
      </c>
      <c r="B114" s="16">
        <v>1</v>
      </c>
      <c r="C114" s="16">
        <v>3</v>
      </c>
      <c r="D114" s="27">
        <v>42160</v>
      </c>
      <c r="E114" s="16" t="s">
        <v>168</v>
      </c>
      <c r="F114" s="28">
        <v>0.44843749999999999</v>
      </c>
      <c r="H114" s="16" t="s">
        <v>289</v>
      </c>
      <c r="I114" s="16">
        <v>9</v>
      </c>
      <c r="J114" s="16">
        <v>89.211000000000013</v>
      </c>
    </row>
    <row r="115" spans="1:10" ht="15.75" x14ac:dyDescent="0.25">
      <c r="A115" s="20" t="s">
        <v>159</v>
      </c>
      <c r="B115" s="16">
        <v>2</v>
      </c>
      <c r="C115" s="16">
        <v>3</v>
      </c>
      <c r="D115" s="27">
        <v>42160</v>
      </c>
      <c r="E115" s="16" t="s">
        <v>168</v>
      </c>
      <c r="F115" s="28">
        <v>0.44843749999999999</v>
      </c>
      <c r="H115" s="16" t="s">
        <v>290</v>
      </c>
      <c r="I115" s="16">
        <v>7</v>
      </c>
      <c r="J115" s="16">
        <v>276.75</v>
      </c>
    </row>
    <row r="116" spans="1:10" ht="15.75" x14ac:dyDescent="0.25">
      <c r="A116" s="20" t="s">
        <v>136</v>
      </c>
      <c r="B116" s="16">
        <v>1</v>
      </c>
      <c r="C116" s="16">
        <v>3</v>
      </c>
      <c r="D116" s="27">
        <v>42151</v>
      </c>
      <c r="E116" s="16" t="s">
        <v>167</v>
      </c>
      <c r="F116" s="28">
        <v>0.44843749999999999</v>
      </c>
      <c r="H116" s="16" t="s">
        <v>291</v>
      </c>
      <c r="I116" s="16">
        <v>4</v>
      </c>
      <c r="J116" s="16">
        <v>255.483</v>
      </c>
    </row>
    <row r="117" spans="1:10" ht="15.75" x14ac:dyDescent="0.25">
      <c r="A117" s="20" t="s">
        <v>136</v>
      </c>
      <c r="B117" s="16">
        <v>2</v>
      </c>
      <c r="C117" s="16">
        <v>3</v>
      </c>
      <c r="D117" s="27">
        <v>42151</v>
      </c>
      <c r="E117" s="16" t="s">
        <v>167</v>
      </c>
      <c r="F117" s="28">
        <v>0.44843749999999999</v>
      </c>
      <c r="H117" s="16" t="s">
        <v>292</v>
      </c>
      <c r="I117" s="16">
        <v>8</v>
      </c>
      <c r="J117" s="16">
        <v>422.19799999999998</v>
      </c>
    </row>
    <row r="118" spans="1:10" ht="15.75" x14ac:dyDescent="0.25">
      <c r="A118" s="20" t="s">
        <v>160</v>
      </c>
      <c r="B118" s="16">
        <v>1</v>
      </c>
      <c r="C118" s="16">
        <v>4</v>
      </c>
      <c r="D118" s="27">
        <v>42174</v>
      </c>
      <c r="E118" s="16" t="s">
        <v>168</v>
      </c>
      <c r="F118" s="31">
        <v>0.44843749999999999</v>
      </c>
      <c r="H118" s="16" t="s">
        <v>293</v>
      </c>
      <c r="I118" s="16">
        <v>1</v>
      </c>
      <c r="J118" s="16">
        <v>166.214</v>
      </c>
    </row>
    <row r="119" spans="1:10" ht="15.75" x14ac:dyDescent="0.25">
      <c r="A119" s="20" t="s">
        <v>160</v>
      </c>
      <c r="B119" s="16">
        <v>2</v>
      </c>
      <c r="C119" s="16">
        <v>4</v>
      </c>
      <c r="D119" s="27">
        <v>42174</v>
      </c>
      <c r="E119" s="16" t="s">
        <v>168</v>
      </c>
      <c r="F119" s="31">
        <v>0.44843749999999999</v>
      </c>
      <c r="H119" s="16" t="s">
        <v>294</v>
      </c>
      <c r="I119" s="16">
        <v>2</v>
      </c>
      <c r="J119" s="16">
        <v>278.37799999999999</v>
      </c>
    </row>
    <row r="120" spans="1:10" ht="15.75" x14ac:dyDescent="0.25">
      <c r="A120" s="20" t="s">
        <v>138</v>
      </c>
      <c r="B120" s="16">
        <v>1</v>
      </c>
      <c r="C120" s="16">
        <v>4</v>
      </c>
      <c r="D120" s="27">
        <v>42159</v>
      </c>
      <c r="E120" s="16" t="s">
        <v>168</v>
      </c>
      <c r="F120" s="31">
        <v>0.44843749999999999</v>
      </c>
      <c r="H120" s="16" t="s">
        <v>295</v>
      </c>
      <c r="I120" s="16">
        <v>5</v>
      </c>
      <c r="J120" s="16">
        <v>286.35100000000006</v>
      </c>
    </row>
    <row r="121" spans="1:10" ht="15.75" x14ac:dyDescent="0.25">
      <c r="A121" s="20" t="s">
        <v>138</v>
      </c>
      <c r="B121" s="16">
        <v>2</v>
      </c>
      <c r="C121" s="16">
        <v>4</v>
      </c>
      <c r="D121" s="27">
        <v>42159</v>
      </c>
      <c r="E121" s="16" t="s">
        <v>168</v>
      </c>
      <c r="F121" s="31">
        <v>0.44843749999999999</v>
      </c>
      <c r="H121" s="16" t="s">
        <v>296</v>
      </c>
      <c r="I121" s="16">
        <v>8</v>
      </c>
      <c r="J121" s="16">
        <v>120.61199999999999</v>
      </c>
    </row>
    <row r="122" spans="1:10" ht="15.75" x14ac:dyDescent="0.25">
      <c r="A122" s="20" t="s">
        <v>161</v>
      </c>
      <c r="B122" s="16">
        <v>1</v>
      </c>
      <c r="C122" s="16">
        <v>4</v>
      </c>
      <c r="D122" s="27">
        <v>42138</v>
      </c>
      <c r="E122" s="16" t="s">
        <v>166</v>
      </c>
      <c r="F122" s="31">
        <v>0.44843749999999999</v>
      </c>
      <c r="H122" s="16" t="s">
        <v>297</v>
      </c>
      <c r="I122" s="16">
        <v>2</v>
      </c>
      <c r="J122" s="16">
        <v>147.74600000000001</v>
      </c>
    </row>
    <row r="123" spans="1:10" ht="15.75" x14ac:dyDescent="0.25">
      <c r="A123" s="20" t="s">
        <v>161</v>
      </c>
      <c r="B123" s="16">
        <v>2</v>
      </c>
      <c r="C123" s="16">
        <v>4</v>
      </c>
      <c r="D123" s="27">
        <v>42138</v>
      </c>
      <c r="E123" s="16" t="s">
        <v>166</v>
      </c>
      <c r="F123" s="31">
        <v>0.44843749999999999</v>
      </c>
      <c r="H123" s="16" t="s">
        <v>298</v>
      </c>
      <c r="I123" s="16">
        <v>4</v>
      </c>
      <c r="J123" s="16">
        <v>361.32899999999995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zoomScale="90" zoomScaleNormal="90" workbookViewId="0">
      <selection activeCell="Q10" sqref="Q10"/>
    </sheetView>
  </sheetViews>
  <sheetFormatPr defaultColWidth="8.85546875" defaultRowHeight="15" x14ac:dyDescent="0.25"/>
  <cols>
    <col min="22" max="22" width="10.28515625" bestFit="1" customWidth="1"/>
  </cols>
  <sheetData>
    <row r="1" spans="1:22" x14ac:dyDescent="0.25">
      <c r="A1" t="s">
        <v>170</v>
      </c>
      <c r="E1" t="s">
        <v>171</v>
      </c>
      <c r="J1" t="s">
        <v>172</v>
      </c>
    </row>
    <row r="2" spans="1:22" x14ac:dyDescent="0.25">
      <c r="A2" t="s">
        <v>163</v>
      </c>
      <c r="B2" t="s">
        <v>162</v>
      </c>
      <c r="C2" t="s">
        <v>169</v>
      </c>
      <c r="E2" t="s">
        <v>163</v>
      </c>
      <c r="F2" t="s">
        <v>162</v>
      </c>
      <c r="G2" t="s">
        <v>169</v>
      </c>
      <c r="J2" t="s">
        <v>0</v>
      </c>
      <c r="K2" t="s">
        <v>173</v>
      </c>
      <c r="L2" t="s">
        <v>174</v>
      </c>
    </row>
    <row r="3" spans="1:22" x14ac:dyDescent="0.25">
      <c r="A3" s="21">
        <v>4.166666666666667</v>
      </c>
      <c r="B3">
        <v>4.09</v>
      </c>
      <c r="C3">
        <v>14.63</v>
      </c>
      <c r="E3" s="21">
        <v>4.166666666666667</v>
      </c>
      <c r="F3">
        <v>1.62</v>
      </c>
      <c r="G3">
        <v>3.18</v>
      </c>
      <c r="J3" s="21">
        <v>4.166666666666667</v>
      </c>
      <c r="K3">
        <v>1.62</v>
      </c>
      <c r="L3">
        <v>3.18</v>
      </c>
    </row>
    <row r="4" spans="1:22" x14ac:dyDescent="0.25">
      <c r="A4" s="21">
        <v>4.166666666666667</v>
      </c>
      <c r="B4">
        <v>3.25</v>
      </c>
      <c r="C4">
        <v>6.82</v>
      </c>
      <c r="E4" s="21">
        <v>4.166666666666667</v>
      </c>
      <c r="F4">
        <v>6.27</v>
      </c>
      <c r="G4">
        <v>6.84</v>
      </c>
      <c r="J4" s="21">
        <v>4.166666666666667</v>
      </c>
      <c r="K4">
        <v>6.27</v>
      </c>
      <c r="L4">
        <v>6.84</v>
      </c>
    </row>
    <row r="5" spans="1:22" x14ac:dyDescent="0.25">
      <c r="A5" s="21">
        <v>4.166666666666667</v>
      </c>
      <c r="B5">
        <v>8.9</v>
      </c>
      <c r="C5">
        <v>10.029999999999999</v>
      </c>
      <c r="E5" s="21">
        <v>4.166666666666667</v>
      </c>
      <c r="F5">
        <v>0.54</v>
      </c>
      <c r="G5">
        <v>0.8</v>
      </c>
      <c r="J5" s="21">
        <v>4.166666666666667</v>
      </c>
      <c r="K5">
        <v>0.54</v>
      </c>
      <c r="L5">
        <v>0.8</v>
      </c>
      <c r="V5" s="15"/>
    </row>
    <row r="6" spans="1:22" x14ac:dyDescent="0.25">
      <c r="A6" s="21">
        <v>3.340393518518519</v>
      </c>
      <c r="B6">
        <v>4.17</v>
      </c>
      <c r="C6">
        <v>5.29</v>
      </c>
      <c r="E6" s="21">
        <v>3.340393518518519</v>
      </c>
      <c r="F6">
        <v>1.85</v>
      </c>
      <c r="G6">
        <v>5.36</v>
      </c>
      <c r="J6" s="21">
        <v>3.340393518518519</v>
      </c>
      <c r="K6">
        <v>1.85</v>
      </c>
      <c r="L6">
        <v>5.36</v>
      </c>
      <c r="V6" s="15"/>
    </row>
    <row r="7" spans="1:22" x14ac:dyDescent="0.25">
      <c r="A7" s="21">
        <v>3.340393518518519</v>
      </c>
      <c r="B7">
        <v>17.61</v>
      </c>
      <c r="C7">
        <v>16.93</v>
      </c>
      <c r="E7" s="21">
        <v>2.5141203703703705</v>
      </c>
      <c r="F7">
        <v>3.61</v>
      </c>
      <c r="G7">
        <v>5.62</v>
      </c>
      <c r="J7" s="21">
        <v>2.5141203703703705</v>
      </c>
      <c r="K7">
        <v>3.61</v>
      </c>
      <c r="L7">
        <v>5.62</v>
      </c>
      <c r="V7" s="15"/>
    </row>
    <row r="8" spans="1:22" x14ac:dyDescent="0.25">
      <c r="A8" s="21">
        <v>3.340393518518519</v>
      </c>
      <c r="B8">
        <v>3.74</v>
      </c>
      <c r="C8">
        <v>6.66</v>
      </c>
      <c r="E8" s="21">
        <v>2.5141203703703705</v>
      </c>
      <c r="F8">
        <v>2.02</v>
      </c>
      <c r="G8">
        <v>5.22</v>
      </c>
      <c r="J8" s="21">
        <v>2.5141203703703705</v>
      </c>
      <c r="K8">
        <v>2.02</v>
      </c>
      <c r="L8">
        <v>5.22</v>
      </c>
      <c r="V8" s="15"/>
    </row>
    <row r="9" spans="1:22" x14ac:dyDescent="0.25">
      <c r="A9" s="21">
        <v>3.340393518518519</v>
      </c>
      <c r="B9">
        <v>1.93</v>
      </c>
      <c r="C9">
        <v>5.0199999999999996</v>
      </c>
      <c r="E9" s="22">
        <v>0.44843749999999999</v>
      </c>
      <c r="F9">
        <v>4.7300000000000004</v>
      </c>
      <c r="G9">
        <v>7.19</v>
      </c>
      <c r="J9" s="22">
        <v>0.44843749999999999</v>
      </c>
      <c r="K9">
        <v>4.7300000000000004</v>
      </c>
      <c r="L9">
        <v>7.19</v>
      </c>
    </row>
    <row r="10" spans="1:22" x14ac:dyDescent="0.25">
      <c r="A10" s="21">
        <v>2.5141203703703705</v>
      </c>
      <c r="B10">
        <v>1.58</v>
      </c>
      <c r="C10">
        <v>5.55</v>
      </c>
      <c r="E10" s="22">
        <v>0.44843749999999999</v>
      </c>
      <c r="F10">
        <v>9.77</v>
      </c>
      <c r="G10">
        <v>10.96</v>
      </c>
      <c r="J10" s="22">
        <v>0.44843749999999999</v>
      </c>
      <c r="K10">
        <v>9.77</v>
      </c>
      <c r="L10">
        <v>10.96</v>
      </c>
    </row>
    <row r="11" spans="1:22" x14ac:dyDescent="0.25">
      <c r="A11" s="21">
        <v>2.5141203703703705</v>
      </c>
      <c r="B11">
        <v>0.56999999999999995</v>
      </c>
      <c r="C11">
        <v>1.85</v>
      </c>
      <c r="E11" s="22">
        <v>0.44843749999999999</v>
      </c>
      <c r="F11">
        <v>0.51</v>
      </c>
      <c r="G11">
        <v>4.1500000000000004</v>
      </c>
      <c r="J11" s="22">
        <v>0.44843749999999999</v>
      </c>
      <c r="K11">
        <v>0.51</v>
      </c>
      <c r="L11">
        <v>4.1500000000000004</v>
      </c>
    </row>
    <row r="12" spans="1:22" x14ac:dyDescent="0.25">
      <c r="A12" s="21">
        <v>2.5141203703703705</v>
      </c>
      <c r="B12">
        <v>3.13</v>
      </c>
      <c r="C12">
        <v>9.7100000000000009</v>
      </c>
      <c r="J12" s="21">
        <v>4.166666666666667</v>
      </c>
      <c r="K12">
        <v>4.09</v>
      </c>
      <c r="L12">
        <v>14.63</v>
      </c>
    </row>
    <row r="13" spans="1:22" x14ac:dyDescent="0.25">
      <c r="A13" s="21">
        <v>2.5141203703703705</v>
      </c>
      <c r="B13">
        <v>3.22</v>
      </c>
      <c r="C13">
        <v>11.13</v>
      </c>
      <c r="J13" s="21">
        <v>4.166666666666667</v>
      </c>
      <c r="K13">
        <v>3.25</v>
      </c>
      <c r="L13">
        <v>6.82</v>
      </c>
    </row>
    <row r="14" spans="1:22" x14ac:dyDescent="0.25">
      <c r="A14" s="22">
        <v>0.44843749999999999</v>
      </c>
      <c r="B14">
        <v>4.54</v>
      </c>
      <c r="C14">
        <v>7.11</v>
      </c>
      <c r="J14" s="21">
        <v>4.166666666666667</v>
      </c>
      <c r="K14">
        <v>8.9</v>
      </c>
      <c r="L14">
        <v>10.029999999999999</v>
      </c>
    </row>
    <row r="15" spans="1:22" x14ac:dyDescent="0.25">
      <c r="A15" s="22">
        <v>0.44843749999999999</v>
      </c>
      <c r="B15">
        <v>4.3899999999999997</v>
      </c>
      <c r="C15">
        <v>7.32</v>
      </c>
      <c r="J15" s="21">
        <v>3.340393518518519</v>
      </c>
      <c r="K15">
        <v>4.17</v>
      </c>
      <c r="L15">
        <v>5.29</v>
      </c>
    </row>
    <row r="16" spans="1:22" x14ac:dyDescent="0.25">
      <c r="A16" s="22">
        <v>0.44843749999999999</v>
      </c>
      <c r="B16">
        <v>8.9600000000000009</v>
      </c>
      <c r="C16">
        <v>9.34</v>
      </c>
      <c r="J16" s="21">
        <v>3.340393518518519</v>
      </c>
      <c r="K16">
        <v>17.61</v>
      </c>
      <c r="L16">
        <v>16.93</v>
      </c>
    </row>
    <row r="17" spans="1:12" x14ac:dyDescent="0.25">
      <c r="A17" s="22">
        <v>0.44843749999999999</v>
      </c>
      <c r="B17">
        <v>5.69</v>
      </c>
      <c r="C17">
        <v>10.19</v>
      </c>
      <c r="J17" s="21">
        <v>3.340393518518519</v>
      </c>
      <c r="K17">
        <v>3.74</v>
      </c>
      <c r="L17">
        <v>6.66</v>
      </c>
    </row>
    <row r="18" spans="1:12" x14ac:dyDescent="0.25">
      <c r="A18" s="21">
        <v>3.340393518518519</v>
      </c>
      <c r="B18">
        <v>9.1999999999999993</v>
      </c>
      <c r="C18">
        <v>19.86</v>
      </c>
      <c r="J18" s="21">
        <v>3.340393518518519</v>
      </c>
      <c r="K18">
        <v>1.93</v>
      </c>
      <c r="L18">
        <v>5.0199999999999996</v>
      </c>
    </row>
    <row r="19" spans="1:12" x14ac:dyDescent="0.25">
      <c r="A19" s="22">
        <v>0.44843749999999999</v>
      </c>
      <c r="B19">
        <v>17.46</v>
      </c>
      <c r="C19">
        <v>20.73</v>
      </c>
      <c r="J19" s="21">
        <v>2.5141203703703705</v>
      </c>
      <c r="K19">
        <v>1.58</v>
      </c>
      <c r="L19">
        <v>5.55</v>
      </c>
    </row>
    <row r="20" spans="1:12" x14ac:dyDescent="0.25">
      <c r="A20" s="21">
        <v>4.166666666666667</v>
      </c>
      <c r="B20">
        <v>7.46</v>
      </c>
      <c r="C20">
        <v>11.97</v>
      </c>
      <c r="J20" s="21">
        <v>2.5141203703703705</v>
      </c>
      <c r="K20">
        <v>0.56999999999999995</v>
      </c>
      <c r="L20">
        <v>1.85</v>
      </c>
    </row>
    <row r="21" spans="1:12" x14ac:dyDescent="0.25">
      <c r="A21" s="21">
        <v>3.340393518518519</v>
      </c>
      <c r="B21">
        <v>3.68</v>
      </c>
      <c r="C21">
        <v>4.6399999999999997</v>
      </c>
      <c r="J21" s="21">
        <v>2.5141203703703705</v>
      </c>
      <c r="K21">
        <v>3.13</v>
      </c>
      <c r="L21">
        <v>9.7100000000000009</v>
      </c>
    </row>
    <row r="22" spans="1:12" x14ac:dyDescent="0.25">
      <c r="A22" s="21">
        <v>2.5141203703703705</v>
      </c>
      <c r="B22">
        <v>1.83</v>
      </c>
      <c r="C22">
        <v>7.24</v>
      </c>
      <c r="J22" s="21">
        <v>2.5141203703703705</v>
      </c>
      <c r="K22">
        <v>3.22</v>
      </c>
      <c r="L22">
        <v>11.13</v>
      </c>
    </row>
    <row r="23" spans="1:12" x14ac:dyDescent="0.25">
      <c r="A23" s="21">
        <v>2.5141203703703705</v>
      </c>
      <c r="B23">
        <v>4.74</v>
      </c>
      <c r="C23">
        <v>8.14</v>
      </c>
      <c r="J23" s="22">
        <v>0.44843749999999999</v>
      </c>
      <c r="K23">
        <v>4.54</v>
      </c>
      <c r="L23">
        <v>7.11</v>
      </c>
    </row>
    <row r="24" spans="1:12" x14ac:dyDescent="0.25">
      <c r="A24" s="21">
        <v>0.44843749999999999</v>
      </c>
      <c r="B24">
        <v>3.61</v>
      </c>
      <c r="C24">
        <v>6.99</v>
      </c>
      <c r="J24" s="22">
        <v>0.44843749999999999</v>
      </c>
      <c r="K24">
        <v>4.3899999999999997</v>
      </c>
      <c r="L24">
        <v>7.32</v>
      </c>
    </row>
    <row r="25" spans="1:12" x14ac:dyDescent="0.25">
      <c r="A25" s="21">
        <v>0.44843749999999999</v>
      </c>
      <c r="B25">
        <v>15.01</v>
      </c>
      <c r="C25">
        <v>15.12</v>
      </c>
      <c r="J25" s="22">
        <v>0.44843749999999999</v>
      </c>
      <c r="K25">
        <v>8.9600000000000009</v>
      </c>
      <c r="L25">
        <v>9.34</v>
      </c>
    </row>
    <row r="26" spans="1:12" ht="15.75" x14ac:dyDescent="0.25">
      <c r="A26" s="23">
        <v>4.166666666666667</v>
      </c>
      <c r="B26">
        <v>8.82</v>
      </c>
      <c r="C26">
        <v>13.38</v>
      </c>
      <c r="J26" s="22">
        <v>0.44843749999999999</v>
      </c>
      <c r="K26">
        <v>5.69</v>
      </c>
      <c r="L26">
        <v>10.19</v>
      </c>
    </row>
    <row r="27" spans="1:12" ht="15.75" x14ac:dyDescent="0.25">
      <c r="A27" s="23">
        <v>4.166666666666667</v>
      </c>
      <c r="B27">
        <v>1.52</v>
      </c>
      <c r="C27">
        <v>2.74</v>
      </c>
      <c r="J27" s="21">
        <v>3.340393518518519</v>
      </c>
      <c r="K27">
        <v>9.1999999999999993</v>
      </c>
      <c r="L27">
        <v>19.86</v>
      </c>
    </row>
    <row r="28" spans="1:12" x14ac:dyDescent="0.25">
      <c r="J28" s="22">
        <v>0.44843749999999999</v>
      </c>
      <c r="K28">
        <v>17.46</v>
      </c>
      <c r="L28">
        <v>20.73</v>
      </c>
    </row>
    <row r="29" spans="1:12" x14ac:dyDescent="0.25">
      <c r="J29" s="21">
        <v>4.166666666666667</v>
      </c>
      <c r="K29">
        <v>7.46</v>
      </c>
      <c r="L29">
        <v>11.97</v>
      </c>
    </row>
    <row r="30" spans="1:12" x14ac:dyDescent="0.25">
      <c r="J30" s="21">
        <v>3.340393518518519</v>
      </c>
      <c r="K30">
        <v>3.68</v>
      </c>
      <c r="L30">
        <v>4.6399999999999997</v>
      </c>
    </row>
    <row r="31" spans="1:12" x14ac:dyDescent="0.25">
      <c r="J31" s="21">
        <v>2.5141203703703705</v>
      </c>
      <c r="K31">
        <v>1.83</v>
      </c>
      <c r="L31">
        <v>7.24</v>
      </c>
    </row>
    <row r="32" spans="1:12" x14ac:dyDescent="0.25">
      <c r="J32" s="21">
        <v>2.5141203703703705</v>
      </c>
      <c r="K32">
        <v>4.74</v>
      </c>
      <c r="L32">
        <v>8.14</v>
      </c>
    </row>
    <row r="33" spans="10:12" x14ac:dyDescent="0.25">
      <c r="J33" s="21">
        <v>0.44843749999999999</v>
      </c>
      <c r="K33">
        <v>3.61</v>
      </c>
      <c r="L33">
        <v>6.99</v>
      </c>
    </row>
    <row r="34" spans="10:12" x14ac:dyDescent="0.25">
      <c r="J34" s="21">
        <v>0.44843749999999999</v>
      </c>
      <c r="K34">
        <v>15.01</v>
      </c>
      <c r="L34">
        <v>15.12</v>
      </c>
    </row>
    <row r="35" spans="10:12" ht="15.75" x14ac:dyDescent="0.25">
      <c r="J35" s="23">
        <v>4.166666666666667</v>
      </c>
      <c r="K35">
        <v>8.82</v>
      </c>
      <c r="L35">
        <v>13.38</v>
      </c>
    </row>
    <row r="36" spans="10:12" ht="15.75" x14ac:dyDescent="0.25">
      <c r="J36" s="23">
        <v>4.166666666666667</v>
      </c>
      <c r="K36">
        <v>1.52</v>
      </c>
      <c r="L36">
        <v>2.74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abSelected="1" workbookViewId="0">
      <selection activeCell="O12" sqref="O12"/>
    </sheetView>
  </sheetViews>
  <sheetFormatPr defaultColWidth="8.85546875" defaultRowHeight="15" x14ac:dyDescent="0.25"/>
  <cols>
    <col min="13" max="13" width="12.7109375" bestFit="1" customWidth="1"/>
    <col min="14" max="16" width="12.7109375" customWidth="1"/>
    <col min="18" max="18" width="10.140625" bestFit="1" customWidth="1"/>
  </cols>
  <sheetData>
    <row r="1" spans="1:21" x14ac:dyDescent="0.25">
      <c r="A1" t="s">
        <v>496</v>
      </c>
      <c r="B1" t="s">
        <v>0</v>
      </c>
      <c r="C1" t="s">
        <v>300</v>
      </c>
      <c r="D1" t="s">
        <v>301</v>
      </c>
      <c r="E1" t="s">
        <v>302</v>
      </c>
      <c r="F1" t="s">
        <v>303</v>
      </c>
      <c r="G1" t="s">
        <v>162</v>
      </c>
      <c r="H1" t="s">
        <v>169</v>
      </c>
      <c r="I1" t="s">
        <v>304</v>
      </c>
      <c r="J1" t="s">
        <v>305</v>
      </c>
      <c r="K1" t="s">
        <v>306</v>
      </c>
      <c r="M1" t="s">
        <v>497</v>
      </c>
      <c r="N1" t="s">
        <v>498</v>
      </c>
      <c r="O1" t="s">
        <v>499</v>
      </c>
      <c r="P1" t="s">
        <v>500</v>
      </c>
    </row>
    <row r="2" spans="1:21" x14ac:dyDescent="0.25">
      <c r="A2" s="47" t="s">
        <v>501</v>
      </c>
      <c r="B2" s="6">
        <v>4.1666666666666696</v>
      </c>
      <c r="C2">
        <v>3.1183999999999998</v>
      </c>
      <c r="D2" t="s">
        <v>307</v>
      </c>
      <c r="E2" t="s">
        <v>502</v>
      </c>
      <c r="F2" t="s">
        <v>503</v>
      </c>
      <c r="G2">
        <v>13.1</v>
      </c>
      <c r="H2">
        <v>43.95</v>
      </c>
      <c r="I2">
        <v>3.3561999999999999</v>
      </c>
      <c r="J2">
        <v>0.998</v>
      </c>
      <c r="K2">
        <v>0.999</v>
      </c>
      <c r="M2">
        <v>0.1043</v>
      </c>
      <c r="N2">
        <f>((SUM(M2)*0.256)-0.002)</f>
        <v>2.4700800000000002E-2</v>
      </c>
      <c r="O2">
        <f>(G2/100)*N2</f>
        <v>3.2358048000000004E-3</v>
      </c>
      <c r="P2">
        <f>(H2/100)*N2</f>
        <v>1.0856001600000002E-2</v>
      </c>
    </row>
    <row r="3" spans="1:21" ht="15.75" x14ac:dyDescent="0.25">
      <c r="A3" s="47" t="s">
        <v>504</v>
      </c>
      <c r="B3" s="6">
        <v>4.1666666666666696</v>
      </c>
      <c r="C3">
        <v>1.4153</v>
      </c>
      <c r="D3" t="s">
        <v>307</v>
      </c>
      <c r="E3" t="s">
        <v>505</v>
      </c>
      <c r="F3" t="s">
        <v>506</v>
      </c>
      <c r="G3">
        <v>13.32</v>
      </c>
      <c r="H3">
        <v>49.67</v>
      </c>
      <c r="I3">
        <v>3.7288999999999999</v>
      </c>
      <c r="J3">
        <v>0.998</v>
      </c>
      <c r="K3">
        <v>0.999</v>
      </c>
      <c r="M3">
        <v>0.10680000000000001</v>
      </c>
      <c r="N3">
        <f t="shared" ref="N3:N62" si="0">((SUM(M3)*0.256)-0.002)</f>
        <v>2.5340800000000004E-2</v>
      </c>
      <c r="O3">
        <f t="shared" ref="O3:O62" si="1">(G3/100)*N3</f>
        <v>3.3753945600000007E-3</v>
      </c>
      <c r="P3">
        <f t="shared" ref="P3:P62" si="2">(H3/100)*N3</f>
        <v>1.2586775360000002E-2</v>
      </c>
      <c r="R3" s="48"/>
      <c r="S3" s="49"/>
      <c r="T3" s="49"/>
      <c r="U3" s="49"/>
    </row>
    <row r="4" spans="1:21" x14ac:dyDescent="0.25">
      <c r="A4" s="47" t="s">
        <v>507</v>
      </c>
      <c r="B4" s="6">
        <v>4.1666666666666696</v>
      </c>
      <c r="C4">
        <v>1.3169999999999999</v>
      </c>
      <c r="D4" t="s">
        <v>307</v>
      </c>
      <c r="E4" t="s">
        <v>508</v>
      </c>
      <c r="F4" t="s">
        <v>509</v>
      </c>
      <c r="G4">
        <v>12.27</v>
      </c>
      <c r="H4">
        <v>49.5</v>
      </c>
      <c r="I4">
        <v>4.0342000000000002</v>
      </c>
      <c r="J4">
        <v>0.998</v>
      </c>
      <c r="K4">
        <v>0.999</v>
      </c>
      <c r="M4">
        <v>0.16089999999999999</v>
      </c>
      <c r="N4">
        <f t="shared" si="0"/>
        <v>3.9190399999999993E-2</v>
      </c>
      <c r="O4">
        <f t="shared" si="1"/>
        <v>4.8086620799999988E-3</v>
      </c>
      <c r="P4">
        <f t="shared" si="2"/>
        <v>1.9399247999999997E-2</v>
      </c>
      <c r="R4" s="15"/>
      <c r="S4" s="49"/>
      <c r="T4" s="49"/>
      <c r="U4" s="49"/>
    </row>
    <row r="5" spans="1:21" x14ac:dyDescent="0.25">
      <c r="A5" s="47" t="s">
        <v>510</v>
      </c>
      <c r="B5" s="6">
        <v>4.1666666666666696</v>
      </c>
      <c r="C5">
        <v>2.6960999999999999</v>
      </c>
      <c r="D5" t="s">
        <v>307</v>
      </c>
      <c r="E5" t="s">
        <v>511</v>
      </c>
      <c r="F5" t="s">
        <v>512</v>
      </c>
      <c r="G5">
        <v>12.96</v>
      </c>
      <c r="H5">
        <v>47.09</v>
      </c>
      <c r="I5">
        <v>3.6324999999999998</v>
      </c>
      <c r="J5">
        <v>0.998</v>
      </c>
      <c r="K5">
        <v>0.999</v>
      </c>
      <c r="M5">
        <v>0.1217</v>
      </c>
      <c r="N5">
        <f t="shared" si="0"/>
        <v>2.9155199999999999E-2</v>
      </c>
      <c r="O5">
        <f t="shared" si="1"/>
        <v>3.7785139200000005E-3</v>
      </c>
      <c r="P5">
        <f t="shared" si="2"/>
        <v>1.3729183680000001E-2</v>
      </c>
      <c r="R5" s="15"/>
      <c r="S5" s="49"/>
      <c r="T5" s="49"/>
      <c r="U5" s="49"/>
    </row>
    <row r="6" spans="1:21" x14ac:dyDescent="0.25">
      <c r="A6" s="47" t="s">
        <v>513</v>
      </c>
      <c r="B6" s="6">
        <v>4.1666666666666696</v>
      </c>
      <c r="C6">
        <v>4.7621000000000002</v>
      </c>
      <c r="D6" t="s">
        <v>307</v>
      </c>
      <c r="E6" t="s">
        <v>514</v>
      </c>
      <c r="F6" t="s">
        <v>515</v>
      </c>
      <c r="G6">
        <v>13.72</v>
      </c>
      <c r="H6">
        <v>45.98</v>
      </c>
      <c r="I6">
        <v>3.3527</v>
      </c>
      <c r="J6">
        <v>0.998</v>
      </c>
      <c r="K6">
        <v>0.999</v>
      </c>
      <c r="M6">
        <v>9.1600000000000001E-2</v>
      </c>
      <c r="N6">
        <f t="shared" si="0"/>
        <v>2.1449599999999999E-2</v>
      </c>
      <c r="O6">
        <f t="shared" si="1"/>
        <v>2.9428851200000001E-3</v>
      </c>
      <c r="P6">
        <f t="shared" si="2"/>
        <v>9.8625260799999996E-3</v>
      </c>
      <c r="R6" s="50"/>
      <c r="S6" s="49"/>
      <c r="T6" s="49"/>
      <c r="U6" s="49"/>
    </row>
    <row r="7" spans="1:21" x14ac:dyDescent="0.25">
      <c r="A7" s="47" t="s">
        <v>516</v>
      </c>
      <c r="B7" s="6">
        <v>4.1666666666666696</v>
      </c>
      <c r="C7">
        <v>2.8660999999999999</v>
      </c>
      <c r="D7" t="s">
        <v>307</v>
      </c>
      <c r="E7" t="s">
        <v>517</v>
      </c>
      <c r="F7" t="s">
        <v>518</v>
      </c>
      <c r="G7">
        <v>12.88</v>
      </c>
      <c r="H7">
        <v>47.24</v>
      </c>
      <c r="I7">
        <v>3.6665999999999999</v>
      </c>
      <c r="J7">
        <v>0.998</v>
      </c>
      <c r="K7">
        <v>0.999</v>
      </c>
      <c r="M7">
        <v>0.20880000000000001</v>
      </c>
      <c r="N7">
        <f t="shared" si="0"/>
        <v>5.14528E-2</v>
      </c>
      <c r="O7">
        <f t="shared" si="1"/>
        <v>6.6271206400000003E-3</v>
      </c>
      <c r="P7">
        <f t="shared" si="2"/>
        <v>2.4306302720000002E-2</v>
      </c>
    </row>
    <row r="8" spans="1:21" x14ac:dyDescent="0.25">
      <c r="A8" s="47" t="s">
        <v>519</v>
      </c>
      <c r="B8" s="6">
        <v>4.1666666666666696</v>
      </c>
      <c r="C8">
        <v>2.9476</v>
      </c>
      <c r="D8" t="s">
        <v>307</v>
      </c>
      <c r="E8" t="s">
        <v>520</v>
      </c>
      <c r="F8" t="s">
        <v>521</v>
      </c>
      <c r="G8">
        <v>12.86</v>
      </c>
      <c r="H8">
        <v>49.11</v>
      </c>
      <c r="I8">
        <v>3.8172999999999999</v>
      </c>
      <c r="J8">
        <v>0.998</v>
      </c>
      <c r="K8">
        <v>0.999</v>
      </c>
      <c r="M8">
        <v>8.7099999999999997E-2</v>
      </c>
      <c r="N8">
        <f t="shared" si="0"/>
        <v>2.0297599999999999E-2</v>
      </c>
      <c r="O8">
        <f t="shared" si="1"/>
        <v>2.6102713599999998E-3</v>
      </c>
      <c r="P8">
        <f t="shared" si="2"/>
        <v>9.9681513599999983E-3</v>
      </c>
    </row>
    <row r="9" spans="1:21" x14ac:dyDescent="0.25">
      <c r="A9" s="47" t="s">
        <v>522</v>
      </c>
      <c r="B9" s="6">
        <v>4.1666666666666696</v>
      </c>
      <c r="C9">
        <v>1.4565999999999999</v>
      </c>
      <c r="D9" t="s">
        <v>307</v>
      </c>
      <c r="E9" t="s">
        <v>523</v>
      </c>
      <c r="F9" t="s">
        <v>524</v>
      </c>
      <c r="G9">
        <v>12.67</v>
      </c>
      <c r="H9">
        <v>46.61</v>
      </c>
      <c r="I9">
        <v>3.6791</v>
      </c>
      <c r="J9">
        <v>0.998</v>
      </c>
      <c r="K9">
        <v>0.999</v>
      </c>
      <c r="M9">
        <v>0.125</v>
      </c>
      <c r="N9">
        <f t="shared" si="0"/>
        <v>0.03</v>
      </c>
      <c r="O9">
        <f t="shared" si="1"/>
        <v>3.8010000000000001E-3</v>
      </c>
      <c r="P9">
        <f t="shared" si="2"/>
        <v>1.3983000000000001E-2</v>
      </c>
    </row>
    <row r="10" spans="1:21" x14ac:dyDescent="0.25">
      <c r="A10" s="47" t="s">
        <v>525</v>
      </c>
      <c r="B10" s="6">
        <v>4.1666666666666696</v>
      </c>
      <c r="C10">
        <v>4.5766999999999998</v>
      </c>
      <c r="D10" t="s">
        <v>307</v>
      </c>
      <c r="E10" t="s">
        <v>526</v>
      </c>
      <c r="F10" t="s">
        <v>527</v>
      </c>
      <c r="G10">
        <v>12.85</v>
      </c>
      <c r="H10">
        <v>46.53</v>
      </c>
      <c r="I10">
        <v>3.6214</v>
      </c>
      <c r="J10">
        <v>0.998</v>
      </c>
      <c r="K10">
        <v>0.999</v>
      </c>
      <c r="M10">
        <v>0.1462</v>
      </c>
      <c r="N10">
        <f t="shared" si="0"/>
        <v>3.5427199999999999E-2</v>
      </c>
      <c r="O10">
        <f t="shared" si="1"/>
        <v>4.5523951999999999E-3</v>
      </c>
      <c r="P10">
        <f t="shared" si="2"/>
        <v>1.6484276159999998E-2</v>
      </c>
    </row>
    <row r="11" spans="1:21" x14ac:dyDescent="0.25">
      <c r="A11" s="47" t="s">
        <v>528</v>
      </c>
      <c r="B11" s="6">
        <v>4.1666666666666696</v>
      </c>
      <c r="C11">
        <v>2.5108000000000001</v>
      </c>
      <c r="D11" t="s">
        <v>307</v>
      </c>
      <c r="E11" t="s">
        <v>529</v>
      </c>
      <c r="F11" t="s">
        <v>530</v>
      </c>
      <c r="G11">
        <v>15.03</v>
      </c>
      <c r="H11">
        <v>45.33</v>
      </c>
      <c r="I11">
        <v>3.0160999999999998</v>
      </c>
      <c r="J11">
        <v>0.998</v>
      </c>
      <c r="K11">
        <v>0.999</v>
      </c>
      <c r="M11">
        <v>0.16489999999999999</v>
      </c>
      <c r="N11">
        <f t="shared" si="0"/>
        <v>4.0214399999999997E-2</v>
      </c>
      <c r="O11">
        <f t="shared" si="1"/>
        <v>6.0442243199999995E-3</v>
      </c>
      <c r="P11">
        <f t="shared" si="2"/>
        <v>1.8229187519999999E-2</v>
      </c>
    </row>
    <row r="12" spans="1:21" x14ac:dyDescent="0.25">
      <c r="A12" s="47" t="s">
        <v>531</v>
      </c>
      <c r="B12" s="6">
        <v>4.1666666666666696</v>
      </c>
      <c r="C12">
        <v>3.3273000000000001</v>
      </c>
      <c r="D12" t="s">
        <v>307</v>
      </c>
      <c r="E12" t="s">
        <v>532</v>
      </c>
      <c r="F12" t="s">
        <v>533</v>
      </c>
      <c r="G12">
        <v>14.45</v>
      </c>
      <c r="H12">
        <v>44.41</v>
      </c>
      <c r="I12">
        <v>3.0743</v>
      </c>
      <c r="J12">
        <v>0.998</v>
      </c>
      <c r="K12">
        <v>0.999</v>
      </c>
      <c r="M12">
        <v>0.1741</v>
      </c>
      <c r="N12">
        <f t="shared" si="0"/>
        <v>4.2569599999999999E-2</v>
      </c>
      <c r="O12">
        <f t="shared" si="1"/>
        <v>6.1513071999999992E-3</v>
      </c>
      <c r="P12">
        <f t="shared" si="2"/>
        <v>1.8905159359999996E-2</v>
      </c>
    </row>
    <row r="13" spans="1:21" x14ac:dyDescent="0.25">
      <c r="A13" s="47" t="s">
        <v>534</v>
      </c>
      <c r="B13" s="6">
        <v>4.166666666666667</v>
      </c>
      <c r="C13">
        <v>3.9965000000000002</v>
      </c>
      <c r="D13" t="s">
        <v>307</v>
      </c>
      <c r="E13" t="s">
        <v>535</v>
      </c>
      <c r="F13" t="s">
        <v>536</v>
      </c>
      <c r="G13">
        <v>13.19</v>
      </c>
      <c r="H13">
        <v>45.91</v>
      </c>
      <c r="I13">
        <v>3.4815999999999998</v>
      </c>
      <c r="J13">
        <v>0.998</v>
      </c>
      <c r="K13">
        <v>0.999</v>
      </c>
      <c r="M13">
        <v>0.19800000000000001</v>
      </c>
      <c r="N13">
        <f t="shared" si="0"/>
        <v>4.8688000000000002E-2</v>
      </c>
      <c r="O13">
        <f t="shared" si="1"/>
        <v>6.4219472E-3</v>
      </c>
      <c r="P13">
        <f t="shared" si="2"/>
        <v>2.23526608E-2</v>
      </c>
    </row>
    <row r="14" spans="1:21" x14ac:dyDescent="0.25">
      <c r="A14" s="47" t="s">
        <v>537</v>
      </c>
      <c r="B14" s="6">
        <v>4.166666666666667</v>
      </c>
      <c r="C14">
        <v>2.6779000000000002</v>
      </c>
      <c r="D14" t="s">
        <v>307</v>
      </c>
      <c r="E14" t="s">
        <v>538</v>
      </c>
      <c r="F14" t="s">
        <v>539</v>
      </c>
      <c r="G14">
        <v>13.54</v>
      </c>
      <c r="H14">
        <v>46.61</v>
      </c>
      <c r="I14">
        <v>3.4422000000000001</v>
      </c>
      <c r="J14">
        <v>0.998</v>
      </c>
      <c r="K14">
        <v>0.999</v>
      </c>
      <c r="M14">
        <v>0.18290000000000001</v>
      </c>
      <c r="N14">
        <f t="shared" si="0"/>
        <v>4.4822399999999998E-2</v>
      </c>
      <c r="O14">
        <f t="shared" si="1"/>
        <v>6.0689529599999995E-3</v>
      </c>
      <c r="P14">
        <f t="shared" si="2"/>
        <v>2.089172064E-2</v>
      </c>
    </row>
    <row r="15" spans="1:21" x14ac:dyDescent="0.25">
      <c r="A15" s="47" t="s">
        <v>540</v>
      </c>
      <c r="B15" s="6">
        <v>4.166666666666667</v>
      </c>
      <c r="C15">
        <v>3.7562000000000002</v>
      </c>
      <c r="D15" t="s">
        <v>307</v>
      </c>
      <c r="E15" t="s">
        <v>541</v>
      </c>
      <c r="F15" t="s">
        <v>542</v>
      </c>
      <c r="G15">
        <v>13.25</v>
      </c>
      <c r="H15">
        <v>45.95</v>
      </c>
      <c r="I15">
        <v>3.4691999999999998</v>
      </c>
      <c r="J15">
        <v>0.998</v>
      </c>
      <c r="K15">
        <v>0.999</v>
      </c>
      <c r="M15">
        <v>0.18629999999999999</v>
      </c>
      <c r="N15">
        <f t="shared" si="0"/>
        <v>4.5692799999999999E-2</v>
      </c>
      <c r="O15">
        <f t="shared" si="1"/>
        <v>6.0542959999999998E-3</v>
      </c>
      <c r="P15">
        <f t="shared" si="2"/>
        <v>2.0995841599999999E-2</v>
      </c>
    </row>
    <row r="16" spans="1:21" x14ac:dyDescent="0.25">
      <c r="A16" s="47" t="s">
        <v>543</v>
      </c>
      <c r="B16" s="6">
        <v>4.166666666666667</v>
      </c>
      <c r="C16">
        <v>2.5817000000000001</v>
      </c>
      <c r="D16" t="s">
        <v>307</v>
      </c>
      <c r="E16" t="s">
        <v>544</v>
      </c>
      <c r="F16" t="s">
        <v>545</v>
      </c>
      <c r="G16">
        <v>13.61</v>
      </c>
      <c r="H16">
        <v>47.14</v>
      </c>
      <c r="I16">
        <v>3.4636999999999998</v>
      </c>
      <c r="J16">
        <v>0.998</v>
      </c>
      <c r="K16">
        <v>0.999</v>
      </c>
      <c r="M16">
        <v>0.11849999999999999</v>
      </c>
      <c r="N16">
        <f t="shared" si="0"/>
        <v>2.8336E-2</v>
      </c>
      <c r="O16">
        <f t="shared" si="1"/>
        <v>3.8565295999999998E-3</v>
      </c>
      <c r="P16">
        <f t="shared" si="2"/>
        <v>1.3357590399999999E-2</v>
      </c>
    </row>
    <row r="17" spans="1:16" x14ac:dyDescent="0.25">
      <c r="A17" s="47" t="s">
        <v>546</v>
      </c>
      <c r="B17" s="6">
        <v>3.3403935185185198</v>
      </c>
      <c r="C17">
        <v>3.4022999999999999</v>
      </c>
      <c r="D17" t="s">
        <v>307</v>
      </c>
      <c r="E17" t="s">
        <v>547</v>
      </c>
      <c r="F17" t="s">
        <v>548</v>
      </c>
      <c r="G17">
        <v>12.73</v>
      </c>
      <c r="H17">
        <v>46.43</v>
      </c>
      <c r="I17">
        <v>3.6457999999999999</v>
      </c>
      <c r="J17">
        <v>0.998</v>
      </c>
      <c r="K17">
        <v>0.999</v>
      </c>
      <c r="M17">
        <v>0.2077</v>
      </c>
      <c r="N17">
        <f t="shared" si="0"/>
        <v>5.11712E-2</v>
      </c>
      <c r="O17">
        <f t="shared" si="1"/>
        <v>6.5140937599999999E-3</v>
      </c>
      <c r="P17">
        <f t="shared" si="2"/>
        <v>2.3758788159999999E-2</v>
      </c>
    </row>
    <row r="18" spans="1:16" x14ac:dyDescent="0.25">
      <c r="A18" s="47" t="s">
        <v>549</v>
      </c>
      <c r="B18" s="6">
        <v>3.3403935185185198</v>
      </c>
      <c r="C18">
        <v>2.7323</v>
      </c>
      <c r="D18" t="s">
        <v>307</v>
      </c>
      <c r="E18" t="s">
        <v>550</v>
      </c>
      <c r="F18" t="s">
        <v>551</v>
      </c>
      <c r="G18">
        <v>12.65</v>
      </c>
      <c r="H18">
        <v>47.16</v>
      </c>
      <c r="I18">
        <v>3.7282999999999999</v>
      </c>
      <c r="J18">
        <v>0.998</v>
      </c>
      <c r="K18">
        <v>0.999</v>
      </c>
      <c r="M18">
        <v>0.1028</v>
      </c>
      <c r="N18">
        <f t="shared" si="0"/>
        <v>2.43168E-2</v>
      </c>
      <c r="O18">
        <f t="shared" si="1"/>
        <v>3.0760751999999998E-3</v>
      </c>
      <c r="P18">
        <f t="shared" si="2"/>
        <v>1.1467802879999999E-2</v>
      </c>
    </row>
    <row r="19" spans="1:16" x14ac:dyDescent="0.25">
      <c r="A19" s="47" t="s">
        <v>552</v>
      </c>
      <c r="B19" s="6">
        <v>3.3403935185185198</v>
      </c>
      <c r="C19">
        <v>3.5461</v>
      </c>
      <c r="D19" t="s">
        <v>307</v>
      </c>
      <c r="E19" t="s">
        <v>553</v>
      </c>
      <c r="F19" t="s">
        <v>554</v>
      </c>
      <c r="G19">
        <v>13.21</v>
      </c>
      <c r="H19">
        <v>46.81</v>
      </c>
      <c r="I19">
        <v>3.5442</v>
      </c>
      <c r="J19">
        <v>0.998</v>
      </c>
      <c r="K19">
        <v>0.999</v>
      </c>
      <c r="M19">
        <v>0.18970000000000001</v>
      </c>
      <c r="N19">
        <f t="shared" si="0"/>
        <v>4.6563199999999999E-2</v>
      </c>
      <c r="O19">
        <f t="shared" si="1"/>
        <v>6.1509987199999993E-3</v>
      </c>
      <c r="P19">
        <f t="shared" si="2"/>
        <v>2.1796233920000001E-2</v>
      </c>
    </row>
    <row r="20" spans="1:16" x14ac:dyDescent="0.25">
      <c r="A20" s="47" t="s">
        <v>555</v>
      </c>
      <c r="B20" s="6">
        <v>3.3403935185185198</v>
      </c>
      <c r="C20">
        <v>1.9891000000000001</v>
      </c>
      <c r="D20" t="s">
        <v>307</v>
      </c>
      <c r="E20" t="s">
        <v>556</v>
      </c>
      <c r="F20" t="s">
        <v>557</v>
      </c>
      <c r="G20">
        <v>11.9</v>
      </c>
      <c r="H20">
        <v>50.74</v>
      </c>
      <c r="I20">
        <v>4.2633000000000001</v>
      </c>
      <c r="J20">
        <v>0.998</v>
      </c>
      <c r="K20">
        <v>0.999</v>
      </c>
      <c r="M20">
        <v>0.1633</v>
      </c>
      <c r="N20">
        <f t="shared" si="0"/>
        <v>3.9804800000000001E-2</v>
      </c>
      <c r="O20">
        <f t="shared" si="1"/>
        <v>4.7367712000000008E-3</v>
      </c>
      <c r="P20">
        <f t="shared" si="2"/>
        <v>2.0196955520000004E-2</v>
      </c>
    </row>
    <row r="21" spans="1:16" x14ac:dyDescent="0.25">
      <c r="A21" s="47" t="s">
        <v>558</v>
      </c>
      <c r="B21" s="6">
        <v>3.3403935185185198</v>
      </c>
      <c r="C21">
        <v>4.8352000000000004</v>
      </c>
      <c r="D21" t="s">
        <v>307</v>
      </c>
      <c r="E21" t="s">
        <v>559</v>
      </c>
      <c r="F21" t="s">
        <v>560</v>
      </c>
      <c r="G21">
        <v>13.48</v>
      </c>
      <c r="H21">
        <v>45.79</v>
      </c>
      <c r="I21">
        <v>3.3959999999999999</v>
      </c>
      <c r="J21">
        <v>0.998</v>
      </c>
      <c r="K21">
        <v>0.999</v>
      </c>
      <c r="M21">
        <v>0.18390000000000001</v>
      </c>
      <c r="N21">
        <f t="shared" si="0"/>
        <v>4.5078400000000005E-2</v>
      </c>
      <c r="O21">
        <f t="shared" si="1"/>
        <v>6.0765683200000005E-3</v>
      </c>
      <c r="P21">
        <f t="shared" si="2"/>
        <v>2.064139936E-2</v>
      </c>
    </row>
    <row r="22" spans="1:16" x14ac:dyDescent="0.25">
      <c r="A22" s="47" t="s">
        <v>561</v>
      </c>
      <c r="B22" s="6">
        <v>3.3403935185185198</v>
      </c>
      <c r="C22">
        <v>1.3252999999999999</v>
      </c>
      <c r="D22" t="s">
        <v>307</v>
      </c>
      <c r="E22" t="s">
        <v>562</v>
      </c>
      <c r="F22" t="s">
        <v>563</v>
      </c>
      <c r="G22">
        <v>12.93</v>
      </c>
      <c r="H22">
        <v>48.85</v>
      </c>
      <c r="I22">
        <v>3.7793999999999999</v>
      </c>
      <c r="J22">
        <v>0.998</v>
      </c>
      <c r="K22">
        <v>0.999</v>
      </c>
      <c r="M22">
        <v>0.188</v>
      </c>
      <c r="N22">
        <f t="shared" si="0"/>
        <v>4.6128000000000002E-2</v>
      </c>
      <c r="O22">
        <f t="shared" si="1"/>
        <v>5.9643504000000003E-3</v>
      </c>
      <c r="P22">
        <f t="shared" si="2"/>
        <v>2.2533528000000001E-2</v>
      </c>
    </row>
    <row r="23" spans="1:16" x14ac:dyDescent="0.25">
      <c r="A23" s="47" t="s">
        <v>564</v>
      </c>
      <c r="B23" s="6">
        <v>3.3403935185185198</v>
      </c>
      <c r="C23">
        <v>1.6740999999999999</v>
      </c>
      <c r="D23" t="s">
        <v>307</v>
      </c>
      <c r="E23" t="s">
        <v>338</v>
      </c>
      <c r="F23" t="s">
        <v>565</v>
      </c>
      <c r="G23">
        <v>13.08</v>
      </c>
      <c r="H23">
        <v>43.86</v>
      </c>
      <c r="I23">
        <v>3.3525999999999998</v>
      </c>
      <c r="J23">
        <v>0.998</v>
      </c>
      <c r="K23">
        <v>0.999</v>
      </c>
      <c r="M23">
        <v>8.3599999999999994E-2</v>
      </c>
      <c r="N23">
        <f t="shared" si="0"/>
        <v>1.9401599999999998E-2</v>
      </c>
      <c r="O23">
        <f t="shared" si="1"/>
        <v>2.5377292799999996E-3</v>
      </c>
      <c r="P23">
        <f t="shared" si="2"/>
        <v>8.5095417599999994E-3</v>
      </c>
    </row>
    <row r="24" spans="1:16" x14ac:dyDescent="0.25">
      <c r="A24" s="47" t="s">
        <v>566</v>
      </c>
      <c r="B24" s="6">
        <v>3.3403935185185198</v>
      </c>
      <c r="C24">
        <v>1.2263999999999999</v>
      </c>
      <c r="D24" t="s">
        <v>307</v>
      </c>
      <c r="E24" t="s">
        <v>567</v>
      </c>
      <c r="F24" t="s">
        <v>568</v>
      </c>
      <c r="G24">
        <v>11.71</v>
      </c>
      <c r="H24">
        <v>50.8</v>
      </c>
      <c r="I24">
        <v>4.3391000000000002</v>
      </c>
      <c r="J24">
        <v>0.998</v>
      </c>
      <c r="K24">
        <v>0.999</v>
      </c>
      <c r="M24">
        <v>0.16200000000000001</v>
      </c>
      <c r="N24">
        <f t="shared" si="0"/>
        <v>3.9472E-2</v>
      </c>
      <c r="O24">
        <f t="shared" si="1"/>
        <v>4.6221712000000005E-3</v>
      </c>
      <c r="P24">
        <f t="shared" si="2"/>
        <v>2.0051776E-2</v>
      </c>
    </row>
    <row r="25" spans="1:16" x14ac:dyDescent="0.25">
      <c r="A25" s="47" t="s">
        <v>569</v>
      </c>
      <c r="B25" s="6">
        <v>3.3403935185185198</v>
      </c>
      <c r="C25">
        <v>1.4584999999999999</v>
      </c>
      <c r="D25" t="s">
        <v>307</v>
      </c>
      <c r="E25" t="s">
        <v>570</v>
      </c>
      <c r="F25" t="s">
        <v>571</v>
      </c>
      <c r="G25">
        <v>12.52</v>
      </c>
      <c r="H25">
        <v>47.9</v>
      </c>
      <c r="I25">
        <v>3.8254999999999999</v>
      </c>
      <c r="J25">
        <v>0.998</v>
      </c>
      <c r="K25">
        <v>0.999</v>
      </c>
      <c r="M25">
        <v>0.154</v>
      </c>
      <c r="N25">
        <f t="shared" si="0"/>
        <v>3.7423999999999999E-2</v>
      </c>
      <c r="O25">
        <f t="shared" si="1"/>
        <v>4.6854848000000004E-3</v>
      </c>
      <c r="P25">
        <f t="shared" si="2"/>
        <v>1.7926095999999999E-2</v>
      </c>
    </row>
    <row r="26" spans="1:16" x14ac:dyDescent="0.25">
      <c r="A26" s="47" t="s">
        <v>572</v>
      </c>
      <c r="B26" s="6">
        <v>3.3403935185185198</v>
      </c>
      <c r="C26">
        <v>1.5765</v>
      </c>
      <c r="D26" t="s">
        <v>307</v>
      </c>
      <c r="E26" t="s">
        <v>573</v>
      </c>
      <c r="F26" t="s">
        <v>574</v>
      </c>
      <c r="G26">
        <v>12.63</v>
      </c>
      <c r="H26">
        <v>49.23</v>
      </c>
      <c r="I26">
        <v>3.8996</v>
      </c>
      <c r="J26">
        <v>0.998</v>
      </c>
      <c r="K26">
        <v>0.999</v>
      </c>
      <c r="M26">
        <v>0.1278</v>
      </c>
      <c r="N26">
        <f t="shared" si="0"/>
        <v>3.0716799999999995E-2</v>
      </c>
      <c r="O26">
        <f t="shared" si="1"/>
        <v>3.8795318399999991E-3</v>
      </c>
      <c r="P26">
        <f t="shared" si="2"/>
        <v>1.5121880639999996E-2</v>
      </c>
    </row>
    <row r="27" spans="1:16" x14ac:dyDescent="0.25">
      <c r="A27" s="47" t="s">
        <v>575</v>
      </c>
      <c r="B27" s="6">
        <v>3.3403935185185198</v>
      </c>
      <c r="C27">
        <v>2.0049999999999999</v>
      </c>
      <c r="D27" t="s">
        <v>307</v>
      </c>
      <c r="E27" t="s">
        <v>576</v>
      </c>
      <c r="F27" t="s">
        <v>577</v>
      </c>
      <c r="G27">
        <v>13.1</v>
      </c>
      <c r="H27">
        <v>46.89</v>
      </c>
      <c r="I27">
        <v>3.5798999999999999</v>
      </c>
      <c r="J27">
        <v>0.998</v>
      </c>
      <c r="K27">
        <v>0.999</v>
      </c>
      <c r="M27">
        <v>0.1096</v>
      </c>
      <c r="N27">
        <f t="shared" si="0"/>
        <v>2.60576E-2</v>
      </c>
      <c r="O27">
        <f t="shared" si="1"/>
        <v>3.4135456000000002E-3</v>
      </c>
      <c r="P27">
        <f t="shared" si="2"/>
        <v>1.2218408639999999E-2</v>
      </c>
    </row>
    <row r="28" spans="1:16" x14ac:dyDescent="0.25">
      <c r="A28" s="47" t="s">
        <v>578</v>
      </c>
      <c r="B28" s="6">
        <v>3.3403935185185198</v>
      </c>
      <c r="C28">
        <v>1.3078000000000001</v>
      </c>
      <c r="D28" t="s">
        <v>307</v>
      </c>
      <c r="E28" t="s">
        <v>579</v>
      </c>
      <c r="F28" t="s">
        <v>580</v>
      </c>
      <c r="G28">
        <v>12.84</v>
      </c>
      <c r="H28">
        <v>48.65</v>
      </c>
      <c r="I28">
        <v>3.79</v>
      </c>
      <c r="J28">
        <v>0.998</v>
      </c>
      <c r="K28">
        <v>0.999</v>
      </c>
      <c r="M28">
        <v>0.1221</v>
      </c>
      <c r="N28">
        <f t="shared" si="0"/>
        <v>2.9257600000000002E-2</v>
      </c>
      <c r="O28">
        <f t="shared" si="1"/>
        <v>3.7566758399999998E-3</v>
      </c>
      <c r="P28">
        <f t="shared" si="2"/>
        <v>1.42338224E-2</v>
      </c>
    </row>
    <row r="29" spans="1:16" x14ac:dyDescent="0.25">
      <c r="A29" s="51" t="s">
        <v>581</v>
      </c>
      <c r="B29" s="12">
        <v>3.340393518518519</v>
      </c>
      <c r="C29">
        <v>4.6778000000000004</v>
      </c>
      <c r="D29" t="s">
        <v>307</v>
      </c>
      <c r="E29" t="s">
        <v>582</v>
      </c>
      <c r="F29" t="s">
        <v>583</v>
      </c>
      <c r="G29">
        <v>14.37</v>
      </c>
      <c r="H29">
        <v>46.75</v>
      </c>
      <c r="I29">
        <v>3.2534000000000001</v>
      </c>
      <c r="J29">
        <v>0.998</v>
      </c>
      <c r="K29">
        <v>0.999</v>
      </c>
      <c r="M29">
        <v>0.13550000000000001</v>
      </c>
      <c r="N29">
        <f t="shared" si="0"/>
        <v>3.2688000000000002E-2</v>
      </c>
      <c r="O29">
        <f t="shared" si="1"/>
        <v>4.6972656000000002E-3</v>
      </c>
      <c r="P29">
        <f t="shared" si="2"/>
        <v>1.5281640000000001E-2</v>
      </c>
    </row>
    <row r="30" spans="1:16" x14ac:dyDescent="0.25">
      <c r="A30" s="51" t="s">
        <v>584</v>
      </c>
      <c r="B30" s="12">
        <v>3.340393518518519</v>
      </c>
      <c r="C30">
        <v>2.4453999999999998</v>
      </c>
      <c r="D30" t="s">
        <v>307</v>
      </c>
      <c r="E30" t="s">
        <v>585</v>
      </c>
      <c r="F30" t="s">
        <v>586</v>
      </c>
      <c r="G30">
        <v>13.44</v>
      </c>
      <c r="H30">
        <v>48.48</v>
      </c>
      <c r="I30">
        <v>3.6080999999999999</v>
      </c>
      <c r="J30">
        <v>0.998</v>
      </c>
      <c r="K30">
        <v>0.999</v>
      </c>
      <c r="M30">
        <v>0.16520000000000001</v>
      </c>
      <c r="N30">
        <f t="shared" si="0"/>
        <v>4.0291199999999999E-2</v>
      </c>
      <c r="O30">
        <f t="shared" si="1"/>
        <v>5.4151372799999993E-3</v>
      </c>
      <c r="P30">
        <f t="shared" si="2"/>
        <v>1.9533173759999998E-2</v>
      </c>
    </row>
    <row r="31" spans="1:16" x14ac:dyDescent="0.25">
      <c r="A31" s="51" t="s">
        <v>587</v>
      </c>
      <c r="B31" s="12">
        <v>3.340393518518519</v>
      </c>
      <c r="C31">
        <v>3.9384999999999999</v>
      </c>
      <c r="D31" t="s">
        <v>307</v>
      </c>
      <c r="E31" t="s">
        <v>588</v>
      </c>
      <c r="F31" t="s">
        <v>589</v>
      </c>
      <c r="G31">
        <v>13.25</v>
      </c>
      <c r="H31">
        <v>46.44</v>
      </c>
      <c r="I31">
        <v>3.5041000000000002</v>
      </c>
      <c r="J31">
        <v>0.998</v>
      </c>
      <c r="K31">
        <v>0.999</v>
      </c>
      <c r="M31">
        <v>0.1371</v>
      </c>
      <c r="N31">
        <f t="shared" si="0"/>
        <v>3.3097599999999998E-2</v>
      </c>
      <c r="O31">
        <f t="shared" si="1"/>
        <v>4.3854319999999999E-3</v>
      </c>
      <c r="P31">
        <f t="shared" si="2"/>
        <v>1.5370525439999998E-2</v>
      </c>
    </row>
    <row r="32" spans="1:16" x14ac:dyDescent="0.25">
      <c r="A32" s="47" t="s">
        <v>590</v>
      </c>
      <c r="B32" s="6">
        <v>2.5141203703703705</v>
      </c>
      <c r="C32">
        <v>2.5832999999999999</v>
      </c>
      <c r="D32" t="s">
        <v>307</v>
      </c>
      <c r="E32" t="s">
        <v>591</v>
      </c>
      <c r="F32" t="s">
        <v>592</v>
      </c>
      <c r="G32">
        <v>16.7</v>
      </c>
      <c r="H32">
        <v>87.13</v>
      </c>
      <c r="I32">
        <v>5.2172999999999998</v>
      </c>
      <c r="J32">
        <v>0.96699999999999997</v>
      </c>
      <c r="K32">
        <v>1.0032000000000001</v>
      </c>
      <c r="M32">
        <v>0.1792</v>
      </c>
      <c r="N32">
        <f t="shared" si="0"/>
        <v>4.3875199999999996E-2</v>
      </c>
      <c r="O32">
        <f t="shared" si="1"/>
        <v>7.3271583999999987E-3</v>
      </c>
      <c r="P32">
        <f t="shared" si="2"/>
        <v>3.8228461759999992E-2</v>
      </c>
    </row>
    <row r="33" spans="1:16" x14ac:dyDescent="0.25">
      <c r="A33" s="51" t="s">
        <v>415</v>
      </c>
      <c r="B33" s="12">
        <v>2.5141203703703705</v>
      </c>
      <c r="C33">
        <v>1.8847</v>
      </c>
      <c r="D33" t="s">
        <v>307</v>
      </c>
      <c r="E33" t="s">
        <v>593</v>
      </c>
      <c r="F33" t="s">
        <v>594</v>
      </c>
      <c r="G33">
        <v>11.74</v>
      </c>
      <c r="H33">
        <v>49.35</v>
      </c>
      <c r="I33">
        <v>4.2037000000000004</v>
      </c>
      <c r="J33">
        <v>0.998</v>
      </c>
      <c r="K33">
        <v>0.999</v>
      </c>
      <c r="M33">
        <v>0.18090000000000001</v>
      </c>
      <c r="N33">
        <f t="shared" si="0"/>
        <v>4.43104E-2</v>
      </c>
      <c r="O33">
        <f t="shared" si="1"/>
        <v>5.2020409600000003E-3</v>
      </c>
      <c r="P33">
        <f t="shared" si="2"/>
        <v>2.1867182400000001E-2</v>
      </c>
    </row>
    <row r="34" spans="1:16" x14ac:dyDescent="0.25">
      <c r="A34" s="47" t="s">
        <v>595</v>
      </c>
      <c r="B34" s="6">
        <v>2.5141203703703701</v>
      </c>
      <c r="C34">
        <v>2.6450999999999998</v>
      </c>
      <c r="D34" t="s">
        <v>307</v>
      </c>
      <c r="E34" t="s">
        <v>596</v>
      </c>
      <c r="F34" t="s">
        <v>597</v>
      </c>
      <c r="G34">
        <v>12.51</v>
      </c>
      <c r="H34">
        <v>49.45</v>
      </c>
      <c r="I34">
        <v>3.952</v>
      </c>
      <c r="J34">
        <v>0.96699999999999997</v>
      </c>
      <c r="K34">
        <v>1.0032000000000001</v>
      </c>
      <c r="M34">
        <v>0.13769999999999999</v>
      </c>
      <c r="N34">
        <f t="shared" si="0"/>
        <v>3.3251199999999995E-2</v>
      </c>
      <c r="O34">
        <f t="shared" si="1"/>
        <v>4.1597251199999991E-3</v>
      </c>
      <c r="P34">
        <f t="shared" si="2"/>
        <v>1.64427184E-2</v>
      </c>
    </row>
    <row r="35" spans="1:16" x14ac:dyDescent="0.25">
      <c r="A35" s="47" t="s">
        <v>598</v>
      </c>
      <c r="B35" s="6">
        <v>2.5141203703703701</v>
      </c>
      <c r="C35">
        <v>2.1013000000000002</v>
      </c>
      <c r="D35" t="s">
        <v>307</v>
      </c>
      <c r="E35" t="s">
        <v>599</v>
      </c>
      <c r="F35" t="s">
        <v>600</v>
      </c>
      <c r="G35">
        <v>11.65</v>
      </c>
      <c r="H35">
        <v>48.41</v>
      </c>
      <c r="I35">
        <v>4.1543999999999999</v>
      </c>
      <c r="J35">
        <v>0.96699999999999997</v>
      </c>
      <c r="K35">
        <v>1.0032000000000001</v>
      </c>
      <c r="M35">
        <v>0.2107</v>
      </c>
      <c r="N35">
        <f t="shared" si="0"/>
        <v>5.1939199999999998E-2</v>
      </c>
      <c r="O35">
        <f t="shared" si="1"/>
        <v>6.0509168000000002E-3</v>
      </c>
      <c r="P35">
        <f t="shared" si="2"/>
        <v>2.5143766719999999E-2</v>
      </c>
    </row>
    <row r="36" spans="1:16" x14ac:dyDescent="0.25">
      <c r="A36" s="47" t="s">
        <v>601</v>
      </c>
      <c r="B36" s="6">
        <v>2.5141203703703701</v>
      </c>
      <c r="C36">
        <v>2.1421999999999999</v>
      </c>
      <c r="D36" t="s">
        <v>307</v>
      </c>
      <c r="E36" t="s">
        <v>602</v>
      </c>
      <c r="F36" t="s">
        <v>603</v>
      </c>
      <c r="G36">
        <v>12.03</v>
      </c>
      <c r="H36">
        <v>48.84</v>
      </c>
      <c r="I36">
        <v>4.0593000000000004</v>
      </c>
      <c r="J36">
        <v>0.96699999999999997</v>
      </c>
      <c r="K36">
        <v>1.0032000000000001</v>
      </c>
      <c r="M36">
        <v>0.19270000000000001</v>
      </c>
      <c r="N36">
        <f t="shared" si="0"/>
        <v>4.7331200000000004E-2</v>
      </c>
      <c r="O36">
        <f t="shared" si="1"/>
        <v>5.6939433600000002E-3</v>
      </c>
      <c r="P36">
        <f t="shared" si="2"/>
        <v>2.3116558080000005E-2</v>
      </c>
    </row>
    <row r="37" spans="1:16" x14ac:dyDescent="0.25">
      <c r="A37" s="47" t="s">
        <v>604</v>
      </c>
      <c r="B37" s="6">
        <v>2.5141203703703701</v>
      </c>
      <c r="C37">
        <v>4.7271000000000001</v>
      </c>
      <c r="D37" t="s">
        <v>307</v>
      </c>
      <c r="E37" t="s">
        <v>605</v>
      </c>
      <c r="F37" t="s">
        <v>606</v>
      </c>
      <c r="G37">
        <v>12.7</v>
      </c>
      <c r="H37">
        <v>45.86</v>
      </c>
      <c r="I37">
        <v>3.6103999999999998</v>
      </c>
      <c r="J37">
        <v>0.96699999999999997</v>
      </c>
      <c r="K37">
        <v>1.0032000000000001</v>
      </c>
      <c r="M37">
        <v>0.18459999999999999</v>
      </c>
      <c r="N37">
        <f t="shared" si="0"/>
        <v>4.5257599999999995E-2</v>
      </c>
      <c r="O37">
        <f t="shared" si="1"/>
        <v>5.7477151999999997E-3</v>
      </c>
      <c r="P37">
        <f t="shared" si="2"/>
        <v>2.075513536E-2</v>
      </c>
    </row>
    <row r="38" spans="1:16" x14ac:dyDescent="0.25">
      <c r="A38" s="47" t="s">
        <v>607</v>
      </c>
      <c r="B38" s="6">
        <v>2.5141203703703701</v>
      </c>
      <c r="C38">
        <v>2.6656</v>
      </c>
      <c r="D38" t="s">
        <v>307</v>
      </c>
      <c r="E38" t="s">
        <v>608</v>
      </c>
      <c r="F38" t="s">
        <v>609</v>
      </c>
      <c r="G38">
        <v>11.74</v>
      </c>
      <c r="H38">
        <v>49.97</v>
      </c>
      <c r="I38">
        <v>4.2579000000000002</v>
      </c>
      <c r="J38">
        <v>0.96699999999999997</v>
      </c>
      <c r="K38">
        <v>1.0032000000000001</v>
      </c>
      <c r="M38">
        <v>0.1116</v>
      </c>
      <c r="N38">
        <f t="shared" si="0"/>
        <v>2.6569599999999999E-2</v>
      </c>
      <c r="O38">
        <f t="shared" si="1"/>
        <v>3.1192710400000001E-3</v>
      </c>
      <c r="P38">
        <f t="shared" si="2"/>
        <v>1.3276829119999998E-2</v>
      </c>
    </row>
    <row r="39" spans="1:16" x14ac:dyDescent="0.25">
      <c r="A39" s="47" t="s">
        <v>610</v>
      </c>
      <c r="B39" s="6">
        <v>2.5141203703703701</v>
      </c>
      <c r="C39">
        <v>4.3413000000000004</v>
      </c>
      <c r="D39" t="s">
        <v>307</v>
      </c>
      <c r="E39" t="s">
        <v>611</v>
      </c>
      <c r="F39" t="s">
        <v>612</v>
      </c>
      <c r="G39">
        <v>11.75</v>
      </c>
      <c r="H39">
        <v>51.36</v>
      </c>
      <c r="I39">
        <v>4.3714000000000004</v>
      </c>
      <c r="J39">
        <v>0.96699999999999997</v>
      </c>
      <c r="K39">
        <v>1.0032000000000001</v>
      </c>
      <c r="M39">
        <v>0.17319999999999999</v>
      </c>
      <c r="N39">
        <f t="shared" si="0"/>
        <v>4.23392E-2</v>
      </c>
      <c r="O39">
        <f t="shared" si="1"/>
        <v>4.9748559999999997E-3</v>
      </c>
      <c r="P39">
        <f t="shared" si="2"/>
        <v>2.1745413119999998E-2</v>
      </c>
    </row>
    <row r="40" spans="1:16" x14ac:dyDescent="0.25">
      <c r="A40" s="47" t="s">
        <v>613</v>
      </c>
      <c r="B40" s="6">
        <v>2.5141203703703701</v>
      </c>
      <c r="C40">
        <v>4.4348000000000001</v>
      </c>
      <c r="D40" t="s">
        <v>307</v>
      </c>
      <c r="E40" t="s">
        <v>614</v>
      </c>
      <c r="F40" t="s">
        <v>615</v>
      </c>
      <c r="G40">
        <v>6.69</v>
      </c>
      <c r="H40">
        <v>29.16</v>
      </c>
      <c r="I40">
        <v>4.3559000000000001</v>
      </c>
      <c r="J40">
        <v>0.96699999999999997</v>
      </c>
      <c r="K40">
        <v>1.0032000000000001</v>
      </c>
      <c r="M40">
        <v>0.19869999999999999</v>
      </c>
      <c r="N40">
        <f t="shared" si="0"/>
        <v>4.88672E-2</v>
      </c>
      <c r="O40">
        <f t="shared" si="1"/>
        <v>3.2692156800000001E-3</v>
      </c>
      <c r="P40">
        <f t="shared" si="2"/>
        <v>1.4249675520000001E-2</v>
      </c>
    </row>
    <row r="41" spans="1:16" x14ac:dyDescent="0.25">
      <c r="A41" s="47" t="s">
        <v>616</v>
      </c>
      <c r="B41" s="6">
        <v>2.5141203703703701</v>
      </c>
      <c r="C41">
        <v>3.3864000000000001</v>
      </c>
      <c r="D41" t="s">
        <v>307</v>
      </c>
      <c r="E41" t="s">
        <v>617</v>
      </c>
      <c r="F41" t="s">
        <v>618</v>
      </c>
      <c r="G41">
        <v>12.61</v>
      </c>
      <c r="H41">
        <v>47.91</v>
      </c>
      <c r="I41">
        <v>3.8003</v>
      </c>
      <c r="J41">
        <v>0.96699999999999997</v>
      </c>
      <c r="K41">
        <v>1.0032000000000001</v>
      </c>
      <c r="M41">
        <v>0.13869999999999999</v>
      </c>
      <c r="N41">
        <f t="shared" si="0"/>
        <v>3.3507199999999994E-2</v>
      </c>
      <c r="O41">
        <f t="shared" si="1"/>
        <v>4.2252579199999986E-3</v>
      </c>
      <c r="P41">
        <f t="shared" si="2"/>
        <v>1.6053299519999994E-2</v>
      </c>
    </row>
    <row r="42" spans="1:16" x14ac:dyDescent="0.25">
      <c r="A42" s="47" t="s">
        <v>619</v>
      </c>
      <c r="B42" s="6">
        <v>2.5141203703703701</v>
      </c>
      <c r="C42">
        <v>4.6901000000000002</v>
      </c>
      <c r="D42" t="s">
        <v>307</v>
      </c>
      <c r="E42" t="s">
        <v>620</v>
      </c>
      <c r="F42" t="s">
        <v>621</v>
      </c>
      <c r="G42">
        <v>12.14</v>
      </c>
      <c r="H42">
        <v>48.3</v>
      </c>
      <c r="I42">
        <v>3.9786000000000001</v>
      </c>
      <c r="J42">
        <v>0.96699999999999997</v>
      </c>
      <c r="K42">
        <v>1.0032000000000001</v>
      </c>
      <c r="M42">
        <v>0.1195</v>
      </c>
      <c r="N42">
        <f t="shared" si="0"/>
        <v>2.8591999999999999E-2</v>
      </c>
      <c r="O42">
        <f t="shared" si="1"/>
        <v>3.4710688000000002E-3</v>
      </c>
      <c r="P42">
        <f t="shared" si="2"/>
        <v>1.3809936E-2</v>
      </c>
    </row>
    <row r="43" spans="1:16" x14ac:dyDescent="0.25">
      <c r="A43" s="47" t="s">
        <v>622</v>
      </c>
      <c r="B43" s="6">
        <v>2.5141203703703701</v>
      </c>
      <c r="C43">
        <v>2.44</v>
      </c>
      <c r="D43" t="s">
        <v>307</v>
      </c>
      <c r="E43" t="s">
        <v>623</v>
      </c>
      <c r="F43" t="s">
        <v>624</v>
      </c>
      <c r="G43">
        <v>12.77</v>
      </c>
      <c r="H43">
        <v>48.22</v>
      </c>
      <c r="I43">
        <v>3.7747000000000002</v>
      </c>
      <c r="J43">
        <v>0.96699999999999997</v>
      </c>
      <c r="K43">
        <v>1.0032000000000001</v>
      </c>
      <c r="M43">
        <v>0.1663</v>
      </c>
      <c r="N43">
        <f t="shared" si="0"/>
        <v>4.0572799999999999E-2</v>
      </c>
      <c r="O43">
        <f t="shared" si="1"/>
        <v>5.1811465600000006E-3</v>
      </c>
      <c r="P43">
        <f t="shared" si="2"/>
        <v>1.9564204159999998E-2</v>
      </c>
    </row>
    <row r="44" spans="1:16" x14ac:dyDescent="0.25">
      <c r="A44" s="47" t="s">
        <v>625</v>
      </c>
      <c r="B44" s="6">
        <v>2.5141203703703701</v>
      </c>
      <c r="C44">
        <v>3.8553999999999999</v>
      </c>
      <c r="D44" t="s">
        <v>307</v>
      </c>
      <c r="E44" t="s">
        <v>626</v>
      </c>
      <c r="F44" t="s">
        <v>627</v>
      </c>
      <c r="G44">
        <v>10.67</v>
      </c>
      <c r="H44">
        <v>51.8</v>
      </c>
      <c r="I44">
        <v>4.8556999999999997</v>
      </c>
      <c r="J44">
        <v>0.96699999999999997</v>
      </c>
      <c r="K44">
        <v>1.0032000000000001</v>
      </c>
      <c r="M44">
        <v>0.2046</v>
      </c>
      <c r="N44">
        <f t="shared" si="0"/>
        <v>5.0377600000000002E-2</v>
      </c>
      <c r="O44">
        <f t="shared" si="1"/>
        <v>5.3752899199999999E-3</v>
      </c>
      <c r="P44">
        <f t="shared" si="2"/>
        <v>2.6095596800000002E-2</v>
      </c>
    </row>
    <row r="45" spans="1:16" x14ac:dyDescent="0.25">
      <c r="A45" s="47" t="s">
        <v>628</v>
      </c>
      <c r="B45" s="6">
        <v>2.5141203703703701</v>
      </c>
      <c r="C45">
        <v>4.6872999999999996</v>
      </c>
      <c r="D45" t="s">
        <v>307</v>
      </c>
      <c r="E45" t="s">
        <v>629</v>
      </c>
      <c r="F45" t="s">
        <v>630</v>
      </c>
      <c r="G45">
        <v>12.63</v>
      </c>
      <c r="H45">
        <v>47.12</v>
      </c>
      <c r="I45">
        <v>3.7313999999999998</v>
      </c>
      <c r="J45">
        <v>0.96699999999999997</v>
      </c>
      <c r="K45">
        <v>1.0032000000000001</v>
      </c>
      <c r="M45">
        <v>7.5800000000000006E-2</v>
      </c>
      <c r="N45">
        <f t="shared" si="0"/>
        <v>1.7404800000000005E-2</v>
      </c>
      <c r="O45">
        <f t="shared" si="1"/>
        <v>2.1982262400000005E-3</v>
      </c>
      <c r="P45">
        <f t="shared" si="2"/>
        <v>8.2011417600000008E-3</v>
      </c>
    </row>
    <row r="46" spans="1:16" x14ac:dyDescent="0.25">
      <c r="A46" s="47" t="s">
        <v>631</v>
      </c>
      <c r="B46" s="6">
        <v>2.5141203703703701</v>
      </c>
      <c r="C46">
        <v>4.8379000000000003</v>
      </c>
      <c r="D46" t="s">
        <v>307</v>
      </c>
      <c r="E46" t="s">
        <v>632</v>
      </c>
      <c r="F46" t="s">
        <v>633</v>
      </c>
      <c r="G46">
        <v>12.93</v>
      </c>
      <c r="H46">
        <v>47.72</v>
      </c>
      <c r="I46">
        <v>3.6916000000000002</v>
      </c>
      <c r="J46">
        <v>0.96699999999999997</v>
      </c>
      <c r="K46">
        <v>1.0032000000000001</v>
      </c>
      <c r="M46">
        <v>0.22789999999999999</v>
      </c>
      <c r="N46">
        <f t="shared" si="0"/>
        <v>5.6342399999999994E-2</v>
      </c>
      <c r="O46">
        <f t="shared" si="1"/>
        <v>7.2850723199999988E-3</v>
      </c>
      <c r="P46">
        <f t="shared" si="2"/>
        <v>2.6886593279999999E-2</v>
      </c>
    </row>
    <row r="47" spans="1:16" x14ac:dyDescent="0.25">
      <c r="A47" s="47" t="s">
        <v>634</v>
      </c>
      <c r="B47" s="6">
        <v>2.5141203703703701</v>
      </c>
      <c r="C47">
        <v>2.8647</v>
      </c>
      <c r="D47" t="s">
        <v>307</v>
      </c>
      <c r="E47" t="s">
        <v>635</v>
      </c>
      <c r="F47" t="s">
        <v>636</v>
      </c>
      <c r="G47">
        <v>12.24</v>
      </c>
      <c r="H47">
        <v>48.25</v>
      </c>
      <c r="I47">
        <v>3.9428999999999998</v>
      </c>
      <c r="J47">
        <v>0.96699999999999997</v>
      </c>
      <c r="K47">
        <v>1.0032000000000001</v>
      </c>
      <c r="M47">
        <v>0.1552</v>
      </c>
      <c r="N47">
        <f t="shared" si="0"/>
        <v>3.7731199999999999E-2</v>
      </c>
      <c r="O47">
        <f t="shared" si="1"/>
        <v>4.6182988800000007E-3</v>
      </c>
      <c r="P47">
        <f t="shared" si="2"/>
        <v>1.8205303999999999E-2</v>
      </c>
    </row>
    <row r="48" spans="1:16" x14ac:dyDescent="0.25">
      <c r="A48" s="47" t="s">
        <v>637</v>
      </c>
      <c r="B48" s="13">
        <v>0.44843749999999999</v>
      </c>
      <c r="C48">
        <v>2.2416999999999998</v>
      </c>
      <c r="D48" t="s">
        <v>307</v>
      </c>
      <c r="E48" t="s">
        <v>638</v>
      </c>
      <c r="F48" t="s">
        <v>639</v>
      </c>
      <c r="G48">
        <v>10.220000000000001</v>
      </c>
      <c r="H48">
        <v>51.19</v>
      </c>
      <c r="I48">
        <v>5.0103999999999997</v>
      </c>
      <c r="J48">
        <v>0.96699999999999997</v>
      </c>
      <c r="K48">
        <v>1.0032000000000001</v>
      </c>
      <c r="M48">
        <v>0.1507</v>
      </c>
      <c r="N48">
        <f t="shared" si="0"/>
        <v>3.6579199999999999E-2</v>
      </c>
      <c r="O48">
        <f t="shared" si="1"/>
        <v>3.7383942400000003E-3</v>
      </c>
      <c r="P48">
        <f t="shared" si="2"/>
        <v>1.8724892480000001E-2</v>
      </c>
    </row>
    <row r="49" spans="1:16" x14ac:dyDescent="0.25">
      <c r="A49" s="47" t="s">
        <v>640</v>
      </c>
      <c r="B49" s="13">
        <v>0.44843749999999999</v>
      </c>
      <c r="C49">
        <v>4.2504999999999997</v>
      </c>
      <c r="D49" t="s">
        <v>307</v>
      </c>
      <c r="E49" t="s">
        <v>641</v>
      </c>
      <c r="F49" t="s">
        <v>642</v>
      </c>
      <c r="G49">
        <v>9.02</v>
      </c>
      <c r="H49">
        <v>53.42</v>
      </c>
      <c r="I49">
        <v>5.9229000000000003</v>
      </c>
      <c r="J49">
        <v>0.96699999999999997</v>
      </c>
      <c r="K49">
        <v>1.0032000000000001</v>
      </c>
      <c r="M49">
        <v>0.1978</v>
      </c>
      <c r="N49">
        <f t="shared" si="0"/>
        <v>4.8636800000000001E-2</v>
      </c>
      <c r="O49">
        <f t="shared" si="1"/>
        <v>4.38703936E-3</v>
      </c>
      <c r="P49">
        <f t="shared" si="2"/>
        <v>2.5981778560000002E-2</v>
      </c>
    </row>
    <row r="50" spans="1:16" x14ac:dyDescent="0.25">
      <c r="A50" s="47" t="s">
        <v>643</v>
      </c>
      <c r="B50" s="13">
        <v>0.44843749999999999</v>
      </c>
      <c r="C50">
        <v>2.9866999999999999</v>
      </c>
      <c r="D50" t="s">
        <v>307</v>
      </c>
      <c r="E50" t="s">
        <v>644</v>
      </c>
      <c r="F50" t="s">
        <v>645</v>
      </c>
      <c r="G50">
        <v>8.86</v>
      </c>
      <c r="H50">
        <v>54.61</v>
      </c>
      <c r="I50">
        <v>6.1612999999999998</v>
      </c>
      <c r="J50">
        <v>0.96699999999999997</v>
      </c>
      <c r="K50">
        <v>1.0032000000000001</v>
      </c>
      <c r="M50">
        <v>0.1104</v>
      </c>
      <c r="N50">
        <f t="shared" si="0"/>
        <v>2.6262399999999998E-2</v>
      </c>
      <c r="O50">
        <f t="shared" si="1"/>
        <v>2.3268486399999999E-3</v>
      </c>
      <c r="P50">
        <f t="shared" si="2"/>
        <v>1.4341896639999999E-2</v>
      </c>
    </row>
    <row r="51" spans="1:16" x14ac:dyDescent="0.25">
      <c r="A51" s="47" t="s">
        <v>646</v>
      </c>
      <c r="B51" s="13">
        <v>0.44843749999999999</v>
      </c>
      <c r="C51">
        <v>1.9681</v>
      </c>
      <c r="D51" t="s">
        <v>307</v>
      </c>
      <c r="E51" t="s">
        <v>647</v>
      </c>
      <c r="F51" t="s">
        <v>648</v>
      </c>
      <c r="G51">
        <v>9.26</v>
      </c>
      <c r="H51">
        <v>50.13</v>
      </c>
      <c r="I51">
        <v>5.4107000000000003</v>
      </c>
      <c r="J51">
        <v>0.96699999999999997</v>
      </c>
      <c r="K51">
        <v>1.0032000000000001</v>
      </c>
      <c r="M51">
        <v>0.15459999999999999</v>
      </c>
      <c r="N51">
        <f t="shared" si="0"/>
        <v>3.7577599999999996E-2</v>
      </c>
      <c r="O51">
        <f t="shared" si="1"/>
        <v>3.4796857599999997E-3</v>
      </c>
      <c r="P51">
        <f t="shared" si="2"/>
        <v>1.8837650880000001E-2</v>
      </c>
    </row>
    <row r="52" spans="1:16" x14ac:dyDescent="0.25">
      <c r="A52" s="47" t="s">
        <v>649</v>
      </c>
      <c r="B52" s="13">
        <v>0.44843749999999999</v>
      </c>
      <c r="C52">
        <v>1.0882000000000001</v>
      </c>
      <c r="D52" t="s">
        <v>307</v>
      </c>
      <c r="E52" t="s">
        <v>650</v>
      </c>
      <c r="F52" t="s">
        <v>651</v>
      </c>
      <c r="G52">
        <v>9.7799999999999994</v>
      </c>
      <c r="H52">
        <v>50.15</v>
      </c>
      <c r="I52">
        <v>5.1296999999999997</v>
      </c>
      <c r="J52">
        <v>0.96699999999999997</v>
      </c>
      <c r="K52">
        <v>1.0032000000000001</v>
      </c>
      <c r="M52">
        <v>0.10539999999999999</v>
      </c>
      <c r="N52">
        <f t="shared" si="0"/>
        <v>2.4982400000000002E-2</v>
      </c>
      <c r="O52">
        <f t="shared" si="1"/>
        <v>2.4432787200000003E-3</v>
      </c>
      <c r="P52">
        <f t="shared" si="2"/>
        <v>1.25286736E-2</v>
      </c>
    </row>
    <row r="53" spans="1:16" x14ac:dyDescent="0.25">
      <c r="A53" s="47" t="s">
        <v>652</v>
      </c>
      <c r="B53" s="13">
        <v>0.44843749999999999</v>
      </c>
      <c r="C53">
        <v>2.9773999999999998</v>
      </c>
      <c r="D53" t="s">
        <v>307</v>
      </c>
      <c r="E53" t="s">
        <v>653</v>
      </c>
      <c r="F53" t="s">
        <v>654</v>
      </c>
      <c r="G53">
        <v>7.96</v>
      </c>
      <c r="H53">
        <v>54.38</v>
      </c>
      <c r="I53">
        <v>6.8349000000000002</v>
      </c>
      <c r="J53">
        <v>0.96699999999999997</v>
      </c>
      <c r="K53">
        <v>1.0032000000000001</v>
      </c>
      <c r="M53">
        <v>0.1172</v>
      </c>
      <c r="N53">
        <f t="shared" si="0"/>
        <v>2.8003199999999999E-2</v>
      </c>
      <c r="O53">
        <f t="shared" si="1"/>
        <v>2.22905472E-3</v>
      </c>
      <c r="P53">
        <f t="shared" si="2"/>
        <v>1.522814016E-2</v>
      </c>
    </row>
    <row r="54" spans="1:16" x14ac:dyDescent="0.25">
      <c r="A54" s="47" t="s">
        <v>655</v>
      </c>
      <c r="B54" s="13">
        <v>0.44843749999999999</v>
      </c>
      <c r="C54">
        <v>2.7080000000000002</v>
      </c>
      <c r="D54" t="s">
        <v>307</v>
      </c>
      <c r="E54" t="s">
        <v>656</v>
      </c>
      <c r="F54" t="s">
        <v>657</v>
      </c>
      <c r="G54">
        <v>10.35</v>
      </c>
      <c r="H54">
        <v>51.46</v>
      </c>
      <c r="I54">
        <v>4.9744000000000002</v>
      </c>
      <c r="J54">
        <v>0.96699999999999997</v>
      </c>
      <c r="K54">
        <v>1.0032000000000001</v>
      </c>
      <c r="M54">
        <v>0.13450000000000001</v>
      </c>
      <c r="N54">
        <f t="shared" si="0"/>
        <v>3.2432000000000002E-2</v>
      </c>
      <c r="O54">
        <f t="shared" si="1"/>
        <v>3.356712E-3</v>
      </c>
      <c r="P54">
        <f t="shared" si="2"/>
        <v>1.6689507200000002E-2</v>
      </c>
    </row>
    <row r="55" spans="1:16" x14ac:dyDescent="0.25">
      <c r="A55" s="47" t="s">
        <v>658</v>
      </c>
      <c r="B55" s="13">
        <v>0.44843749999999999</v>
      </c>
      <c r="C55">
        <v>4.4184999999999999</v>
      </c>
      <c r="D55" t="s">
        <v>307</v>
      </c>
      <c r="E55" t="s">
        <v>659</v>
      </c>
      <c r="F55" t="s">
        <v>660</v>
      </c>
      <c r="G55">
        <v>8.65</v>
      </c>
      <c r="H55">
        <v>54.83</v>
      </c>
      <c r="I55">
        <v>6.3385999999999996</v>
      </c>
      <c r="J55">
        <v>0.96699999999999997</v>
      </c>
      <c r="K55">
        <v>1.0032000000000001</v>
      </c>
      <c r="M55">
        <v>0.15759999999999999</v>
      </c>
      <c r="N55">
        <f t="shared" si="0"/>
        <v>3.8345599999999994E-2</v>
      </c>
      <c r="O55">
        <f t="shared" si="1"/>
        <v>3.3168943999999996E-3</v>
      </c>
      <c r="P55">
        <f t="shared" si="2"/>
        <v>2.1024892479999998E-2</v>
      </c>
    </row>
    <row r="56" spans="1:16" x14ac:dyDescent="0.25">
      <c r="A56" s="47" t="s">
        <v>661</v>
      </c>
      <c r="B56" s="13">
        <v>0.44843749999999999</v>
      </c>
      <c r="C56">
        <v>2.226</v>
      </c>
      <c r="D56" t="s">
        <v>307</v>
      </c>
      <c r="E56" t="s">
        <v>662</v>
      </c>
      <c r="F56" t="s">
        <v>663</v>
      </c>
      <c r="G56">
        <v>11.23</v>
      </c>
      <c r="H56">
        <v>50.07</v>
      </c>
      <c r="I56">
        <v>4.4602000000000004</v>
      </c>
      <c r="J56">
        <v>0.96699999999999997</v>
      </c>
      <c r="K56">
        <v>1.0032000000000001</v>
      </c>
      <c r="M56">
        <v>8.3099999999999993E-2</v>
      </c>
      <c r="N56">
        <f t="shared" si="0"/>
        <v>1.9273600000000002E-2</v>
      </c>
      <c r="O56">
        <f t="shared" si="1"/>
        <v>2.1644252800000004E-3</v>
      </c>
      <c r="P56">
        <f t="shared" si="2"/>
        <v>9.6502915200000015E-3</v>
      </c>
    </row>
    <row r="57" spans="1:16" x14ac:dyDescent="0.25">
      <c r="A57" s="47" t="s">
        <v>664</v>
      </c>
      <c r="B57" s="13">
        <v>0.44843749999999999</v>
      </c>
      <c r="C57">
        <v>1.6237999999999999</v>
      </c>
      <c r="D57" t="s">
        <v>307</v>
      </c>
      <c r="E57" t="s">
        <v>665</v>
      </c>
      <c r="F57" t="s">
        <v>666</v>
      </c>
      <c r="G57">
        <v>12.13</v>
      </c>
      <c r="H57">
        <v>48.57</v>
      </c>
      <c r="I57">
        <v>4.0030999999999999</v>
      </c>
      <c r="J57">
        <v>0.96699999999999997</v>
      </c>
      <c r="K57">
        <v>1.0032000000000001</v>
      </c>
      <c r="M57">
        <v>0.12859999999999999</v>
      </c>
      <c r="N57">
        <f t="shared" si="0"/>
        <v>3.0921599999999994E-2</v>
      </c>
      <c r="O57">
        <f t="shared" si="1"/>
        <v>3.7507900799999992E-3</v>
      </c>
      <c r="P57">
        <f t="shared" si="2"/>
        <v>1.5018621119999997E-2</v>
      </c>
    </row>
    <row r="58" spans="1:16" x14ac:dyDescent="0.25">
      <c r="A58" s="47" t="s">
        <v>667</v>
      </c>
      <c r="B58" s="13">
        <v>0.44843749999999999</v>
      </c>
      <c r="C58">
        <v>1.6956</v>
      </c>
      <c r="D58" t="s">
        <v>307</v>
      </c>
      <c r="E58" t="s">
        <v>668</v>
      </c>
      <c r="F58" t="s">
        <v>669</v>
      </c>
      <c r="G58">
        <v>10.06</v>
      </c>
      <c r="H58">
        <v>49.25</v>
      </c>
      <c r="I58">
        <v>4.8949999999999996</v>
      </c>
      <c r="J58">
        <v>0.96699999999999997</v>
      </c>
      <c r="K58">
        <v>1.0032000000000001</v>
      </c>
      <c r="M58">
        <v>0.11899999999999999</v>
      </c>
      <c r="N58">
        <f t="shared" si="0"/>
        <v>2.8463999999999996E-2</v>
      </c>
      <c r="O58">
        <f t="shared" si="1"/>
        <v>2.8634783999999997E-3</v>
      </c>
      <c r="P58">
        <f t="shared" si="2"/>
        <v>1.4018519999999998E-2</v>
      </c>
    </row>
    <row r="59" spans="1:16" x14ac:dyDescent="0.25">
      <c r="A59" s="47" t="s">
        <v>670</v>
      </c>
      <c r="B59" s="13">
        <v>0.44843749999999999</v>
      </c>
      <c r="C59">
        <v>2.0209000000000001</v>
      </c>
      <c r="D59" t="s">
        <v>307</v>
      </c>
      <c r="E59" t="s">
        <v>671</v>
      </c>
      <c r="F59" t="s">
        <v>672</v>
      </c>
      <c r="G59">
        <v>11.07</v>
      </c>
      <c r="H59">
        <v>50.62</v>
      </c>
      <c r="I59">
        <v>4.5713999999999997</v>
      </c>
      <c r="J59">
        <v>0.96699999999999997</v>
      </c>
      <c r="K59">
        <v>1.0032000000000001</v>
      </c>
      <c r="M59">
        <v>9.6199999999999994E-2</v>
      </c>
      <c r="N59">
        <f t="shared" si="0"/>
        <v>2.26272E-2</v>
      </c>
      <c r="O59">
        <f t="shared" si="1"/>
        <v>2.5048310400000002E-3</v>
      </c>
      <c r="P59">
        <f t="shared" si="2"/>
        <v>1.145388864E-2</v>
      </c>
    </row>
    <row r="60" spans="1:16" x14ac:dyDescent="0.25">
      <c r="A60" s="47" t="s">
        <v>673</v>
      </c>
      <c r="B60" s="13">
        <v>0.44843749999999999</v>
      </c>
      <c r="C60">
        <v>1.4802999999999999</v>
      </c>
      <c r="D60" t="s">
        <v>307</v>
      </c>
      <c r="E60" t="s">
        <v>674</v>
      </c>
      <c r="F60" t="s">
        <v>675</v>
      </c>
      <c r="G60">
        <v>12.13</v>
      </c>
      <c r="H60">
        <v>48.88</v>
      </c>
      <c r="I60">
        <v>4.0297000000000001</v>
      </c>
      <c r="J60">
        <v>0.96699999999999997</v>
      </c>
      <c r="K60">
        <v>1.0032000000000001</v>
      </c>
      <c r="M60">
        <v>0.1246</v>
      </c>
      <c r="N60">
        <f t="shared" si="0"/>
        <v>2.9897599999999996E-2</v>
      </c>
      <c r="O60">
        <f t="shared" si="1"/>
        <v>3.6265788799999996E-3</v>
      </c>
      <c r="P60">
        <f t="shared" si="2"/>
        <v>1.4613946879999999E-2</v>
      </c>
    </row>
    <row r="61" spans="1:16" x14ac:dyDescent="0.25">
      <c r="A61" s="47" t="s">
        <v>676</v>
      </c>
      <c r="B61" s="13">
        <v>0.44843749999999999</v>
      </c>
      <c r="C61">
        <v>4.4486999999999997</v>
      </c>
      <c r="D61" t="s">
        <v>307</v>
      </c>
      <c r="E61" t="s">
        <v>677</v>
      </c>
      <c r="F61" t="s">
        <v>678</v>
      </c>
      <c r="G61">
        <v>9.98</v>
      </c>
      <c r="H61">
        <v>52.04</v>
      </c>
      <c r="I61">
        <v>5.2122000000000002</v>
      </c>
      <c r="J61">
        <v>0.96699999999999997</v>
      </c>
      <c r="K61">
        <v>1.0032000000000001</v>
      </c>
      <c r="M61">
        <v>0.14280000000000001</v>
      </c>
      <c r="N61">
        <f t="shared" si="0"/>
        <v>3.4556799999999999E-2</v>
      </c>
      <c r="O61">
        <f t="shared" si="1"/>
        <v>3.4487686399999997E-3</v>
      </c>
      <c r="P61">
        <f t="shared" si="2"/>
        <v>1.7983358719999998E-2</v>
      </c>
    </row>
    <row r="62" spans="1:16" x14ac:dyDescent="0.25">
      <c r="A62" s="47" t="s">
        <v>679</v>
      </c>
      <c r="B62" s="13">
        <v>0.44843749999999999</v>
      </c>
      <c r="C62">
        <v>2.5182000000000002</v>
      </c>
      <c r="D62" t="s">
        <v>307</v>
      </c>
      <c r="E62" t="s">
        <v>680</v>
      </c>
      <c r="F62" t="s">
        <v>681</v>
      </c>
      <c r="G62">
        <v>11.45</v>
      </c>
      <c r="H62">
        <v>49.06</v>
      </c>
      <c r="I62">
        <v>4.2836999999999996</v>
      </c>
      <c r="J62">
        <v>0.96699999999999997</v>
      </c>
      <c r="K62">
        <v>1.0032000000000001</v>
      </c>
      <c r="M62">
        <v>0.16969999999999999</v>
      </c>
      <c r="N62">
        <f t="shared" si="0"/>
        <v>4.1443199999999999E-2</v>
      </c>
      <c r="O62">
        <f t="shared" si="1"/>
        <v>4.7452464E-3</v>
      </c>
      <c r="P62">
        <f t="shared" si="2"/>
        <v>2.0332033920000003E-2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0"/>
  <sheetViews>
    <sheetView workbookViewId="0">
      <selection activeCell="I18" sqref="I18"/>
    </sheetView>
  </sheetViews>
  <sheetFormatPr defaultColWidth="8.85546875" defaultRowHeight="15" x14ac:dyDescent="0.25"/>
  <cols>
    <col min="1" max="6" width="8.85546875" style="16"/>
    <col min="7" max="7" width="20.85546875" style="16" bestFit="1" customWidth="1"/>
    <col min="8" max="8" width="19.7109375" style="16" bestFit="1" customWidth="1"/>
    <col min="9" max="9" width="16.7109375" style="16" bestFit="1" customWidth="1"/>
    <col min="10" max="10" width="15.85546875" style="16" bestFit="1" customWidth="1"/>
    <col min="11" max="11" width="11.140625" style="16" bestFit="1" customWidth="1"/>
    <col min="12" max="13" width="12" style="16" bestFit="1" customWidth="1"/>
    <col min="14" max="14" width="26.7109375" style="16" bestFit="1" customWidth="1"/>
    <col min="15" max="15" width="8.85546875" style="16"/>
    <col min="16" max="16" width="11" style="16" bestFit="1" customWidth="1"/>
    <col min="17" max="17" width="13.7109375" style="16" bestFit="1" customWidth="1"/>
    <col min="18" max="18" width="13.7109375" style="16" customWidth="1"/>
    <col min="19" max="19" width="8.85546875" style="16"/>
    <col min="20" max="20" width="14.140625" style="16" bestFit="1" customWidth="1"/>
    <col min="21" max="21" width="18.28515625" style="16" bestFit="1" customWidth="1"/>
    <col min="22" max="16384" width="8.85546875" style="16"/>
  </cols>
  <sheetData>
    <row r="1" spans="1:31" ht="15.75" x14ac:dyDescent="0.25">
      <c r="A1" s="17" t="s">
        <v>7</v>
      </c>
      <c r="B1" s="33" t="s">
        <v>350</v>
      </c>
      <c r="C1" s="17" t="s">
        <v>0</v>
      </c>
      <c r="D1" s="33" t="s">
        <v>9</v>
      </c>
      <c r="E1" s="17" t="s">
        <v>351</v>
      </c>
      <c r="F1" s="33" t="s">
        <v>352</v>
      </c>
      <c r="G1" s="17" t="s">
        <v>353</v>
      </c>
      <c r="H1" s="17" t="s">
        <v>354</v>
      </c>
      <c r="I1" s="34" t="s">
        <v>355</v>
      </c>
      <c r="J1" s="17" t="s">
        <v>356</v>
      </c>
      <c r="K1" s="17" t="s">
        <v>357</v>
      </c>
      <c r="L1" s="17" t="s">
        <v>358</v>
      </c>
      <c r="M1" s="17" t="s">
        <v>359</v>
      </c>
      <c r="N1" s="17" t="s">
        <v>682</v>
      </c>
      <c r="O1" s="17"/>
      <c r="P1" s="35" t="s">
        <v>360</v>
      </c>
      <c r="Q1" s="36" t="s">
        <v>683</v>
      </c>
      <c r="R1" s="36" t="s">
        <v>684</v>
      </c>
      <c r="S1" s="17" t="s">
        <v>362</v>
      </c>
      <c r="T1" s="37" t="s">
        <v>685</v>
      </c>
      <c r="U1" s="25" t="s">
        <v>686</v>
      </c>
      <c r="W1" s="16" t="s">
        <v>687</v>
      </c>
      <c r="X1" s="16" t="s">
        <v>162</v>
      </c>
      <c r="Y1" s="16" t="s">
        <v>169</v>
      </c>
      <c r="Z1" s="16" t="s">
        <v>688</v>
      </c>
      <c r="AA1" s="16" t="s">
        <v>689</v>
      </c>
    </row>
    <row r="2" spans="1:31" ht="15.75" x14ac:dyDescent="0.25">
      <c r="A2" s="16" t="s">
        <v>367</v>
      </c>
      <c r="B2" s="39">
        <v>0.23280000000000001</v>
      </c>
      <c r="C2" s="28">
        <v>4.1666666666666696</v>
      </c>
      <c r="D2" s="52" t="s">
        <v>453</v>
      </c>
      <c r="E2" s="30"/>
      <c r="G2" s="16">
        <v>4.8210000000000003E-2</v>
      </c>
      <c r="H2" s="16">
        <v>4.5469999999999997E-2</v>
      </c>
      <c r="I2" s="41"/>
      <c r="J2" s="16">
        <v>4.1200000000000004E-3</v>
      </c>
      <c r="K2" s="16">
        <f t="shared" ref="K2:K59" si="0">J2*1000</f>
        <v>4.12</v>
      </c>
      <c r="L2" s="16">
        <v>2.7727246777372465</v>
      </c>
      <c r="M2" s="16">
        <f>100*(L2*2000/2)/(K2*10^3)</f>
        <v>67.299142663525402</v>
      </c>
      <c r="N2" s="16">
        <v>73</v>
      </c>
      <c r="P2" s="42">
        <f t="shared" ref="P2:P59" si="1">G2-H2</f>
        <v>2.7400000000000063E-3</v>
      </c>
      <c r="Q2" s="43">
        <f t="shared" ref="Q2:Q59" si="2">H2*(M2/100)</f>
        <v>3.0600920169104998E-2</v>
      </c>
      <c r="R2" s="43">
        <f t="shared" ref="R2:R59" si="3">H2*(N2/100)</f>
        <v>3.3193099999999996E-2</v>
      </c>
      <c r="S2" s="16">
        <f t="shared" ref="S2:S59" si="4">100*(P2/H2)</f>
        <v>6.0259511765999703</v>
      </c>
      <c r="T2" s="18">
        <f t="shared" ref="T2:T59" si="5">100*(Q2/G2)</f>
        <v>63.47421731820161</v>
      </c>
      <c r="U2" s="18">
        <f t="shared" ref="U2:U59" si="6">100*(R2/G2)</f>
        <v>68.851068243103072</v>
      </c>
      <c r="V2" s="18"/>
    </row>
    <row r="3" spans="1:31" ht="15.75" x14ac:dyDescent="0.25">
      <c r="A3" s="16" t="s">
        <v>368</v>
      </c>
      <c r="B3" s="39">
        <v>0.1109</v>
      </c>
      <c r="C3" s="28">
        <v>4.166666666666667</v>
      </c>
      <c r="D3" s="52" t="s">
        <v>453</v>
      </c>
      <c r="E3" s="30"/>
      <c r="G3" s="16">
        <v>2.231E-2</v>
      </c>
      <c r="H3" s="16">
        <v>2.1899999999999999E-2</v>
      </c>
      <c r="I3" s="41"/>
      <c r="J3" s="16">
        <v>3.2200000000000002E-3</v>
      </c>
      <c r="K3" s="16">
        <f t="shared" si="0"/>
        <v>3.22</v>
      </c>
      <c r="L3" s="16">
        <v>2.1514954350830267</v>
      </c>
      <c r="M3" s="16">
        <f>100*(L3*2000/2)/(K3*10^3)</f>
        <v>66.816628418727532</v>
      </c>
      <c r="N3" s="16">
        <v>73</v>
      </c>
      <c r="P3" s="42">
        <f t="shared" si="1"/>
        <v>4.1000000000000064E-4</v>
      </c>
      <c r="Q3" s="43">
        <f t="shared" si="2"/>
        <v>1.4632841623701329E-2</v>
      </c>
      <c r="R3" s="43">
        <f t="shared" si="3"/>
        <v>1.5986999999999998E-2</v>
      </c>
      <c r="S3" s="16">
        <f t="shared" si="4"/>
        <v>1.8721461187214641</v>
      </c>
      <c r="T3" s="18">
        <f t="shared" si="5"/>
        <v>65.588711894672031</v>
      </c>
      <c r="U3" s="18">
        <f t="shared" si="6"/>
        <v>71.658449125952473</v>
      </c>
      <c r="AB3" s="28"/>
    </row>
    <row r="4" spans="1:31" ht="15.75" x14ac:dyDescent="0.25">
      <c r="A4" s="16" t="s">
        <v>372</v>
      </c>
      <c r="B4" s="39">
        <v>0.14380000000000001</v>
      </c>
      <c r="C4" s="28">
        <v>4.1666666666666696</v>
      </c>
      <c r="D4" s="52" t="s">
        <v>453</v>
      </c>
      <c r="E4" s="30"/>
      <c r="G4" s="16">
        <v>3.125E-2</v>
      </c>
      <c r="H4" s="16">
        <v>2.8029999999999999E-2</v>
      </c>
      <c r="I4" s="41"/>
      <c r="J4" s="16">
        <v>3.7299999999999998E-3</v>
      </c>
      <c r="K4" s="16">
        <f t="shared" si="0"/>
        <v>3.73</v>
      </c>
      <c r="L4" s="16">
        <v>3.3107929136177234</v>
      </c>
      <c r="M4" s="16">
        <f t="shared" ref="M4:M25" si="7">100*(L4*2000/2)/(K4*10^3)</f>
        <v>88.761204118437618</v>
      </c>
      <c r="N4" s="16">
        <v>73</v>
      </c>
      <c r="P4" s="42">
        <f t="shared" si="1"/>
        <v>3.2200000000000006E-3</v>
      </c>
      <c r="Q4" s="43">
        <f t="shared" si="2"/>
        <v>2.4879765514398064E-2</v>
      </c>
      <c r="R4" s="43">
        <f t="shared" si="3"/>
        <v>2.0461899999999998E-2</v>
      </c>
      <c r="S4" s="16">
        <f t="shared" si="4"/>
        <v>11.487691758829827</v>
      </c>
      <c r="T4" s="18">
        <f t="shared" si="5"/>
        <v>79.615249646073806</v>
      </c>
      <c r="U4" s="18">
        <f t="shared" si="6"/>
        <v>65.478079999999991</v>
      </c>
      <c r="AB4" s="28"/>
    </row>
    <row r="5" spans="1:31" ht="15.75" x14ac:dyDescent="0.25">
      <c r="A5" s="16" t="s">
        <v>381</v>
      </c>
      <c r="B5" s="39">
        <v>0.1492</v>
      </c>
      <c r="C5" s="28">
        <v>4.1666666666666599</v>
      </c>
      <c r="D5" s="52" t="s">
        <v>453</v>
      </c>
      <c r="G5" s="16">
        <v>3.4939999999999999E-2</v>
      </c>
      <c r="H5" s="16">
        <v>3.2099999999999997E-2</v>
      </c>
      <c r="J5" s="16">
        <v>3.48E-3</v>
      </c>
      <c r="K5" s="16">
        <f t="shared" si="0"/>
        <v>3.48</v>
      </c>
      <c r="L5" s="16">
        <v>1.88576572800797</v>
      </c>
      <c r="M5" s="16">
        <f t="shared" si="7"/>
        <v>54.188670345056607</v>
      </c>
      <c r="N5" s="16">
        <v>73</v>
      </c>
      <c r="P5" s="42">
        <f t="shared" si="1"/>
        <v>2.8400000000000022E-3</v>
      </c>
      <c r="Q5" s="43">
        <f t="shared" si="2"/>
        <v>1.739456318076317E-2</v>
      </c>
      <c r="R5" s="43">
        <f t="shared" si="3"/>
        <v>2.3432999999999995E-2</v>
      </c>
      <c r="S5" s="16">
        <f t="shared" si="4"/>
        <v>8.8473520249221274</v>
      </c>
      <c r="T5" s="18">
        <f t="shared" si="5"/>
        <v>49.784096109797282</v>
      </c>
      <c r="U5" s="18">
        <f t="shared" si="6"/>
        <v>67.066399542072105</v>
      </c>
      <c r="AB5" s="28"/>
    </row>
    <row r="6" spans="1:31" ht="15.75" x14ac:dyDescent="0.25">
      <c r="A6" s="16" t="s">
        <v>385</v>
      </c>
      <c r="B6" s="39">
        <v>0.11849999999999999</v>
      </c>
      <c r="C6" s="28">
        <v>4.1666666666666599</v>
      </c>
      <c r="D6" s="52" t="s">
        <v>453</v>
      </c>
      <c r="G6" s="16">
        <v>2.479E-2</v>
      </c>
      <c r="H6" s="16">
        <v>2.3769999999999999E-2</v>
      </c>
      <c r="J6" s="16">
        <v>3.5000000000000001E-3</v>
      </c>
      <c r="K6" s="16">
        <f t="shared" si="0"/>
        <v>3.5</v>
      </c>
      <c r="L6" s="16">
        <v>2.2054674792143296</v>
      </c>
      <c r="M6" s="16">
        <f t="shared" si="7"/>
        <v>63.013356548980845</v>
      </c>
      <c r="N6" s="16">
        <v>73</v>
      </c>
      <c r="P6" s="42">
        <f t="shared" si="1"/>
        <v>1.0200000000000001E-3</v>
      </c>
      <c r="Q6" s="43">
        <f t="shared" si="2"/>
        <v>1.4978274851692747E-2</v>
      </c>
      <c r="R6" s="43">
        <f t="shared" si="3"/>
        <v>1.7352099999999999E-2</v>
      </c>
      <c r="S6" s="16">
        <f t="shared" si="4"/>
        <v>4.2911232646192685</v>
      </c>
      <c r="T6" s="18">
        <f t="shared" si="5"/>
        <v>60.420632721632707</v>
      </c>
      <c r="U6" s="18">
        <f t="shared" si="6"/>
        <v>69.996369503832184</v>
      </c>
      <c r="AB6" s="31"/>
    </row>
    <row r="7" spans="1:31" ht="15.75" x14ac:dyDescent="0.25">
      <c r="A7" s="16" t="s">
        <v>371</v>
      </c>
      <c r="B7" s="39">
        <v>0.19550000000000001</v>
      </c>
      <c r="C7" s="28">
        <v>4.1666666666666599</v>
      </c>
      <c r="D7" s="52" t="s">
        <v>453</v>
      </c>
      <c r="G7" s="16">
        <v>4.1309999999999999E-2</v>
      </c>
      <c r="H7" s="16">
        <v>3.8359999999999998E-2</v>
      </c>
      <c r="J7" s="16">
        <v>3.7200000000000002E-3</v>
      </c>
      <c r="K7" s="16">
        <f t="shared" si="0"/>
        <v>3.72</v>
      </c>
      <c r="L7" s="16">
        <v>2.1685682245531335</v>
      </c>
      <c r="M7" s="16">
        <f t="shared" si="7"/>
        <v>58.294844746051979</v>
      </c>
      <c r="N7" s="16">
        <v>73</v>
      </c>
      <c r="P7" s="42">
        <f t="shared" si="1"/>
        <v>2.9500000000000012E-3</v>
      </c>
      <c r="Q7" s="43">
        <f t="shared" si="2"/>
        <v>2.2361902444585538E-2</v>
      </c>
      <c r="R7" s="43">
        <f t="shared" si="3"/>
        <v>2.8002799999999998E-2</v>
      </c>
      <c r="S7" s="16">
        <f t="shared" si="4"/>
        <v>7.6903023983315988</v>
      </c>
      <c r="T7" s="18">
        <f t="shared" si="5"/>
        <v>54.131935232596319</v>
      </c>
      <c r="U7" s="18">
        <f t="shared" si="6"/>
        <v>67.786976519002664</v>
      </c>
    </row>
    <row r="8" spans="1:31" ht="15.75" x14ac:dyDescent="0.25">
      <c r="A8" s="16" t="s">
        <v>388</v>
      </c>
      <c r="B8" s="39">
        <v>0.28549999999999998</v>
      </c>
      <c r="C8" s="28">
        <v>3.3403935185185198</v>
      </c>
      <c r="D8" s="52" t="s">
        <v>453</v>
      </c>
      <c r="G8" s="16">
        <v>7.2959999999999997E-2</v>
      </c>
      <c r="H8" s="16">
        <v>6.6570000000000004E-2</v>
      </c>
      <c r="J8" s="16">
        <v>4.4200000000000003E-3</v>
      </c>
      <c r="K8" s="16">
        <f t="shared" si="0"/>
        <v>4.42</v>
      </c>
      <c r="L8" s="16">
        <v>2.79200040778414</v>
      </c>
      <c r="M8" s="16">
        <f t="shared" si="7"/>
        <v>63.167430040365154</v>
      </c>
      <c r="N8" s="16">
        <v>73</v>
      </c>
      <c r="P8" s="42">
        <f t="shared" si="1"/>
        <v>6.3899999999999929E-3</v>
      </c>
      <c r="Q8" s="43">
        <f t="shared" si="2"/>
        <v>4.2050558177871088E-2</v>
      </c>
      <c r="R8" s="43">
        <f t="shared" si="3"/>
        <v>4.8596100000000003E-2</v>
      </c>
      <c r="S8" s="16">
        <f t="shared" si="4"/>
        <v>9.5989184317259912</v>
      </c>
      <c r="T8" s="18">
        <f t="shared" si="5"/>
        <v>57.635085221862795</v>
      </c>
      <c r="U8" s="18">
        <f t="shared" si="6"/>
        <v>66.606496710526315</v>
      </c>
      <c r="V8" s="18"/>
    </row>
    <row r="9" spans="1:31" ht="15.75" x14ac:dyDescent="0.25">
      <c r="A9" s="16" t="s">
        <v>393</v>
      </c>
      <c r="B9" s="39">
        <v>0.1386</v>
      </c>
      <c r="C9" s="28">
        <v>3.3403935185185198</v>
      </c>
      <c r="D9" s="52" t="s">
        <v>453</v>
      </c>
      <c r="G9" s="16">
        <v>2.896E-2</v>
      </c>
      <c r="H9" s="16">
        <v>2.8219999999999999E-2</v>
      </c>
      <c r="J9" s="16">
        <v>3.3600000000000001E-3</v>
      </c>
      <c r="K9" s="16">
        <f t="shared" si="0"/>
        <v>3.3600000000000003</v>
      </c>
      <c r="L9" s="16">
        <v>2.3222233297840997</v>
      </c>
      <c r="M9" s="16">
        <f t="shared" si="7"/>
        <v>69.11378957690772</v>
      </c>
      <c r="N9" s="16">
        <v>73</v>
      </c>
      <c r="P9" s="42">
        <f t="shared" si="1"/>
        <v>7.4000000000000107E-4</v>
      </c>
      <c r="Q9" s="43">
        <f t="shared" si="2"/>
        <v>1.9503911418603359E-2</v>
      </c>
      <c r="R9" s="43">
        <f t="shared" si="3"/>
        <v>2.06006E-2</v>
      </c>
      <c r="S9" s="16">
        <f t="shared" si="4"/>
        <v>2.6222537207654186</v>
      </c>
      <c r="T9" s="18">
        <f t="shared" si="5"/>
        <v>67.347760423354146</v>
      </c>
      <c r="U9" s="18">
        <f t="shared" si="6"/>
        <v>71.134668508287291</v>
      </c>
      <c r="AB9" s="28"/>
      <c r="AC9" s="18"/>
      <c r="AD9" s="18"/>
      <c r="AE9" s="18"/>
    </row>
    <row r="10" spans="1:31" ht="15.75" x14ac:dyDescent="0.25">
      <c r="A10" s="16" t="s">
        <v>394</v>
      </c>
      <c r="B10" s="39">
        <v>0.1263</v>
      </c>
      <c r="C10" s="28">
        <v>3.3403935185185198</v>
      </c>
      <c r="D10" s="52" t="s">
        <v>453</v>
      </c>
      <c r="G10" s="16">
        <v>2.8490000000000001E-2</v>
      </c>
      <c r="H10" s="16">
        <v>2.733E-2</v>
      </c>
      <c r="J10" s="16">
        <v>3.5699999999999998E-3</v>
      </c>
      <c r="K10" s="16">
        <f t="shared" si="0"/>
        <v>3.57</v>
      </c>
      <c r="M10" s="16">
        <f t="shared" si="7"/>
        <v>0</v>
      </c>
      <c r="N10" s="16">
        <v>73</v>
      </c>
      <c r="P10" s="42">
        <f t="shared" si="1"/>
        <v>1.1600000000000013E-3</v>
      </c>
      <c r="Q10" s="43">
        <f t="shared" si="2"/>
        <v>0</v>
      </c>
      <c r="R10" s="43">
        <f t="shared" si="3"/>
        <v>1.9950900000000001E-2</v>
      </c>
      <c r="S10" s="16">
        <f t="shared" si="4"/>
        <v>4.2444200512257639</v>
      </c>
      <c r="T10" s="18">
        <f t="shared" si="5"/>
        <v>0</v>
      </c>
      <c r="U10" s="18">
        <f t="shared" si="6"/>
        <v>70.027729027729023</v>
      </c>
      <c r="AB10" s="28"/>
      <c r="AC10" s="18"/>
      <c r="AD10" s="18"/>
      <c r="AE10" s="18"/>
    </row>
    <row r="11" spans="1:31" ht="15.75" x14ac:dyDescent="0.25">
      <c r="A11" s="16" t="s">
        <v>397</v>
      </c>
      <c r="B11" s="39">
        <v>0.15129999999999999</v>
      </c>
      <c r="C11" s="28">
        <v>3.3403935185185198</v>
      </c>
      <c r="D11" s="52" t="s">
        <v>453</v>
      </c>
      <c r="G11" s="16">
        <v>3.4759999999999999E-2</v>
      </c>
      <c r="H11" s="16">
        <v>3.1800000000000002E-2</v>
      </c>
      <c r="J11" s="16">
        <v>3.62E-3</v>
      </c>
      <c r="K11" s="16">
        <f t="shared" si="0"/>
        <v>3.62</v>
      </c>
      <c r="L11" s="16">
        <v>2.0452035522530032</v>
      </c>
      <c r="M11" s="16">
        <f t="shared" si="7"/>
        <v>56.497335697596775</v>
      </c>
      <c r="N11" s="16">
        <v>73</v>
      </c>
      <c r="P11" s="42">
        <f t="shared" si="1"/>
        <v>2.9599999999999974E-3</v>
      </c>
      <c r="Q11" s="43">
        <f t="shared" si="2"/>
        <v>1.7966152751835773E-2</v>
      </c>
      <c r="R11" s="43">
        <f t="shared" si="3"/>
        <v>2.3214000000000002E-2</v>
      </c>
      <c r="S11" s="16">
        <f t="shared" si="4"/>
        <v>9.3081761006289216</v>
      </c>
      <c r="T11" s="18">
        <f t="shared" si="5"/>
        <v>51.686285246938354</v>
      </c>
      <c r="U11" s="18">
        <f t="shared" si="6"/>
        <v>66.783659378596099</v>
      </c>
      <c r="AB11" s="28"/>
      <c r="AC11" s="18"/>
      <c r="AD11" s="18"/>
      <c r="AE11" s="18"/>
    </row>
    <row r="12" spans="1:31" ht="15.75" x14ac:dyDescent="0.25">
      <c r="A12" s="16" t="s">
        <v>400</v>
      </c>
      <c r="B12" s="39">
        <v>0.15959999999999999</v>
      </c>
      <c r="C12" s="28">
        <v>3.3403935185185198</v>
      </c>
      <c r="D12" s="52" t="s">
        <v>453</v>
      </c>
      <c r="G12" s="16">
        <v>3.5720000000000002E-2</v>
      </c>
      <c r="H12" s="16">
        <v>3.4229999999999997E-2</v>
      </c>
      <c r="J12" s="16">
        <v>4.3400000000000001E-3</v>
      </c>
      <c r="K12" s="16">
        <f t="shared" si="0"/>
        <v>4.34</v>
      </c>
      <c r="L12" s="16">
        <v>2.3624269953104799</v>
      </c>
      <c r="M12" s="16">
        <f t="shared" si="7"/>
        <v>54.43380173526451</v>
      </c>
      <c r="N12" s="16">
        <v>73</v>
      </c>
      <c r="P12" s="42">
        <f t="shared" si="1"/>
        <v>1.4900000000000052E-3</v>
      </c>
      <c r="Q12" s="43">
        <f t="shared" si="2"/>
        <v>1.8632690333981041E-2</v>
      </c>
      <c r="R12" s="43">
        <f t="shared" si="3"/>
        <v>2.4987899999999997E-2</v>
      </c>
      <c r="S12" s="16">
        <f t="shared" si="4"/>
        <v>4.3529068068945529</v>
      </c>
      <c r="T12" s="18">
        <f t="shared" si="5"/>
        <v>52.163186825254868</v>
      </c>
      <c r="U12" s="18">
        <f t="shared" si="6"/>
        <v>69.954927211646122</v>
      </c>
      <c r="AB12" s="31"/>
      <c r="AC12" s="18"/>
      <c r="AD12" s="18"/>
      <c r="AE12" s="18"/>
    </row>
    <row r="13" spans="1:31" ht="15.75" x14ac:dyDescent="0.25">
      <c r="A13" s="16" t="s">
        <v>402</v>
      </c>
      <c r="B13" s="39">
        <v>0.2407</v>
      </c>
      <c r="C13" s="28">
        <v>2.5141203703703705</v>
      </c>
      <c r="D13" s="52" t="s">
        <v>453</v>
      </c>
      <c r="G13" s="16">
        <v>7.1199999999999999E-2</v>
      </c>
      <c r="H13" s="16">
        <v>5.6410000000000002E-2</v>
      </c>
      <c r="J13" s="16">
        <v>4.9399999999999999E-3</v>
      </c>
      <c r="K13" s="16">
        <f t="shared" si="0"/>
        <v>4.9399999999999995</v>
      </c>
      <c r="L13" s="16">
        <v>4.4331911374912165</v>
      </c>
      <c r="M13" s="16">
        <f t="shared" si="7"/>
        <v>89.740711285247301</v>
      </c>
      <c r="N13" s="16">
        <v>73</v>
      </c>
      <c r="P13" s="42">
        <f t="shared" si="1"/>
        <v>1.4789999999999998E-2</v>
      </c>
      <c r="Q13" s="43">
        <f t="shared" si="2"/>
        <v>5.0622735236008E-2</v>
      </c>
      <c r="R13" s="43">
        <f t="shared" si="3"/>
        <v>4.1179300000000002E-2</v>
      </c>
      <c r="S13" s="16">
        <f t="shared" si="4"/>
        <v>26.218755539797904</v>
      </c>
      <c r="T13" s="18">
        <f t="shared" si="5"/>
        <v>71.099347241584269</v>
      </c>
      <c r="U13" s="18">
        <f t="shared" si="6"/>
        <v>57.836095505617976</v>
      </c>
      <c r="V13" s="18"/>
    </row>
    <row r="14" spans="1:31" ht="15.75" x14ac:dyDescent="0.25">
      <c r="A14" s="16" t="s">
        <v>403</v>
      </c>
      <c r="B14" s="39">
        <v>0.19839999999999999</v>
      </c>
      <c r="C14" s="28">
        <v>2.5141203703703705</v>
      </c>
      <c r="D14" s="52" t="s">
        <v>453</v>
      </c>
      <c r="G14" s="16">
        <v>5.2310000000000002E-2</v>
      </c>
      <c r="H14" s="16">
        <v>4.6010000000000002E-2</v>
      </c>
      <c r="J14" s="16">
        <v>3.4199999999999999E-3</v>
      </c>
      <c r="K14" s="16">
        <f t="shared" si="0"/>
        <v>3.42</v>
      </c>
      <c r="L14" s="16">
        <v>2.39326816338551</v>
      </c>
      <c r="M14" s="16">
        <f t="shared" si="7"/>
        <v>69.978601268582167</v>
      </c>
      <c r="N14" s="16">
        <v>73</v>
      </c>
      <c r="P14" s="42">
        <f t="shared" si="1"/>
        <v>6.3E-3</v>
      </c>
      <c r="Q14" s="43">
        <f t="shared" si="2"/>
        <v>3.2197154443674658E-2</v>
      </c>
      <c r="R14" s="43">
        <f t="shared" si="3"/>
        <v>3.35873E-2</v>
      </c>
      <c r="S14" s="16">
        <f t="shared" si="4"/>
        <v>13.692675505324928</v>
      </c>
      <c r="T14" s="18">
        <f t="shared" si="5"/>
        <v>61.550668024612229</v>
      </c>
      <c r="U14" s="18">
        <f t="shared" si="6"/>
        <v>64.208181991970932</v>
      </c>
    </row>
    <row r="15" spans="1:31" ht="15.75" x14ac:dyDescent="0.25">
      <c r="A15" s="16" t="s">
        <v>405</v>
      </c>
      <c r="B15" s="39">
        <v>0.1731</v>
      </c>
      <c r="C15" s="28">
        <v>2.5141203703703705</v>
      </c>
      <c r="D15" s="52" t="s">
        <v>453</v>
      </c>
      <c r="G15" s="16">
        <v>3.882E-2</v>
      </c>
      <c r="H15" s="16">
        <v>3.354E-2</v>
      </c>
      <c r="J15" s="16">
        <v>4.5599999999999998E-3</v>
      </c>
      <c r="K15" s="16">
        <f t="shared" si="0"/>
        <v>4.5599999999999996</v>
      </c>
      <c r="M15" s="16">
        <f t="shared" si="7"/>
        <v>0</v>
      </c>
      <c r="N15" s="16">
        <v>73</v>
      </c>
      <c r="P15" s="42">
        <f t="shared" si="1"/>
        <v>5.28E-3</v>
      </c>
      <c r="Q15" s="43">
        <f t="shared" si="2"/>
        <v>0</v>
      </c>
      <c r="R15" s="43">
        <f t="shared" si="3"/>
        <v>2.4484200000000001E-2</v>
      </c>
      <c r="S15" s="16">
        <f t="shared" si="4"/>
        <v>15.742397137745975</v>
      </c>
      <c r="T15" s="18">
        <f t="shared" si="5"/>
        <v>0</v>
      </c>
      <c r="U15" s="18">
        <f t="shared" si="6"/>
        <v>63.071097372488403</v>
      </c>
    </row>
    <row r="16" spans="1:31" ht="15.75" x14ac:dyDescent="0.25">
      <c r="A16" s="16" t="s">
        <v>409</v>
      </c>
      <c r="B16" s="39">
        <v>0.10970000000000001</v>
      </c>
      <c r="C16" s="28">
        <v>2.5141203703703705</v>
      </c>
      <c r="D16" s="52" t="s">
        <v>453</v>
      </c>
      <c r="G16" s="16">
        <v>2.554E-2</v>
      </c>
      <c r="H16" s="16">
        <v>2.3480000000000001E-2</v>
      </c>
      <c r="J16" s="16">
        <v>3.9699999999999996E-3</v>
      </c>
      <c r="K16" s="16">
        <f t="shared" si="0"/>
        <v>3.9699999999999998</v>
      </c>
      <c r="M16" s="16">
        <f t="shared" si="7"/>
        <v>0</v>
      </c>
      <c r="N16" s="16">
        <v>73</v>
      </c>
      <c r="P16" s="42">
        <f t="shared" si="1"/>
        <v>2.0599999999999993E-3</v>
      </c>
      <c r="Q16" s="43">
        <f t="shared" si="2"/>
        <v>0</v>
      </c>
      <c r="R16" s="43">
        <f t="shared" si="3"/>
        <v>1.71404E-2</v>
      </c>
      <c r="S16" s="16">
        <f t="shared" si="4"/>
        <v>8.7734241908006787</v>
      </c>
      <c r="T16" s="18">
        <f t="shared" si="5"/>
        <v>0</v>
      </c>
      <c r="U16" s="18">
        <f t="shared" si="6"/>
        <v>67.111981205951437</v>
      </c>
      <c r="AB16" s="28"/>
    </row>
    <row r="17" spans="1:29" ht="15.75" x14ac:dyDescent="0.25">
      <c r="A17" s="16" t="s">
        <v>413</v>
      </c>
      <c r="B17" s="39">
        <v>0.1386</v>
      </c>
      <c r="C17" s="28">
        <v>2.5141203703703705</v>
      </c>
      <c r="D17" s="52" t="s">
        <v>453</v>
      </c>
      <c r="G17" s="16">
        <v>3.3849999999999998E-2</v>
      </c>
      <c r="H17" s="16">
        <v>2.895E-2</v>
      </c>
      <c r="J17" s="16">
        <v>3.1800000000000001E-3</v>
      </c>
      <c r="K17" s="16">
        <f t="shared" si="0"/>
        <v>3.18</v>
      </c>
      <c r="L17" s="16">
        <v>3.6120450374934872</v>
      </c>
      <c r="M17" s="16">
        <f t="shared" si="7"/>
        <v>113.58632193375745</v>
      </c>
      <c r="N17" s="16">
        <v>73</v>
      </c>
      <c r="P17" s="42">
        <f t="shared" si="1"/>
        <v>4.8999999999999981E-3</v>
      </c>
      <c r="Q17" s="43">
        <f t="shared" si="2"/>
        <v>3.2883240199822777E-2</v>
      </c>
      <c r="R17" s="43">
        <f t="shared" si="3"/>
        <v>2.11335E-2</v>
      </c>
      <c r="S17" s="16">
        <f t="shared" si="4"/>
        <v>16.925734024179615</v>
      </c>
      <c r="T17" s="18">
        <f t="shared" si="5"/>
        <v>97.143988773479407</v>
      </c>
      <c r="U17" s="18">
        <f t="shared" si="6"/>
        <v>62.432791728212699</v>
      </c>
      <c r="AB17" s="28"/>
    </row>
    <row r="18" spans="1:29" ht="15.75" x14ac:dyDescent="0.25">
      <c r="A18" s="16" t="s">
        <v>416</v>
      </c>
      <c r="B18" s="39">
        <v>0.13669999999999999</v>
      </c>
      <c r="C18" s="31">
        <v>0.44843749999999999</v>
      </c>
      <c r="D18" s="52" t="s">
        <v>453</v>
      </c>
      <c r="G18" s="16">
        <v>3.5220000000000001E-2</v>
      </c>
      <c r="H18" s="16">
        <v>2.793E-2</v>
      </c>
      <c r="J18" s="16">
        <v>3.4099999999999998E-3</v>
      </c>
      <c r="K18" s="16">
        <f t="shared" si="0"/>
        <v>3.4099999999999997</v>
      </c>
      <c r="L18" s="16">
        <v>3.4165340613035462</v>
      </c>
      <c r="M18" s="16">
        <f t="shared" si="7"/>
        <v>100.19161470098378</v>
      </c>
      <c r="N18" s="16">
        <v>73</v>
      </c>
      <c r="P18" s="42">
        <f t="shared" si="1"/>
        <v>7.2900000000000013E-3</v>
      </c>
      <c r="Q18" s="43">
        <f t="shared" si="2"/>
        <v>2.7983517985984765E-2</v>
      </c>
      <c r="R18" s="43">
        <f t="shared" si="3"/>
        <v>2.0388899999999998E-2</v>
      </c>
      <c r="S18" s="16">
        <f t="shared" si="4"/>
        <v>26.100966702470469</v>
      </c>
      <c r="T18" s="18">
        <f t="shared" si="5"/>
        <v>79.453486615516084</v>
      </c>
      <c r="U18" s="18">
        <f t="shared" si="6"/>
        <v>57.890119250425883</v>
      </c>
      <c r="V18" s="18"/>
      <c r="AB18" s="28"/>
    </row>
    <row r="19" spans="1:29" ht="15.75" x14ac:dyDescent="0.25">
      <c r="A19" s="16" t="s">
        <v>417</v>
      </c>
      <c r="B19" s="39">
        <v>0.14749999999999999</v>
      </c>
      <c r="C19" s="31">
        <v>0.44843749999999999</v>
      </c>
      <c r="D19" s="52" t="s">
        <v>453</v>
      </c>
      <c r="G19" s="16">
        <v>3.8800000000000001E-2</v>
      </c>
      <c r="H19" s="16">
        <v>2.963E-2</v>
      </c>
      <c r="J19" s="16">
        <v>3.47E-3</v>
      </c>
      <c r="K19" s="16">
        <f t="shared" si="0"/>
        <v>3.47</v>
      </c>
      <c r="L19" s="16">
        <v>2.9032489069119403</v>
      </c>
      <c r="M19" s="16">
        <f t="shared" si="7"/>
        <v>83.667115472966572</v>
      </c>
      <c r="N19" s="16">
        <v>73</v>
      </c>
      <c r="P19" s="42">
        <f t="shared" si="1"/>
        <v>9.1700000000000011E-3</v>
      </c>
      <c r="Q19" s="43">
        <f t="shared" si="2"/>
        <v>2.4790566314639995E-2</v>
      </c>
      <c r="R19" s="43">
        <f t="shared" si="3"/>
        <v>2.1629900000000001E-2</v>
      </c>
      <c r="S19" s="16">
        <f t="shared" si="4"/>
        <v>30.948363145460682</v>
      </c>
      <c r="T19" s="18">
        <f t="shared" si="5"/>
        <v>63.893212151134001</v>
      </c>
      <c r="U19" s="18">
        <f t="shared" si="6"/>
        <v>55.747164948453609</v>
      </c>
      <c r="AB19" s="31"/>
    </row>
    <row r="20" spans="1:29" ht="15.75" x14ac:dyDescent="0.25">
      <c r="A20" s="16" t="s">
        <v>418</v>
      </c>
      <c r="B20" s="39">
        <v>0.1244</v>
      </c>
      <c r="C20" s="31">
        <v>0.44843749999999999</v>
      </c>
      <c r="D20" s="52" t="s">
        <v>453</v>
      </c>
      <c r="G20" s="16">
        <v>3.3649999999999999E-2</v>
      </c>
      <c r="H20" s="16">
        <v>2.4289999999999999E-2</v>
      </c>
      <c r="J20" s="16">
        <v>3.3999999999999998E-3</v>
      </c>
      <c r="K20" s="16">
        <f t="shared" si="0"/>
        <v>3.4</v>
      </c>
      <c r="L20" s="16">
        <v>1.9047660904827666</v>
      </c>
      <c r="M20" s="16">
        <f t="shared" si="7"/>
        <v>56.022532073022553</v>
      </c>
      <c r="N20" s="16">
        <v>73</v>
      </c>
      <c r="P20" s="42">
        <f t="shared" si="1"/>
        <v>9.3600000000000003E-3</v>
      </c>
      <c r="Q20" s="43">
        <f t="shared" si="2"/>
        <v>1.3607873040537179E-2</v>
      </c>
      <c r="R20" s="43">
        <f t="shared" si="3"/>
        <v>1.77317E-2</v>
      </c>
      <c r="S20" s="16">
        <f t="shared" si="4"/>
        <v>38.534376286537672</v>
      </c>
      <c r="T20" s="18">
        <f t="shared" si="5"/>
        <v>40.439444399813311</v>
      </c>
      <c r="U20" s="18">
        <f t="shared" si="6"/>
        <v>52.69450222882616</v>
      </c>
      <c r="V20" s="18"/>
    </row>
    <row r="21" spans="1:29" ht="15.75" x14ac:dyDescent="0.25">
      <c r="A21" s="16" t="s">
        <v>419</v>
      </c>
      <c r="B21" s="39">
        <v>0.1095</v>
      </c>
      <c r="C21" s="31">
        <v>0.44843749999999999</v>
      </c>
      <c r="D21" s="52" t="s">
        <v>453</v>
      </c>
      <c r="G21" s="16">
        <v>2.2169999999999999E-2</v>
      </c>
      <c r="H21" s="16">
        <v>1.992E-2</v>
      </c>
      <c r="J21" s="16">
        <v>3.2399999999999998E-3</v>
      </c>
      <c r="K21" s="16">
        <f t="shared" si="0"/>
        <v>3.2399999999999998</v>
      </c>
      <c r="L21" s="16">
        <v>2.1459880836410532</v>
      </c>
      <c r="M21" s="16">
        <f t="shared" si="7"/>
        <v>66.23420011237819</v>
      </c>
      <c r="N21" s="16">
        <v>73</v>
      </c>
      <c r="P21" s="42">
        <f t="shared" si="1"/>
        <v>2.2499999999999985E-3</v>
      </c>
      <c r="Q21" s="43">
        <f t="shared" si="2"/>
        <v>1.3193852662385737E-2</v>
      </c>
      <c r="R21" s="43">
        <f t="shared" si="3"/>
        <v>1.45416E-2</v>
      </c>
      <c r="S21" s="16">
        <f t="shared" si="4"/>
        <v>11.295180722891558</v>
      </c>
      <c r="T21" s="18">
        <f t="shared" si="5"/>
        <v>59.512190628713299</v>
      </c>
      <c r="U21" s="18">
        <f t="shared" si="6"/>
        <v>65.591339648173204</v>
      </c>
    </row>
    <row r="22" spans="1:29" ht="15.75" x14ac:dyDescent="0.25">
      <c r="A22" s="16" t="s">
        <v>421</v>
      </c>
      <c r="B22" s="39">
        <v>0.1022</v>
      </c>
      <c r="C22" s="31">
        <v>0.44843749999999999</v>
      </c>
      <c r="D22" s="52" t="s">
        <v>453</v>
      </c>
      <c r="G22" s="16">
        <v>2.4029999999999999E-2</v>
      </c>
      <c r="H22" s="16">
        <v>2.026E-2</v>
      </c>
      <c r="J22" s="16">
        <v>3.5100000000000001E-3</v>
      </c>
      <c r="K22" s="16">
        <f t="shared" si="0"/>
        <v>3.5100000000000002</v>
      </c>
      <c r="L22" s="16">
        <v>3.0012797625790033</v>
      </c>
      <c r="M22" s="16">
        <f t="shared" si="7"/>
        <v>85.506545942421724</v>
      </c>
      <c r="N22" s="16">
        <v>73</v>
      </c>
      <c r="P22" s="42">
        <f t="shared" si="1"/>
        <v>3.769999999999999E-3</v>
      </c>
      <c r="Q22" s="43">
        <f t="shared" si="2"/>
        <v>1.732362620793464E-2</v>
      </c>
      <c r="R22" s="43">
        <f t="shared" si="3"/>
        <v>1.4789800000000001E-2</v>
      </c>
      <c r="S22" s="16">
        <f t="shared" si="4"/>
        <v>18.608094768015789</v>
      </c>
      <c r="T22" s="18">
        <f t="shared" si="5"/>
        <v>72.09166128978211</v>
      </c>
      <c r="U22" s="18">
        <f t="shared" si="6"/>
        <v>61.54723262588432</v>
      </c>
      <c r="AB22" s="28"/>
      <c r="AC22" s="18"/>
    </row>
    <row r="23" spans="1:29" ht="15.75" x14ac:dyDescent="0.25">
      <c r="A23" s="16" t="s">
        <v>424</v>
      </c>
      <c r="B23" s="39">
        <v>0.1343</v>
      </c>
      <c r="C23" s="31">
        <v>0.44843749999999999</v>
      </c>
      <c r="D23" s="52" t="s">
        <v>453</v>
      </c>
      <c r="G23" s="16">
        <v>4.2770000000000002E-2</v>
      </c>
      <c r="H23" s="16">
        <v>2.5649999999999999E-2</v>
      </c>
      <c r="J23" s="16">
        <v>3.7499999999999999E-3</v>
      </c>
      <c r="K23" s="16">
        <f t="shared" si="0"/>
        <v>3.75</v>
      </c>
      <c r="L23" s="16">
        <v>1.7296323146281201</v>
      </c>
      <c r="M23" s="16">
        <f t="shared" si="7"/>
        <v>46.123528390083202</v>
      </c>
      <c r="N23" s="16">
        <v>73</v>
      </c>
      <c r="P23" s="42">
        <f t="shared" si="1"/>
        <v>1.7120000000000003E-2</v>
      </c>
      <c r="Q23" s="43">
        <f t="shared" si="2"/>
        <v>1.1830685032056341E-2</v>
      </c>
      <c r="R23" s="43">
        <f t="shared" si="3"/>
        <v>1.8724499999999998E-2</v>
      </c>
      <c r="S23" s="16">
        <f t="shared" si="4"/>
        <v>66.744639376218345</v>
      </c>
      <c r="T23" s="18">
        <f t="shared" si="5"/>
        <v>27.661176132935093</v>
      </c>
      <c r="U23" s="18">
        <f t="shared" si="6"/>
        <v>43.779518353986433</v>
      </c>
      <c r="AB23" s="28"/>
      <c r="AC23" s="18"/>
    </row>
    <row r="24" spans="1:29" ht="15.75" x14ac:dyDescent="0.25">
      <c r="A24" s="16" t="s">
        <v>426</v>
      </c>
      <c r="B24" s="39">
        <v>0.1542</v>
      </c>
      <c r="C24" s="31">
        <v>0.44843749999999999</v>
      </c>
      <c r="D24" s="52" t="s">
        <v>453</v>
      </c>
      <c r="G24" s="16">
        <v>4.3900000000000002E-2</v>
      </c>
      <c r="H24" s="16">
        <v>3.023E-2</v>
      </c>
      <c r="J24" s="16">
        <v>4.2300000000000003E-3</v>
      </c>
      <c r="K24" s="16">
        <f t="shared" si="0"/>
        <v>4.2300000000000004</v>
      </c>
      <c r="L24" s="16">
        <v>1.9879270972565131</v>
      </c>
      <c r="M24" s="16">
        <f t="shared" si="7"/>
        <v>46.995912464692978</v>
      </c>
      <c r="N24" s="16">
        <v>73</v>
      </c>
      <c r="P24" s="42">
        <f t="shared" si="1"/>
        <v>1.3670000000000002E-2</v>
      </c>
      <c r="Q24" s="43">
        <f t="shared" si="2"/>
        <v>1.4206864338076688E-2</v>
      </c>
      <c r="R24" s="43">
        <f t="shared" si="3"/>
        <v>2.2067899999999998E-2</v>
      </c>
      <c r="S24" s="16">
        <f t="shared" si="4"/>
        <v>45.219980152166727</v>
      </c>
      <c r="T24" s="18">
        <f t="shared" si="5"/>
        <v>32.361877763272631</v>
      </c>
      <c r="U24" s="18">
        <f t="shared" si="6"/>
        <v>50.268564920273342</v>
      </c>
      <c r="AB24" s="28"/>
      <c r="AC24" s="18"/>
    </row>
    <row r="25" spans="1:29" ht="15.75" x14ac:dyDescent="0.25">
      <c r="A25" s="16" t="s">
        <v>427</v>
      </c>
      <c r="B25" s="39">
        <v>0.14549999999999999</v>
      </c>
      <c r="C25" s="31">
        <v>0.44843749999999999</v>
      </c>
      <c r="D25" s="52" t="s">
        <v>453</v>
      </c>
      <c r="G25" s="16">
        <v>4.0329999999999998E-2</v>
      </c>
      <c r="H25" s="16">
        <v>2.9069999999999999E-2</v>
      </c>
      <c r="J25" s="16">
        <v>3.5699999999999998E-3</v>
      </c>
      <c r="K25" s="16">
        <f t="shared" si="0"/>
        <v>3.57</v>
      </c>
      <c r="L25" s="16">
        <v>2.3128608323327469</v>
      </c>
      <c r="M25" s="16">
        <f t="shared" si="7"/>
        <v>64.786017712401872</v>
      </c>
      <c r="N25" s="16">
        <v>73</v>
      </c>
      <c r="P25" s="42">
        <f t="shared" si="1"/>
        <v>1.1259999999999999E-2</v>
      </c>
      <c r="Q25" s="43">
        <f t="shared" si="2"/>
        <v>1.8833295348995222E-2</v>
      </c>
      <c r="R25" s="43">
        <f t="shared" si="3"/>
        <v>2.12211E-2</v>
      </c>
      <c r="S25" s="16">
        <f t="shared" si="4"/>
        <v>38.734090127278982</v>
      </c>
      <c r="T25" s="18">
        <f t="shared" si="5"/>
        <v>46.69798003718131</v>
      </c>
      <c r="U25" s="18">
        <f t="shared" si="6"/>
        <v>52.618646169104885</v>
      </c>
      <c r="AB25" s="31"/>
      <c r="AC25" s="18"/>
    </row>
    <row r="26" spans="1:29" ht="15.75" x14ac:dyDescent="0.25">
      <c r="A26" s="16" t="s">
        <v>364</v>
      </c>
      <c r="B26" s="39">
        <v>0.20119999999999999</v>
      </c>
      <c r="C26" s="28">
        <v>4.1666666666666696</v>
      </c>
      <c r="D26" s="52" t="s">
        <v>453</v>
      </c>
      <c r="E26" s="30"/>
      <c r="G26" s="16">
        <v>4.3779999999999999E-2</v>
      </c>
      <c r="H26" s="16">
        <v>4.0849999999999997E-2</v>
      </c>
      <c r="I26" s="41">
        <f t="shared" ref="I26:I59" si="8">((G26-H26)/G26)*100</f>
        <v>6.6925536774783048</v>
      </c>
      <c r="J26" s="16">
        <v>5.6899999999999997E-3</v>
      </c>
      <c r="K26" s="16">
        <f t="shared" si="0"/>
        <v>5.6899999999999995</v>
      </c>
      <c r="L26" s="16">
        <v>4.69974829651043</v>
      </c>
      <c r="M26" s="16">
        <f>100*(L26*2000/2)/(K26*10^3)</f>
        <v>82.596630870130596</v>
      </c>
      <c r="N26" s="16">
        <v>73</v>
      </c>
      <c r="P26" s="42">
        <f t="shared" si="1"/>
        <v>2.930000000000002E-3</v>
      </c>
      <c r="Q26" s="43">
        <f t="shared" si="2"/>
        <v>3.3740723710448346E-2</v>
      </c>
      <c r="R26" s="43">
        <f t="shared" si="3"/>
        <v>2.9820499999999996E-2</v>
      </c>
      <c r="S26" s="16">
        <f t="shared" si="4"/>
        <v>7.1725826193390505</v>
      </c>
      <c r="T26" s="18">
        <f t="shared" si="5"/>
        <v>77.06880701335848</v>
      </c>
      <c r="U26" s="18">
        <f t="shared" si="6"/>
        <v>68.114435815440828</v>
      </c>
    </row>
    <row r="27" spans="1:29" ht="15.75" x14ac:dyDescent="0.25">
      <c r="A27" s="16" t="s">
        <v>370</v>
      </c>
      <c r="B27" s="39">
        <v>0.17649999999999999</v>
      </c>
      <c r="C27" s="28">
        <v>4.1666666666666696</v>
      </c>
      <c r="D27" s="52" t="s">
        <v>453</v>
      </c>
      <c r="E27" s="30"/>
      <c r="G27" s="16">
        <v>3.8100000000000002E-2</v>
      </c>
      <c r="H27" s="16">
        <v>3.5319999999999997E-2</v>
      </c>
      <c r="I27" s="41">
        <f t="shared" si="8"/>
        <v>7.2965879265091989</v>
      </c>
      <c r="J27" s="16">
        <v>4.7099999999999998E-3</v>
      </c>
      <c r="K27" s="16">
        <f t="shared" si="0"/>
        <v>4.71</v>
      </c>
      <c r="L27" s="16">
        <v>3.0939082945445069</v>
      </c>
      <c r="M27" s="16">
        <f t="shared" ref="M27:M59" si="9">100*(L27*2000/2)/(K27*10^3)</f>
        <v>65.688074194150886</v>
      </c>
      <c r="N27" s="16">
        <v>73</v>
      </c>
      <c r="P27" s="42">
        <f t="shared" si="1"/>
        <v>2.7800000000000047E-3</v>
      </c>
      <c r="Q27" s="43">
        <f t="shared" si="2"/>
        <v>2.3201027805374089E-2</v>
      </c>
      <c r="R27" s="43">
        <f t="shared" si="3"/>
        <v>2.5783599999999997E-2</v>
      </c>
      <c r="S27" s="16">
        <f t="shared" si="4"/>
        <v>7.8708946772367074</v>
      </c>
      <c r="T27" s="18">
        <f t="shared" si="5"/>
        <v>60.895086103344063</v>
      </c>
      <c r="U27" s="18">
        <f t="shared" si="6"/>
        <v>67.673490813648286</v>
      </c>
    </row>
    <row r="28" spans="1:29" ht="15.75" x14ac:dyDescent="0.25">
      <c r="A28" s="16" t="s">
        <v>374</v>
      </c>
      <c r="B28" s="39">
        <v>9.9699999999999997E-2</v>
      </c>
      <c r="C28" s="28">
        <v>4.1666666666666696</v>
      </c>
      <c r="D28" s="52" t="s">
        <v>453</v>
      </c>
      <c r="E28" s="30"/>
      <c r="G28" s="16">
        <v>2.0469999999999999E-2</v>
      </c>
      <c r="H28" s="16">
        <v>1.9779999999999999E-2</v>
      </c>
      <c r="I28" s="41">
        <f t="shared" si="8"/>
        <v>3.370786516853931</v>
      </c>
      <c r="J28" s="16">
        <v>3.0699999999999998E-3</v>
      </c>
      <c r="K28" s="16">
        <f t="shared" si="0"/>
        <v>3.07</v>
      </c>
      <c r="L28" s="16">
        <v>2.84932593433822</v>
      </c>
      <c r="M28" s="16">
        <f t="shared" si="9"/>
        <v>92.811919685284053</v>
      </c>
      <c r="N28" s="16">
        <v>73</v>
      </c>
      <c r="P28" s="42">
        <f t="shared" si="1"/>
        <v>6.8999999999999964E-4</v>
      </c>
      <c r="Q28" s="43">
        <f t="shared" si="2"/>
        <v>1.8358197713749184E-2</v>
      </c>
      <c r="R28" s="43">
        <f t="shared" si="3"/>
        <v>1.4439399999999998E-2</v>
      </c>
      <c r="S28" s="16">
        <f t="shared" si="4"/>
        <v>3.4883720930232545</v>
      </c>
      <c r="T28" s="18">
        <f t="shared" si="5"/>
        <v>89.683428010499199</v>
      </c>
      <c r="U28" s="18">
        <f t="shared" si="6"/>
        <v>70.539325842696627</v>
      </c>
    </row>
    <row r="29" spans="1:29" ht="15.75" x14ac:dyDescent="0.25">
      <c r="A29" s="16" t="s">
        <v>375</v>
      </c>
      <c r="B29" s="39">
        <v>0.18379999999999999</v>
      </c>
      <c r="C29" s="28">
        <v>4.1666666666666696</v>
      </c>
      <c r="D29" s="52" t="s">
        <v>453</v>
      </c>
      <c r="E29" s="30"/>
      <c r="G29" s="16">
        <v>4.122E-2</v>
      </c>
      <c r="H29" s="16">
        <v>3.6490000000000002E-2</v>
      </c>
      <c r="I29" s="41">
        <f t="shared" si="8"/>
        <v>11.47501213003396</v>
      </c>
      <c r="J29" s="16">
        <v>3.4499999999999999E-3</v>
      </c>
      <c r="K29" s="16">
        <f t="shared" si="0"/>
        <v>3.4499999999999997</v>
      </c>
      <c r="L29" s="16">
        <v>2.0528100841307899</v>
      </c>
      <c r="M29" s="16">
        <f t="shared" si="9"/>
        <v>59.501741569008416</v>
      </c>
      <c r="N29" s="16">
        <v>73</v>
      </c>
      <c r="P29" s="42">
        <f t="shared" si="1"/>
        <v>4.7299999999999981E-3</v>
      </c>
      <c r="Q29" s="43">
        <f t="shared" si="2"/>
        <v>2.1712185498531173E-2</v>
      </c>
      <c r="R29" s="43">
        <f t="shared" si="3"/>
        <v>2.66377E-2</v>
      </c>
      <c r="S29" s="16">
        <f t="shared" si="4"/>
        <v>12.962455467251296</v>
      </c>
      <c r="T29" s="18">
        <f t="shared" si="5"/>
        <v>52.673909506383239</v>
      </c>
      <c r="U29" s="18">
        <f t="shared" si="6"/>
        <v>64.623241145075212</v>
      </c>
    </row>
    <row r="30" spans="1:29" ht="15.75" x14ac:dyDescent="0.25">
      <c r="A30" s="16" t="s">
        <v>377</v>
      </c>
      <c r="B30" s="39">
        <v>0.16439999999999999</v>
      </c>
      <c r="C30" s="28">
        <v>4.1666666666666696</v>
      </c>
      <c r="D30" s="52" t="s">
        <v>453</v>
      </c>
      <c r="E30" s="30"/>
      <c r="G30" s="16">
        <v>3.4660000000000003E-2</v>
      </c>
      <c r="H30" s="16">
        <v>3.2770000000000001E-2</v>
      </c>
      <c r="I30" s="41">
        <f t="shared" si="8"/>
        <v>5.4529717253318015</v>
      </c>
      <c r="J30" s="16">
        <v>3.8700000000000002E-3</v>
      </c>
      <c r="K30" s="16">
        <f t="shared" si="0"/>
        <v>3.87</v>
      </c>
      <c r="L30" s="16">
        <v>3.5072942391079902</v>
      </c>
      <c r="M30" s="16">
        <f t="shared" si="9"/>
        <v>90.627758116485538</v>
      </c>
      <c r="N30" s="16">
        <v>73</v>
      </c>
      <c r="P30" s="42">
        <f t="shared" si="1"/>
        <v>1.8900000000000028E-3</v>
      </c>
      <c r="Q30" s="43">
        <f t="shared" si="2"/>
        <v>2.9698716334772311E-2</v>
      </c>
      <c r="R30" s="43">
        <f t="shared" si="3"/>
        <v>2.3922099999999998E-2</v>
      </c>
      <c r="S30" s="16">
        <f t="shared" si="4"/>
        <v>5.7674702471773047</v>
      </c>
      <c r="T30" s="18">
        <f t="shared" si="5"/>
        <v>85.68585209109149</v>
      </c>
      <c r="U30" s="18">
        <f t="shared" si="6"/>
        <v>69.019330640507775</v>
      </c>
    </row>
    <row r="31" spans="1:29" ht="15.75" x14ac:dyDescent="0.25">
      <c r="A31" s="16" t="s">
        <v>378</v>
      </c>
      <c r="B31" s="39">
        <v>8.7400000000000005E-2</v>
      </c>
      <c r="C31" s="28">
        <v>4.166666666666667</v>
      </c>
      <c r="D31" s="52" t="s">
        <v>453</v>
      </c>
      <c r="E31" s="30"/>
      <c r="G31" s="16">
        <v>1.8370000000000001E-2</v>
      </c>
      <c r="H31" s="16">
        <v>1.721E-2</v>
      </c>
      <c r="I31" s="41">
        <f t="shared" si="8"/>
        <v>6.3146434403919498</v>
      </c>
      <c r="J31" s="16">
        <v>3.3500000000000001E-3</v>
      </c>
      <c r="K31" s="16">
        <f t="shared" si="0"/>
        <v>3.35</v>
      </c>
      <c r="L31" s="16">
        <v>1.8780150013394066</v>
      </c>
      <c r="M31" s="16">
        <f t="shared" si="9"/>
        <v>56.060149293713629</v>
      </c>
      <c r="N31" s="16">
        <v>73</v>
      </c>
      <c r="P31" s="42">
        <f t="shared" si="1"/>
        <v>1.1600000000000013E-3</v>
      </c>
      <c r="Q31" s="43">
        <f t="shared" si="2"/>
        <v>9.647951693448115E-3</v>
      </c>
      <c r="R31" s="43">
        <f t="shared" si="3"/>
        <v>1.2563299999999999E-2</v>
      </c>
      <c r="S31" s="16">
        <f t="shared" si="4"/>
        <v>6.7402672864613669</v>
      </c>
      <c r="T31" s="18">
        <f t="shared" si="5"/>
        <v>52.520150753664211</v>
      </c>
      <c r="U31" s="18">
        <f t="shared" si="6"/>
        <v>68.390310288513874</v>
      </c>
    </row>
    <row r="32" spans="1:29" ht="15.75" x14ac:dyDescent="0.25">
      <c r="A32" s="16" t="s">
        <v>380</v>
      </c>
      <c r="B32" s="39">
        <v>0.1719</v>
      </c>
      <c r="C32" s="28">
        <v>4.1666666666666696</v>
      </c>
      <c r="D32" s="52" t="s">
        <v>453</v>
      </c>
      <c r="E32" s="30"/>
      <c r="G32" s="16">
        <v>3.32E-2</v>
      </c>
      <c r="H32" s="16">
        <v>3.0550000000000001E-2</v>
      </c>
      <c r="I32" s="41">
        <f t="shared" si="8"/>
        <v>7.9819277108433724</v>
      </c>
      <c r="J32" s="16">
        <v>3.5200000000000001E-3</v>
      </c>
      <c r="K32" s="16">
        <f t="shared" si="0"/>
        <v>3.52</v>
      </c>
      <c r="L32" s="16">
        <v>2.0188452405533801</v>
      </c>
      <c r="M32" s="16">
        <f t="shared" si="9"/>
        <v>57.353557970266479</v>
      </c>
      <c r="N32" s="16">
        <v>73</v>
      </c>
      <c r="P32" s="42">
        <f t="shared" si="1"/>
        <v>2.6499999999999996E-3</v>
      </c>
      <c r="Q32" s="43">
        <f t="shared" si="2"/>
        <v>1.752151195991641E-2</v>
      </c>
      <c r="R32" s="43">
        <f t="shared" si="3"/>
        <v>2.2301499999999998E-2</v>
      </c>
      <c r="S32" s="16">
        <f t="shared" si="4"/>
        <v>8.6743044189852689</v>
      </c>
      <c r="T32" s="18">
        <f t="shared" si="5"/>
        <v>52.775638433483167</v>
      </c>
      <c r="U32" s="18">
        <f t="shared" si="6"/>
        <v>67.173192771084331</v>
      </c>
    </row>
    <row r="33" spans="1:21" ht="15.75" x14ac:dyDescent="0.25">
      <c r="A33" s="16" t="s">
        <v>382</v>
      </c>
      <c r="B33" s="39">
        <v>0.1056</v>
      </c>
      <c r="C33" s="28">
        <v>4.1666666666666696</v>
      </c>
      <c r="D33" s="52" t="s">
        <v>453</v>
      </c>
      <c r="E33" s="30"/>
      <c r="G33" s="16">
        <v>2.444E-2</v>
      </c>
      <c r="H33" s="16">
        <v>2.3230000000000001E-2</v>
      </c>
      <c r="I33" s="41">
        <f t="shared" si="8"/>
        <v>4.9509001636661178</v>
      </c>
      <c r="J33" s="16">
        <v>2.98E-3</v>
      </c>
      <c r="K33" s="16">
        <f t="shared" si="0"/>
        <v>2.98</v>
      </c>
      <c r="L33" s="16">
        <v>2.1359720730951901</v>
      </c>
      <c r="M33" s="16">
        <f t="shared" si="9"/>
        <v>71.67691520453657</v>
      </c>
      <c r="N33" s="16">
        <v>73</v>
      </c>
      <c r="P33" s="42">
        <f t="shared" si="1"/>
        <v>1.2099999999999993E-3</v>
      </c>
      <c r="Q33" s="43">
        <f t="shared" si="2"/>
        <v>1.6650547402013847E-2</v>
      </c>
      <c r="R33" s="43">
        <f t="shared" si="3"/>
        <v>1.6957900000000001E-2</v>
      </c>
      <c r="S33" s="16">
        <f t="shared" si="4"/>
        <v>5.2087817477399874</v>
      </c>
      <c r="T33" s="18">
        <f t="shared" si="5"/>
        <v>68.128262692364345</v>
      </c>
      <c r="U33" s="18">
        <f t="shared" si="6"/>
        <v>69.385842880523739</v>
      </c>
    </row>
    <row r="34" spans="1:21" ht="15.75" x14ac:dyDescent="0.25">
      <c r="A34" s="16" t="s">
        <v>384</v>
      </c>
      <c r="B34" s="39">
        <v>0.12479999999999999</v>
      </c>
      <c r="C34" s="28">
        <v>4.1666666666666696</v>
      </c>
      <c r="D34" s="52" t="s">
        <v>453</v>
      </c>
      <c r="E34" s="30"/>
      <c r="G34" s="16">
        <v>2.7699999999999999E-2</v>
      </c>
      <c r="H34" s="16">
        <v>2.581E-2</v>
      </c>
      <c r="I34" s="41">
        <f t="shared" si="8"/>
        <v>6.8231046931407926</v>
      </c>
      <c r="J34" s="16">
        <v>3.4399999999999999E-3</v>
      </c>
      <c r="K34" s="16">
        <f t="shared" si="0"/>
        <v>3.44</v>
      </c>
      <c r="L34" s="16">
        <v>2.09333303568771</v>
      </c>
      <c r="M34" s="16">
        <f t="shared" si="9"/>
        <v>60.852704525805521</v>
      </c>
      <c r="N34" s="16">
        <v>73</v>
      </c>
      <c r="P34" s="42">
        <f t="shared" si="1"/>
        <v>1.8899999999999993E-3</v>
      </c>
      <c r="Q34" s="43">
        <f t="shared" si="2"/>
        <v>1.5706083038110406E-2</v>
      </c>
      <c r="R34" s="43">
        <f t="shared" si="3"/>
        <v>1.8841299999999998E-2</v>
      </c>
      <c r="S34" s="16">
        <f t="shared" si="4"/>
        <v>7.3227431228206106</v>
      </c>
      <c r="T34" s="18">
        <f t="shared" si="5"/>
        <v>56.700660787402192</v>
      </c>
      <c r="U34" s="18">
        <f t="shared" si="6"/>
        <v>68.019133574007213</v>
      </c>
    </row>
    <row r="35" spans="1:21" ht="15.75" x14ac:dyDescent="0.25">
      <c r="A35" s="16" t="s">
        <v>387</v>
      </c>
      <c r="B35" s="39">
        <v>0.1895</v>
      </c>
      <c r="C35" s="28">
        <v>3.3403935185185198</v>
      </c>
      <c r="D35" s="52" t="s">
        <v>453</v>
      </c>
      <c r="E35" s="30"/>
      <c r="G35" s="16">
        <v>4.2720000000000001E-2</v>
      </c>
      <c r="H35" s="16">
        <v>4.1610000000000001E-2</v>
      </c>
      <c r="I35" s="41">
        <f t="shared" si="8"/>
        <v>2.5983146067415728</v>
      </c>
      <c r="J35" s="16">
        <v>3.8400000000000001E-3</v>
      </c>
      <c r="K35" s="16">
        <f t="shared" si="0"/>
        <v>3.8400000000000003</v>
      </c>
      <c r="L35" s="16">
        <v>2.3086510700360168</v>
      </c>
      <c r="M35" s="16">
        <f t="shared" si="9"/>
        <v>60.121121615521261</v>
      </c>
      <c r="N35" s="16">
        <v>73</v>
      </c>
      <c r="P35" s="42">
        <f t="shared" si="1"/>
        <v>1.1099999999999999E-3</v>
      </c>
      <c r="Q35" s="43">
        <f t="shared" si="2"/>
        <v>2.5016398704218394E-2</v>
      </c>
      <c r="R35" s="43">
        <f t="shared" si="3"/>
        <v>3.0375300000000001E-2</v>
      </c>
      <c r="S35" s="16">
        <f t="shared" si="4"/>
        <v>2.6676279740447004</v>
      </c>
      <c r="T35" s="18">
        <f t="shared" si="5"/>
        <v>58.558985730848299</v>
      </c>
      <c r="U35" s="18">
        <f t="shared" si="6"/>
        <v>71.103230337078642</v>
      </c>
    </row>
    <row r="36" spans="1:21" ht="15.75" x14ac:dyDescent="0.25">
      <c r="A36" s="16" t="s">
        <v>389</v>
      </c>
      <c r="B36" s="39">
        <v>0.2162</v>
      </c>
      <c r="C36" s="28">
        <v>3.340393518518519</v>
      </c>
      <c r="D36" s="52" t="s">
        <v>453</v>
      </c>
      <c r="E36" s="30"/>
      <c r="G36" s="16">
        <v>5.1860000000000003E-2</v>
      </c>
      <c r="H36" s="16">
        <v>4.5900000000000003E-2</v>
      </c>
      <c r="I36" s="41">
        <f t="shared" si="8"/>
        <v>11.492479753181643</v>
      </c>
      <c r="J36" s="16">
        <v>3.5300000000000002E-3</v>
      </c>
      <c r="K36" s="16">
        <f t="shared" si="0"/>
        <v>3.5300000000000002</v>
      </c>
      <c r="L36" s="16">
        <v>2.5218550485236433</v>
      </c>
      <c r="M36" s="16">
        <f>100*(L36*2000/2)/(K36*10^3)</f>
        <v>71.440652932681104</v>
      </c>
      <c r="N36" s="16">
        <v>73</v>
      </c>
      <c r="P36" s="42">
        <f t="shared" si="1"/>
        <v>5.96E-3</v>
      </c>
      <c r="Q36" s="43">
        <f t="shared" si="2"/>
        <v>3.2791259696100632E-2</v>
      </c>
      <c r="R36" s="43">
        <f t="shared" si="3"/>
        <v>3.3507000000000002E-2</v>
      </c>
      <c r="S36" s="16">
        <f t="shared" si="4"/>
        <v>12.98474945533769</v>
      </c>
      <c r="T36" s="18">
        <f t="shared" si="5"/>
        <v>63.230350358851965</v>
      </c>
      <c r="U36" s="18">
        <f t="shared" si="6"/>
        <v>64.610489780177403</v>
      </c>
    </row>
    <row r="37" spans="1:21" ht="15.75" x14ac:dyDescent="0.25">
      <c r="A37" s="16" t="s">
        <v>390</v>
      </c>
      <c r="B37" s="39">
        <v>0.17069999999999999</v>
      </c>
      <c r="C37" s="28">
        <v>3.3403935185185198</v>
      </c>
      <c r="D37" s="52" t="s">
        <v>453</v>
      </c>
      <c r="E37" s="30"/>
      <c r="G37" s="16">
        <v>3.798E-2</v>
      </c>
      <c r="H37" s="16">
        <v>3.329E-2</v>
      </c>
      <c r="I37" s="41">
        <f t="shared" si="8"/>
        <v>12.348604528699315</v>
      </c>
      <c r="J37" s="16">
        <v>4.3299999999999996E-3</v>
      </c>
      <c r="K37" s="16">
        <f t="shared" si="0"/>
        <v>4.33</v>
      </c>
      <c r="L37" s="16">
        <v>3.7814981416477367</v>
      </c>
      <c r="M37" s="16">
        <f t="shared" si="9"/>
        <v>87.332520592326489</v>
      </c>
      <c r="N37" s="16">
        <v>73</v>
      </c>
      <c r="P37" s="42">
        <f t="shared" si="1"/>
        <v>4.6899999999999997E-3</v>
      </c>
      <c r="Q37" s="43">
        <f t="shared" si="2"/>
        <v>2.9072996105185489E-2</v>
      </c>
      <c r="R37" s="43">
        <f t="shared" si="3"/>
        <v>2.4301699999999999E-2</v>
      </c>
      <c r="S37" s="16">
        <f t="shared" si="4"/>
        <v>14.088314809252026</v>
      </c>
      <c r="T37" s="18">
        <f t="shared" si="5"/>
        <v>76.548172999435209</v>
      </c>
      <c r="U37" s="18">
        <f t="shared" si="6"/>
        <v>63.985518694049489</v>
      </c>
    </row>
    <row r="38" spans="1:21" ht="15.75" x14ac:dyDescent="0.25">
      <c r="A38" s="16" t="s">
        <v>391</v>
      </c>
      <c r="B38" s="39">
        <v>0.184</v>
      </c>
      <c r="C38" s="28">
        <v>3.3403935185185198</v>
      </c>
      <c r="D38" s="52" t="s">
        <v>453</v>
      </c>
      <c r="E38" s="30"/>
      <c r="G38" s="16">
        <v>3.8199999999999998E-2</v>
      </c>
      <c r="H38" s="16">
        <v>3.3910000000000003E-2</v>
      </c>
      <c r="I38" s="41">
        <f t="shared" si="8"/>
        <v>11.230366492146585</v>
      </c>
      <c r="J38" s="16">
        <v>4.5999999999999999E-3</v>
      </c>
      <c r="K38" s="16">
        <f t="shared" si="0"/>
        <v>4.5999999999999996</v>
      </c>
      <c r="L38" s="16">
        <v>3.0083004434919798</v>
      </c>
      <c r="M38" s="16">
        <f t="shared" si="9"/>
        <v>65.39783572808652</v>
      </c>
      <c r="N38" s="16">
        <v>73</v>
      </c>
      <c r="P38" s="42">
        <f t="shared" si="1"/>
        <v>4.2899999999999952E-3</v>
      </c>
      <c r="Q38" s="43">
        <f t="shared" si="2"/>
        <v>2.217640609539414E-2</v>
      </c>
      <c r="R38" s="43">
        <f t="shared" si="3"/>
        <v>2.47543E-2</v>
      </c>
      <c r="S38" s="16">
        <f t="shared" si="4"/>
        <v>12.651135358301371</v>
      </c>
      <c r="T38" s="18">
        <f t="shared" si="5"/>
        <v>58.053419097890426</v>
      </c>
      <c r="U38" s="18">
        <f t="shared" si="6"/>
        <v>64.801832460732982</v>
      </c>
    </row>
    <row r="39" spans="1:21" ht="15.75" x14ac:dyDescent="0.25">
      <c r="A39" s="16" t="s">
        <v>392</v>
      </c>
      <c r="B39" s="39">
        <v>0.1978</v>
      </c>
      <c r="C39" s="28">
        <v>3.3403935185185198</v>
      </c>
      <c r="D39" s="52" t="s">
        <v>453</v>
      </c>
      <c r="E39" s="30"/>
      <c r="G39" s="16">
        <v>4.4159999999999998E-2</v>
      </c>
      <c r="H39" s="16">
        <v>3.8330000000000003E-2</v>
      </c>
      <c r="I39" s="41">
        <f t="shared" si="8"/>
        <v>13.201992753623177</v>
      </c>
      <c r="J39" s="16">
        <v>3.3600000000000001E-3</v>
      </c>
      <c r="K39" s="16">
        <f t="shared" si="0"/>
        <v>3.3600000000000003</v>
      </c>
      <c r="L39" s="16">
        <v>3.271224654139997</v>
      </c>
      <c r="M39" s="16">
        <f t="shared" si="9"/>
        <v>97.357876611309422</v>
      </c>
      <c r="N39" s="16">
        <v>73</v>
      </c>
      <c r="P39" s="42">
        <f t="shared" si="1"/>
        <v>5.8299999999999949E-3</v>
      </c>
      <c r="Q39" s="43">
        <f t="shared" si="2"/>
        <v>3.7317274105114907E-2</v>
      </c>
      <c r="R39" s="43">
        <f t="shared" si="3"/>
        <v>2.7980900000000003E-2</v>
      </c>
      <c r="S39" s="16">
        <f t="shared" si="4"/>
        <v>15.210018262457591</v>
      </c>
      <c r="T39" s="18">
        <f t="shared" si="5"/>
        <v>84.50469679600296</v>
      </c>
      <c r="U39" s="18">
        <f t="shared" si="6"/>
        <v>63.362545289855085</v>
      </c>
    </row>
    <row r="40" spans="1:21" ht="15.75" x14ac:dyDescent="0.25">
      <c r="A40" s="16" t="s">
        <v>395</v>
      </c>
      <c r="B40" s="39">
        <v>8.8300000000000003E-2</v>
      </c>
      <c r="C40" s="28">
        <v>3.3403935185185198</v>
      </c>
      <c r="D40" s="52" t="s">
        <v>453</v>
      </c>
      <c r="E40" s="30"/>
      <c r="G40" s="16">
        <v>1.712E-2</v>
      </c>
      <c r="H40" s="16">
        <v>1.6840000000000001E-2</v>
      </c>
      <c r="I40" s="41">
        <f t="shared" si="8"/>
        <v>1.6355140186915831</v>
      </c>
      <c r="J40" s="16">
        <v>4.0499999999999998E-3</v>
      </c>
      <c r="K40" s="16">
        <f t="shared" si="0"/>
        <v>4.05</v>
      </c>
      <c r="L40" s="16">
        <v>2.3269074619757699</v>
      </c>
      <c r="M40" s="16">
        <f t="shared" si="9"/>
        <v>57.454505233969627</v>
      </c>
      <c r="N40" s="16">
        <v>73</v>
      </c>
      <c r="P40" s="42">
        <f t="shared" si="1"/>
        <v>2.79999999999999E-4</v>
      </c>
      <c r="Q40" s="43">
        <f t="shared" si="2"/>
        <v>9.675338681400485E-3</v>
      </c>
      <c r="R40" s="43">
        <f t="shared" si="3"/>
        <v>1.2293200000000001E-2</v>
      </c>
      <c r="S40" s="16">
        <f t="shared" si="4"/>
        <v>1.662707838479804</v>
      </c>
      <c r="T40" s="18">
        <f t="shared" si="5"/>
        <v>56.514828746498161</v>
      </c>
      <c r="U40" s="18">
        <f t="shared" si="6"/>
        <v>71.806074766355138</v>
      </c>
    </row>
    <row r="41" spans="1:21" ht="15.75" x14ac:dyDescent="0.25">
      <c r="A41" s="16" t="s">
        <v>396</v>
      </c>
      <c r="B41" s="39">
        <v>0.16289999999999999</v>
      </c>
      <c r="C41" s="28">
        <v>3.3403935185185198</v>
      </c>
      <c r="D41" s="52" t="s">
        <v>453</v>
      </c>
      <c r="E41" s="30"/>
      <c r="G41" s="16">
        <v>4.3490000000000001E-2</v>
      </c>
      <c r="H41" s="16">
        <v>3.764E-2</v>
      </c>
      <c r="I41" s="41">
        <f t="shared" si="8"/>
        <v>13.451368130604738</v>
      </c>
      <c r="J41" s="16">
        <v>4.7299999999999998E-3</v>
      </c>
      <c r="K41" s="16">
        <f t="shared" si="0"/>
        <v>4.7299999999999995</v>
      </c>
      <c r="L41" s="16">
        <v>3.9054970655410699</v>
      </c>
      <c r="M41" s="16">
        <f t="shared" si="9"/>
        <v>82.568648320107201</v>
      </c>
      <c r="N41" s="16">
        <v>73</v>
      </c>
      <c r="P41" s="42">
        <f t="shared" si="1"/>
        <v>5.850000000000001E-3</v>
      </c>
      <c r="Q41" s="43">
        <f t="shared" si="2"/>
        <v>3.1078839227688348E-2</v>
      </c>
      <c r="R41" s="43">
        <f t="shared" si="3"/>
        <v>2.74772E-2</v>
      </c>
      <c r="S41" s="16">
        <f t="shared" si="4"/>
        <v>15.541976620616369</v>
      </c>
      <c r="T41" s="18">
        <f t="shared" si="5"/>
        <v>71.462035474105193</v>
      </c>
      <c r="U41" s="18">
        <f t="shared" si="6"/>
        <v>63.180501264658538</v>
      </c>
    </row>
    <row r="42" spans="1:21" ht="15.75" x14ac:dyDescent="0.25">
      <c r="A42" s="16" t="s">
        <v>398</v>
      </c>
      <c r="B42" s="39">
        <v>0.1036</v>
      </c>
      <c r="C42" s="28">
        <v>3.340393518518519</v>
      </c>
      <c r="D42" s="52" t="s">
        <v>453</v>
      </c>
      <c r="E42" s="30"/>
      <c r="G42" s="16">
        <v>2.392E-2</v>
      </c>
      <c r="H42" s="16">
        <v>2.2259999999999999E-2</v>
      </c>
      <c r="I42" s="41">
        <f t="shared" si="8"/>
        <v>6.9397993311036865</v>
      </c>
      <c r="J42" s="16">
        <v>4.2199999999999998E-3</v>
      </c>
      <c r="K42" s="16">
        <f t="shared" si="0"/>
        <v>4.22</v>
      </c>
      <c r="L42" s="16">
        <v>3.0292415989522863</v>
      </c>
      <c r="M42" s="16">
        <f t="shared" si="9"/>
        <v>71.782976278490196</v>
      </c>
      <c r="N42" s="16">
        <v>73</v>
      </c>
      <c r="P42" s="42">
        <f t="shared" si="1"/>
        <v>1.6600000000000018E-3</v>
      </c>
      <c r="Q42" s="43">
        <f t="shared" si="2"/>
        <v>1.5978890519591917E-2</v>
      </c>
      <c r="R42" s="43">
        <f t="shared" si="3"/>
        <v>1.6249799999999998E-2</v>
      </c>
      <c r="S42" s="16">
        <f t="shared" si="4"/>
        <v>7.4573225516621822</v>
      </c>
      <c r="T42" s="18">
        <f t="shared" si="5"/>
        <v>66.801381770869213</v>
      </c>
      <c r="U42" s="18">
        <f t="shared" si="6"/>
        <v>67.93394648829431</v>
      </c>
    </row>
    <row r="43" spans="1:21" ht="15.75" x14ac:dyDescent="0.25">
      <c r="A43" s="16" t="s">
        <v>399</v>
      </c>
      <c r="B43" s="39">
        <v>0.16209999999999999</v>
      </c>
      <c r="C43" s="28">
        <v>3.3403935185185198</v>
      </c>
      <c r="D43" s="52" t="s">
        <v>453</v>
      </c>
      <c r="E43" s="30"/>
      <c r="G43" s="16">
        <v>4.0079999999999998E-2</v>
      </c>
      <c r="H43" s="16">
        <v>3.5520000000000003E-2</v>
      </c>
      <c r="I43" s="41">
        <f t="shared" si="8"/>
        <v>11.377245508982023</v>
      </c>
      <c r="J43" s="16">
        <v>5.7800000000000004E-3</v>
      </c>
      <c r="K43" s="16">
        <f t="shared" si="0"/>
        <v>5.78</v>
      </c>
      <c r="L43" s="16">
        <v>5.5949967995044396</v>
      </c>
      <c r="M43" s="16">
        <f t="shared" si="9"/>
        <v>96.799252586582014</v>
      </c>
      <c r="N43" s="16">
        <v>73</v>
      </c>
      <c r="P43" s="42">
        <f t="shared" si="1"/>
        <v>4.5599999999999946E-3</v>
      </c>
      <c r="Q43" s="43">
        <f t="shared" si="2"/>
        <v>3.4383094518753939E-2</v>
      </c>
      <c r="R43" s="43">
        <f t="shared" si="3"/>
        <v>2.5929600000000001E-2</v>
      </c>
      <c r="S43" s="16">
        <f t="shared" si="4"/>
        <v>12.837837837837821</v>
      </c>
      <c r="T43" s="18">
        <f t="shared" si="5"/>
        <v>85.786163968946965</v>
      </c>
      <c r="U43" s="18">
        <f t="shared" si="6"/>
        <v>64.694610778443121</v>
      </c>
    </row>
    <row r="44" spans="1:21" ht="15.75" x14ac:dyDescent="0.25">
      <c r="A44" s="16" t="s">
        <v>401</v>
      </c>
      <c r="B44" s="39">
        <v>0.20680000000000001</v>
      </c>
      <c r="C44" s="28">
        <v>2.5141203703703705</v>
      </c>
      <c r="D44" s="52" t="s">
        <v>453</v>
      </c>
      <c r="E44" s="30"/>
      <c r="G44" s="16">
        <v>5.9080000000000001E-2</v>
      </c>
      <c r="H44" s="16">
        <v>4.9950000000000001E-2</v>
      </c>
      <c r="I44" s="41">
        <f t="shared" si="8"/>
        <v>15.453622207176709</v>
      </c>
      <c r="J44" s="16">
        <v>5.0299999999999997E-3</v>
      </c>
      <c r="K44" s="16">
        <f t="shared" si="0"/>
        <v>5.0299999999999994</v>
      </c>
      <c r="L44" s="16">
        <v>3.2837571807006563</v>
      </c>
      <c r="M44" s="16">
        <f t="shared" si="9"/>
        <v>65.283442956275479</v>
      </c>
      <c r="N44" s="16">
        <v>73</v>
      </c>
      <c r="P44" s="42">
        <f t="shared" si="1"/>
        <v>9.1299999999999992E-3</v>
      </c>
      <c r="Q44" s="43">
        <f t="shared" si="2"/>
        <v>3.2609079756659602E-2</v>
      </c>
      <c r="R44" s="43">
        <f t="shared" si="3"/>
        <v>3.6463500000000003E-2</v>
      </c>
      <c r="S44" s="16">
        <f t="shared" si="4"/>
        <v>18.278278278278275</v>
      </c>
      <c r="T44" s="18">
        <f t="shared" si="5"/>
        <v>55.194786317974952</v>
      </c>
      <c r="U44" s="18">
        <f t="shared" si="6"/>
        <v>61.718855788761005</v>
      </c>
    </row>
    <row r="45" spans="1:21" ht="15.75" x14ac:dyDescent="0.25">
      <c r="A45" s="16" t="s">
        <v>404</v>
      </c>
      <c r="B45" s="39">
        <v>0.1226</v>
      </c>
      <c r="C45" s="28">
        <v>2.5141203703703701</v>
      </c>
      <c r="D45" s="52" t="s">
        <v>453</v>
      </c>
      <c r="E45" s="30"/>
      <c r="G45" s="16">
        <v>3.1099999999999999E-2</v>
      </c>
      <c r="H45" s="16">
        <v>2.5690000000000001E-2</v>
      </c>
      <c r="I45" s="41">
        <f t="shared" si="8"/>
        <v>17.395498392282953</v>
      </c>
      <c r="J45" s="16">
        <v>3.3800000000000002E-3</v>
      </c>
      <c r="K45" s="16">
        <f t="shared" si="0"/>
        <v>3.3800000000000003</v>
      </c>
      <c r="L45" s="16">
        <v>2.5760535166830367</v>
      </c>
      <c r="M45" s="16">
        <f t="shared" si="9"/>
        <v>76.214601085296934</v>
      </c>
      <c r="N45" s="16">
        <v>73</v>
      </c>
      <c r="P45" s="42">
        <f t="shared" si="1"/>
        <v>5.4099999999999981E-3</v>
      </c>
      <c r="Q45" s="43">
        <f t="shared" si="2"/>
        <v>1.9579531018812782E-2</v>
      </c>
      <c r="R45" s="43">
        <f t="shared" si="3"/>
        <v>1.8753700000000002E-2</v>
      </c>
      <c r="S45" s="16">
        <f t="shared" si="4"/>
        <v>21.058777734527045</v>
      </c>
      <c r="T45" s="18">
        <f t="shared" si="5"/>
        <v>62.956691378819244</v>
      </c>
      <c r="U45" s="18">
        <f t="shared" si="6"/>
        <v>60.30128617363345</v>
      </c>
    </row>
    <row r="46" spans="1:21" ht="15.75" x14ac:dyDescent="0.25">
      <c r="A46" s="16" t="s">
        <v>406</v>
      </c>
      <c r="B46" s="39">
        <v>0.1421</v>
      </c>
      <c r="C46" s="28">
        <v>2.5141203703703701</v>
      </c>
      <c r="D46" s="52" t="s">
        <v>453</v>
      </c>
      <c r="E46" s="30"/>
      <c r="G46" s="16">
        <v>3.8780000000000002E-2</v>
      </c>
      <c r="H46" s="16">
        <v>3.6150000000000002E-2</v>
      </c>
      <c r="I46" s="41">
        <f t="shared" si="8"/>
        <v>6.7818463125322328</v>
      </c>
      <c r="J46" s="16">
        <v>4.2300000000000003E-3</v>
      </c>
      <c r="K46" s="16">
        <f t="shared" si="0"/>
        <v>4.2300000000000004</v>
      </c>
      <c r="L46" s="16">
        <v>3.1689278339871998</v>
      </c>
      <c r="M46" s="16">
        <f t="shared" si="9"/>
        <v>74.915551630903067</v>
      </c>
      <c r="N46" s="16">
        <v>73</v>
      </c>
      <c r="P46" s="42">
        <f t="shared" si="1"/>
        <v>2.6300000000000004E-3</v>
      </c>
      <c r="Q46" s="43">
        <f t="shared" si="2"/>
        <v>2.708197191457146E-2</v>
      </c>
      <c r="R46" s="43">
        <f t="shared" si="3"/>
        <v>2.63895E-2</v>
      </c>
      <c r="S46" s="16">
        <f t="shared" si="4"/>
        <v>7.2752420470262802</v>
      </c>
      <c r="T46" s="18">
        <f t="shared" si="5"/>
        <v>69.834894055109487</v>
      </c>
      <c r="U46" s="18">
        <f t="shared" si="6"/>
        <v>68.049252191851465</v>
      </c>
    </row>
    <row r="47" spans="1:21" ht="15.75" x14ac:dyDescent="0.25">
      <c r="A47" s="16" t="s">
        <v>407</v>
      </c>
      <c r="B47" s="39">
        <v>0.19650000000000001</v>
      </c>
      <c r="C47" s="28">
        <v>2.5141203703703701</v>
      </c>
      <c r="D47" s="52" t="s">
        <v>453</v>
      </c>
      <c r="E47" s="30"/>
      <c r="G47" s="16">
        <v>4.9869999999999998E-2</v>
      </c>
      <c r="H47" s="16">
        <v>4.1090000000000002E-2</v>
      </c>
      <c r="I47" s="41">
        <f t="shared" si="8"/>
        <v>17.605775015039093</v>
      </c>
      <c r="J47" s="16">
        <v>3.3700000000000002E-3</v>
      </c>
      <c r="K47" s="16">
        <f t="shared" si="0"/>
        <v>3.37</v>
      </c>
      <c r="L47" s="16">
        <v>2.6796386712538633</v>
      </c>
      <c r="M47" s="16">
        <f t="shared" si="9"/>
        <v>79.514500630678427</v>
      </c>
      <c r="N47" s="16">
        <v>73</v>
      </c>
      <c r="P47" s="42">
        <f t="shared" si="1"/>
        <v>8.7799999999999961E-3</v>
      </c>
      <c r="Q47" s="43">
        <f t="shared" si="2"/>
        <v>3.2672508309145767E-2</v>
      </c>
      <c r="R47" s="43">
        <f t="shared" si="3"/>
        <v>2.99957E-2</v>
      </c>
      <c r="S47" s="16">
        <f t="shared" si="4"/>
        <v>21.367729374543671</v>
      </c>
      <c r="T47" s="18">
        <f t="shared" si="5"/>
        <v>65.515356545309345</v>
      </c>
      <c r="U47" s="18">
        <f t="shared" si="6"/>
        <v>60.147784239021462</v>
      </c>
    </row>
    <row r="48" spans="1:21" ht="15.75" x14ac:dyDescent="0.25">
      <c r="A48" s="16" t="s">
        <v>408</v>
      </c>
      <c r="B48" s="39">
        <v>0.18709999999999999</v>
      </c>
      <c r="C48" s="28">
        <v>2.5141203703703701</v>
      </c>
      <c r="D48" s="52" t="s">
        <v>453</v>
      </c>
      <c r="E48" s="30"/>
      <c r="G48" s="16">
        <v>4.3610000000000003E-2</v>
      </c>
      <c r="H48" s="16">
        <v>3.6740000000000002E-2</v>
      </c>
      <c r="I48" s="41">
        <f t="shared" si="8"/>
        <v>15.753267599174503</v>
      </c>
      <c r="J48" s="16">
        <v>4.4900000000000001E-3</v>
      </c>
      <c r="K48" s="16">
        <f t="shared" si="0"/>
        <v>4.49</v>
      </c>
      <c r="L48" s="16">
        <v>3.360004464684343</v>
      </c>
      <c r="M48" s="16">
        <f t="shared" si="9"/>
        <v>74.833061574261535</v>
      </c>
      <c r="N48" s="16">
        <v>73</v>
      </c>
      <c r="P48" s="42">
        <f t="shared" si="1"/>
        <v>6.8700000000000011E-3</v>
      </c>
      <c r="Q48" s="43">
        <f t="shared" si="2"/>
        <v>2.7493666822383692E-2</v>
      </c>
      <c r="R48" s="43">
        <f t="shared" si="3"/>
        <v>2.6820200000000002E-2</v>
      </c>
      <c r="S48" s="16">
        <f t="shared" si="4"/>
        <v>18.698965704953732</v>
      </c>
      <c r="T48" s="18">
        <f t="shared" si="5"/>
        <v>63.044409131813097</v>
      </c>
      <c r="U48" s="18">
        <f t="shared" si="6"/>
        <v>61.500114652602612</v>
      </c>
    </row>
    <row r="49" spans="1:27" ht="15.75" x14ac:dyDescent="0.25">
      <c r="A49" s="16" t="s">
        <v>410</v>
      </c>
      <c r="B49" s="39">
        <v>0.1996</v>
      </c>
      <c r="C49" s="28">
        <v>2.5141203703703701</v>
      </c>
      <c r="D49" s="52" t="s">
        <v>453</v>
      </c>
      <c r="E49" s="30"/>
      <c r="G49" s="16">
        <v>5.2630000000000003E-2</v>
      </c>
      <c r="H49" s="16">
        <v>4.7309999999999998E-2</v>
      </c>
      <c r="I49" s="41">
        <f t="shared" si="8"/>
        <v>10.108303249097482</v>
      </c>
      <c r="J49" s="16">
        <v>4.9699999999999996E-3</v>
      </c>
      <c r="K49" s="16">
        <f t="shared" si="0"/>
        <v>4.97</v>
      </c>
      <c r="L49" s="16">
        <v>2.7913715510313399</v>
      </c>
      <c r="M49" s="16">
        <f t="shared" si="9"/>
        <v>56.164417525781488</v>
      </c>
      <c r="N49" s="16">
        <v>73</v>
      </c>
      <c r="P49" s="42">
        <f t="shared" si="1"/>
        <v>5.3200000000000053E-3</v>
      </c>
      <c r="Q49" s="43">
        <f t="shared" si="2"/>
        <v>2.6571385931447221E-2</v>
      </c>
      <c r="R49" s="43">
        <f t="shared" si="3"/>
        <v>3.4536299999999999E-2</v>
      </c>
      <c r="S49" s="16">
        <f t="shared" si="4"/>
        <v>11.244979919678727</v>
      </c>
      <c r="T49" s="18">
        <f t="shared" si="5"/>
        <v>50.487147884186243</v>
      </c>
      <c r="U49" s="18">
        <f t="shared" si="6"/>
        <v>65.620938628158839</v>
      </c>
    </row>
    <row r="50" spans="1:27" ht="15.75" x14ac:dyDescent="0.25">
      <c r="A50" s="16" t="s">
        <v>411</v>
      </c>
      <c r="B50" s="39">
        <v>0.1641</v>
      </c>
      <c r="C50" s="28">
        <v>2.5141203703703701</v>
      </c>
      <c r="D50" s="52" t="s">
        <v>453</v>
      </c>
      <c r="E50" s="30"/>
      <c r="G50" s="16">
        <v>4.4130000000000003E-2</v>
      </c>
      <c r="H50" s="16">
        <v>3.5979999999999998E-2</v>
      </c>
      <c r="I50" s="41">
        <f t="shared" si="8"/>
        <v>18.46816224790393</v>
      </c>
      <c r="J50" s="16">
        <v>3.0599999999999998E-3</v>
      </c>
      <c r="K50" s="16">
        <f t="shared" si="0"/>
        <v>3.0599999999999996</v>
      </c>
      <c r="L50" s="16">
        <v>2.0066151739738651</v>
      </c>
      <c r="M50" s="16">
        <f t="shared" si="9"/>
        <v>65.575659280191687</v>
      </c>
      <c r="N50" s="16">
        <v>73</v>
      </c>
      <c r="P50" s="42">
        <f t="shared" si="1"/>
        <v>8.1500000000000045E-3</v>
      </c>
      <c r="Q50" s="43">
        <f t="shared" si="2"/>
        <v>2.3594122209012969E-2</v>
      </c>
      <c r="R50" s="43">
        <f t="shared" si="3"/>
        <v>2.6265399999999998E-2</v>
      </c>
      <c r="S50" s="16">
        <f t="shared" si="4"/>
        <v>22.651473040578114</v>
      </c>
      <c r="T50" s="18">
        <f t="shared" si="5"/>
        <v>53.46504012919322</v>
      </c>
      <c r="U50" s="18">
        <f t="shared" si="6"/>
        <v>59.51824155903013</v>
      </c>
    </row>
    <row r="51" spans="1:27" ht="15.75" x14ac:dyDescent="0.25">
      <c r="A51" s="16" t="s">
        <v>412</v>
      </c>
      <c r="B51" s="39">
        <v>0.17430000000000001</v>
      </c>
      <c r="C51" s="28">
        <v>2.5141203703703701</v>
      </c>
      <c r="D51" s="52" t="s">
        <v>453</v>
      </c>
      <c r="E51" s="30"/>
      <c r="G51" s="16">
        <v>4.3389999999999998E-2</v>
      </c>
      <c r="H51" s="16">
        <v>3.678E-2</v>
      </c>
      <c r="I51" s="41">
        <f t="shared" si="8"/>
        <v>15.233924867480983</v>
      </c>
      <c r="J51" s="16">
        <v>3.5699999999999998E-3</v>
      </c>
      <c r="K51" s="16">
        <f t="shared" si="0"/>
        <v>3.57</v>
      </c>
      <c r="L51" s="16">
        <v>3.2409593227338434</v>
      </c>
      <c r="M51" s="16">
        <f t="shared" si="9"/>
        <v>90.783174306270112</v>
      </c>
      <c r="N51" s="16">
        <v>73</v>
      </c>
      <c r="P51" s="42">
        <f t="shared" si="1"/>
        <v>6.6099999999999978E-3</v>
      </c>
      <c r="Q51" s="43">
        <f t="shared" si="2"/>
        <v>3.3390051509846148E-2</v>
      </c>
      <c r="R51" s="43">
        <f t="shared" si="3"/>
        <v>2.6849399999999999E-2</v>
      </c>
      <c r="S51" s="16">
        <f t="shared" si="4"/>
        <v>17.971723762914621</v>
      </c>
      <c r="T51" s="18">
        <f t="shared" si="5"/>
        <v>76.953333740138632</v>
      </c>
      <c r="U51" s="18">
        <f t="shared" si="6"/>
        <v>61.879234846738882</v>
      </c>
    </row>
    <row r="52" spans="1:27" ht="15.75" x14ac:dyDescent="0.25">
      <c r="A52" s="16" t="s">
        <v>414</v>
      </c>
      <c r="B52" s="39">
        <v>0.1142</v>
      </c>
      <c r="C52" s="28">
        <v>2.5141203703703701</v>
      </c>
      <c r="D52" s="52" t="s">
        <v>453</v>
      </c>
      <c r="E52" s="30"/>
      <c r="G52" s="16">
        <v>2.8660000000000001E-2</v>
      </c>
      <c r="H52" s="16">
        <v>2.4459999999999999E-2</v>
      </c>
      <c r="I52" s="41">
        <f t="shared" si="8"/>
        <v>14.654570830425687</v>
      </c>
      <c r="J52" s="16">
        <v>3.6600000000000001E-3</v>
      </c>
      <c r="K52" s="16">
        <f t="shared" si="0"/>
        <v>3.66</v>
      </c>
      <c r="L52" s="16">
        <v>2.7989700193703206</v>
      </c>
      <c r="M52" s="16">
        <f t="shared" si="9"/>
        <v>76.474590693178158</v>
      </c>
      <c r="N52" s="16">
        <v>73</v>
      </c>
      <c r="P52" s="42">
        <f t="shared" si="1"/>
        <v>4.2000000000000023E-3</v>
      </c>
      <c r="Q52" s="43">
        <f t="shared" si="2"/>
        <v>1.8705684883551378E-2</v>
      </c>
      <c r="R52" s="43">
        <f t="shared" si="3"/>
        <v>1.7855799999999998E-2</v>
      </c>
      <c r="S52" s="16">
        <f t="shared" si="4"/>
        <v>17.170891251022084</v>
      </c>
      <c r="T52" s="18">
        <f t="shared" si="5"/>
        <v>65.267567632768248</v>
      </c>
      <c r="U52" s="18">
        <f t="shared" si="6"/>
        <v>62.302163293789249</v>
      </c>
    </row>
    <row r="53" spans="1:27" ht="15.75" x14ac:dyDescent="0.25">
      <c r="A53" s="16" t="s">
        <v>415</v>
      </c>
      <c r="B53" s="39">
        <v>0.18090000000000001</v>
      </c>
      <c r="C53" s="28">
        <v>2.5141203703703701</v>
      </c>
      <c r="D53" s="52" t="s">
        <v>453</v>
      </c>
      <c r="E53" s="30"/>
      <c r="G53" s="16">
        <v>4.317E-2</v>
      </c>
      <c r="H53" s="16">
        <v>3.9739999999999998E-2</v>
      </c>
      <c r="I53" s="41">
        <f t="shared" si="8"/>
        <v>7.9453324067639626</v>
      </c>
      <c r="J53" s="16">
        <v>3.5599999999999998E-3</v>
      </c>
      <c r="K53" s="16">
        <f t="shared" si="0"/>
        <v>3.5599999999999996</v>
      </c>
      <c r="L53" s="16">
        <v>2.0815200761972767</v>
      </c>
      <c r="M53" s="16">
        <f t="shared" si="9"/>
        <v>58.469665061721273</v>
      </c>
      <c r="N53" s="16">
        <v>73</v>
      </c>
      <c r="P53" s="42">
        <f t="shared" si="1"/>
        <v>3.4300000000000025E-3</v>
      </c>
      <c r="Q53" s="43">
        <f t="shared" si="2"/>
        <v>2.3235844895528032E-2</v>
      </c>
      <c r="R53" s="43">
        <f t="shared" si="3"/>
        <v>2.9010199999999996E-2</v>
      </c>
      <c r="S53" s="16">
        <f t="shared" si="4"/>
        <v>8.6311021640664389</v>
      </c>
      <c r="T53" s="18">
        <f t="shared" si="5"/>
        <v>53.82405581544598</v>
      </c>
      <c r="U53" s="18">
        <f t="shared" si="6"/>
        <v>67.199907343062307</v>
      </c>
    </row>
    <row r="54" spans="1:27" ht="15.75" x14ac:dyDescent="0.25">
      <c r="A54" s="16" t="s">
        <v>420</v>
      </c>
      <c r="B54" s="39">
        <v>0.11169999999999999</v>
      </c>
      <c r="C54" s="31">
        <v>0.44843749999999999</v>
      </c>
      <c r="D54" s="52" t="s">
        <v>453</v>
      </c>
      <c r="E54" s="30"/>
      <c r="G54" s="16">
        <v>2.7869999999999999E-2</v>
      </c>
      <c r="H54" s="16">
        <v>2.2700000000000001E-2</v>
      </c>
      <c r="I54" s="41">
        <f t="shared" si="8"/>
        <v>18.550412630068166</v>
      </c>
      <c r="J54" s="16">
        <v>3.47E-3</v>
      </c>
      <c r="K54" s="16">
        <f t="shared" si="0"/>
        <v>3.47</v>
      </c>
      <c r="L54" s="16">
        <v>2.687096880511147</v>
      </c>
      <c r="M54" s="16">
        <f t="shared" si="9"/>
        <v>77.437950447007111</v>
      </c>
      <c r="N54" s="16">
        <v>73</v>
      </c>
      <c r="P54" s="42">
        <f t="shared" si="1"/>
        <v>5.1699999999999975E-3</v>
      </c>
      <c r="Q54" s="43">
        <f t="shared" si="2"/>
        <v>1.7578414751470615E-2</v>
      </c>
      <c r="R54" s="43">
        <f t="shared" si="3"/>
        <v>1.6570999999999999E-2</v>
      </c>
      <c r="S54" s="16">
        <f t="shared" si="4"/>
        <v>22.775330396475759</v>
      </c>
      <c r="T54" s="18">
        <f t="shared" si="5"/>
        <v>63.072891106819576</v>
      </c>
      <c r="U54" s="18">
        <f t="shared" si="6"/>
        <v>59.458198780050232</v>
      </c>
    </row>
    <row r="55" spans="1:27" ht="15.75" x14ac:dyDescent="0.25">
      <c r="A55" s="16" t="s">
        <v>422</v>
      </c>
      <c r="B55" s="39">
        <v>0.21809999999999999</v>
      </c>
      <c r="C55" s="31">
        <v>0.44843749999999999</v>
      </c>
      <c r="D55" s="52" t="s">
        <v>453</v>
      </c>
      <c r="E55" s="30"/>
      <c r="G55" s="16">
        <v>4.9820000000000003E-2</v>
      </c>
      <c r="H55" s="16">
        <v>4.0090000000000001E-2</v>
      </c>
      <c r="I55" s="41">
        <f t="shared" si="8"/>
        <v>19.530309112806105</v>
      </c>
      <c r="J55" s="16">
        <v>3.9100000000000003E-3</v>
      </c>
      <c r="K55" s="16">
        <f t="shared" si="0"/>
        <v>3.91</v>
      </c>
      <c r="L55" s="16">
        <v>2.8051385504852369</v>
      </c>
      <c r="M55" s="16">
        <f t="shared" si="9"/>
        <v>71.74267392545363</v>
      </c>
      <c r="N55" s="16">
        <v>73</v>
      </c>
      <c r="P55" s="42">
        <f t="shared" si="1"/>
        <v>9.7300000000000025E-3</v>
      </c>
      <c r="Q55" s="43">
        <f t="shared" si="2"/>
        <v>2.8761637976714358E-2</v>
      </c>
      <c r="R55" s="43">
        <f t="shared" si="3"/>
        <v>2.9265699999999999E-2</v>
      </c>
      <c r="S55" s="16">
        <f t="shared" si="4"/>
        <v>24.270391618857577</v>
      </c>
      <c r="T55" s="18">
        <f t="shared" si="5"/>
        <v>57.731107942019989</v>
      </c>
      <c r="U55" s="18">
        <f t="shared" si="6"/>
        <v>58.742874347651544</v>
      </c>
    </row>
    <row r="56" spans="1:27" ht="15.75" x14ac:dyDescent="0.25">
      <c r="A56" s="16" t="s">
        <v>423</v>
      </c>
      <c r="B56" s="39">
        <v>0.11849999999999999</v>
      </c>
      <c r="C56" s="31">
        <v>0.44843749999999999</v>
      </c>
      <c r="D56" s="52" t="s">
        <v>453</v>
      </c>
      <c r="E56" s="30"/>
      <c r="G56" s="16">
        <v>2.9770000000000001E-2</v>
      </c>
      <c r="H56" s="16">
        <v>2.4379999999999999E-2</v>
      </c>
      <c r="I56" s="41">
        <f t="shared" si="8"/>
        <v>18.105475310715494</v>
      </c>
      <c r="J56" s="16">
        <v>3.81E-3</v>
      </c>
      <c r="K56" s="16">
        <f t="shared" si="0"/>
        <v>3.81</v>
      </c>
      <c r="L56" s="16">
        <v>2.3892928969646898</v>
      </c>
      <c r="M56" s="16">
        <f t="shared" si="9"/>
        <v>62.71109965786588</v>
      </c>
      <c r="N56" s="16">
        <v>73</v>
      </c>
      <c r="P56" s="42">
        <f t="shared" si="1"/>
        <v>5.3900000000000024E-3</v>
      </c>
      <c r="Q56" s="43">
        <f t="shared" si="2"/>
        <v>1.5288966096587701E-2</v>
      </c>
      <c r="R56" s="43">
        <f t="shared" si="3"/>
        <v>1.7797399999999998E-2</v>
      </c>
      <c r="S56" s="16">
        <f t="shared" si="4"/>
        <v>22.108285479901571</v>
      </c>
      <c r="T56" s="18">
        <f t="shared" si="5"/>
        <v>51.356956992232782</v>
      </c>
      <c r="U56" s="18">
        <f t="shared" si="6"/>
        <v>59.783003023177685</v>
      </c>
    </row>
    <row r="57" spans="1:27" ht="15.75" x14ac:dyDescent="0.25">
      <c r="A57" s="16" t="s">
        <v>425</v>
      </c>
      <c r="B57" s="39">
        <v>0.184</v>
      </c>
      <c r="C57" s="31">
        <v>0.44843749999999999</v>
      </c>
      <c r="D57" s="52" t="s">
        <v>453</v>
      </c>
      <c r="E57" s="30"/>
      <c r="G57" s="16">
        <v>4.215E-2</v>
      </c>
      <c r="H57" s="16">
        <v>3.3279999999999997E-2</v>
      </c>
      <c r="I57" s="41">
        <f t="shared" si="8"/>
        <v>21.043890865954928</v>
      </c>
      <c r="J57" s="16">
        <v>3.7599999999999999E-3</v>
      </c>
      <c r="K57" s="16">
        <f t="shared" si="0"/>
        <v>3.76</v>
      </c>
      <c r="L57" s="16">
        <v>3.0508930415031998</v>
      </c>
      <c r="M57" s="16">
        <f t="shared" si="9"/>
        <v>81.140772380404258</v>
      </c>
      <c r="N57" s="16">
        <v>73</v>
      </c>
      <c r="P57" s="42">
        <f t="shared" si="1"/>
        <v>8.8700000000000029E-3</v>
      </c>
      <c r="Q57" s="43">
        <f t="shared" si="2"/>
        <v>2.7003649048198533E-2</v>
      </c>
      <c r="R57" s="43">
        <f t="shared" si="3"/>
        <v>2.4294399999999997E-2</v>
      </c>
      <c r="S57" s="16">
        <f t="shared" si="4"/>
        <v>26.652644230769241</v>
      </c>
      <c r="T57" s="18">
        <f t="shared" si="5"/>
        <v>64.065596792879091</v>
      </c>
      <c r="U57" s="18">
        <f t="shared" si="6"/>
        <v>57.637959667852897</v>
      </c>
    </row>
    <row r="58" spans="1:27" ht="15.75" x14ac:dyDescent="0.25">
      <c r="A58" s="16" t="s">
        <v>428</v>
      </c>
      <c r="B58" s="39">
        <v>8.7599999999999997E-2</v>
      </c>
      <c r="C58" s="31">
        <v>0.44843749999999999</v>
      </c>
      <c r="D58" s="52" t="s">
        <v>453</v>
      </c>
      <c r="E58" s="30"/>
      <c r="G58" s="16">
        <v>1.8440000000000002E-2</v>
      </c>
      <c r="H58" s="16">
        <v>1.6039999999999999E-2</v>
      </c>
      <c r="I58" s="41">
        <f t="shared" si="8"/>
        <v>13.015184381778756</v>
      </c>
      <c r="J58" s="16">
        <v>3.5200000000000001E-3</v>
      </c>
      <c r="K58" s="16">
        <f t="shared" si="0"/>
        <v>3.52</v>
      </c>
      <c r="L58" s="16">
        <v>2.8705116663225301</v>
      </c>
      <c r="M58" s="16">
        <f t="shared" si="9"/>
        <v>81.548626884162772</v>
      </c>
      <c r="N58" s="16">
        <v>73</v>
      </c>
      <c r="P58" s="42">
        <f t="shared" si="1"/>
        <v>2.4000000000000028E-3</v>
      </c>
      <c r="Q58" s="43">
        <f t="shared" si="2"/>
        <v>1.3080399752219706E-2</v>
      </c>
      <c r="R58" s="43">
        <f t="shared" si="3"/>
        <v>1.1709199999999999E-2</v>
      </c>
      <c r="S58" s="16">
        <f t="shared" si="4"/>
        <v>14.962593516209497</v>
      </c>
      <c r="T58" s="18">
        <f t="shared" si="5"/>
        <v>70.93492273438018</v>
      </c>
      <c r="U58" s="18">
        <f t="shared" si="6"/>
        <v>63.498915401301517</v>
      </c>
    </row>
    <row r="59" spans="1:27" ht="15.75" x14ac:dyDescent="0.25">
      <c r="A59" s="16" t="s">
        <v>429</v>
      </c>
      <c r="B59" s="39">
        <v>0.16370000000000001</v>
      </c>
      <c r="C59" s="31">
        <v>0.44843749999999999</v>
      </c>
      <c r="D59" s="52" t="s">
        <v>453</v>
      </c>
      <c r="E59" s="30"/>
      <c r="G59" s="16">
        <v>3.6240000000000001E-2</v>
      </c>
      <c r="H59" s="16">
        <v>3.0179999999999998E-2</v>
      </c>
      <c r="I59" s="41">
        <f t="shared" si="8"/>
        <v>16.721854304635769</v>
      </c>
      <c r="J59" s="16">
        <v>4.5300000000000002E-3</v>
      </c>
      <c r="K59" s="16">
        <f t="shared" si="0"/>
        <v>4.53</v>
      </c>
      <c r="L59" s="16">
        <v>3.4546144149874234</v>
      </c>
      <c r="M59" s="16">
        <f t="shared" si="9"/>
        <v>76.260803862857031</v>
      </c>
      <c r="N59" s="16">
        <v>73</v>
      </c>
      <c r="P59" s="42">
        <f t="shared" si="1"/>
        <v>6.0600000000000029E-3</v>
      </c>
      <c r="Q59" s="43">
        <f t="shared" si="2"/>
        <v>2.3015510605810249E-2</v>
      </c>
      <c r="R59" s="43">
        <f t="shared" si="3"/>
        <v>2.20314E-2</v>
      </c>
      <c r="S59" s="16">
        <f t="shared" si="4"/>
        <v>20.079522862823072</v>
      </c>
      <c r="T59" s="18">
        <f t="shared" si="5"/>
        <v>63.50858334936602</v>
      </c>
      <c r="U59" s="18">
        <f t="shared" si="6"/>
        <v>60.793046357615886</v>
      </c>
    </row>
    <row r="60" spans="1:27" ht="15.75" x14ac:dyDescent="0.25">
      <c r="A60" s="47" t="s">
        <v>501</v>
      </c>
      <c r="B60" s="39">
        <v>0.1043</v>
      </c>
      <c r="C60" s="24">
        <v>4.1666666666666696</v>
      </c>
      <c r="D60" s="52" t="s">
        <v>690</v>
      </c>
      <c r="G60" s="16">
        <v>2.4700800000000002E-2</v>
      </c>
      <c r="H60" s="39"/>
      <c r="I60" s="28"/>
      <c r="P60" s="42"/>
      <c r="Q60" s="43"/>
      <c r="R60" s="43"/>
      <c r="T60" s="18"/>
      <c r="X60" s="16">
        <v>13.1</v>
      </c>
      <c r="Y60" s="16">
        <v>43.95</v>
      </c>
      <c r="Z60" s="16">
        <f t="shared" ref="Z60:Z120" si="10">(X60/100)*G60</f>
        <v>3.2358048000000004E-3</v>
      </c>
      <c r="AA60" s="16">
        <f t="shared" ref="AA60:AA120" si="11">(Y60/100)*G60</f>
        <v>1.0856001600000002E-2</v>
      </c>
    </row>
    <row r="61" spans="1:27" ht="15.75" x14ac:dyDescent="0.25">
      <c r="A61" s="47" t="s">
        <v>504</v>
      </c>
      <c r="B61" s="39">
        <v>0.10680000000000001</v>
      </c>
      <c r="C61" s="24">
        <v>4.1666666666666696</v>
      </c>
      <c r="D61" s="52" t="s">
        <v>690</v>
      </c>
      <c r="G61" s="16">
        <v>2.5340800000000004E-2</v>
      </c>
      <c r="H61" s="39"/>
      <c r="I61" s="28"/>
      <c r="P61" s="42"/>
      <c r="Q61" s="43"/>
      <c r="R61" s="43"/>
      <c r="T61" s="18"/>
      <c r="X61" s="16">
        <v>13.32</v>
      </c>
      <c r="Y61" s="16">
        <v>49.67</v>
      </c>
      <c r="Z61" s="16">
        <f t="shared" si="10"/>
        <v>3.3753945600000007E-3</v>
      </c>
      <c r="AA61" s="16">
        <f t="shared" si="11"/>
        <v>1.2586775360000002E-2</v>
      </c>
    </row>
    <row r="62" spans="1:27" ht="15.75" x14ac:dyDescent="0.25">
      <c r="A62" s="47" t="s">
        <v>507</v>
      </c>
      <c r="B62" s="39">
        <v>0.16089999999999999</v>
      </c>
      <c r="C62" s="24">
        <v>4.1666666666666696</v>
      </c>
      <c r="D62" s="52" t="s">
        <v>690</v>
      </c>
      <c r="G62" s="16">
        <v>3.9190399999999993E-2</v>
      </c>
      <c r="H62" s="39"/>
      <c r="I62" s="28"/>
      <c r="P62" s="42"/>
      <c r="Q62" s="43"/>
      <c r="R62" s="43"/>
      <c r="T62" s="18"/>
      <c r="X62" s="16">
        <v>12.27</v>
      </c>
      <c r="Y62" s="16">
        <v>49.5</v>
      </c>
      <c r="Z62" s="16">
        <f t="shared" si="10"/>
        <v>4.8086620799999988E-3</v>
      </c>
      <c r="AA62" s="16">
        <f t="shared" si="11"/>
        <v>1.9399247999999997E-2</v>
      </c>
    </row>
    <row r="63" spans="1:27" ht="15.75" x14ac:dyDescent="0.25">
      <c r="A63" s="47" t="s">
        <v>510</v>
      </c>
      <c r="B63" s="39">
        <v>0.1217</v>
      </c>
      <c r="C63" s="24">
        <v>4.1666666666666696</v>
      </c>
      <c r="D63" s="52" t="s">
        <v>690</v>
      </c>
      <c r="G63" s="16">
        <v>2.9155199999999999E-2</v>
      </c>
      <c r="H63" s="39"/>
      <c r="I63" s="28"/>
      <c r="P63" s="42"/>
      <c r="Q63" s="43"/>
      <c r="R63" s="43"/>
      <c r="T63" s="18"/>
      <c r="X63" s="16">
        <v>12.96</v>
      </c>
      <c r="Y63" s="16">
        <v>47.09</v>
      </c>
      <c r="Z63" s="16">
        <f t="shared" si="10"/>
        <v>3.7785139200000005E-3</v>
      </c>
      <c r="AA63" s="16">
        <f t="shared" si="11"/>
        <v>1.3729183680000001E-2</v>
      </c>
    </row>
    <row r="64" spans="1:27" ht="15.75" x14ac:dyDescent="0.25">
      <c r="A64" s="47" t="s">
        <v>513</v>
      </c>
      <c r="B64" s="39">
        <v>9.1600000000000001E-2</v>
      </c>
      <c r="C64" s="24">
        <v>4.1666666666666696</v>
      </c>
      <c r="D64" s="52" t="s">
        <v>690</v>
      </c>
      <c r="G64" s="16">
        <v>2.1449599999999999E-2</v>
      </c>
      <c r="H64" s="39"/>
      <c r="I64" s="28"/>
      <c r="P64" s="42"/>
      <c r="Q64" s="43"/>
      <c r="R64" s="43"/>
      <c r="T64" s="18"/>
      <c r="X64" s="16">
        <v>13.72</v>
      </c>
      <c r="Y64" s="16">
        <v>45.98</v>
      </c>
      <c r="Z64" s="16">
        <f t="shared" si="10"/>
        <v>2.9428851200000001E-3</v>
      </c>
      <c r="AA64" s="16">
        <f t="shared" si="11"/>
        <v>9.8625260799999996E-3</v>
      </c>
    </row>
    <row r="65" spans="1:27" ht="15.75" x14ac:dyDescent="0.25">
      <c r="A65" s="47" t="s">
        <v>516</v>
      </c>
      <c r="B65" s="39">
        <v>0.20880000000000001</v>
      </c>
      <c r="C65" s="24">
        <v>4.1666666666666696</v>
      </c>
      <c r="D65" s="52" t="s">
        <v>690</v>
      </c>
      <c r="G65" s="16">
        <v>5.14528E-2</v>
      </c>
      <c r="H65" s="39"/>
      <c r="I65" s="28"/>
      <c r="P65" s="42"/>
      <c r="Q65" s="43"/>
      <c r="R65" s="43"/>
      <c r="T65" s="18"/>
      <c r="X65" s="16">
        <v>12.88</v>
      </c>
      <c r="Y65" s="16">
        <v>47.24</v>
      </c>
      <c r="Z65" s="16">
        <f t="shared" si="10"/>
        <v>6.6271206400000003E-3</v>
      </c>
      <c r="AA65" s="16">
        <f t="shared" si="11"/>
        <v>2.4306302720000002E-2</v>
      </c>
    </row>
    <row r="66" spans="1:27" ht="15.75" x14ac:dyDescent="0.25">
      <c r="A66" s="47" t="s">
        <v>519</v>
      </c>
      <c r="B66" s="39">
        <v>8.7099999999999997E-2</v>
      </c>
      <c r="C66" s="24">
        <v>4.1666666666666696</v>
      </c>
      <c r="D66" s="52" t="s">
        <v>690</v>
      </c>
      <c r="G66" s="16">
        <v>2.0297599999999999E-2</v>
      </c>
      <c r="H66" s="39"/>
      <c r="I66" s="28"/>
      <c r="P66" s="42"/>
      <c r="Q66" s="43"/>
      <c r="R66" s="43"/>
      <c r="T66" s="18"/>
      <c r="X66" s="16">
        <v>12.86</v>
      </c>
      <c r="Y66" s="16">
        <v>49.11</v>
      </c>
      <c r="Z66" s="16">
        <f t="shared" si="10"/>
        <v>2.6102713599999998E-3</v>
      </c>
      <c r="AA66" s="16">
        <f t="shared" si="11"/>
        <v>9.9681513599999983E-3</v>
      </c>
    </row>
    <row r="67" spans="1:27" ht="15.75" x14ac:dyDescent="0.25">
      <c r="A67" s="47" t="s">
        <v>522</v>
      </c>
      <c r="B67" s="39">
        <v>0.125</v>
      </c>
      <c r="C67" s="24">
        <v>4.1666666666666696</v>
      </c>
      <c r="D67" s="52" t="s">
        <v>690</v>
      </c>
      <c r="G67" s="16">
        <v>0.03</v>
      </c>
      <c r="H67" s="39"/>
      <c r="I67" s="28"/>
      <c r="P67" s="42"/>
      <c r="Q67" s="43"/>
      <c r="R67" s="43"/>
      <c r="T67" s="18"/>
      <c r="X67" s="16">
        <v>12.67</v>
      </c>
      <c r="Y67" s="16">
        <v>46.61</v>
      </c>
      <c r="Z67" s="16">
        <f t="shared" si="10"/>
        <v>3.8010000000000001E-3</v>
      </c>
      <c r="AA67" s="16">
        <f t="shared" si="11"/>
        <v>1.3983000000000001E-2</v>
      </c>
    </row>
    <row r="68" spans="1:27" ht="15.75" x14ac:dyDescent="0.25">
      <c r="A68" s="47" t="s">
        <v>525</v>
      </c>
      <c r="B68" s="39">
        <v>0.1462</v>
      </c>
      <c r="C68" s="24">
        <v>4.1666666666666696</v>
      </c>
      <c r="D68" s="52" t="s">
        <v>690</v>
      </c>
      <c r="G68" s="16">
        <v>3.5427199999999999E-2</v>
      </c>
      <c r="H68" s="39"/>
      <c r="I68" s="28"/>
      <c r="P68" s="42"/>
      <c r="Q68" s="43"/>
      <c r="R68" s="43"/>
      <c r="T68" s="18"/>
      <c r="X68" s="16">
        <v>12.85</v>
      </c>
      <c r="Y68" s="16">
        <v>46.53</v>
      </c>
      <c r="Z68" s="16">
        <f t="shared" si="10"/>
        <v>4.5523951999999999E-3</v>
      </c>
      <c r="AA68" s="16">
        <f t="shared" si="11"/>
        <v>1.6484276159999998E-2</v>
      </c>
    </row>
    <row r="69" spans="1:27" ht="15.75" x14ac:dyDescent="0.25">
      <c r="A69" s="47" t="s">
        <v>528</v>
      </c>
      <c r="B69" s="39">
        <v>0.16489999999999999</v>
      </c>
      <c r="C69" s="24">
        <v>4.1666666666666696</v>
      </c>
      <c r="D69" s="52" t="s">
        <v>690</v>
      </c>
      <c r="G69" s="16">
        <v>4.0214399999999997E-2</v>
      </c>
      <c r="H69" s="39"/>
      <c r="I69" s="28"/>
      <c r="P69" s="42"/>
      <c r="Q69" s="43"/>
      <c r="R69" s="43"/>
      <c r="T69" s="18"/>
      <c r="X69" s="16">
        <v>15.03</v>
      </c>
      <c r="Y69" s="16">
        <v>45.33</v>
      </c>
      <c r="Z69" s="16">
        <f t="shared" si="10"/>
        <v>6.0442243199999995E-3</v>
      </c>
      <c r="AA69" s="16">
        <f t="shared" si="11"/>
        <v>1.8229187519999999E-2</v>
      </c>
    </row>
    <row r="70" spans="1:27" ht="15.75" x14ac:dyDescent="0.25">
      <c r="A70" s="47" t="s">
        <v>531</v>
      </c>
      <c r="B70" s="39">
        <v>0.1741</v>
      </c>
      <c r="C70" s="24">
        <v>4.1666666666666696</v>
      </c>
      <c r="D70" s="52" t="s">
        <v>690</v>
      </c>
      <c r="G70" s="16">
        <v>4.2569599999999999E-2</v>
      </c>
      <c r="H70" s="39"/>
      <c r="I70" s="28"/>
      <c r="P70" s="42"/>
      <c r="Q70" s="43"/>
      <c r="R70" s="43"/>
      <c r="T70" s="18"/>
      <c r="X70" s="16">
        <v>14.45</v>
      </c>
      <c r="Y70" s="16">
        <v>44.41</v>
      </c>
      <c r="Z70" s="16">
        <f t="shared" si="10"/>
        <v>6.1513071999999992E-3</v>
      </c>
      <c r="AA70" s="16">
        <f t="shared" si="11"/>
        <v>1.8905159359999996E-2</v>
      </c>
    </row>
    <row r="71" spans="1:27" ht="15.75" x14ac:dyDescent="0.25">
      <c r="A71" s="47" t="s">
        <v>534</v>
      </c>
      <c r="B71" s="39">
        <v>0.19800000000000001</v>
      </c>
      <c r="C71" s="24">
        <v>4.166666666666667</v>
      </c>
      <c r="D71" s="52" t="s">
        <v>690</v>
      </c>
      <c r="G71" s="16">
        <v>4.8688000000000002E-2</v>
      </c>
      <c r="H71" s="39"/>
      <c r="I71" s="28"/>
      <c r="P71" s="42"/>
      <c r="Q71" s="43"/>
      <c r="R71" s="43"/>
      <c r="T71" s="18"/>
      <c r="X71" s="16">
        <v>13.19</v>
      </c>
      <c r="Y71" s="16">
        <v>45.91</v>
      </c>
      <c r="Z71" s="16">
        <f t="shared" si="10"/>
        <v>6.4219472E-3</v>
      </c>
      <c r="AA71" s="16">
        <f t="shared" si="11"/>
        <v>2.23526608E-2</v>
      </c>
    </row>
    <row r="72" spans="1:27" ht="15.75" x14ac:dyDescent="0.25">
      <c r="A72" s="47" t="s">
        <v>537</v>
      </c>
      <c r="B72" s="39">
        <v>0.18290000000000001</v>
      </c>
      <c r="C72" s="24">
        <v>4.166666666666667</v>
      </c>
      <c r="D72" s="52" t="s">
        <v>690</v>
      </c>
      <c r="G72" s="16">
        <v>4.4822399999999998E-2</v>
      </c>
      <c r="H72" s="39"/>
      <c r="I72" s="28"/>
      <c r="P72" s="42"/>
      <c r="Q72" s="43"/>
      <c r="R72" s="43"/>
      <c r="T72" s="18"/>
      <c r="X72" s="16">
        <v>13.54</v>
      </c>
      <c r="Y72" s="16">
        <v>46.61</v>
      </c>
      <c r="Z72" s="16">
        <f t="shared" si="10"/>
        <v>6.0689529599999995E-3</v>
      </c>
      <c r="AA72" s="16">
        <f t="shared" si="11"/>
        <v>2.089172064E-2</v>
      </c>
    </row>
    <row r="73" spans="1:27" ht="15.75" x14ac:dyDescent="0.25">
      <c r="A73" s="47" t="s">
        <v>540</v>
      </c>
      <c r="B73" s="39">
        <v>0.18629999999999999</v>
      </c>
      <c r="C73" s="24">
        <v>4.166666666666667</v>
      </c>
      <c r="D73" s="52" t="s">
        <v>690</v>
      </c>
      <c r="G73" s="16">
        <v>4.5692799999999999E-2</v>
      </c>
      <c r="H73" s="39"/>
      <c r="I73" s="28"/>
      <c r="P73" s="42"/>
      <c r="Q73" s="43"/>
      <c r="R73" s="43"/>
      <c r="T73" s="18"/>
      <c r="X73" s="16">
        <v>13.25</v>
      </c>
      <c r="Y73" s="16">
        <v>45.95</v>
      </c>
      <c r="Z73" s="16">
        <f t="shared" si="10"/>
        <v>6.0542959999999998E-3</v>
      </c>
      <c r="AA73" s="16">
        <f t="shared" si="11"/>
        <v>2.0995841599999999E-2</v>
      </c>
    </row>
    <row r="74" spans="1:27" ht="15.75" x14ac:dyDescent="0.25">
      <c r="A74" s="47" t="s">
        <v>543</v>
      </c>
      <c r="B74" s="39">
        <v>0.11849999999999999</v>
      </c>
      <c r="C74" s="24">
        <v>4.166666666666667</v>
      </c>
      <c r="D74" s="52" t="s">
        <v>690</v>
      </c>
      <c r="G74" s="16">
        <v>2.8336E-2</v>
      </c>
      <c r="H74" s="39"/>
      <c r="I74" s="28"/>
      <c r="X74" s="16">
        <v>13.61</v>
      </c>
      <c r="Y74" s="16">
        <v>47.14</v>
      </c>
      <c r="Z74" s="16">
        <f t="shared" si="10"/>
        <v>3.8565295999999998E-3</v>
      </c>
      <c r="AA74" s="16">
        <f t="shared" si="11"/>
        <v>1.3357590399999999E-2</v>
      </c>
    </row>
    <row r="75" spans="1:27" ht="15.75" x14ac:dyDescent="0.25">
      <c r="A75" s="47" t="s">
        <v>546</v>
      </c>
      <c r="B75" s="39">
        <v>0.2077</v>
      </c>
      <c r="C75" s="24">
        <v>3.3403935185185198</v>
      </c>
      <c r="D75" s="52" t="s">
        <v>690</v>
      </c>
      <c r="G75" s="16">
        <v>5.11712E-2</v>
      </c>
      <c r="H75" s="39"/>
      <c r="I75" s="28"/>
      <c r="X75" s="16">
        <v>12.73</v>
      </c>
      <c r="Y75" s="16">
        <v>46.43</v>
      </c>
      <c r="Z75" s="16">
        <f t="shared" si="10"/>
        <v>6.5140937599999999E-3</v>
      </c>
      <c r="AA75" s="16">
        <f t="shared" si="11"/>
        <v>2.3758788159999999E-2</v>
      </c>
    </row>
    <row r="76" spans="1:27" ht="15.75" x14ac:dyDescent="0.25">
      <c r="A76" s="47" t="s">
        <v>549</v>
      </c>
      <c r="B76" s="39">
        <v>0.1028</v>
      </c>
      <c r="C76" s="24">
        <v>3.3403935185185198</v>
      </c>
      <c r="D76" s="52" t="s">
        <v>690</v>
      </c>
      <c r="G76" s="16">
        <v>2.43168E-2</v>
      </c>
      <c r="H76" s="39"/>
      <c r="I76" s="28"/>
      <c r="X76" s="16">
        <v>12.65</v>
      </c>
      <c r="Y76" s="16">
        <v>47.16</v>
      </c>
      <c r="Z76" s="16">
        <f t="shared" si="10"/>
        <v>3.0760751999999998E-3</v>
      </c>
      <c r="AA76" s="16">
        <f t="shared" si="11"/>
        <v>1.1467802879999999E-2</v>
      </c>
    </row>
    <row r="77" spans="1:27" ht="15.75" x14ac:dyDescent="0.25">
      <c r="A77" s="47" t="s">
        <v>552</v>
      </c>
      <c r="B77" s="39">
        <v>0.18970000000000001</v>
      </c>
      <c r="C77" s="24">
        <v>3.3403935185185198</v>
      </c>
      <c r="D77" s="52" t="s">
        <v>690</v>
      </c>
      <c r="G77" s="16">
        <v>4.6563199999999999E-2</v>
      </c>
      <c r="H77" s="39"/>
      <c r="I77" s="28"/>
      <c r="X77" s="16">
        <v>13.21</v>
      </c>
      <c r="Y77" s="16">
        <v>46.81</v>
      </c>
      <c r="Z77" s="16">
        <f t="shared" si="10"/>
        <v>6.1509987199999993E-3</v>
      </c>
      <c r="AA77" s="16">
        <f t="shared" si="11"/>
        <v>2.1796233920000001E-2</v>
      </c>
    </row>
    <row r="78" spans="1:27" ht="15.75" x14ac:dyDescent="0.25">
      <c r="A78" s="47" t="s">
        <v>555</v>
      </c>
      <c r="B78" s="39">
        <v>0.1633</v>
      </c>
      <c r="C78" s="24">
        <v>3.3403935185185198</v>
      </c>
      <c r="D78" s="52" t="s">
        <v>690</v>
      </c>
      <c r="G78" s="16">
        <v>3.9804800000000001E-2</v>
      </c>
      <c r="H78" s="39"/>
      <c r="I78" s="28"/>
      <c r="X78" s="16">
        <v>11.9</v>
      </c>
      <c r="Y78" s="16">
        <v>50.74</v>
      </c>
      <c r="Z78" s="16">
        <f t="shared" si="10"/>
        <v>4.7367712000000008E-3</v>
      </c>
      <c r="AA78" s="16">
        <f t="shared" si="11"/>
        <v>2.0196955520000004E-2</v>
      </c>
    </row>
    <row r="79" spans="1:27" ht="15.75" x14ac:dyDescent="0.25">
      <c r="A79" s="47" t="s">
        <v>558</v>
      </c>
      <c r="B79" s="39">
        <v>0.18390000000000001</v>
      </c>
      <c r="C79" s="24">
        <v>3.3403935185185198</v>
      </c>
      <c r="D79" s="52" t="s">
        <v>690</v>
      </c>
      <c r="G79" s="16">
        <v>4.5078400000000005E-2</v>
      </c>
      <c r="H79" s="39"/>
      <c r="I79" s="28"/>
      <c r="X79" s="16">
        <v>13.48</v>
      </c>
      <c r="Y79" s="16">
        <v>45.79</v>
      </c>
      <c r="Z79" s="16">
        <f t="shared" si="10"/>
        <v>6.0765683200000005E-3</v>
      </c>
      <c r="AA79" s="16">
        <f t="shared" si="11"/>
        <v>2.064139936E-2</v>
      </c>
    </row>
    <row r="80" spans="1:27" ht="15.75" x14ac:dyDescent="0.25">
      <c r="A80" s="47" t="s">
        <v>561</v>
      </c>
      <c r="B80" s="39">
        <v>0.188</v>
      </c>
      <c r="C80" s="24">
        <v>3.3403935185185198</v>
      </c>
      <c r="D80" s="52" t="s">
        <v>690</v>
      </c>
      <c r="G80" s="16">
        <v>4.6128000000000002E-2</v>
      </c>
      <c r="H80" s="39"/>
      <c r="I80" s="28"/>
      <c r="X80" s="16">
        <v>12.93</v>
      </c>
      <c r="Y80" s="16">
        <v>48.85</v>
      </c>
      <c r="Z80" s="16">
        <f t="shared" si="10"/>
        <v>5.9643504000000003E-3</v>
      </c>
      <c r="AA80" s="16">
        <f t="shared" si="11"/>
        <v>2.2533528000000001E-2</v>
      </c>
    </row>
    <row r="81" spans="1:27" ht="15.75" x14ac:dyDescent="0.25">
      <c r="A81" s="47" t="s">
        <v>564</v>
      </c>
      <c r="B81" s="39">
        <v>8.3599999999999994E-2</v>
      </c>
      <c r="C81" s="24">
        <v>3.3403935185185198</v>
      </c>
      <c r="D81" s="52" t="s">
        <v>690</v>
      </c>
      <c r="G81" s="16">
        <v>1.9401599999999998E-2</v>
      </c>
      <c r="H81" s="39"/>
      <c r="I81" s="28"/>
      <c r="X81" s="16">
        <v>13.08</v>
      </c>
      <c r="Y81" s="16">
        <v>43.86</v>
      </c>
      <c r="Z81" s="16">
        <f t="shared" si="10"/>
        <v>2.5377292799999996E-3</v>
      </c>
      <c r="AA81" s="16">
        <f t="shared" si="11"/>
        <v>8.5095417599999994E-3</v>
      </c>
    </row>
    <row r="82" spans="1:27" ht="15.75" x14ac:dyDescent="0.25">
      <c r="A82" s="47" t="s">
        <v>566</v>
      </c>
      <c r="B82" s="39">
        <v>0.16200000000000001</v>
      </c>
      <c r="C82" s="24">
        <v>3.3403935185185198</v>
      </c>
      <c r="D82" s="52" t="s">
        <v>690</v>
      </c>
      <c r="G82" s="16">
        <v>3.9472E-2</v>
      </c>
      <c r="H82" s="39"/>
      <c r="I82" s="28"/>
      <c r="X82" s="16">
        <v>11.71</v>
      </c>
      <c r="Y82" s="16">
        <v>50.8</v>
      </c>
      <c r="Z82" s="16">
        <f t="shared" si="10"/>
        <v>4.6221712000000005E-3</v>
      </c>
      <c r="AA82" s="16">
        <f t="shared" si="11"/>
        <v>2.0051776E-2</v>
      </c>
    </row>
    <row r="83" spans="1:27" ht="15.75" x14ac:dyDescent="0.25">
      <c r="A83" s="47" t="s">
        <v>569</v>
      </c>
      <c r="B83" s="39">
        <v>0.154</v>
      </c>
      <c r="C83" s="24">
        <v>3.3403935185185198</v>
      </c>
      <c r="D83" s="52" t="s">
        <v>690</v>
      </c>
      <c r="G83" s="16">
        <v>3.7423999999999999E-2</v>
      </c>
      <c r="H83" s="39"/>
      <c r="I83" s="28"/>
      <c r="X83" s="16">
        <v>12.52</v>
      </c>
      <c r="Y83" s="16">
        <v>47.9</v>
      </c>
      <c r="Z83" s="16">
        <f t="shared" si="10"/>
        <v>4.6854848000000004E-3</v>
      </c>
      <c r="AA83" s="16">
        <f t="shared" si="11"/>
        <v>1.7926095999999999E-2</v>
      </c>
    </row>
    <row r="84" spans="1:27" ht="15.75" x14ac:dyDescent="0.25">
      <c r="A84" s="47" t="s">
        <v>572</v>
      </c>
      <c r="B84" s="39">
        <v>0.1278</v>
      </c>
      <c r="C84" s="24">
        <v>3.3403935185185198</v>
      </c>
      <c r="D84" s="52" t="s">
        <v>690</v>
      </c>
      <c r="G84" s="16">
        <v>3.0716799999999995E-2</v>
      </c>
      <c r="H84" s="39"/>
      <c r="I84" s="28"/>
      <c r="X84" s="16">
        <v>12.63</v>
      </c>
      <c r="Y84" s="16">
        <v>49.23</v>
      </c>
      <c r="Z84" s="16">
        <f t="shared" si="10"/>
        <v>3.8795318399999991E-3</v>
      </c>
      <c r="AA84" s="16">
        <f t="shared" si="11"/>
        <v>1.5121880639999996E-2</v>
      </c>
    </row>
    <row r="85" spans="1:27" ht="15.75" x14ac:dyDescent="0.25">
      <c r="A85" s="47" t="s">
        <v>575</v>
      </c>
      <c r="B85" s="39">
        <v>0.1096</v>
      </c>
      <c r="C85" s="24">
        <v>3.3403935185185198</v>
      </c>
      <c r="D85" s="52" t="s">
        <v>690</v>
      </c>
      <c r="G85" s="16">
        <v>2.60576E-2</v>
      </c>
      <c r="H85" s="39"/>
      <c r="I85" s="28"/>
      <c r="X85" s="16">
        <v>13.1</v>
      </c>
      <c r="Y85" s="16">
        <v>46.89</v>
      </c>
      <c r="Z85" s="16">
        <f t="shared" si="10"/>
        <v>3.4135456000000002E-3</v>
      </c>
      <c r="AA85" s="16">
        <f t="shared" si="11"/>
        <v>1.2218408639999999E-2</v>
      </c>
    </row>
    <row r="86" spans="1:27" ht="15.75" x14ac:dyDescent="0.25">
      <c r="A86" s="47" t="s">
        <v>578</v>
      </c>
      <c r="B86" s="39">
        <v>0.1221</v>
      </c>
      <c r="C86" s="24">
        <v>3.3403935185185198</v>
      </c>
      <c r="D86" s="52" t="s">
        <v>690</v>
      </c>
      <c r="G86" s="16">
        <v>2.9257600000000002E-2</v>
      </c>
      <c r="H86" s="39"/>
      <c r="I86" s="28"/>
      <c r="X86" s="16">
        <v>12.84</v>
      </c>
      <c r="Y86" s="16">
        <v>48.65</v>
      </c>
      <c r="Z86" s="16">
        <f t="shared" si="10"/>
        <v>3.7566758399999998E-3</v>
      </c>
      <c r="AA86" s="16">
        <f t="shared" si="11"/>
        <v>1.42338224E-2</v>
      </c>
    </row>
    <row r="87" spans="1:27" ht="15.75" x14ac:dyDescent="0.25">
      <c r="A87" s="51" t="s">
        <v>581</v>
      </c>
      <c r="B87" s="16">
        <v>0.13550000000000001</v>
      </c>
      <c r="C87" s="53">
        <v>3.340393518518519</v>
      </c>
      <c r="D87" s="52" t="s">
        <v>690</v>
      </c>
      <c r="G87" s="16">
        <v>3.2688000000000002E-2</v>
      </c>
      <c r="H87" s="39"/>
      <c r="I87" s="28"/>
      <c r="X87" s="16">
        <v>14.37</v>
      </c>
      <c r="Y87" s="16">
        <v>46.75</v>
      </c>
      <c r="Z87" s="16">
        <f t="shared" si="10"/>
        <v>4.6972656000000002E-3</v>
      </c>
      <c r="AA87" s="16">
        <f t="shared" si="11"/>
        <v>1.5281640000000001E-2</v>
      </c>
    </row>
    <row r="88" spans="1:27" ht="15.75" x14ac:dyDescent="0.25">
      <c r="A88" s="51" t="s">
        <v>584</v>
      </c>
      <c r="B88" s="16">
        <v>0.16520000000000001</v>
      </c>
      <c r="C88" s="53">
        <v>3.340393518518519</v>
      </c>
      <c r="D88" s="52" t="s">
        <v>690</v>
      </c>
      <c r="G88" s="16">
        <v>4.0291199999999999E-2</v>
      </c>
      <c r="H88" s="39"/>
      <c r="I88" s="28"/>
      <c r="X88" s="16">
        <v>13.44</v>
      </c>
      <c r="Y88" s="16">
        <v>48.48</v>
      </c>
      <c r="Z88" s="16">
        <f t="shared" si="10"/>
        <v>5.4151372799999993E-3</v>
      </c>
      <c r="AA88" s="16">
        <f t="shared" si="11"/>
        <v>1.9533173759999998E-2</v>
      </c>
    </row>
    <row r="89" spans="1:27" ht="15.75" x14ac:dyDescent="0.25">
      <c r="A89" s="51" t="s">
        <v>587</v>
      </c>
      <c r="B89" s="16">
        <v>0.1371</v>
      </c>
      <c r="C89" s="53">
        <v>3.340393518518519</v>
      </c>
      <c r="D89" s="52" t="s">
        <v>690</v>
      </c>
      <c r="G89" s="16">
        <v>3.3097599999999998E-2</v>
      </c>
      <c r="H89" s="39"/>
      <c r="I89" s="28"/>
      <c r="X89" s="16">
        <v>13.25</v>
      </c>
      <c r="Y89" s="16">
        <v>46.44</v>
      </c>
      <c r="Z89" s="16">
        <f t="shared" si="10"/>
        <v>4.3854319999999999E-3</v>
      </c>
      <c r="AA89" s="16">
        <f t="shared" si="11"/>
        <v>1.5370525439999998E-2</v>
      </c>
    </row>
    <row r="90" spans="1:27" ht="15.75" x14ac:dyDescent="0.25">
      <c r="A90" s="47" t="s">
        <v>590</v>
      </c>
      <c r="B90" s="39">
        <v>0.1792</v>
      </c>
      <c r="C90" s="24">
        <v>2.5141203703703705</v>
      </c>
      <c r="D90" s="52" t="s">
        <v>690</v>
      </c>
      <c r="G90" s="16">
        <v>4.3875199999999996E-2</v>
      </c>
      <c r="H90" s="39"/>
      <c r="I90" s="28"/>
      <c r="X90" s="16">
        <v>16.7</v>
      </c>
      <c r="Y90" s="16">
        <v>87.13</v>
      </c>
      <c r="Z90" s="16">
        <f t="shared" si="10"/>
        <v>7.3271583999999987E-3</v>
      </c>
      <c r="AA90" s="16">
        <f t="shared" si="11"/>
        <v>3.8228461759999992E-2</v>
      </c>
    </row>
    <row r="91" spans="1:27" ht="15.75" x14ac:dyDescent="0.25">
      <c r="A91" s="51" t="s">
        <v>415</v>
      </c>
      <c r="B91" s="16">
        <v>0.18090000000000001</v>
      </c>
      <c r="C91" s="53">
        <v>2.5141203703703705</v>
      </c>
      <c r="D91" s="52" t="s">
        <v>690</v>
      </c>
      <c r="G91" s="16">
        <v>4.43104E-2</v>
      </c>
      <c r="H91" s="39"/>
      <c r="I91" s="28"/>
      <c r="X91" s="16">
        <v>11.74</v>
      </c>
      <c r="Y91" s="16">
        <v>49.35</v>
      </c>
      <c r="Z91" s="16">
        <f t="shared" si="10"/>
        <v>5.2020409600000003E-3</v>
      </c>
      <c r="AA91" s="16">
        <f t="shared" si="11"/>
        <v>2.1867182400000001E-2</v>
      </c>
    </row>
    <row r="92" spans="1:27" ht="15.75" x14ac:dyDescent="0.25">
      <c r="A92" s="47" t="s">
        <v>595</v>
      </c>
      <c r="B92" s="39">
        <v>0.13769999999999999</v>
      </c>
      <c r="C92" s="24">
        <v>2.5141203703703701</v>
      </c>
      <c r="D92" s="52" t="s">
        <v>690</v>
      </c>
      <c r="G92" s="16">
        <v>3.3251199999999995E-2</v>
      </c>
      <c r="H92" s="39"/>
      <c r="I92" s="28"/>
      <c r="X92" s="16">
        <v>12.51</v>
      </c>
      <c r="Y92" s="16">
        <v>49.45</v>
      </c>
      <c r="Z92" s="16">
        <f t="shared" si="10"/>
        <v>4.1597251199999991E-3</v>
      </c>
      <c r="AA92" s="16">
        <f t="shared" si="11"/>
        <v>1.64427184E-2</v>
      </c>
    </row>
    <row r="93" spans="1:27" ht="15.75" x14ac:dyDescent="0.25">
      <c r="A93" s="47" t="s">
        <v>598</v>
      </c>
      <c r="B93" s="39">
        <v>0.19819999999999999</v>
      </c>
      <c r="C93" s="24">
        <v>2.5141203703703701</v>
      </c>
      <c r="D93" s="52" t="s">
        <v>690</v>
      </c>
      <c r="G93" s="16">
        <v>5.1939199999999998E-2</v>
      </c>
      <c r="H93" s="39"/>
      <c r="I93" s="28"/>
      <c r="X93" s="16">
        <v>11.65</v>
      </c>
      <c r="Y93" s="16">
        <v>48.41</v>
      </c>
      <c r="Z93" s="16">
        <f t="shared" si="10"/>
        <v>6.0509168000000002E-3</v>
      </c>
      <c r="AA93" s="16">
        <f t="shared" si="11"/>
        <v>2.5143766719999999E-2</v>
      </c>
    </row>
    <row r="94" spans="1:27" ht="15.75" x14ac:dyDescent="0.25">
      <c r="A94" s="47" t="s">
        <v>601</v>
      </c>
      <c r="B94" s="39">
        <v>0.19270000000000001</v>
      </c>
      <c r="C94" s="24">
        <v>2.5141203703703701</v>
      </c>
      <c r="D94" s="52" t="s">
        <v>690</v>
      </c>
      <c r="G94" s="16">
        <v>4.7331200000000004E-2</v>
      </c>
      <c r="H94" s="39"/>
      <c r="I94" s="28"/>
      <c r="X94" s="16">
        <v>12.03</v>
      </c>
      <c r="Y94" s="16">
        <v>48.84</v>
      </c>
      <c r="Z94" s="16">
        <f t="shared" si="10"/>
        <v>5.6939433600000002E-3</v>
      </c>
      <c r="AA94" s="16">
        <f t="shared" si="11"/>
        <v>2.3116558080000005E-2</v>
      </c>
    </row>
    <row r="95" spans="1:27" ht="15.75" x14ac:dyDescent="0.25">
      <c r="A95" s="47" t="s">
        <v>604</v>
      </c>
      <c r="B95" s="39">
        <v>0.18459999999999999</v>
      </c>
      <c r="C95" s="24">
        <v>2.5141203703703701</v>
      </c>
      <c r="D95" s="52" t="s">
        <v>690</v>
      </c>
      <c r="G95" s="16">
        <v>4.5257599999999995E-2</v>
      </c>
      <c r="H95" s="39"/>
      <c r="I95" s="28"/>
      <c r="X95" s="16">
        <v>12.7</v>
      </c>
      <c r="Y95" s="16">
        <v>45.86</v>
      </c>
      <c r="Z95" s="16">
        <f t="shared" si="10"/>
        <v>5.7477151999999997E-3</v>
      </c>
      <c r="AA95" s="16">
        <f t="shared" si="11"/>
        <v>2.075513536E-2</v>
      </c>
    </row>
    <row r="96" spans="1:27" ht="15.75" x14ac:dyDescent="0.25">
      <c r="A96" s="47" t="s">
        <v>607</v>
      </c>
      <c r="B96" s="39">
        <v>0.1116</v>
      </c>
      <c r="C96" s="24">
        <v>2.5141203703703701</v>
      </c>
      <c r="D96" s="52" t="s">
        <v>690</v>
      </c>
      <c r="G96" s="16">
        <v>2.6569599999999999E-2</v>
      </c>
      <c r="H96" s="39"/>
      <c r="I96" s="28"/>
      <c r="X96" s="16">
        <v>11.74</v>
      </c>
      <c r="Y96" s="16">
        <v>49.97</v>
      </c>
      <c r="Z96" s="16">
        <f t="shared" si="10"/>
        <v>3.1192710400000001E-3</v>
      </c>
      <c r="AA96" s="16">
        <f t="shared" si="11"/>
        <v>1.3276829119999998E-2</v>
      </c>
    </row>
    <row r="97" spans="1:27" ht="15.75" x14ac:dyDescent="0.25">
      <c r="A97" s="47" t="s">
        <v>610</v>
      </c>
      <c r="B97" s="39">
        <v>0.17319999999999999</v>
      </c>
      <c r="C97" s="24">
        <v>2.5141203703703701</v>
      </c>
      <c r="D97" s="52" t="s">
        <v>690</v>
      </c>
      <c r="G97" s="16">
        <v>4.23392E-2</v>
      </c>
      <c r="H97" s="39"/>
      <c r="I97" s="28"/>
      <c r="X97" s="16">
        <v>11.75</v>
      </c>
      <c r="Y97" s="16">
        <v>51.36</v>
      </c>
      <c r="Z97" s="16">
        <f t="shared" si="10"/>
        <v>4.9748559999999997E-3</v>
      </c>
      <c r="AA97" s="16">
        <f t="shared" si="11"/>
        <v>2.1745413119999998E-2</v>
      </c>
    </row>
    <row r="98" spans="1:27" ht="15.75" x14ac:dyDescent="0.25">
      <c r="A98" s="47" t="s">
        <v>613</v>
      </c>
      <c r="B98" s="39">
        <v>0.19869999999999999</v>
      </c>
      <c r="C98" s="24">
        <v>2.5141203703703701</v>
      </c>
      <c r="D98" s="52" t="s">
        <v>690</v>
      </c>
      <c r="G98" s="16">
        <v>4.88672E-2</v>
      </c>
      <c r="H98" s="39"/>
      <c r="I98" s="28"/>
      <c r="X98" s="16">
        <v>6.69</v>
      </c>
      <c r="Y98" s="16">
        <v>29.16</v>
      </c>
      <c r="Z98" s="16">
        <f t="shared" si="10"/>
        <v>3.2692156800000001E-3</v>
      </c>
      <c r="AA98" s="16">
        <f t="shared" si="11"/>
        <v>1.4249675520000001E-2</v>
      </c>
    </row>
    <row r="99" spans="1:27" ht="15.75" x14ac:dyDescent="0.25">
      <c r="A99" s="47" t="s">
        <v>616</v>
      </c>
      <c r="B99" s="39">
        <v>0.13869999999999999</v>
      </c>
      <c r="C99" s="24">
        <v>2.5141203703703701</v>
      </c>
      <c r="D99" s="52" t="s">
        <v>690</v>
      </c>
      <c r="G99" s="16">
        <v>3.3507199999999994E-2</v>
      </c>
      <c r="H99" s="39"/>
      <c r="I99" s="28"/>
      <c r="X99" s="16">
        <v>12.61</v>
      </c>
      <c r="Y99" s="16">
        <v>47.91</v>
      </c>
      <c r="Z99" s="16">
        <f t="shared" si="10"/>
        <v>4.2252579199999986E-3</v>
      </c>
      <c r="AA99" s="16">
        <f t="shared" si="11"/>
        <v>1.6053299519999994E-2</v>
      </c>
    </row>
    <row r="100" spans="1:27" ht="15.75" x14ac:dyDescent="0.25">
      <c r="A100" s="47" t="s">
        <v>619</v>
      </c>
      <c r="B100" s="39">
        <v>0.1195</v>
      </c>
      <c r="C100" s="24">
        <v>2.5141203703703701</v>
      </c>
      <c r="D100" s="52" t="s">
        <v>690</v>
      </c>
      <c r="G100" s="16">
        <v>2.8591999999999999E-2</v>
      </c>
      <c r="H100" s="39"/>
      <c r="I100" s="28"/>
      <c r="X100" s="16">
        <v>12.14</v>
      </c>
      <c r="Y100" s="16">
        <v>48.3</v>
      </c>
      <c r="Z100" s="16">
        <f t="shared" si="10"/>
        <v>3.4710688000000002E-3</v>
      </c>
      <c r="AA100" s="16">
        <f t="shared" si="11"/>
        <v>1.3809936E-2</v>
      </c>
    </row>
    <row r="101" spans="1:27" ht="15.75" x14ac:dyDescent="0.25">
      <c r="A101" s="47" t="s">
        <v>622</v>
      </c>
      <c r="B101" s="39">
        <v>0.1663</v>
      </c>
      <c r="C101" s="24">
        <v>2.5141203703703701</v>
      </c>
      <c r="D101" s="52" t="s">
        <v>690</v>
      </c>
      <c r="G101" s="16">
        <v>4.0572799999999999E-2</v>
      </c>
      <c r="H101" s="39"/>
      <c r="I101" s="28"/>
      <c r="X101" s="16">
        <v>12.77</v>
      </c>
      <c r="Y101" s="16">
        <v>48.22</v>
      </c>
      <c r="Z101" s="16">
        <f t="shared" si="10"/>
        <v>5.1811465600000006E-3</v>
      </c>
      <c r="AA101" s="16">
        <f t="shared" si="11"/>
        <v>1.9564204159999998E-2</v>
      </c>
    </row>
    <row r="102" spans="1:27" ht="15.75" x14ac:dyDescent="0.25">
      <c r="A102" s="47" t="s">
        <v>625</v>
      </c>
      <c r="B102" s="39">
        <v>0.2046</v>
      </c>
      <c r="C102" s="24">
        <v>2.5141203703703701</v>
      </c>
      <c r="D102" s="52" t="s">
        <v>690</v>
      </c>
      <c r="G102" s="16">
        <v>5.0377600000000002E-2</v>
      </c>
      <c r="H102" s="39"/>
      <c r="I102" s="28"/>
      <c r="X102" s="16">
        <v>10.67</v>
      </c>
      <c r="Y102" s="16">
        <v>51.8</v>
      </c>
      <c r="Z102" s="16">
        <f t="shared" si="10"/>
        <v>5.3752899199999999E-3</v>
      </c>
      <c r="AA102" s="16">
        <f t="shared" si="11"/>
        <v>2.6095596800000002E-2</v>
      </c>
    </row>
    <row r="103" spans="1:27" ht="15.75" x14ac:dyDescent="0.25">
      <c r="A103" s="47" t="s">
        <v>628</v>
      </c>
      <c r="B103" s="39">
        <v>7.5800000000000006E-2</v>
      </c>
      <c r="C103" s="24">
        <v>2.5141203703703701</v>
      </c>
      <c r="D103" s="52" t="s">
        <v>690</v>
      </c>
      <c r="G103" s="16">
        <v>1.7404800000000005E-2</v>
      </c>
      <c r="H103" s="39"/>
      <c r="I103" s="28"/>
      <c r="X103" s="16">
        <v>12.63</v>
      </c>
      <c r="Y103" s="16">
        <v>47.12</v>
      </c>
      <c r="Z103" s="16">
        <f t="shared" si="10"/>
        <v>2.1982262400000005E-3</v>
      </c>
      <c r="AA103" s="16">
        <f t="shared" si="11"/>
        <v>8.2011417600000008E-3</v>
      </c>
    </row>
    <row r="104" spans="1:27" ht="15.75" x14ac:dyDescent="0.25">
      <c r="A104" s="47" t="s">
        <v>631</v>
      </c>
      <c r="B104" s="39">
        <v>0.22789999999999999</v>
      </c>
      <c r="C104" s="24">
        <v>2.5141203703703701</v>
      </c>
      <c r="D104" s="52" t="s">
        <v>690</v>
      </c>
      <c r="G104" s="16">
        <v>5.6342399999999994E-2</v>
      </c>
      <c r="H104" s="39"/>
      <c r="I104" s="28"/>
      <c r="X104" s="16">
        <v>12.93</v>
      </c>
      <c r="Y104" s="16">
        <v>47.72</v>
      </c>
      <c r="Z104" s="16">
        <f t="shared" si="10"/>
        <v>7.2850723199999988E-3</v>
      </c>
      <c r="AA104" s="16">
        <f t="shared" si="11"/>
        <v>2.6886593279999999E-2</v>
      </c>
    </row>
    <row r="105" spans="1:27" ht="15.75" x14ac:dyDescent="0.25">
      <c r="A105" s="47" t="s">
        <v>634</v>
      </c>
      <c r="B105" s="39">
        <v>0.1552</v>
      </c>
      <c r="C105" s="24">
        <v>2.5141203703703701</v>
      </c>
      <c r="D105" s="52" t="s">
        <v>690</v>
      </c>
      <c r="G105" s="16">
        <v>3.7731199999999999E-2</v>
      </c>
      <c r="H105" s="39"/>
      <c r="I105" s="31"/>
      <c r="X105" s="16">
        <v>12.24</v>
      </c>
      <c r="Y105" s="16">
        <v>48.25</v>
      </c>
      <c r="Z105" s="16">
        <f t="shared" si="10"/>
        <v>4.6182988800000007E-3</v>
      </c>
      <c r="AA105" s="16">
        <f t="shared" si="11"/>
        <v>1.8205303999999999E-2</v>
      </c>
    </row>
    <row r="106" spans="1:27" ht="15.75" x14ac:dyDescent="0.25">
      <c r="A106" s="47" t="s">
        <v>637</v>
      </c>
      <c r="B106" s="39">
        <v>0.1507</v>
      </c>
      <c r="C106" s="54">
        <v>0.44843749999999999</v>
      </c>
      <c r="D106" s="52" t="s">
        <v>690</v>
      </c>
      <c r="G106" s="16">
        <v>3.6579199999999999E-2</v>
      </c>
      <c r="H106" s="39"/>
      <c r="I106" s="31"/>
      <c r="X106" s="16">
        <v>10.220000000000001</v>
      </c>
      <c r="Y106" s="16">
        <v>51.19</v>
      </c>
      <c r="Z106" s="16">
        <f t="shared" si="10"/>
        <v>3.7383942400000003E-3</v>
      </c>
      <c r="AA106" s="16">
        <f t="shared" si="11"/>
        <v>1.8724892480000001E-2</v>
      </c>
    </row>
    <row r="107" spans="1:27" ht="15.75" x14ac:dyDescent="0.25">
      <c r="A107" s="47" t="s">
        <v>640</v>
      </c>
      <c r="B107" s="39">
        <v>0.1978</v>
      </c>
      <c r="C107" s="54">
        <v>0.44843749999999999</v>
      </c>
      <c r="D107" s="52" t="s">
        <v>690</v>
      </c>
      <c r="G107" s="16">
        <v>4.8636800000000001E-2</v>
      </c>
      <c r="H107" s="39"/>
      <c r="I107" s="31"/>
      <c r="X107" s="16">
        <v>9.02</v>
      </c>
      <c r="Y107" s="16">
        <v>53.42</v>
      </c>
      <c r="Z107" s="16">
        <f t="shared" si="10"/>
        <v>4.38703936E-3</v>
      </c>
      <c r="AA107" s="16">
        <f t="shared" si="11"/>
        <v>2.5981778560000002E-2</v>
      </c>
    </row>
    <row r="108" spans="1:27" ht="15.75" x14ac:dyDescent="0.25">
      <c r="A108" s="47" t="s">
        <v>643</v>
      </c>
      <c r="B108" s="39">
        <v>0.1104</v>
      </c>
      <c r="C108" s="54">
        <v>0.44843749999999999</v>
      </c>
      <c r="D108" s="52" t="s">
        <v>690</v>
      </c>
      <c r="G108" s="16">
        <v>2.6262399999999998E-2</v>
      </c>
      <c r="H108" s="39"/>
      <c r="I108" s="31"/>
      <c r="X108" s="16">
        <v>8.86</v>
      </c>
      <c r="Y108" s="16">
        <v>54.61</v>
      </c>
      <c r="Z108" s="16">
        <f t="shared" si="10"/>
        <v>2.3268486399999999E-3</v>
      </c>
      <c r="AA108" s="16">
        <f t="shared" si="11"/>
        <v>1.4341896639999999E-2</v>
      </c>
    </row>
    <row r="109" spans="1:27" ht="15.75" x14ac:dyDescent="0.25">
      <c r="A109" s="47" t="s">
        <v>646</v>
      </c>
      <c r="B109" s="39">
        <v>0.14630000000000001</v>
      </c>
      <c r="C109" s="54">
        <v>0.44843749999999999</v>
      </c>
      <c r="D109" s="52" t="s">
        <v>690</v>
      </c>
      <c r="G109" s="16">
        <v>3.7577599999999996E-2</v>
      </c>
      <c r="H109" s="39"/>
      <c r="I109" s="31"/>
      <c r="X109" s="16">
        <v>9.26</v>
      </c>
      <c r="Y109" s="16">
        <v>50.13</v>
      </c>
      <c r="Z109" s="16">
        <f t="shared" si="10"/>
        <v>3.4796857599999997E-3</v>
      </c>
      <c r="AA109" s="16">
        <f t="shared" si="11"/>
        <v>1.8837650880000001E-2</v>
      </c>
    </row>
    <row r="110" spans="1:27" ht="15.75" x14ac:dyDescent="0.25">
      <c r="A110" s="47" t="s">
        <v>649</v>
      </c>
      <c r="B110" s="39">
        <v>0.10539999999999999</v>
      </c>
      <c r="C110" s="54">
        <v>0.44843749999999999</v>
      </c>
      <c r="D110" s="52" t="s">
        <v>690</v>
      </c>
      <c r="G110" s="16">
        <v>2.4982400000000002E-2</v>
      </c>
      <c r="H110" s="39"/>
      <c r="I110" s="31"/>
      <c r="X110" s="16">
        <v>9.7799999999999994</v>
      </c>
      <c r="Y110" s="16">
        <v>50.15</v>
      </c>
      <c r="Z110" s="16">
        <f t="shared" si="10"/>
        <v>2.4432787200000003E-3</v>
      </c>
      <c r="AA110" s="16">
        <f t="shared" si="11"/>
        <v>1.25286736E-2</v>
      </c>
    </row>
    <row r="111" spans="1:27" ht="15.75" x14ac:dyDescent="0.25">
      <c r="A111" s="47" t="s">
        <v>652</v>
      </c>
      <c r="B111" s="39">
        <v>0.1172</v>
      </c>
      <c r="C111" s="54">
        <v>0.44843749999999999</v>
      </c>
      <c r="D111" s="52" t="s">
        <v>690</v>
      </c>
      <c r="G111" s="16">
        <v>2.8003199999999999E-2</v>
      </c>
      <c r="H111" s="39"/>
      <c r="I111" s="31"/>
      <c r="X111" s="16">
        <v>7.96</v>
      </c>
      <c r="Y111" s="16">
        <v>54.38</v>
      </c>
      <c r="Z111" s="16">
        <f t="shared" si="10"/>
        <v>2.22905472E-3</v>
      </c>
      <c r="AA111" s="16">
        <f t="shared" si="11"/>
        <v>1.522814016E-2</v>
      </c>
    </row>
    <row r="112" spans="1:27" ht="15.75" x14ac:dyDescent="0.25">
      <c r="A112" s="47" t="s">
        <v>655</v>
      </c>
      <c r="B112" s="39">
        <v>0.13450000000000001</v>
      </c>
      <c r="C112" s="54">
        <v>0.44843749999999999</v>
      </c>
      <c r="D112" s="52" t="s">
        <v>690</v>
      </c>
      <c r="G112" s="16">
        <v>3.2432000000000002E-2</v>
      </c>
      <c r="H112" s="39"/>
      <c r="I112" s="31"/>
      <c r="X112" s="16">
        <v>10.35</v>
      </c>
      <c r="Y112" s="16">
        <v>51.46</v>
      </c>
      <c r="Z112" s="16">
        <f t="shared" si="10"/>
        <v>3.356712E-3</v>
      </c>
      <c r="AA112" s="16">
        <f t="shared" si="11"/>
        <v>1.6689507200000002E-2</v>
      </c>
    </row>
    <row r="113" spans="1:27" ht="15.75" x14ac:dyDescent="0.25">
      <c r="A113" s="47" t="s">
        <v>658</v>
      </c>
      <c r="B113" s="39">
        <v>0.15759999999999999</v>
      </c>
      <c r="C113" s="54">
        <v>0.44843749999999999</v>
      </c>
      <c r="D113" s="52" t="s">
        <v>690</v>
      </c>
      <c r="G113" s="16">
        <v>3.8345599999999994E-2</v>
      </c>
      <c r="H113" s="39"/>
      <c r="I113" s="31"/>
      <c r="X113" s="16">
        <v>8.65</v>
      </c>
      <c r="Y113" s="16">
        <v>54.83</v>
      </c>
      <c r="Z113" s="16">
        <f t="shared" si="10"/>
        <v>3.3168943999999996E-3</v>
      </c>
      <c r="AA113" s="16">
        <f t="shared" si="11"/>
        <v>2.1024892479999998E-2</v>
      </c>
    </row>
    <row r="114" spans="1:27" ht="15.75" x14ac:dyDescent="0.25">
      <c r="A114" s="47" t="s">
        <v>661</v>
      </c>
      <c r="B114" s="39">
        <v>8.3099999999999993E-2</v>
      </c>
      <c r="C114" s="54">
        <v>0.44843749999999999</v>
      </c>
      <c r="D114" s="52" t="s">
        <v>690</v>
      </c>
      <c r="G114" s="16">
        <v>1.9273600000000002E-2</v>
      </c>
      <c r="H114" s="39"/>
      <c r="I114" s="31"/>
      <c r="X114" s="16">
        <v>11.23</v>
      </c>
      <c r="Y114" s="16">
        <v>50.07</v>
      </c>
      <c r="Z114" s="16">
        <f t="shared" si="10"/>
        <v>2.1644252800000004E-3</v>
      </c>
      <c r="AA114" s="16">
        <f t="shared" si="11"/>
        <v>9.6502915200000015E-3</v>
      </c>
    </row>
    <row r="115" spans="1:27" ht="15.75" x14ac:dyDescent="0.25">
      <c r="A115" s="47" t="s">
        <v>664</v>
      </c>
      <c r="B115" s="39">
        <v>0.12859999999999999</v>
      </c>
      <c r="C115" s="54">
        <v>0.44843749999999999</v>
      </c>
      <c r="D115" s="52" t="s">
        <v>690</v>
      </c>
      <c r="G115" s="16">
        <v>3.0921599999999994E-2</v>
      </c>
      <c r="H115" s="39"/>
      <c r="I115" s="31"/>
      <c r="X115" s="16">
        <v>12.13</v>
      </c>
      <c r="Y115" s="16">
        <v>48.57</v>
      </c>
      <c r="Z115" s="16">
        <f t="shared" si="10"/>
        <v>3.7507900799999992E-3</v>
      </c>
      <c r="AA115" s="16">
        <f t="shared" si="11"/>
        <v>1.5018621119999997E-2</v>
      </c>
    </row>
    <row r="116" spans="1:27" ht="15.75" x14ac:dyDescent="0.25">
      <c r="A116" s="47" t="s">
        <v>667</v>
      </c>
      <c r="B116" s="39">
        <v>0.11899999999999999</v>
      </c>
      <c r="C116" s="54">
        <v>0.44843749999999999</v>
      </c>
      <c r="D116" s="52" t="s">
        <v>690</v>
      </c>
      <c r="G116" s="16">
        <v>2.8463999999999996E-2</v>
      </c>
      <c r="H116" s="39"/>
      <c r="I116" s="31"/>
      <c r="X116" s="16">
        <v>10.06</v>
      </c>
      <c r="Y116" s="16">
        <v>49.25</v>
      </c>
      <c r="Z116" s="16">
        <f t="shared" si="10"/>
        <v>2.8634783999999997E-3</v>
      </c>
      <c r="AA116" s="16">
        <f t="shared" si="11"/>
        <v>1.4018519999999998E-2</v>
      </c>
    </row>
    <row r="117" spans="1:27" ht="15.75" x14ac:dyDescent="0.25">
      <c r="A117" s="47" t="s">
        <v>670</v>
      </c>
      <c r="B117" s="39">
        <v>9.6199999999999994E-2</v>
      </c>
      <c r="C117" s="54">
        <v>0.44843749999999999</v>
      </c>
      <c r="D117" s="52" t="s">
        <v>690</v>
      </c>
      <c r="G117" s="16">
        <v>2.26272E-2</v>
      </c>
      <c r="H117" s="39"/>
      <c r="I117" s="31"/>
      <c r="X117" s="16">
        <v>11.07</v>
      </c>
      <c r="Y117" s="16">
        <v>50.62</v>
      </c>
      <c r="Z117" s="16">
        <f t="shared" si="10"/>
        <v>2.5048310400000002E-3</v>
      </c>
      <c r="AA117" s="16">
        <f t="shared" si="11"/>
        <v>1.145388864E-2</v>
      </c>
    </row>
    <row r="118" spans="1:27" ht="15.75" x14ac:dyDescent="0.25">
      <c r="A118" s="47" t="s">
        <v>673</v>
      </c>
      <c r="B118" s="39">
        <v>0.1246</v>
      </c>
      <c r="C118" s="54">
        <v>0.44843749999999999</v>
      </c>
      <c r="D118" s="52" t="s">
        <v>690</v>
      </c>
      <c r="G118" s="16">
        <v>2.9897599999999996E-2</v>
      </c>
      <c r="H118" s="39"/>
      <c r="I118" s="31"/>
      <c r="X118" s="16">
        <v>12.13</v>
      </c>
      <c r="Y118" s="16">
        <v>48.88</v>
      </c>
      <c r="Z118" s="16">
        <f t="shared" si="10"/>
        <v>3.6265788799999996E-3</v>
      </c>
      <c r="AA118" s="16">
        <f t="shared" si="11"/>
        <v>1.4613946879999999E-2</v>
      </c>
    </row>
    <row r="119" spans="1:27" ht="15.75" x14ac:dyDescent="0.25">
      <c r="A119" s="47" t="s">
        <v>676</v>
      </c>
      <c r="B119" s="39">
        <v>0.14280000000000001</v>
      </c>
      <c r="C119" s="54">
        <v>0.44843749999999999</v>
      </c>
      <c r="D119" s="52" t="s">
        <v>690</v>
      </c>
      <c r="G119" s="16">
        <v>3.4556799999999999E-2</v>
      </c>
      <c r="H119" s="39"/>
      <c r="I119" s="31"/>
      <c r="X119" s="16">
        <v>9.98</v>
      </c>
      <c r="Y119" s="16">
        <v>52.04</v>
      </c>
      <c r="Z119" s="16">
        <f t="shared" si="10"/>
        <v>3.4487686399999997E-3</v>
      </c>
      <c r="AA119" s="16">
        <f t="shared" si="11"/>
        <v>1.7983358719999998E-2</v>
      </c>
    </row>
    <row r="120" spans="1:27" ht="15.75" x14ac:dyDescent="0.25">
      <c r="A120" s="47" t="s">
        <v>679</v>
      </c>
      <c r="B120" s="39">
        <v>0.16969999999999999</v>
      </c>
      <c r="C120" s="54">
        <v>0.44843749999999999</v>
      </c>
      <c r="D120" s="52" t="s">
        <v>690</v>
      </c>
      <c r="G120" s="16">
        <v>4.1443199999999999E-2</v>
      </c>
      <c r="X120" s="16">
        <v>11.45</v>
      </c>
      <c r="Y120" s="16">
        <v>49.06</v>
      </c>
      <c r="Z120" s="16">
        <f t="shared" si="10"/>
        <v>4.7452464E-3</v>
      </c>
      <c r="AA120" s="16">
        <f t="shared" si="11"/>
        <v>2.0332033920000003E-2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M7" sqref="M7"/>
    </sheetView>
  </sheetViews>
  <sheetFormatPr defaultColWidth="8.85546875" defaultRowHeight="15" x14ac:dyDescent="0.25"/>
  <cols>
    <col min="1" max="2" width="8.85546875" style="16"/>
    <col min="14" max="14" width="10.140625" bestFit="1" customWidth="1"/>
  </cols>
  <sheetData>
    <row r="1" spans="1:17" x14ac:dyDescent="0.25">
      <c r="A1" s="16" t="s">
        <v>691</v>
      </c>
      <c r="B1" s="16" t="s">
        <v>0</v>
      </c>
      <c r="C1" t="s">
        <v>300</v>
      </c>
      <c r="D1" t="s">
        <v>301</v>
      </c>
      <c r="E1" t="s">
        <v>302</v>
      </c>
      <c r="F1" t="s">
        <v>303</v>
      </c>
      <c r="G1" t="s">
        <v>162</v>
      </c>
      <c r="H1" t="s">
        <v>169</v>
      </c>
      <c r="I1" t="s">
        <v>304</v>
      </c>
      <c r="J1" t="s">
        <v>305</v>
      </c>
      <c r="K1" t="s">
        <v>306</v>
      </c>
    </row>
    <row r="2" spans="1:17" x14ac:dyDescent="0.25">
      <c r="A2" s="11" t="s">
        <v>49</v>
      </c>
      <c r="B2" s="24">
        <v>4.166666666666667</v>
      </c>
      <c r="C2">
        <v>4.0598999999999998</v>
      </c>
      <c r="D2" t="s">
        <v>307</v>
      </c>
      <c r="E2" t="s">
        <v>692</v>
      </c>
      <c r="F2" t="s">
        <v>693</v>
      </c>
      <c r="G2">
        <v>14.52</v>
      </c>
      <c r="H2">
        <v>43.86</v>
      </c>
      <c r="I2">
        <v>3.0211999999999999</v>
      </c>
      <c r="J2">
        <v>0.96699999999999997</v>
      </c>
      <c r="K2">
        <v>1.0032000000000001</v>
      </c>
    </row>
    <row r="3" spans="1:17" ht="15.75" x14ac:dyDescent="0.25">
      <c r="A3" s="11" t="s">
        <v>47</v>
      </c>
      <c r="B3" s="24">
        <v>4.166666666666667</v>
      </c>
      <c r="C3">
        <v>2.2078000000000002</v>
      </c>
      <c r="D3" t="s">
        <v>307</v>
      </c>
      <c r="E3" t="s">
        <v>694</v>
      </c>
      <c r="F3" t="s">
        <v>695</v>
      </c>
      <c r="G3">
        <v>15.88</v>
      </c>
      <c r="H3">
        <v>42.35</v>
      </c>
      <c r="I3">
        <v>2.6667000000000001</v>
      </c>
      <c r="J3">
        <v>0.96699999999999997</v>
      </c>
      <c r="K3">
        <v>1.0032000000000001</v>
      </c>
      <c r="N3" s="48"/>
      <c r="O3" s="49"/>
      <c r="P3" s="49"/>
      <c r="Q3" s="49"/>
    </row>
    <row r="4" spans="1:17" x14ac:dyDescent="0.25">
      <c r="A4" s="11" t="s">
        <v>43</v>
      </c>
      <c r="B4" s="24">
        <v>4.166666666666667</v>
      </c>
      <c r="C4">
        <v>3.0699000000000001</v>
      </c>
      <c r="D4" t="s">
        <v>307</v>
      </c>
      <c r="E4" t="s">
        <v>696</v>
      </c>
      <c r="F4" t="s">
        <v>697</v>
      </c>
      <c r="G4">
        <v>14.1</v>
      </c>
      <c r="H4">
        <v>43.94</v>
      </c>
      <c r="I4">
        <v>3.1156999999999999</v>
      </c>
      <c r="J4">
        <v>0.96699999999999997</v>
      </c>
      <c r="K4">
        <v>1.0032000000000001</v>
      </c>
      <c r="N4" s="15"/>
      <c r="O4" s="49"/>
      <c r="P4" s="49"/>
      <c r="Q4" s="49"/>
    </row>
    <row r="5" spans="1:17" x14ac:dyDescent="0.25">
      <c r="A5" s="11" t="s">
        <v>55</v>
      </c>
      <c r="B5" s="24">
        <v>4.166666666666667</v>
      </c>
      <c r="C5">
        <v>1.8952</v>
      </c>
      <c r="D5" t="s">
        <v>307</v>
      </c>
      <c r="E5" t="s">
        <v>698</v>
      </c>
      <c r="F5" t="s">
        <v>699</v>
      </c>
      <c r="G5">
        <v>13.91</v>
      </c>
      <c r="H5">
        <v>41.83</v>
      </c>
      <c r="I5">
        <v>3.0061</v>
      </c>
      <c r="J5">
        <v>0.96699999999999997</v>
      </c>
      <c r="K5">
        <v>1.0032000000000001</v>
      </c>
      <c r="N5" s="15"/>
      <c r="O5" s="49"/>
      <c r="P5" s="49"/>
      <c r="Q5" s="49"/>
    </row>
    <row r="6" spans="1:17" x14ac:dyDescent="0.25">
      <c r="A6" s="11" t="s">
        <v>40</v>
      </c>
      <c r="B6" s="24">
        <v>4.166666666666667</v>
      </c>
      <c r="C6">
        <v>2.1107999999999998</v>
      </c>
      <c r="D6" t="s">
        <v>307</v>
      </c>
      <c r="E6" t="s">
        <v>700</v>
      </c>
      <c r="F6" t="s">
        <v>701</v>
      </c>
      <c r="G6">
        <v>16.940000000000001</v>
      </c>
      <c r="H6">
        <v>41.31</v>
      </c>
      <c r="I6">
        <v>2.4384000000000001</v>
      </c>
      <c r="J6">
        <v>0.96699999999999997</v>
      </c>
      <c r="K6">
        <v>1.0032000000000001</v>
      </c>
      <c r="N6" s="50"/>
      <c r="O6" s="49"/>
      <c r="P6" s="49"/>
      <c r="Q6" s="49"/>
    </row>
    <row r="7" spans="1:17" x14ac:dyDescent="0.25">
      <c r="A7" s="11" t="s">
        <v>53</v>
      </c>
      <c r="B7" s="24">
        <v>4.166666666666667</v>
      </c>
      <c r="C7">
        <v>2.0474999999999999</v>
      </c>
      <c r="D7" t="s">
        <v>307</v>
      </c>
      <c r="E7" t="s">
        <v>702</v>
      </c>
      <c r="F7" t="s">
        <v>703</v>
      </c>
      <c r="G7">
        <v>11.23</v>
      </c>
      <c r="H7">
        <v>41.25</v>
      </c>
      <c r="I7">
        <v>3.6728999999999998</v>
      </c>
      <c r="J7">
        <v>0.96699999999999997</v>
      </c>
      <c r="K7">
        <v>1.0032000000000001</v>
      </c>
    </row>
    <row r="8" spans="1:17" x14ac:dyDescent="0.25">
      <c r="A8" s="11" t="s">
        <v>43</v>
      </c>
      <c r="B8" s="24">
        <v>4.166666666666667</v>
      </c>
      <c r="C8">
        <v>2.5379999999999998</v>
      </c>
      <c r="D8" t="s">
        <v>307</v>
      </c>
      <c r="E8" t="s">
        <v>704</v>
      </c>
      <c r="F8" t="s">
        <v>705</v>
      </c>
      <c r="G8">
        <v>12.53</v>
      </c>
      <c r="H8">
        <v>55.29</v>
      </c>
      <c r="I8">
        <v>4.4120999999999997</v>
      </c>
      <c r="J8">
        <v>0.96699999999999997</v>
      </c>
      <c r="K8">
        <v>1.0032000000000001</v>
      </c>
    </row>
    <row r="9" spans="1:17" x14ac:dyDescent="0.25">
      <c r="A9" s="11" t="s">
        <v>40</v>
      </c>
      <c r="B9" s="24">
        <v>4.166666666666667</v>
      </c>
      <c r="C9">
        <v>2.7130000000000001</v>
      </c>
      <c r="D9" t="s">
        <v>307</v>
      </c>
      <c r="E9" t="s">
        <v>706</v>
      </c>
      <c r="F9" t="s">
        <v>707</v>
      </c>
      <c r="G9">
        <v>14.85</v>
      </c>
      <c r="H9">
        <v>33.840000000000003</v>
      </c>
      <c r="I9">
        <v>2.2787000000000002</v>
      </c>
      <c r="J9">
        <v>0.96699999999999997</v>
      </c>
      <c r="K9">
        <v>1.0032000000000001</v>
      </c>
    </row>
    <row r="10" spans="1:17" x14ac:dyDescent="0.25">
      <c r="A10" s="11" t="s">
        <v>53</v>
      </c>
      <c r="B10" s="24">
        <v>4.166666666666667</v>
      </c>
      <c r="C10">
        <v>2.7637</v>
      </c>
      <c r="D10" t="s">
        <v>307</v>
      </c>
      <c r="E10" t="s">
        <v>708</v>
      </c>
      <c r="F10" t="s">
        <v>709</v>
      </c>
      <c r="G10">
        <v>13.52</v>
      </c>
      <c r="H10">
        <v>43.01</v>
      </c>
      <c r="I10">
        <v>3.1818</v>
      </c>
      <c r="J10">
        <v>0.96699999999999997</v>
      </c>
      <c r="K10">
        <v>1.0032000000000001</v>
      </c>
    </row>
    <row r="11" spans="1:17" x14ac:dyDescent="0.25">
      <c r="A11" s="11" t="s">
        <v>31</v>
      </c>
      <c r="B11" s="24">
        <v>4.166666666666667</v>
      </c>
      <c r="C11">
        <v>2.1724000000000001</v>
      </c>
      <c r="D11" t="s">
        <v>307</v>
      </c>
      <c r="E11" t="s">
        <v>710</v>
      </c>
      <c r="F11" t="s">
        <v>711</v>
      </c>
      <c r="G11">
        <v>15.05</v>
      </c>
      <c r="H11">
        <v>42.21</v>
      </c>
      <c r="I11">
        <v>2.8056000000000001</v>
      </c>
      <c r="J11">
        <v>0.96699999999999997</v>
      </c>
      <c r="K11">
        <v>1.0032000000000001</v>
      </c>
    </row>
    <row r="12" spans="1:17" x14ac:dyDescent="0.25">
      <c r="A12" s="11" t="s">
        <v>33</v>
      </c>
      <c r="B12" s="24">
        <v>4.166666666666667</v>
      </c>
      <c r="C12">
        <v>4.0743999999999998</v>
      </c>
      <c r="D12" t="s">
        <v>307</v>
      </c>
      <c r="E12" t="s">
        <v>712</v>
      </c>
      <c r="F12" t="s">
        <v>713</v>
      </c>
      <c r="G12">
        <v>22.8</v>
      </c>
      <c r="H12">
        <v>37.369999999999997</v>
      </c>
      <c r="I12">
        <v>1.6392</v>
      </c>
      <c r="J12">
        <v>0.96699999999999997</v>
      </c>
      <c r="K12">
        <v>1.0032000000000001</v>
      </c>
    </row>
    <row r="13" spans="1:17" x14ac:dyDescent="0.25">
      <c r="A13" s="11" t="s">
        <v>57</v>
      </c>
      <c r="B13" s="24">
        <v>4.166666666666667</v>
      </c>
      <c r="C13">
        <v>2.7530000000000001</v>
      </c>
      <c r="D13" t="s">
        <v>307</v>
      </c>
      <c r="E13" t="s">
        <v>714</v>
      </c>
      <c r="F13" t="s">
        <v>715</v>
      </c>
      <c r="G13">
        <v>15.55</v>
      </c>
      <c r="H13">
        <v>43.67</v>
      </c>
      <c r="I13">
        <v>2.8075999999999999</v>
      </c>
      <c r="J13">
        <v>0.96699999999999997</v>
      </c>
      <c r="K13">
        <v>1.0032000000000001</v>
      </c>
    </row>
    <row r="14" spans="1:17" x14ac:dyDescent="0.25">
      <c r="A14" s="11" t="s">
        <v>61</v>
      </c>
      <c r="B14" s="53">
        <v>4.166666666666667</v>
      </c>
      <c r="C14">
        <v>3.2532999999999999</v>
      </c>
      <c r="D14" t="s">
        <v>307</v>
      </c>
      <c r="E14" t="s">
        <v>716</v>
      </c>
      <c r="F14" t="s">
        <v>717</v>
      </c>
      <c r="G14">
        <v>15</v>
      </c>
      <c r="H14">
        <v>40.619999999999997</v>
      </c>
      <c r="I14">
        <v>2.7081</v>
      </c>
      <c r="J14">
        <v>0.96699999999999997</v>
      </c>
      <c r="K14">
        <v>1.0032000000000001</v>
      </c>
    </row>
    <row r="15" spans="1:17" x14ac:dyDescent="0.25">
      <c r="A15" s="11" t="s">
        <v>63</v>
      </c>
      <c r="B15" s="53">
        <v>4.166666666666667</v>
      </c>
      <c r="C15">
        <v>3.359</v>
      </c>
      <c r="D15" t="s">
        <v>307</v>
      </c>
      <c r="E15" t="s">
        <v>718</v>
      </c>
      <c r="F15" t="s">
        <v>719</v>
      </c>
      <c r="G15">
        <v>16.309999999999999</v>
      </c>
      <c r="H15">
        <v>40.909999999999997</v>
      </c>
      <c r="I15">
        <v>2.5093000000000001</v>
      </c>
      <c r="J15">
        <v>0.96699999999999997</v>
      </c>
      <c r="K15">
        <v>1.0032000000000001</v>
      </c>
    </row>
    <row r="16" spans="1:17" x14ac:dyDescent="0.25">
      <c r="A16" s="11" t="s">
        <v>63</v>
      </c>
      <c r="B16" s="53">
        <v>4.166666666666667</v>
      </c>
      <c r="C16">
        <v>2.5747</v>
      </c>
      <c r="D16" t="s">
        <v>307</v>
      </c>
      <c r="E16" t="s">
        <v>720</v>
      </c>
      <c r="F16" t="s">
        <v>721</v>
      </c>
      <c r="G16">
        <v>12.47</v>
      </c>
      <c r="H16">
        <v>48.58</v>
      </c>
      <c r="I16">
        <v>3.8955000000000002</v>
      </c>
      <c r="J16">
        <v>0.96699999999999997</v>
      </c>
      <c r="K16">
        <v>1.0032000000000001</v>
      </c>
    </row>
    <row r="17" spans="1:11" x14ac:dyDescent="0.25">
      <c r="A17" s="11" t="s">
        <v>30</v>
      </c>
      <c r="B17" s="24">
        <v>3.340393518518519</v>
      </c>
      <c r="C17">
        <v>4.6578999999999997</v>
      </c>
      <c r="D17" t="s">
        <v>307</v>
      </c>
      <c r="E17" t="s">
        <v>722</v>
      </c>
      <c r="F17" t="s">
        <v>723</v>
      </c>
      <c r="G17">
        <v>17.37</v>
      </c>
      <c r="H17">
        <v>40.67</v>
      </c>
      <c r="I17">
        <v>2.3405999999999998</v>
      </c>
      <c r="J17">
        <v>0.96699999999999997</v>
      </c>
      <c r="K17">
        <v>1.0032000000000001</v>
      </c>
    </row>
    <row r="18" spans="1:11" x14ac:dyDescent="0.25">
      <c r="A18" s="11" t="s">
        <v>30</v>
      </c>
      <c r="B18" s="24">
        <v>3.340393518518519</v>
      </c>
      <c r="C18">
        <v>1.1021000000000001</v>
      </c>
      <c r="D18" t="s">
        <v>307</v>
      </c>
      <c r="E18" t="s">
        <v>724</v>
      </c>
      <c r="F18" t="s">
        <v>725</v>
      </c>
      <c r="G18">
        <v>16.989999999999998</v>
      </c>
      <c r="H18">
        <v>41.15</v>
      </c>
      <c r="I18">
        <v>2.4222999999999999</v>
      </c>
      <c r="J18">
        <v>0.96699999999999997</v>
      </c>
      <c r="K18">
        <v>1.0032000000000001</v>
      </c>
    </row>
    <row r="19" spans="1:11" x14ac:dyDescent="0.25">
      <c r="A19" s="11" t="s">
        <v>141</v>
      </c>
      <c r="B19" s="24">
        <v>3.340393518518519</v>
      </c>
      <c r="C19">
        <v>1.9761</v>
      </c>
      <c r="D19" t="s">
        <v>307</v>
      </c>
      <c r="E19" t="s">
        <v>726</v>
      </c>
      <c r="F19" t="s">
        <v>727</v>
      </c>
      <c r="G19">
        <v>13.23</v>
      </c>
      <c r="H19">
        <v>46.91</v>
      </c>
      <c r="I19">
        <v>3.5466000000000002</v>
      </c>
      <c r="J19">
        <v>0.96699999999999997</v>
      </c>
      <c r="K19">
        <v>1.0032000000000001</v>
      </c>
    </row>
    <row r="20" spans="1:11" x14ac:dyDescent="0.25">
      <c r="A20" s="11" t="s">
        <v>67</v>
      </c>
      <c r="B20" s="24">
        <v>3.340393518518519</v>
      </c>
      <c r="C20">
        <v>2.2825000000000002</v>
      </c>
      <c r="D20" t="s">
        <v>307</v>
      </c>
      <c r="E20" t="s">
        <v>728</v>
      </c>
      <c r="F20" t="s">
        <v>729</v>
      </c>
      <c r="G20">
        <v>19.29</v>
      </c>
      <c r="H20">
        <v>38.71</v>
      </c>
      <c r="I20">
        <v>2.0070999999999999</v>
      </c>
      <c r="J20">
        <v>0.96699999999999997</v>
      </c>
      <c r="K20">
        <v>1.0032000000000001</v>
      </c>
    </row>
    <row r="21" spans="1:11" x14ac:dyDescent="0.25">
      <c r="A21" s="11" t="s">
        <v>28</v>
      </c>
      <c r="B21" s="24">
        <v>3.340393518518519</v>
      </c>
      <c r="C21">
        <v>2.3744999999999998</v>
      </c>
      <c r="D21" t="s">
        <v>307</v>
      </c>
      <c r="E21" t="s">
        <v>730</v>
      </c>
      <c r="F21" t="s">
        <v>731</v>
      </c>
      <c r="G21">
        <v>18.5</v>
      </c>
      <c r="H21">
        <v>41.5</v>
      </c>
      <c r="I21">
        <v>2.2427000000000001</v>
      </c>
      <c r="J21">
        <v>0.96699999999999997</v>
      </c>
      <c r="K21">
        <v>1.0032000000000001</v>
      </c>
    </row>
    <row r="22" spans="1:11" x14ac:dyDescent="0.25">
      <c r="A22" s="11" t="s">
        <v>141</v>
      </c>
      <c r="B22" s="24">
        <v>3.340393518518519</v>
      </c>
      <c r="C22">
        <v>1.7269000000000001</v>
      </c>
      <c r="D22" t="s">
        <v>307</v>
      </c>
      <c r="E22" t="s">
        <v>732</v>
      </c>
      <c r="F22" t="s">
        <v>733</v>
      </c>
      <c r="G22">
        <v>21.31</v>
      </c>
      <c r="H22">
        <v>39.450000000000003</v>
      </c>
      <c r="I22">
        <v>1.8513999999999999</v>
      </c>
      <c r="J22">
        <v>0.96699999999999997</v>
      </c>
      <c r="K22">
        <v>1.0032000000000001</v>
      </c>
    </row>
    <row r="23" spans="1:11" x14ac:dyDescent="0.25">
      <c r="A23" s="11" t="s">
        <v>140</v>
      </c>
      <c r="B23" s="24">
        <v>3.340393518518519</v>
      </c>
      <c r="C23">
        <v>2.4819</v>
      </c>
      <c r="D23" t="s">
        <v>307</v>
      </c>
      <c r="E23" t="s">
        <v>734</v>
      </c>
      <c r="F23" t="s">
        <v>735</v>
      </c>
      <c r="G23">
        <v>15.68</v>
      </c>
      <c r="H23">
        <v>43.87</v>
      </c>
      <c r="I23">
        <v>2.7989000000000002</v>
      </c>
      <c r="J23">
        <v>0.96699999999999997</v>
      </c>
      <c r="K23">
        <v>1.0032000000000001</v>
      </c>
    </row>
    <row r="24" spans="1:11" x14ac:dyDescent="0.25">
      <c r="A24" s="55" t="s">
        <v>24</v>
      </c>
      <c r="B24" s="24">
        <v>3.340393518518519</v>
      </c>
      <c r="C24">
        <v>2.1636000000000002</v>
      </c>
      <c r="D24" t="s">
        <v>307</v>
      </c>
      <c r="E24" t="s">
        <v>736</v>
      </c>
      <c r="F24" t="s">
        <v>737</v>
      </c>
      <c r="G24">
        <v>16.22</v>
      </c>
      <c r="H24">
        <v>40.79</v>
      </c>
      <c r="I24">
        <v>2.5152000000000001</v>
      </c>
      <c r="J24">
        <v>0.96699999999999997</v>
      </c>
      <c r="K24">
        <v>1.0032000000000001</v>
      </c>
    </row>
    <row r="25" spans="1:11" x14ac:dyDescent="0.25">
      <c r="A25" s="11" t="s">
        <v>140</v>
      </c>
      <c r="B25" s="24">
        <v>3.340393518518519</v>
      </c>
      <c r="C25">
        <v>1.8852</v>
      </c>
      <c r="D25" t="s">
        <v>307</v>
      </c>
      <c r="E25" t="s">
        <v>738</v>
      </c>
      <c r="F25" t="s">
        <v>739</v>
      </c>
      <c r="G25">
        <v>13.63</v>
      </c>
      <c r="H25">
        <v>42.66</v>
      </c>
      <c r="I25">
        <v>3.1294</v>
      </c>
      <c r="J25">
        <v>0.96699999999999997</v>
      </c>
      <c r="K25">
        <v>1.0032000000000001</v>
      </c>
    </row>
    <row r="26" spans="1:11" x14ac:dyDescent="0.25">
      <c r="A26" s="11" t="s">
        <v>22</v>
      </c>
      <c r="B26" s="24">
        <v>3.340393518518519</v>
      </c>
      <c r="C26">
        <v>2.7042999999999999</v>
      </c>
      <c r="D26" t="s">
        <v>307</v>
      </c>
      <c r="E26" t="s">
        <v>740</v>
      </c>
      <c r="F26" t="s">
        <v>741</v>
      </c>
      <c r="G26">
        <v>16.5</v>
      </c>
      <c r="H26">
        <v>42.17</v>
      </c>
      <c r="I26">
        <v>2.5554000000000001</v>
      </c>
      <c r="J26">
        <v>0.96699999999999997</v>
      </c>
      <c r="K26">
        <v>1.0032000000000001</v>
      </c>
    </row>
    <row r="27" spans="1:11" x14ac:dyDescent="0.25">
      <c r="A27" s="11" t="s">
        <v>16</v>
      </c>
      <c r="B27" s="24">
        <v>3.340393518518519</v>
      </c>
      <c r="C27">
        <v>2.8003999999999998</v>
      </c>
      <c r="D27" t="s">
        <v>307</v>
      </c>
      <c r="E27" t="s">
        <v>742</v>
      </c>
      <c r="F27" t="s">
        <v>743</v>
      </c>
      <c r="G27">
        <v>9.49</v>
      </c>
      <c r="H27">
        <v>46.91</v>
      </c>
      <c r="I27">
        <v>4.9438000000000004</v>
      </c>
      <c r="J27">
        <v>0.96699999999999997</v>
      </c>
      <c r="K27">
        <v>1.0032000000000001</v>
      </c>
    </row>
    <row r="28" spans="1:11" x14ac:dyDescent="0.25">
      <c r="A28" s="11" t="s">
        <v>12</v>
      </c>
      <c r="B28" s="24">
        <v>3.340393518518519</v>
      </c>
      <c r="C28">
        <v>2.9226000000000001</v>
      </c>
      <c r="D28" t="s">
        <v>307</v>
      </c>
      <c r="E28" t="s">
        <v>744</v>
      </c>
      <c r="F28" t="s">
        <v>745</v>
      </c>
      <c r="G28">
        <v>16.190000000000001</v>
      </c>
      <c r="H28">
        <v>42.34</v>
      </c>
      <c r="I28">
        <v>2.6151</v>
      </c>
      <c r="J28">
        <v>0.96699999999999997</v>
      </c>
      <c r="K28">
        <v>1.0032000000000001</v>
      </c>
    </row>
    <row r="29" spans="1:11" x14ac:dyDescent="0.25">
      <c r="A29" s="11" t="s">
        <v>12</v>
      </c>
      <c r="B29" s="24">
        <v>3.340393518518519</v>
      </c>
      <c r="C29">
        <v>1.9918</v>
      </c>
      <c r="D29" t="s">
        <v>307</v>
      </c>
      <c r="E29" t="s">
        <v>746</v>
      </c>
      <c r="F29" t="s">
        <v>747</v>
      </c>
      <c r="G29">
        <v>13.65</v>
      </c>
      <c r="H29">
        <v>43.89</v>
      </c>
      <c r="I29">
        <v>3.2155</v>
      </c>
      <c r="J29">
        <v>0.96699999999999997</v>
      </c>
      <c r="K29">
        <v>1.0032000000000001</v>
      </c>
    </row>
    <row r="30" spans="1:11" x14ac:dyDescent="0.25">
      <c r="A30" s="11" t="s">
        <v>22</v>
      </c>
      <c r="B30" s="24">
        <v>3.340393518518519</v>
      </c>
      <c r="C30">
        <v>3.2542</v>
      </c>
      <c r="D30" t="s">
        <v>307</v>
      </c>
      <c r="E30" t="s">
        <v>748</v>
      </c>
      <c r="F30" t="s">
        <v>749</v>
      </c>
      <c r="G30">
        <v>16.100000000000001</v>
      </c>
      <c r="H30">
        <v>43.32</v>
      </c>
      <c r="I30">
        <v>2.6915</v>
      </c>
      <c r="J30">
        <v>0.96699999999999997</v>
      </c>
      <c r="K30">
        <v>1.0032000000000001</v>
      </c>
    </row>
    <row r="31" spans="1:11" x14ac:dyDescent="0.25">
      <c r="A31" s="11" t="s">
        <v>70</v>
      </c>
      <c r="B31" s="24">
        <v>3.340393518518519</v>
      </c>
      <c r="C31">
        <v>3.4902000000000002</v>
      </c>
      <c r="D31" t="s">
        <v>307</v>
      </c>
      <c r="E31" t="s">
        <v>750</v>
      </c>
      <c r="F31" t="s">
        <v>751</v>
      </c>
      <c r="G31">
        <v>17.5</v>
      </c>
      <c r="H31">
        <v>41.8</v>
      </c>
      <c r="I31">
        <v>2.3887</v>
      </c>
      <c r="J31">
        <v>0.96699999999999997</v>
      </c>
      <c r="K31">
        <v>1.0032000000000001</v>
      </c>
    </row>
    <row r="32" spans="1:11" x14ac:dyDescent="0.25">
      <c r="A32" s="11" t="s">
        <v>73</v>
      </c>
      <c r="B32" s="24">
        <v>3.340393518518519</v>
      </c>
      <c r="C32">
        <v>4.7443999999999997</v>
      </c>
      <c r="D32" t="s">
        <v>307</v>
      </c>
      <c r="E32" t="s">
        <v>752</v>
      </c>
      <c r="F32" t="s">
        <v>753</v>
      </c>
      <c r="G32">
        <v>17.22</v>
      </c>
      <c r="H32">
        <v>40.97</v>
      </c>
      <c r="I32">
        <v>2.3797999999999999</v>
      </c>
      <c r="J32">
        <v>0.96699999999999997</v>
      </c>
      <c r="K32">
        <v>1.0032000000000001</v>
      </c>
    </row>
    <row r="33" spans="1:11" x14ac:dyDescent="0.25">
      <c r="A33" s="11" t="s">
        <v>155</v>
      </c>
      <c r="B33" s="24">
        <v>3.340393518518519</v>
      </c>
      <c r="C33">
        <v>3.4952000000000001</v>
      </c>
      <c r="D33" t="s">
        <v>307</v>
      </c>
      <c r="E33" t="s">
        <v>754</v>
      </c>
      <c r="F33" t="s">
        <v>755</v>
      </c>
      <c r="G33">
        <v>17.010000000000002</v>
      </c>
      <c r="H33">
        <v>43.89</v>
      </c>
      <c r="I33">
        <v>2.5794999999999999</v>
      </c>
      <c r="J33">
        <v>0.96699999999999997</v>
      </c>
      <c r="K33">
        <v>1.0032000000000001</v>
      </c>
    </row>
    <row r="34" spans="1:11" x14ac:dyDescent="0.25">
      <c r="A34" s="11" t="s">
        <v>155</v>
      </c>
      <c r="B34" s="24">
        <v>3.340393518518519</v>
      </c>
      <c r="C34">
        <v>3.2919999999999998</v>
      </c>
      <c r="D34" t="s">
        <v>307</v>
      </c>
      <c r="E34" t="s">
        <v>756</v>
      </c>
      <c r="F34" t="s">
        <v>757</v>
      </c>
      <c r="G34">
        <v>15.27</v>
      </c>
      <c r="H34">
        <v>44.62</v>
      </c>
      <c r="I34">
        <v>2.9215</v>
      </c>
      <c r="J34">
        <v>0.96699999999999997</v>
      </c>
      <c r="K34">
        <v>1.0032000000000001</v>
      </c>
    </row>
    <row r="35" spans="1:11" x14ac:dyDescent="0.25">
      <c r="A35" s="11" t="s">
        <v>153</v>
      </c>
      <c r="B35" s="24">
        <v>3.340393518518519</v>
      </c>
      <c r="C35">
        <v>3.5714999999999999</v>
      </c>
      <c r="D35" t="s">
        <v>307</v>
      </c>
      <c r="E35" t="s">
        <v>758</v>
      </c>
      <c r="F35" t="s">
        <v>759</v>
      </c>
      <c r="G35">
        <v>18.84</v>
      </c>
      <c r="H35">
        <v>41.14</v>
      </c>
      <c r="I35">
        <v>2.1837</v>
      </c>
      <c r="J35">
        <v>0.96699999999999997</v>
      </c>
      <c r="K35">
        <v>1.0032000000000001</v>
      </c>
    </row>
    <row r="36" spans="1:11" x14ac:dyDescent="0.25">
      <c r="A36" s="11" t="s">
        <v>89</v>
      </c>
      <c r="B36" s="24">
        <v>2.5141203703703705</v>
      </c>
      <c r="C36">
        <v>1.2951999999999999</v>
      </c>
      <c r="D36" t="s">
        <v>307</v>
      </c>
      <c r="E36" t="s">
        <v>760</v>
      </c>
      <c r="F36" t="s">
        <v>761</v>
      </c>
      <c r="G36">
        <v>12.48</v>
      </c>
      <c r="H36">
        <v>42.9</v>
      </c>
      <c r="I36">
        <v>3.4382000000000001</v>
      </c>
      <c r="J36">
        <v>0.96699999999999997</v>
      </c>
      <c r="K36">
        <v>1.0032000000000001</v>
      </c>
    </row>
    <row r="37" spans="1:11" x14ac:dyDescent="0.25">
      <c r="A37" s="11" t="s">
        <v>99</v>
      </c>
      <c r="B37" s="24">
        <v>2.5141203703703705</v>
      </c>
      <c r="C37">
        <v>2.6897000000000002</v>
      </c>
      <c r="D37" t="s">
        <v>307</v>
      </c>
      <c r="E37" t="s">
        <v>762</v>
      </c>
      <c r="F37" t="s">
        <v>763</v>
      </c>
      <c r="G37">
        <v>17.82</v>
      </c>
      <c r="H37">
        <v>41.86</v>
      </c>
      <c r="I37">
        <v>2.3496999999999999</v>
      </c>
      <c r="J37">
        <v>0.96699999999999997</v>
      </c>
      <c r="K37">
        <v>1.0032000000000001</v>
      </c>
    </row>
    <row r="38" spans="1:11" x14ac:dyDescent="0.25">
      <c r="A38" s="11" t="s">
        <v>89</v>
      </c>
      <c r="B38" s="24">
        <v>2.5141203703703705</v>
      </c>
      <c r="C38">
        <v>1.7909999999999999</v>
      </c>
      <c r="D38" t="s">
        <v>307</v>
      </c>
      <c r="E38" t="s">
        <v>764</v>
      </c>
      <c r="F38" t="s">
        <v>765</v>
      </c>
      <c r="G38">
        <v>12.38</v>
      </c>
      <c r="H38">
        <v>45.07</v>
      </c>
      <c r="I38">
        <v>3.6395</v>
      </c>
      <c r="J38">
        <v>0.96699999999999997</v>
      </c>
      <c r="K38">
        <v>1.0032000000000001</v>
      </c>
    </row>
    <row r="39" spans="1:11" x14ac:dyDescent="0.25">
      <c r="A39" s="11" t="s">
        <v>86</v>
      </c>
      <c r="B39" s="24">
        <v>2.5141203703703705</v>
      </c>
      <c r="C39">
        <v>2.5407999999999999</v>
      </c>
      <c r="D39" t="s">
        <v>307</v>
      </c>
      <c r="E39" t="s">
        <v>766</v>
      </c>
      <c r="F39" t="s">
        <v>767</v>
      </c>
      <c r="G39">
        <v>15.68</v>
      </c>
      <c r="H39">
        <v>42.52</v>
      </c>
      <c r="I39">
        <v>2.7122999999999999</v>
      </c>
      <c r="J39">
        <v>0.96699999999999997</v>
      </c>
      <c r="K39">
        <v>1.0032000000000001</v>
      </c>
    </row>
    <row r="40" spans="1:11" x14ac:dyDescent="0.25">
      <c r="A40" s="11" t="s">
        <v>96</v>
      </c>
      <c r="B40" s="24">
        <v>2.5141203703703705</v>
      </c>
      <c r="C40">
        <v>1.8070999999999999</v>
      </c>
      <c r="D40" t="s">
        <v>307</v>
      </c>
      <c r="E40" t="s">
        <v>768</v>
      </c>
      <c r="F40" t="s">
        <v>769</v>
      </c>
      <c r="G40">
        <v>18.260000000000002</v>
      </c>
      <c r="H40">
        <v>63.5</v>
      </c>
      <c r="I40">
        <v>3.4769999999999999</v>
      </c>
      <c r="J40">
        <v>0.96699999999999997</v>
      </c>
      <c r="K40">
        <v>1.0032000000000001</v>
      </c>
    </row>
    <row r="41" spans="1:11" x14ac:dyDescent="0.25">
      <c r="A41" s="11" t="s">
        <v>99</v>
      </c>
      <c r="B41" s="24">
        <v>2.5141203703703705</v>
      </c>
      <c r="C41">
        <v>1.7744</v>
      </c>
      <c r="D41" t="s">
        <v>307</v>
      </c>
      <c r="E41" t="s">
        <v>770</v>
      </c>
      <c r="F41" t="s">
        <v>771</v>
      </c>
      <c r="G41">
        <v>12.25</v>
      </c>
      <c r="H41">
        <v>43.83</v>
      </c>
      <c r="I41">
        <v>3.5764</v>
      </c>
      <c r="J41">
        <v>0.96699999999999997</v>
      </c>
      <c r="K41">
        <v>1.0032000000000001</v>
      </c>
    </row>
    <row r="42" spans="1:11" x14ac:dyDescent="0.25">
      <c r="A42" s="11" t="s">
        <v>142</v>
      </c>
      <c r="B42" s="24">
        <v>2.5141203703703705</v>
      </c>
      <c r="C42">
        <v>3.0796999999999999</v>
      </c>
      <c r="D42" t="s">
        <v>307</v>
      </c>
      <c r="E42" t="s">
        <v>772</v>
      </c>
      <c r="F42" t="s">
        <v>773</v>
      </c>
      <c r="G42">
        <v>18.48</v>
      </c>
      <c r="H42">
        <v>41.28</v>
      </c>
      <c r="I42">
        <v>2.2345000000000002</v>
      </c>
      <c r="J42">
        <v>0.96699999999999997</v>
      </c>
      <c r="K42">
        <v>1.0032000000000001</v>
      </c>
    </row>
    <row r="43" spans="1:11" x14ac:dyDescent="0.25">
      <c r="A43" s="11" t="s">
        <v>142</v>
      </c>
      <c r="B43" s="24">
        <v>2.5141203703703705</v>
      </c>
      <c r="C43">
        <v>1.5558000000000001</v>
      </c>
      <c r="D43" t="s">
        <v>307</v>
      </c>
      <c r="E43" t="s">
        <v>774</v>
      </c>
      <c r="F43" t="s">
        <v>775</v>
      </c>
      <c r="G43">
        <v>14.96</v>
      </c>
      <c r="H43">
        <v>41.81</v>
      </c>
      <c r="I43">
        <v>2.7957999999999998</v>
      </c>
      <c r="J43">
        <v>0.96699999999999997</v>
      </c>
      <c r="K43">
        <v>1.0032000000000001</v>
      </c>
    </row>
    <row r="44" spans="1:11" x14ac:dyDescent="0.25">
      <c r="A44" s="11" t="s">
        <v>92</v>
      </c>
      <c r="B44" s="24">
        <v>2.5141203703703705</v>
      </c>
      <c r="C44">
        <v>4.8224999999999998</v>
      </c>
      <c r="D44" t="s">
        <v>307</v>
      </c>
      <c r="E44" t="s">
        <v>776</v>
      </c>
      <c r="F44" t="s">
        <v>777</v>
      </c>
      <c r="G44">
        <v>14.82</v>
      </c>
      <c r="H44">
        <v>44.61</v>
      </c>
      <c r="I44">
        <v>3.0103</v>
      </c>
      <c r="J44">
        <v>0.96699999999999997</v>
      </c>
      <c r="K44">
        <v>1.0032000000000001</v>
      </c>
    </row>
    <row r="45" spans="1:11" x14ac:dyDescent="0.25">
      <c r="A45" s="11" t="s">
        <v>76</v>
      </c>
      <c r="B45" s="24">
        <v>2.5141203703703705</v>
      </c>
      <c r="C45">
        <v>4.8982999999999999</v>
      </c>
      <c r="D45" t="s">
        <v>307</v>
      </c>
      <c r="E45" t="s">
        <v>778</v>
      </c>
      <c r="F45" t="s">
        <v>779</v>
      </c>
      <c r="G45">
        <v>13.35</v>
      </c>
      <c r="H45">
        <v>46.97</v>
      </c>
      <c r="I45">
        <v>3.5188000000000001</v>
      </c>
      <c r="J45">
        <v>0.96699999999999997</v>
      </c>
      <c r="K45">
        <v>1.0032000000000001</v>
      </c>
    </row>
    <row r="46" spans="1:11" x14ac:dyDescent="0.25">
      <c r="A46" s="11" t="s">
        <v>84</v>
      </c>
      <c r="B46" s="24">
        <v>2.5141203703703705</v>
      </c>
      <c r="C46">
        <v>3.6476000000000002</v>
      </c>
      <c r="D46" t="s">
        <v>307</v>
      </c>
      <c r="E46" t="s">
        <v>780</v>
      </c>
      <c r="F46" t="s">
        <v>781</v>
      </c>
      <c r="G46">
        <v>10.85</v>
      </c>
      <c r="H46">
        <v>46.63</v>
      </c>
      <c r="I46">
        <v>4.2986000000000004</v>
      </c>
      <c r="J46">
        <v>0.96699999999999997</v>
      </c>
      <c r="K46">
        <v>1.0032000000000001</v>
      </c>
    </row>
    <row r="47" spans="1:11" x14ac:dyDescent="0.25">
      <c r="A47" s="11" t="s">
        <v>84</v>
      </c>
      <c r="B47" s="24">
        <v>2.5141203703703705</v>
      </c>
      <c r="C47">
        <v>1.4676</v>
      </c>
      <c r="D47" t="s">
        <v>307</v>
      </c>
      <c r="E47" t="s">
        <v>782</v>
      </c>
      <c r="F47" t="s">
        <v>783</v>
      </c>
      <c r="G47">
        <v>14.79</v>
      </c>
      <c r="H47">
        <v>42.3</v>
      </c>
      <c r="I47">
        <v>2.8589000000000002</v>
      </c>
      <c r="J47">
        <v>0.96699999999999997</v>
      </c>
      <c r="K47">
        <v>1.0032000000000001</v>
      </c>
    </row>
    <row r="48" spans="1:11" x14ac:dyDescent="0.25">
      <c r="A48" s="11" t="s">
        <v>81</v>
      </c>
      <c r="B48" s="24">
        <v>2.5141203703703705</v>
      </c>
      <c r="C48">
        <v>2.3323999999999998</v>
      </c>
      <c r="D48" t="s">
        <v>307</v>
      </c>
      <c r="E48" t="s">
        <v>784</v>
      </c>
      <c r="F48" t="s">
        <v>785</v>
      </c>
      <c r="G48">
        <v>15.59</v>
      </c>
      <c r="H48">
        <v>43.03</v>
      </c>
      <c r="I48">
        <v>2.7601</v>
      </c>
      <c r="J48">
        <v>0.96699999999999997</v>
      </c>
      <c r="K48">
        <v>1.0032000000000001</v>
      </c>
    </row>
    <row r="49" spans="1:11" x14ac:dyDescent="0.25">
      <c r="A49" s="11" t="s">
        <v>79</v>
      </c>
      <c r="B49" s="24">
        <v>2.5141203703703705</v>
      </c>
      <c r="C49">
        <v>2.2871000000000001</v>
      </c>
      <c r="D49" t="s">
        <v>307</v>
      </c>
      <c r="E49" t="s">
        <v>786</v>
      </c>
      <c r="F49" t="s">
        <v>787</v>
      </c>
      <c r="G49">
        <v>14.39</v>
      </c>
      <c r="H49">
        <v>45.33</v>
      </c>
      <c r="I49">
        <v>3.1497999999999999</v>
      </c>
      <c r="J49">
        <v>0.96699999999999997</v>
      </c>
      <c r="K49">
        <v>1.0032000000000001</v>
      </c>
    </row>
    <row r="50" spans="1:11" x14ac:dyDescent="0.25">
      <c r="A50" s="11" t="s">
        <v>156</v>
      </c>
      <c r="B50" s="24">
        <v>2.5141203703703705</v>
      </c>
      <c r="C50">
        <v>2.9668000000000001</v>
      </c>
      <c r="D50" t="s">
        <v>307</v>
      </c>
      <c r="E50" t="s">
        <v>788</v>
      </c>
      <c r="F50" t="s">
        <v>789</v>
      </c>
      <c r="G50">
        <v>11.75</v>
      </c>
      <c r="H50">
        <v>43.95</v>
      </c>
      <c r="I50">
        <v>3.7401</v>
      </c>
      <c r="J50">
        <v>0.96699999999999997</v>
      </c>
      <c r="K50">
        <v>1.0032000000000001</v>
      </c>
    </row>
    <row r="51" spans="1:11" x14ac:dyDescent="0.25">
      <c r="A51" s="11" t="s">
        <v>103</v>
      </c>
      <c r="B51" s="24">
        <v>2.5141203703703705</v>
      </c>
      <c r="C51">
        <v>1.9735</v>
      </c>
      <c r="D51" t="s">
        <v>307</v>
      </c>
      <c r="E51" t="s">
        <v>790</v>
      </c>
      <c r="F51" t="s">
        <v>791</v>
      </c>
      <c r="G51">
        <v>18.309999999999999</v>
      </c>
      <c r="H51">
        <v>40.31</v>
      </c>
      <c r="I51">
        <v>2.2012</v>
      </c>
      <c r="J51">
        <v>0.96699999999999997</v>
      </c>
      <c r="K51">
        <v>1.0032000000000001</v>
      </c>
    </row>
    <row r="52" spans="1:11" x14ac:dyDescent="0.25">
      <c r="A52" s="11" t="s">
        <v>106</v>
      </c>
      <c r="B52" s="24">
        <v>2.5141203703703705</v>
      </c>
      <c r="C52">
        <v>4.3197999999999999</v>
      </c>
      <c r="D52" t="s">
        <v>307</v>
      </c>
      <c r="E52" t="s">
        <v>792</v>
      </c>
      <c r="F52" t="s">
        <v>793</v>
      </c>
      <c r="G52">
        <v>15.13</v>
      </c>
      <c r="H52">
        <v>44.91</v>
      </c>
      <c r="I52">
        <v>2.9693999999999998</v>
      </c>
      <c r="J52">
        <v>0.96699999999999997</v>
      </c>
      <c r="K52">
        <v>1.0032000000000001</v>
      </c>
    </row>
    <row r="53" spans="1:11" x14ac:dyDescent="0.25">
      <c r="A53" s="11" t="s">
        <v>157</v>
      </c>
      <c r="B53" s="24">
        <v>2.5141203703703705</v>
      </c>
      <c r="C53">
        <v>4.6276000000000002</v>
      </c>
      <c r="D53" t="s">
        <v>307</v>
      </c>
      <c r="E53" t="s">
        <v>794</v>
      </c>
      <c r="F53" t="s">
        <v>795</v>
      </c>
      <c r="G53">
        <v>13.25</v>
      </c>
      <c r="H53">
        <v>42.03</v>
      </c>
      <c r="I53">
        <v>3.1714000000000002</v>
      </c>
      <c r="J53">
        <v>0.96699999999999997</v>
      </c>
      <c r="K53">
        <v>1.0032000000000001</v>
      </c>
    </row>
    <row r="54" spans="1:11" x14ac:dyDescent="0.25">
      <c r="A54" s="11" t="s">
        <v>158</v>
      </c>
      <c r="B54" s="24">
        <v>2.5141203703703705</v>
      </c>
      <c r="C54">
        <v>4.2709999999999999</v>
      </c>
      <c r="D54" t="s">
        <v>307</v>
      </c>
      <c r="E54" t="s">
        <v>796</v>
      </c>
      <c r="F54" t="s">
        <v>797</v>
      </c>
      <c r="G54">
        <v>17.170000000000002</v>
      </c>
      <c r="H54">
        <v>42.83</v>
      </c>
      <c r="I54">
        <v>2.4937999999999998</v>
      </c>
      <c r="J54">
        <v>0.96699999999999997</v>
      </c>
      <c r="K54">
        <v>1.0032000000000001</v>
      </c>
    </row>
    <row r="55" spans="1:11" x14ac:dyDescent="0.25">
      <c r="A55" s="11" t="s">
        <v>126</v>
      </c>
      <c r="B55" s="54">
        <v>0.44843749999999999</v>
      </c>
      <c r="C55">
        <v>4.4856999999999996</v>
      </c>
      <c r="D55" t="s">
        <v>307</v>
      </c>
      <c r="E55" t="s">
        <v>798</v>
      </c>
      <c r="F55" t="s">
        <v>799</v>
      </c>
      <c r="G55">
        <v>12.84</v>
      </c>
      <c r="H55">
        <v>45.37</v>
      </c>
      <c r="I55">
        <v>3.5347</v>
      </c>
      <c r="J55">
        <v>0.96699999999999997</v>
      </c>
      <c r="K55">
        <v>1.0032000000000001</v>
      </c>
    </row>
    <row r="56" spans="1:11" x14ac:dyDescent="0.25">
      <c r="A56" s="11" t="s">
        <v>131</v>
      </c>
      <c r="B56" s="54">
        <v>0.44843749999999999</v>
      </c>
      <c r="C56">
        <v>3.2269999999999999</v>
      </c>
      <c r="D56" t="s">
        <v>307</v>
      </c>
      <c r="E56" t="s">
        <v>800</v>
      </c>
      <c r="F56" t="s">
        <v>801</v>
      </c>
      <c r="G56">
        <v>12.06</v>
      </c>
      <c r="H56">
        <v>44.64</v>
      </c>
      <c r="I56">
        <v>3.7017000000000002</v>
      </c>
      <c r="J56">
        <v>0.96699999999999997</v>
      </c>
      <c r="K56">
        <v>1.0032000000000001</v>
      </c>
    </row>
    <row r="57" spans="1:11" x14ac:dyDescent="0.25">
      <c r="A57" s="11" t="s">
        <v>131</v>
      </c>
      <c r="B57" s="54">
        <v>0.44843749999999999</v>
      </c>
      <c r="C57">
        <v>2.1842999999999999</v>
      </c>
      <c r="D57" t="s">
        <v>307</v>
      </c>
      <c r="E57" t="s">
        <v>802</v>
      </c>
      <c r="F57" t="s">
        <v>803</v>
      </c>
      <c r="G57">
        <v>10.45</v>
      </c>
      <c r="H57">
        <v>48.11</v>
      </c>
      <c r="I57">
        <v>4.6058000000000003</v>
      </c>
      <c r="J57">
        <v>0.96699999999999997</v>
      </c>
      <c r="K57">
        <v>1.0032000000000001</v>
      </c>
    </row>
    <row r="58" spans="1:11" x14ac:dyDescent="0.25">
      <c r="A58" s="11" t="s">
        <v>126</v>
      </c>
      <c r="B58" s="54">
        <v>0.44843749999999999</v>
      </c>
      <c r="C58">
        <v>2.6404000000000001</v>
      </c>
      <c r="D58" t="s">
        <v>307</v>
      </c>
      <c r="E58" t="s">
        <v>804</v>
      </c>
      <c r="F58" t="s">
        <v>805</v>
      </c>
      <c r="G58">
        <v>9.59</v>
      </c>
      <c r="H58">
        <v>46.59</v>
      </c>
      <c r="I58">
        <v>4.8598999999999997</v>
      </c>
      <c r="J58">
        <v>0.96699999999999997</v>
      </c>
      <c r="K58">
        <v>1.0032000000000001</v>
      </c>
    </row>
    <row r="59" spans="1:11" x14ac:dyDescent="0.25">
      <c r="A59" s="11" t="s">
        <v>122</v>
      </c>
      <c r="B59" s="54">
        <v>0.44843749999999999</v>
      </c>
      <c r="C59">
        <v>3.0510999999999999</v>
      </c>
      <c r="D59" t="s">
        <v>307</v>
      </c>
      <c r="E59" t="s">
        <v>806</v>
      </c>
      <c r="F59" t="s">
        <v>807</v>
      </c>
      <c r="G59">
        <v>9.91</v>
      </c>
      <c r="H59">
        <v>28.42</v>
      </c>
      <c r="I59">
        <v>2.8668999999999998</v>
      </c>
      <c r="J59">
        <v>0.96699999999999997</v>
      </c>
      <c r="K59">
        <v>1.0032000000000001</v>
      </c>
    </row>
    <row r="60" spans="1:11" x14ac:dyDescent="0.25">
      <c r="A60" s="11" t="s">
        <v>129</v>
      </c>
      <c r="B60" s="54">
        <v>0.44843749999999999</v>
      </c>
      <c r="C60">
        <v>2.5304000000000002</v>
      </c>
      <c r="D60" t="s">
        <v>307</v>
      </c>
      <c r="E60" t="s">
        <v>808</v>
      </c>
      <c r="F60" t="s">
        <v>809</v>
      </c>
      <c r="G60">
        <v>15.19</v>
      </c>
      <c r="H60">
        <v>41.2</v>
      </c>
      <c r="I60">
        <v>2.7118000000000002</v>
      </c>
      <c r="J60">
        <v>0.96699999999999997</v>
      </c>
      <c r="K60">
        <v>1.0032000000000001</v>
      </c>
    </row>
    <row r="61" spans="1:11" x14ac:dyDescent="0.25">
      <c r="A61" s="11" t="s">
        <v>144</v>
      </c>
      <c r="B61" s="54">
        <v>0.44843749999999999</v>
      </c>
      <c r="C61">
        <v>1.9419</v>
      </c>
      <c r="D61" t="s">
        <v>307</v>
      </c>
      <c r="E61" t="s">
        <v>810</v>
      </c>
      <c r="F61" t="s">
        <v>811</v>
      </c>
      <c r="G61">
        <v>13.21</v>
      </c>
      <c r="H61">
        <v>47.84</v>
      </c>
      <c r="I61">
        <v>3.6200999999999999</v>
      </c>
      <c r="J61">
        <v>0.96699999999999997</v>
      </c>
      <c r="K61">
        <v>1.0032000000000001</v>
      </c>
    </row>
    <row r="62" spans="1:11" x14ac:dyDescent="0.25">
      <c r="A62" s="11" t="s">
        <v>144</v>
      </c>
      <c r="B62" s="54">
        <v>0.44843749999999999</v>
      </c>
      <c r="C62">
        <v>2.8959000000000001</v>
      </c>
      <c r="D62" t="s">
        <v>307</v>
      </c>
      <c r="E62" t="s">
        <v>812</v>
      </c>
      <c r="F62" t="s">
        <v>813</v>
      </c>
      <c r="G62">
        <v>13.04</v>
      </c>
      <c r="H62">
        <v>47.75</v>
      </c>
      <c r="I62">
        <v>3.6621000000000001</v>
      </c>
      <c r="J62">
        <v>0.96699999999999997</v>
      </c>
      <c r="K62">
        <v>1.0032000000000001</v>
      </c>
    </row>
    <row r="63" spans="1:11" x14ac:dyDescent="0.25">
      <c r="A63" s="11" t="s">
        <v>122</v>
      </c>
      <c r="B63" s="54">
        <v>0.44843749999999999</v>
      </c>
      <c r="C63">
        <v>1.2272000000000001</v>
      </c>
      <c r="D63" t="s">
        <v>307</v>
      </c>
      <c r="E63" t="s">
        <v>814</v>
      </c>
      <c r="F63" t="s">
        <v>815</v>
      </c>
      <c r="G63">
        <v>11.87</v>
      </c>
      <c r="H63">
        <v>48.19</v>
      </c>
      <c r="I63">
        <v>4.0599999999999996</v>
      </c>
      <c r="J63">
        <v>0.96699999999999997</v>
      </c>
      <c r="K63">
        <v>1.0032000000000001</v>
      </c>
    </row>
    <row r="64" spans="1:11" x14ac:dyDescent="0.25">
      <c r="A64" s="11" t="s">
        <v>117</v>
      </c>
      <c r="B64" s="54">
        <v>0.44843749999999999</v>
      </c>
      <c r="C64">
        <v>1.3044</v>
      </c>
      <c r="D64" t="s">
        <v>307</v>
      </c>
      <c r="E64" t="s">
        <v>816</v>
      </c>
      <c r="F64" t="s">
        <v>817</v>
      </c>
      <c r="G64">
        <v>11.62</v>
      </c>
      <c r="H64">
        <v>46.62</v>
      </c>
      <c r="I64">
        <v>4.0122</v>
      </c>
      <c r="J64">
        <v>0.96699999999999997</v>
      </c>
      <c r="K64">
        <v>1.0032000000000001</v>
      </c>
    </row>
    <row r="65" spans="1:11" x14ac:dyDescent="0.25">
      <c r="A65" s="11" t="s">
        <v>110</v>
      </c>
      <c r="B65" s="54">
        <v>0.44843749999999999</v>
      </c>
      <c r="C65">
        <v>1.5570999999999999</v>
      </c>
      <c r="D65" t="s">
        <v>307</v>
      </c>
      <c r="E65" t="s">
        <v>818</v>
      </c>
      <c r="F65" t="s">
        <v>819</v>
      </c>
      <c r="G65">
        <v>11.43</v>
      </c>
      <c r="H65">
        <v>46.57</v>
      </c>
      <c r="I65">
        <v>4.0758999999999999</v>
      </c>
      <c r="J65">
        <v>0.96699999999999997</v>
      </c>
      <c r="K65">
        <v>1.0032000000000001</v>
      </c>
    </row>
    <row r="66" spans="1:11" x14ac:dyDescent="0.25">
      <c r="A66" s="11" t="s">
        <v>117</v>
      </c>
      <c r="B66" s="54">
        <v>0.44843749999999999</v>
      </c>
      <c r="C66">
        <v>2.5988000000000002</v>
      </c>
      <c r="D66" t="s">
        <v>307</v>
      </c>
      <c r="E66" t="s">
        <v>820</v>
      </c>
      <c r="F66" t="s">
        <v>821</v>
      </c>
      <c r="G66">
        <v>17.13</v>
      </c>
      <c r="H66">
        <v>41.68</v>
      </c>
      <c r="I66">
        <v>2.4331</v>
      </c>
      <c r="J66">
        <v>0.96699999999999997</v>
      </c>
      <c r="K66">
        <v>1.0032000000000001</v>
      </c>
    </row>
    <row r="67" spans="1:11" x14ac:dyDescent="0.25">
      <c r="A67" s="11" t="s">
        <v>119</v>
      </c>
      <c r="B67" s="54">
        <v>0.44843749999999999</v>
      </c>
      <c r="C67">
        <v>3.1951999999999998</v>
      </c>
      <c r="D67" t="s">
        <v>307</v>
      </c>
      <c r="E67" t="s">
        <v>822</v>
      </c>
      <c r="F67" t="s">
        <v>823</v>
      </c>
      <c r="G67">
        <v>8.4</v>
      </c>
      <c r="H67">
        <v>44.29</v>
      </c>
      <c r="I67">
        <v>5.2698</v>
      </c>
      <c r="J67">
        <v>0.96699999999999997</v>
      </c>
      <c r="K67">
        <v>1.0032000000000001</v>
      </c>
    </row>
    <row r="68" spans="1:11" x14ac:dyDescent="0.25">
      <c r="A68" s="11" t="s">
        <v>119</v>
      </c>
      <c r="B68" s="54">
        <v>0.44843749999999999</v>
      </c>
      <c r="C68">
        <v>1.6778</v>
      </c>
      <c r="D68" t="s">
        <v>307</v>
      </c>
      <c r="E68" t="s">
        <v>824</v>
      </c>
      <c r="F68" t="s">
        <v>825</v>
      </c>
      <c r="G68">
        <v>8.52</v>
      </c>
      <c r="H68">
        <v>48.25</v>
      </c>
      <c r="I68">
        <v>5.6626000000000003</v>
      </c>
      <c r="J68">
        <v>0.96699999999999997</v>
      </c>
      <c r="K68">
        <v>1.0032000000000001</v>
      </c>
    </row>
    <row r="69" spans="1:11" x14ac:dyDescent="0.25">
      <c r="A69" s="11" t="s">
        <v>114</v>
      </c>
      <c r="B69" s="54">
        <v>0.44843749999999999</v>
      </c>
      <c r="C69">
        <v>1.6652</v>
      </c>
      <c r="D69" t="s">
        <v>307</v>
      </c>
      <c r="E69" t="s">
        <v>826</v>
      </c>
      <c r="F69" t="s">
        <v>827</v>
      </c>
      <c r="G69">
        <v>9.7200000000000006</v>
      </c>
      <c r="H69">
        <v>53.62</v>
      </c>
      <c r="I69">
        <v>5.5185000000000004</v>
      </c>
      <c r="J69">
        <v>0.96699999999999997</v>
      </c>
      <c r="K69">
        <v>1.0032000000000001</v>
      </c>
    </row>
    <row r="70" spans="1:11" x14ac:dyDescent="0.25">
      <c r="A70" s="11" t="s">
        <v>136</v>
      </c>
      <c r="B70" s="24">
        <v>0.44843749999999999</v>
      </c>
      <c r="C70">
        <v>3.9729000000000001</v>
      </c>
      <c r="D70" t="s">
        <v>307</v>
      </c>
      <c r="E70" t="s">
        <v>828</v>
      </c>
      <c r="F70" t="s">
        <v>829</v>
      </c>
      <c r="G70">
        <v>13.13</v>
      </c>
      <c r="H70">
        <v>49.49</v>
      </c>
      <c r="I70">
        <v>3.7679999999999998</v>
      </c>
      <c r="J70">
        <v>0.96699999999999997</v>
      </c>
      <c r="K70">
        <v>1.0032000000000001</v>
      </c>
    </row>
    <row r="71" spans="1:11" x14ac:dyDescent="0.25">
      <c r="A71" s="11" t="s">
        <v>159</v>
      </c>
      <c r="B71" s="24">
        <v>0.44843749999999999</v>
      </c>
      <c r="C71">
        <v>2.508</v>
      </c>
      <c r="D71" t="s">
        <v>307</v>
      </c>
      <c r="E71" t="s">
        <v>830</v>
      </c>
      <c r="F71" t="s">
        <v>831</v>
      </c>
      <c r="G71">
        <v>14.15</v>
      </c>
      <c r="H71">
        <v>46.56</v>
      </c>
      <c r="I71">
        <v>3.2913999999999999</v>
      </c>
      <c r="J71">
        <v>0.96699999999999997</v>
      </c>
      <c r="K71">
        <v>1.0032000000000001</v>
      </c>
    </row>
    <row r="72" spans="1:11" x14ac:dyDescent="0.25">
      <c r="A72" s="11" t="s">
        <v>136</v>
      </c>
      <c r="B72" s="24">
        <v>0.44843749999999999</v>
      </c>
      <c r="C72">
        <v>4.3011999999999997</v>
      </c>
      <c r="D72" t="s">
        <v>307</v>
      </c>
      <c r="E72" t="s">
        <v>832</v>
      </c>
      <c r="F72" t="s">
        <v>833</v>
      </c>
      <c r="G72">
        <v>12.6</v>
      </c>
      <c r="H72">
        <v>45.67</v>
      </c>
      <c r="I72">
        <v>3.6246999999999998</v>
      </c>
      <c r="J72">
        <v>0.96699999999999997</v>
      </c>
      <c r="K72">
        <v>1.0032000000000001</v>
      </c>
    </row>
    <row r="73" spans="1:11" x14ac:dyDescent="0.25">
      <c r="A73" s="11" t="s">
        <v>138</v>
      </c>
      <c r="B73" s="54">
        <v>0.44843749999999999</v>
      </c>
      <c r="C73">
        <v>3.3403999999999998</v>
      </c>
      <c r="D73" t="s">
        <v>307</v>
      </c>
      <c r="E73" t="s">
        <v>834</v>
      </c>
      <c r="F73" t="s">
        <v>835</v>
      </c>
      <c r="G73">
        <v>13.06</v>
      </c>
      <c r="H73">
        <v>45.85</v>
      </c>
      <c r="I73">
        <v>3.5106999999999999</v>
      </c>
      <c r="J73">
        <v>0.96699999999999997</v>
      </c>
      <c r="K73">
        <v>1.0032000000000001</v>
      </c>
    </row>
    <row r="74" spans="1:11" x14ac:dyDescent="0.25">
      <c r="A74" s="11" t="s">
        <v>160</v>
      </c>
      <c r="B74" s="54">
        <v>0.44843749999999999</v>
      </c>
      <c r="C74">
        <v>4.8372000000000002</v>
      </c>
      <c r="D74" t="s">
        <v>307</v>
      </c>
      <c r="E74" t="s">
        <v>836</v>
      </c>
      <c r="F74" t="s">
        <v>837</v>
      </c>
      <c r="G74">
        <v>11.41</v>
      </c>
      <c r="H74">
        <v>46.34</v>
      </c>
      <c r="I74">
        <v>4.0598000000000001</v>
      </c>
      <c r="J74">
        <v>0.96699999999999997</v>
      </c>
      <c r="K74">
        <v>1.0032000000000001</v>
      </c>
    </row>
    <row r="75" spans="1:11" x14ac:dyDescent="0.25">
      <c r="A75" s="11" t="s">
        <v>138</v>
      </c>
      <c r="B75" s="54">
        <v>0.44843749999999999</v>
      </c>
      <c r="C75">
        <v>3.8054999999999999</v>
      </c>
      <c r="D75" t="s">
        <v>307</v>
      </c>
      <c r="E75" t="s">
        <v>838</v>
      </c>
      <c r="F75" t="s">
        <v>839</v>
      </c>
      <c r="G75">
        <v>9.86</v>
      </c>
      <c r="H75">
        <v>51.52</v>
      </c>
      <c r="I75">
        <v>5.226</v>
      </c>
      <c r="J75">
        <v>0.96699999999999997</v>
      </c>
      <c r="K75">
        <v>1.0032000000000001</v>
      </c>
    </row>
    <row r="76" spans="1:11" x14ac:dyDescent="0.25">
      <c r="A76" s="11" t="s">
        <v>138</v>
      </c>
      <c r="B76" s="54">
        <v>0.44843749999999999</v>
      </c>
      <c r="C76">
        <v>3.2235</v>
      </c>
      <c r="D76" t="s">
        <v>307</v>
      </c>
      <c r="E76" t="s">
        <v>840</v>
      </c>
      <c r="F76" t="s">
        <v>841</v>
      </c>
      <c r="G76">
        <v>11.55</v>
      </c>
      <c r="H76">
        <v>49.55</v>
      </c>
      <c r="I76">
        <v>4.2896999999999998</v>
      </c>
      <c r="J76">
        <v>0.96699999999999997</v>
      </c>
      <c r="K76">
        <v>1.0032000000000001</v>
      </c>
    </row>
    <row r="77" spans="1:11" x14ac:dyDescent="0.25">
      <c r="A77" s="11" t="s">
        <v>138</v>
      </c>
      <c r="B77" s="54">
        <v>0.44843749999999999</v>
      </c>
      <c r="C77">
        <v>4.7840999999999996</v>
      </c>
      <c r="D77" t="s">
        <v>307</v>
      </c>
      <c r="E77" t="s">
        <v>842</v>
      </c>
      <c r="F77" t="s">
        <v>843</v>
      </c>
      <c r="G77">
        <v>12.33</v>
      </c>
      <c r="H77">
        <v>46.14</v>
      </c>
      <c r="I77">
        <v>3.7433000000000001</v>
      </c>
      <c r="J77">
        <v>0.96699999999999997</v>
      </c>
      <c r="K77">
        <v>1.0032000000000001</v>
      </c>
    </row>
    <row r="78" spans="1:11" x14ac:dyDescent="0.25">
      <c r="A78" s="11" t="s">
        <v>138</v>
      </c>
      <c r="B78" s="54">
        <v>0.44843749999999999</v>
      </c>
      <c r="C78">
        <v>1.4882</v>
      </c>
      <c r="D78" t="s">
        <v>307</v>
      </c>
      <c r="E78" t="s">
        <v>844</v>
      </c>
      <c r="F78" t="s">
        <v>845</v>
      </c>
      <c r="G78">
        <v>9.99</v>
      </c>
      <c r="H78">
        <v>52.46</v>
      </c>
      <c r="I78">
        <v>5.2534000000000001</v>
      </c>
      <c r="J78">
        <v>0.96699999999999997</v>
      </c>
      <c r="K78">
        <v>1.0032000000000001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N8" sqref="N8"/>
    </sheetView>
  </sheetViews>
  <sheetFormatPr defaultColWidth="8.85546875" defaultRowHeight="15" x14ac:dyDescent="0.25"/>
  <cols>
    <col min="13" max="13" width="10.140625" bestFit="1" customWidth="1"/>
  </cols>
  <sheetData>
    <row r="1" spans="1:16" x14ac:dyDescent="0.25">
      <c r="A1" t="s">
        <v>691</v>
      </c>
      <c r="B1" t="s">
        <v>0</v>
      </c>
      <c r="C1" t="s">
        <v>300</v>
      </c>
      <c r="D1" t="s">
        <v>301</v>
      </c>
      <c r="E1" t="s">
        <v>302</v>
      </c>
      <c r="F1" t="s">
        <v>303</v>
      </c>
      <c r="G1" t="s">
        <v>162</v>
      </c>
      <c r="H1" t="s">
        <v>169</v>
      </c>
      <c r="I1" t="s">
        <v>304</v>
      </c>
      <c r="J1" t="s">
        <v>305</v>
      </c>
      <c r="K1" t="s">
        <v>306</v>
      </c>
    </row>
    <row r="2" spans="1:16" ht="15.75" x14ac:dyDescent="0.25">
      <c r="A2" s="5" t="s">
        <v>12</v>
      </c>
      <c r="B2" s="6">
        <v>3.340393518518519</v>
      </c>
      <c r="C2">
        <v>2.5524</v>
      </c>
      <c r="D2" t="s">
        <v>307</v>
      </c>
      <c r="E2" t="s">
        <v>308</v>
      </c>
      <c r="F2" t="s">
        <v>309</v>
      </c>
      <c r="G2">
        <v>13.3</v>
      </c>
      <c r="H2">
        <v>37.549999999999997</v>
      </c>
      <c r="I2">
        <v>2.8241000000000001</v>
      </c>
      <c r="J2">
        <v>0.998</v>
      </c>
      <c r="K2">
        <v>0.999</v>
      </c>
      <c r="M2" s="48"/>
      <c r="N2" s="49"/>
      <c r="O2" s="49"/>
      <c r="P2" s="49"/>
    </row>
    <row r="3" spans="1:16" x14ac:dyDescent="0.25">
      <c r="A3" s="5" t="s">
        <v>31</v>
      </c>
      <c r="B3" s="6">
        <v>4.166666666666667</v>
      </c>
      <c r="C3">
        <v>1.5761000000000001</v>
      </c>
      <c r="D3" t="s">
        <v>307</v>
      </c>
      <c r="E3" t="s">
        <v>310</v>
      </c>
      <c r="F3" t="s">
        <v>311</v>
      </c>
      <c r="G3">
        <v>7.1</v>
      </c>
      <c r="H3">
        <v>31.85</v>
      </c>
      <c r="I3">
        <v>4.4882999999999997</v>
      </c>
      <c r="J3">
        <v>0.998</v>
      </c>
      <c r="K3">
        <v>0.999</v>
      </c>
      <c r="M3" s="15"/>
      <c r="N3" s="49"/>
      <c r="O3" s="49"/>
      <c r="P3" s="49"/>
    </row>
    <row r="4" spans="1:16" x14ac:dyDescent="0.25">
      <c r="B4" s="24">
        <v>4.166666666666667</v>
      </c>
      <c r="C4">
        <v>0.93799999999999994</v>
      </c>
      <c r="D4" t="s">
        <v>307</v>
      </c>
      <c r="E4" t="s">
        <v>312</v>
      </c>
      <c r="F4" t="s">
        <v>313</v>
      </c>
      <c r="G4">
        <v>4.43</v>
      </c>
      <c r="H4">
        <v>16.260000000000002</v>
      </c>
      <c r="I4">
        <v>3.6751</v>
      </c>
      <c r="J4">
        <v>0.998</v>
      </c>
      <c r="K4">
        <v>0.999</v>
      </c>
      <c r="M4" s="15"/>
      <c r="N4" s="49"/>
      <c r="O4" s="49"/>
      <c r="P4" s="49"/>
    </row>
    <row r="5" spans="1:16" x14ac:dyDescent="0.25">
      <c r="B5" s="6">
        <v>4.166666666666667</v>
      </c>
      <c r="C5">
        <v>1.0649</v>
      </c>
      <c r="D5" t="s">
        <v>307</v>
      </c>
      <c r="E5" t="s">
        <v>314</v>
      </c>
      <c r="F5" t="s">
        <v>315</v>
      </c>
      <c r="G5">
        <v>6.49</v>
      </c>
      <c r="H5">
        <v>29.84</v>
      </c>
      <c r="I5">
        <v>4.6001000000000003</v>
      </c>
      <c r="J5">
        <v>0.998</v>
      </c>
      <c r="K5">
        <v>0.999</v>
      </c>
      <c r="M5" s="50"/>
      <c r="N5" s="49"/>
      <c r="O5" s="49"/>
      <c r="P5" s="49"/>
    </row>
    <row r="6" spans="1:16" ht="15.75" x14ac:dyDescent="0.25">
      <c r="B6" s="6">
        <v>4.166666666666667</v>
      </c>
      <c r="C6">
        <v>0.4143</v>
      </c>
      <c r="D6" t="s">
        <v>307</v>
      </c>
      <c r="E6" t="s">
        <v>316</v>
      </c>
      <c r="F6" t="s">
        <v>317</v>
      </c>
      <c r="G6">
        <v>12.28</v>
      </c>
      <c r="H6">
        <v>43.89</v>
      </c>
      <c r="I6">
        <v>3.5741000000000001</v>
      </c>
      <c r="J6">
        <v>0.998</v>
      </c>
      <c r="K6">
        <v>0.999</v>
      </c>
      <c r="M6" s="48"/>
    </row>
    <row r="7" spans="1:16" x14ac:dyDescent="0.25">
      <c r="B7" s="6">
        <v>4.166666666666667</v>
      </c>
      <c r="C7">
        <v>1.1561999999999999</v>
      </c>
      <c r="D7" t="s">
        <v>307</v>
      </c>
      <c r="E7" t="s">
        <v>318</v>
      </c>
      <c r="F7" t="s">
        <v>319</v>
      </c>
      <c r="G7">
        <v>10.07</v>
      </c>
      <c r="H7">
        <v>41.89</v>
      </c>
      <c r="I7">
        <v>4.1603000000000003</v>
      </c>
      <c r="J7">
        <v>0.998</v>
      </c>
      <c r="K7">
        <v>0.999</v>
      </c>
      <c r="M7" s="15"/>
    </row>
    <row r="8" spans="1:16" x14ac:dyDescent="0.25">
      <c r="B8" s="6">
        <v>4.166666666666667</v>
      </c>
      <c r="C8">
        <v>1.2698</v>
      </c>
      <c r="D8" t="s">
        <v>307</v>
      </c>
      <c r="E8" t="s">
        <v>320</v>
      </c>
      <c r="F8" t="s">
        <v>321</v>
      </c>
      <c r="G8">
        <v>13.47</v>
      </c>
      <c r="H8">
        <v>42.15</v>
      </c>
      <c r="I8">
        <v>3.1288</v>
      </c>
      <c r="J8">
        <v>0.998</v>
      </c>
      <c r="K8">
        <v>0.999</v>
      </c>
      <c r="M8" s="15"/>
    </row>
    <row r="9" spans="1:16" x14ac:dyDescent="0.25">
      <c r="B9" s="6">
        <v>4.166666666666667</v>
      </c>
      <c r="C9">
        <v>0.80730000000000002</v>
      </c>
      <c r="D9" t="s">
        <v>307</v>
      </c>
      <c r="E9" t="s">
        <v>322</v>
      </c>
      <c r="F9" t="s">
        <v>323</v>
      </c>
      <c r="G9">
        <v>12.02</v>
      </c>
      <c r="H9">
        <v>39.549999999999997</v>
      </c>
      <c r="I9">
        <v>3.2900999999999998</v>
      </c>
      <c r="J9">
        <v>0.998</v>
      </c>
      <c r="K9">
        <v>0.999</v>
      </c>
      <c r="M9" s="50"/>
    </row>
    <row r="10" spans="1:16" x14ac:dyDescent="0.25">
      <c r="B10" s="6">
        <v>4.166666666666667</v>
      </c>
      <c r="C10">
        <v>0.55210000000000004</v>
      </c>
      <c r="D10" t="s">
        <v>307</v>
      </c>
      <c r="E10" t="s">
        <v>324</v>
      </c>
      <c r="F10" t="s">
        <v>325</v>
      </c>
      <c r="G10">
        <v>10.050000000000001</v>
      </c>
      <c r="H10">
        <v>30.99</v>
      </c>
      <c r="I10">
        <v>3.0836000000000001</v>
      </c>
      <c r="J10">
        <v>0.998</v>
      </c>
      <c r="K10">
        <v>0.999</v>
      </c>
    </row>
    <row r="11" spans="1:16" x14ac:dyDescent="0.25">
      <c r="A11" s="5" t="s">
        <v>12</v>
      </c>
      <c r="B11" s="6">
        <v>3.340393518518519</v>
      </c>
      <c r="C11">
        <v>2.1907999999999999</v>
      </c>
      <c r="D11" t="s">
        <v>307</v>
      </c>
      <c r="E11" t="s">
        <v>326</v>
      </c>
      <c r="F11" t="s">
        <v>327</v>
      </c>
      <c r="G11">
        <v>10.77</v>
      </c>
      <c r="H11">
        <v>33.36</v>
      </c>
      <c r="I11">
        <v>3.0988000000000002</v>
      </c>
      <c r="J11">
        <v>0.998</v>
      </c>
      <c r="K11">
        <v>0.999</v>
      </c>
    </row>
    <row r="12" spans="1:16" x14ac:dyDescent="0.25">
      <c r="B12" s="6">
        <v>3.340393518518519</v>
      </c>
      <c r="C12">
        <v>1.069</v>
      </c>
      <c r="D12" t="s">
        <v>307</v>
      </c>
      <c r="E12" t="s">
        <v>328</v>
      </c>
      <c r="F12" t="s">
        <v>329</v>
      </c>
      <c r="G12">
        <v>9.3699999999999992</v>
      </c>
      <c r="H12">
        <v>31.24</v>
      </c>
      <c r="I12">
        <v>3.3332999999999999</v>
      </c>
      <c r="J12">
        <v>0.998</v>
      </c>
      <c r="K12">
        <v>0.999</v>
      </c>
    </row>
    <row r="13" spans="1:16" x14ac:dyDescent="0.25">
      <c r="B13" s="6">
        <v>3.340393518518519</v>
      </c>
      <c r="C13">
        <v>1.3808</v>
      </c>
      <c r="D13" t="s">
        <v>307</v>
      </c>
      <c r="E13" t="s">
        <v>330</v>
      </c>
      <c r="F13" t="s">
        <v>331</v>
      </c>
      <c r="G13">
        <v>12.09</v>
      </c>
      <c r="H13">
        <v>39.340000000000003</v>
      </c>
      <c r="I13">
        <v>3.2536</v>
      </c>
      <c r="J13">
        <v>0.998</v>
      </c>
      <c r="K13">
        <v>0.999</v>
      </c>
    </row>
    <row r="14" spans="1:16" x14ac:dyDescent="0.25">
      <c r="B14" s="6">
        <v>3.340393518518519</v>
      </c>
      <c r="C14">
        <v>1.5811999999999999</v>
      </c>
      <c r="D14" t="s">
        <v>307</v>
      </c>
      <c r="E14" t="s">
        <v>332</v>
      </c>
      <c r="F14" t="s">
        <v>333</v>
      </c>
      <c r="G14">
        <v>11.32</v>
      </c>
      <c r="H14">
        <v>36.39</v>
      </c>
      <c r="I14">
        <v>3.2136999999999998</v>
      </c>
      <c r="J14">
        <v>0.998</v>
      </c>
      <c r="K14">
        <v>0.999</v>
      </c>
    </row>
    <row r="15" spans="1:16" x14ac:dyDescent="0.25">
      <c r="B15" s="6">
        <v>3.340393518518519</v>
      </c>
      <c r="C15">
        <v>1.1218999999999999</v>
      </c>
      <c r="D15" t="s">
        <v>307</v>
      </c>
      <c r="E15" t="s">
        <v>334</v>
      </c>
      <c r="F15" t="s">
        <v>335</v>
      </c>
      <c r="G15">
        <v>9.3000000000000007</v>
      </c>
      <c r="H15">
        <v>30.17</v>
      </c>
      <c r="I15">
        <v>3.2429000000000001</v>
      </c>
      <c r="J15">
        <v>0.998</v>
      </c>
      <c r="K15">
        <v>0.999</v>
      </c>
    </row>
    <row r="16" spans="1:16" x14ac:dyDescent="0.25">
      <c r="B16" s="6">
        <v>2.5141203703703705</v>
      </c>
      <c r="C16">
        <v>1.3880999999999999</v>
      </c>
      <c r="D16" t="s">
        <v>307</v>
      </c>
      <c r="E16" t="s">
        <v>336</v>
      </c>
      <c r="F16" t="s">
        <v>337</v>
      </c>
      <c r="G16">
        <v>9.3000000000000007</v>
      </c>
      <c r="H16">
        <v>34.6</v>
      </c>
      <c r="I16">
        <v>3.7189999999999999</v>
      </c>
      <c r="J16">
        <v>0.998</v>
      </c>
      <c r="K16">
        <v>0.999</v>
      </c>
    </row>
    <row r="17" spans="2:11" x14ac:dyDescent="0.25">
      <c r="B17" s="6">
        <v>2.5141203703703705</v>
      </c>
      <c r="C17">
        <v>1.5008999999999999</v>
      </c>
      <c r="D17" t="s">
        <v>307</v>
      </c>
      <c r="E17" t="s">
        <v>338</v>
      </c>
      <c r="F17" t="s">
        <v>339</v>
      </c>
      <c r="G17">
        <v>14.59</v>
      </c>
      <c r="H17">
        <v>41.13</v>
      </c>
      <c r="I17">
        <v>2.8184999999999998</v>
      </c>
      <c r="J17">
        <v>0.998</v>
      </c>
      <c r="K17">
        <v>0.999</v>
      </c>
    </row>
    <row r="18" spans="2:11" x14ac:dyDescent="0.25">
      <c r="B18" s="6">
        <v>2.5141203703703705</v>
      </c>
      <c r="C18">
        <v>1.3149999999999999</v>
      </c>
      <c r="D18" t="s">
        <v>307</v>
      </c>
      <c r="E18" t="s">
        <v>340</v>
      </c>
      <c r="F18" t="s">
        <v>341</v>
      </c>
      <c r="G18">
        <v>9.31</v>
      </c>
      <c r="H18">
        <v>32.68</v>
      </c>
      <c r="I18">
        <v>3.5095999999999998</v>
      </c>
      <c r="J18">
        <v>0.998</v>
      </c>
      <c r="K18">
        <v>0.999</v>
      </c>
    </row>
    <row r="19" spans="2:11" x14ac:dyDescent="0.25">
      <c r="B19" s="6">
        <v>2.5141203703703705</v>
      </c>
      <c r="C19">
        <v>1.7627999999999999</v>
      </c>
      <c r="D19" t="s">
        <v>307</v>
      </c>
      <c r="E19" t="s">
        <v>342</v>
      </c>
      <c r="F19" t="s">
        <v>343</v>
      </c>
      <c r="G19">
        <v>11.08</v>
      </c>
      <c r="H19">
        <v>33.43</v>
      </c>
      <c r="I19">
        <v>3.0171000000000001</v>
      </c>
      <c r="J19">
        <v>0.998</v>
      </c>
      <c r="K19">
        <v>0.999</v>
      </c>
    </row>
    <row r="20" spans="2:11" x14ac:dyDescent="0.25">
      <c r="B20" s="13">
        <v>0.44843749999999999</v>
      </c>
      <c r="C20">
        <v>1.3120000000000001</v>
      </c>
      <c r="D20" t="s">
        <v>307</v>
      </c>
      <c r="E20" t="s">
        <v>344</v>
      </c>
      <c r="F20" t="s">
        <v>345</v>
      </c>
      <c r="G20">
        <v>10.119999999999999</v>
      </c>
      <c r="H20">
        <v>39.19</v>
      </c>
      <c r="I20">
        <v>3.8736999999999999</v>
      </c>
      <c r="J20">
        <v>0.998</v>
      </c>
      <c r="K20">
        <v>0.999</v>
      </c>
    </row>
    <row r="21" spans="2:11" x14ac:dyDescent="0.25">
      <c r="B21" s="6">
        <v>0.44843749999999999</v>
      </c>
      <c r="C21">
        <v>1.3617999999999999</v>
      </c>
      <c r="D21" t="s">
        <v>307</v>
      </c>
      <c r="E21" t="s">
        <v>346</v>
      </c>
      <c r="F21" t="s">
        <v>347</v>
      </c>
      <c r="G21">
        <v>10.51</v>
      </c>
      <c r="H21">
        <v>38.299999999999997</v>
      </c>
      <c r="I21">
        <v>3.6457000000000002</v>
      </c>
      <c r="J21">
        <v>0.998</v>
      </c>
      <c r="K21">
        <v>0.999</v>
      </c>
    </row>
    <row r="22" spans="2:11" x14ac:dyDescent="0.25">
      <c r="B22" s="13">
        <v>0.44843749999999999</v>
      </c>
      <c r="C22">
        <v>0.40229999999999999</v>
      </c>
      <c r="D22" t="s">
        <v>307</v>
      </c>
      <c r="E22" t="s">
        <v>348</v>
      </c>
      <c r="F22" t="s">
        <v>349</v>
      </c>
      <c r="G22">
        <v>8.27</v>
      </c>
      <c r="H22">
        <v>28.05</v>
      </c>
      <c r="I22">
        <v>3.3940000000000001</v>
      </c>
      <c r="J22">
        <v>0.998</v>
      </c>
      <c r="K22">
        <v>0.999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MacronutrientAnalysis</vt:lpstr>
      <vt:lpstr>SilkMass</vt:lpstr>
      <vt:lpstr>SilkElem</vt:lpstr>
      <vt:lpstr>ExcremArea</vt:lpstr>
      <vt:lpstr>ExcElemCombined</vt:lpstr>
      <vt:lpstr>ElemPrey</vt:lpstr>
      <vt:lpstr>CricketNutrients</vt:lpstr>
      <vt:lpstr>ElemEgest</vt:lpstr>
      <vt:lpstr>ElemSilk</vt:lpstr>
      <vt:lpstr>MacroRegres</vt:lpstr>
      <vt:lpstr>ElemRegres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Cody Barnes</cp:lastModifiedBy>
  <dcterms:created xsi:type="dcterms:W3CDTF">2017-02-20T20:46:49Z</dcterms:created>
  <dcterms:modified xsi:type="dcterms:W3CDTF">2018-10-01T14:48:43Z</dcterms:modified>
</cp:coreProperties>
</file>