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795" windowHeight="1195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90" i="1" l="1"/>
  <c r="C90" i="1"/>
  <c r="K88" i="1"/>
  <c r="J88" i="1"/>
  <c r="CX69" i="1"/>
  <c r="Q69" i="1"/>
  <c r="P69" i="1"/>
  <c r="K69" i="1"/>
  <c r="J69" i="1"/>
  <c r="P67" i="1"/>
  <c r="S65" i="1"/>
  <c r="K65" i="1"/>
  <c r="J65" i="1"/>
  <c r="D65" i="1"/>
  <c r="C65" i="1"/>
  <c r="Q64" i="1"/>
  <c r="P64" i="1"/>
  <c r="CX63" i="1"/>
  <c r="Q63" i="1"/>
  <c r="P63" i="1"/>
  <c r="J63" i="1"/>
  <c r="Q62" i="1"/>
  <c r="P62" i="1"/>
  <c r="I62" i="1"/>
  <c r="H62" i="1"/>
  <c r="G62" i="1"/>
  <c r="E62" i="1"/>
  <c r="W61" i="1"/>
  <c r="V61" i="1"/>
  <c r="Q61" i="1"/>
  <c r="P61" i="1"/>
  <c r="BE57" i="1"/>
  <c r="Q57" i="1"/>
  <c r="P57" i="1"/>
  <c r="W55" i="1"/>
  <c r="V55" i="1"/>
  <c r="T55" i="1"/>
  <c r="S55" i="1"/>
  <c r="Q55" i="1"/>
  <c r="P55" i="1"/>
  <c r="BD50" i="1"/>
  <c r="D50" i="1"/>
  <c r="C50" i="1"/>
  <c r="BE44" i="1"/>
  <c r="W42" i="1"/>
  <c r="V42" i="1"/>
  <c r="T42" i="1"/>
  <c r="S42" i="1"/>
  <c r="D41" i="1"/>
  <c r="C41" i="1"/>
  <c r="BD37" i="1"/>
  <c r="W37" i="1"/>
  <c r="V37" i="1"/>
  <c r="T37" i="1"/>
  <c r="S37" i="1"/>
  <c r="Q37" i="1"/>
  <c r="P37" i="1"/>
  <c r="K37" i="1"/>
  <c r="J37" i="1"/>
  <c r="AP36" i="1"/>
  <c r="W36" i="1"/>
  <c r="V36" i="1"/>
  <c r="T36" i="1"/>
  <c r="S36" i="1"/>
  <c r="Q36" i="1"/>
  <c r="P36" i="1"/>
  <c r="J34" i="1"/>
  <c r="D32" i="1"/>
  <c r="C32" i="1"/>
  <c r="K31" i="1"/>
  <c r="J31" i="1"/>
  <c r="W29" i="1"/>
  <c r="V29" i="1"/>
  <c r="T29" i="1"/>
  <c r="S29" i="1"/>
  <c r="Q29" i="1"/>
  <c r="P29" i="1"/>
  <c r="D29" i="1"/>
  <c r="C29" i="1"/>
  <c r="W27" i="1"/>
  <c r="V27" i="1"/>
  <c r="T27" i="1"/>
  <c r="S27" i="1"/>
  <c r="Q27" i="1"/>
  <c r="P27" i="1"/>
  <c r="CX24" i="1"/>
  <c r="P24" i="1"/>
  <c r="K24" i="1"/>
  <c r="J24" i="1"/>
  <c r="W22" i="1"/>
  <c r="V22" i="1"/>
  <c r="T22" i="1"/>
  <c r="S22" i="1"/>
  <c r="Q22" i="1"/>
  <c r="P22" i="1"/>
  <c r="D22" i="1"/>
  <c r="C22" i="1"/>
  <c r="K19" i="1"/>
  <c r="J19" i="1"/>
  <c r="D19" i="1"/>
  <c r="C19" i="1"/>
  <c r="K17" i="1"/>
  <c r="J17" i="1"/>
  <c r="T12" i="1"/>
  <c r="S12" i="1"/>
  <c r="Q12" i="1"/>
  <c r="P12" i="1"/>
  <c r="W11" i="1"/>
  <c r="V11" i="1"/>
  <c r="T11" i="1"/>
  <c r="S11" i="1"/>
  <c r="Q11" i="1"/>
  <c r="P11" i="1"/>
  <c r="W9" i="1"/>
  <c r="K9" i="1"/>
  <c r="J9" i="1"/>
  <c r="W8" i="1"/>
  <c r="V8" i="1"/>
  <c r="T8" i="1"/>
  <c r="S8" i="1"/>
  <c r="P8" i="1"/>
  <c r="W5" i="1"/>
  <c r="V5" i="1"/>
  <c r="T5" i="1"/>
  <c r="S5" i="1"/>
  <c r="Q5" i="1"/>
</calcChain>
</file>

<file path=xl/sharedStrings.xml><?xml version="1.0" encoding="utf-8"?>
<sst xmlns="http://schemas.openxmlformats.org/spreadsheetml/2006/main" count="4456" uniqueCount="392">
  <si>
    <t>Morphology</t>
  </si>
  <si>
    <t>Life history traits</t>
  </si>
  <si>
    <t>Movement</t>
  </si>
  <si>
    <t>Coloration</t>
  </si>
  <si>
    <t>Habitat</t>
  </si>
  <si>
    <t>Distribution</t>
  </si>
  <si>
    <t>Threats</t>
  </si>
  <si>
    <t>Sexual dimorphism</t>
  </si>
  <si>
    <t>Limb length</t>
  </si>
  <si>
    <t>Fingers and webbing</t>
  </si>
  <si>
    <t>Activity</t>
  </si>
  <si>
    <t>Survival rates</t>
  </si>
  <si>
    <t>Mating systems</t>
  </si>
  <si>
    <t>Eggs and young</t>
  </si>
  <si>
    <t>Clutch position</t>
  </si>
  <si>
    <t>Parental care</t>
  </si>
  <si>
    <t>Food diet</t>
  </si>
  <si>
    <t>Metabolism</t>
  </si>
  <si>
    <t>Communication</t>
  </si>
  <si>
    <t>Territoriality</t>
  </si>
  <si>
    <t>Home range</t>
  </si>
  <si>
    <t>Mode of displacement</t>
  </si>
  <si>
    <t>Dispersal</t>
  </si>
  <si>
    <t>Migration</t>
  </si>
  <si>
    <t>forest</t>
  </si>
  <si>
    <t>savanna</t>
  </si>
  <si>
    <t>shrubland</t>
  </si>
  <si>
    <t>grassland</t>
  </si>
  <si>
    <t>wetlands</t>
  </si>
  <si>
    <t>rocky areas</t>
  </si>
  <si>
    <t>caves and subterranean habitats (non-aquatic)</t>
  </si>
  <si>
    <t>deserts</t>
  </si>
  <si>
    <t>artificial/terrestrial</t>
  </si>
  <si>
    <t>other</t>
  </si>
  <si>
    <t>Topography</t>
  </si>
  <si>
    <t>Biogeographical region</t>
  </si>
  <si>
    <t>Europe occupied UTM 50x50 km cells</t>
  </si>
  <si>
    <t>Asia</t>
  </si>
  <si>
    <t>Africa</t>
  </si>
  <si>
    <t>North America</t>
  </si>
  <si>
    <t>Sout America</t>
  </si>
  <si>
    <t>Australia</t>
  </si>
  <si>
    <t>Global distribution</t>
  </si>
  <si>
    <t>IUCN status</t>
  </si>
  <si>
    <t>Population trend</t>
  </si>
  <si>
    <t>Major threats</t>
  </si>
  <si>
    <t>Survival rate in adults</t>
  </si>
  <si>
    <t>Survival rate in juveniles</t>
  </si>
  <si>
    <t>Survivale rate in tadpoles</t>
  </si>
  <si>
    <t>Polyandry</t>
  </si>
  <si>
    <t>Polygyny</t>
  </si>
  <si>
    <t>Viviparous: number of offspring</t>
  </si>
  <si>
    <t>Ovoviviparous: number of eggs</t>
  </si>
  <si>
    <t>Ovoviviparous: number of offspring</t>
  </si>
  <si>
    <t>Number of eggs or offspring</t>
  </si>
  <si>
    <t>On ground</t>
  </si>
  <si>
    <t>On adult</t>
  </si>
  <si>
    <t>Attach in lotic habitat</t>
  </si>
  <si>
    <t>Attach in lentic habitat</t>
  </si>
  <si>
    <t>Free in lentic habitat</t>
  </si>
  <si>
    <t>On surface in lentic habitat</t>
  </si>
  <si>
    <t>Attach on swamps in lentic habitat</t>
  </si>
  <si>
    <t>Free on swamps in lentic habitat</t>
  </si>
  <si>
    <t>On surface on swamps in lentic habitat</t>
  </si>
  <si>
    <t>On surface on non-permanent lentic ponds</t>
  </si>
  <si>
    <t>Metabolism rate</t>
  </si>
  <si>
    <t>Secretion</t>
  </si>
  <si>
    <t>Toxicity</t>
  </si>
  <si>
    <t>Death simulation</t>
  </si>
  <si>
    <t>Unken reflex</t>
  </si>
  <si>
    <t>Other</t>
  </si>
  <si>
    <t>Visual</t>
  </si>
  <si>
    <t>Acoustic</t>
  </si>
  <si>
    <t>Chemical</t>
  </si>
  <si>
    <t>Seismic</t>
  </si>
  <si>
    <t>Walker</t>
  </si>
  <si>
    <t>Jumper</t>
  </si>
  <si>
    <t>Runner</t>
  </si>
  <si>
    <t>Climber</t>
  </si>
  <si>
    <t>Swimmer</t>
  </si>
  <si>
    <t>Crawler</t>
  </si>
  <si>
    <t>boreal</t>
  </si>
  <si>
    <t>subantarctic</t>
  </si>
  <si>
    <t>subtropical/tropical dry</t>
  </si>
  <si>
    <t>temperate</t>
  </si>
  <si>
    <t>subtropical/tropical moist lowland</t>
  </si>
  <si>
    <t>subtropical/tropical mangrove vegetation aboral</t>
  </si>
  <si>
    <t>subtropical/tropical swamp</t>
  </si>
  <si>
    <t>subtropical/tropical moist montane</t>
  </si>
  <si>
    <t>dry</t>
  </si>
  <si>
    <t>moist</t>
  </si>
  <si>
    <t>subarctic</t>
  </si>
  <si>
    <t>subtropical/tropical moist</t>
  </si>
  <si>
    <t>tropical high altitude</t>
  </si>
  <si>
    <t>mediterranean-type shrubby vegetation</t>
  </si>
  <si>
    <t>tundra</t>
  </si>
  <si>
    <t>subtropical/tropical seasonally wet/ flooded</t>
  </si>
  <si>
    <t>subtropical/ tropical high altitude</t>
  </si>
  <si>
    <t>permanent rivers/streams/creeks (including waterfalls)</t>
  </si>
  <si>
    <t>intermittent/irregular rivers/streams/creeks</t>
  </si>
  <si>
    <t>shrub dominated wetlands</t>
  </si>
  <si>
    <t>bogs/marshes/swamps/fens/peatlands</t>
  </si>
  <si>
    <t>permanent freshwater lakes (&gt;8ha)</t>
  </si>
  <si>
    <t>seasonal/intermittent freshwater lakes (&gt;8ha)</t>
  </si>
  <si>
    <t>permanent freshwater marshes/pools (&gt;8ha)</t>
  </si>
  <si>
    <t>seasonal/intermittent freshwater marshes/pools (&lt;8ha)</t>
  </si>
  <si>
    <t>freshwater springs and oases</t>
  </si>
  <si>
    <t>tundra wetlands</t>
  </si>
  <si>
    <t>geothermal wetlands</t>
  </si>
  <si>
    <t>permanent inland deltas</t>
  </si>
  <si>
    <t>permanent saline, brackish or alkaline lakes</t>
  </si>
  <si>
    <t>seasonal/intermittent saline, brackish or alkaline lakes</t>
  </si>
  <si>
    <t>permanent saline, brackish or alkaline marshes/pools</t>
  </si>
  <si>
    <t>karst and other subterranean hydrological systems</t>
  </si>
  <si>
    <t>caves</t>
  </si>
  <si>
    <t>other subterranean habitats</t>
  </si>
  <si>
    <t>hot</t>
  </si>
  <si>
    <t>cold</t>
  </si>
  <si>
    <t>arable land</t>
  </si>
  <si>
    <t>plantations</t>
  </si>
  <si>
    <t>rural gardens</t>
  </si>
  <si>
    <t>urban areas</t>
  </si>
  <si>
    <t>subtropical/tropical heavily degraded former forest</t>
  </si>
  <si>
    <t>dunes</t>
  </si>
  <si>
    <t>Altitude min</t>
  </si>
  <si>
    <t>Altitude max</t>
  </si>
  <si>
    <t>Alpine</t>
  </si>
  <si>
    <t>Anatolian</t>
  </si>
  <si>
    <t>Arctic</t>
  </si>
  <si>
    <t>Atlantic</t>
  </si>
  <si>
    <t>Black Sea</t>
  </si>
  <si>
    <t>Boreal</t>
  </si>
  <si>
    <t>Continental</t>
  </si>
  <si>
    <t>Mediterranean</t>
  </si>
  <si>
    <t>Macaronesian</t>
  </si>
  <si>
    <t>Pannonian</t>
  </si>
  <si>
    <t>Steppic</t>
  </si>
  <si>
    <t>absolute</t>
  </si>
  <si>
    <t>ponctual</t>
  </si>
  <si>
    <t>&lt; 10 %</t>
  </si>
  <si>
    <t>10-20 %</t>
  </si>
  <si>
    <t>20-30 %</t>
  </si>
  <si>
    <t>30-40 %</t>
  </si>
  <si>
    <t>40-50 %</t>
  </si>
  <si>
    <t>50-60 %</t>
  </si>
  <si>
    <t>60-70 %</t>
  </si>
  <si>
    <t>70-80 %</t>
  </si>
  <si>
    <t>80-90 %</t>
  </si>
  <si>
    <t>&gt; 90 %</t>
  </si>
  <si>
    <t>&lt; 15 %</t>
  </si>
  <si>
    <t>15-30 %</t>
  </si>
  <si>
    <t>30-45 %</t>
  </si>
  <si>
    <t>45-60 %</t>
  </si>
  <si>
    <t>60-75 %</t>
  </si>
  <si>
    <t>75-90 %</t>
  </si>
  <si>
    <t>&lt; 20 %</t>
  </si>
  <si>
    <t>20-40 %</t>
  </si>
  <si>
    <t>40-60 %</t>
  </si>
  <si>
    <t>60-80 %</t>
  </si>
  <si>
    <t>&gt; 80 %</t>
  </si>
  <si>
    <t>&lt; 25 %</t>
  </si>
  <si>
    <t>25-50 %</t>
  </si>
  <si>
    <t>50-75 %</t>
  </si>
  <si>
    <t>&gt; 75 %</t>
  </si>
  <si>
    <t>&lt; 50 %</t>
  </si>
  <si>
    <t>&gt; 50 %</t>
  </si>
  <si>
    <t>Ubiquity</t>
  </si>
  <si>
    <t>Subendemic</t>
  </si>
  <si>
    <t>Endemic</t>
  </si>
  <si>
    <t>Data Deficient</t>
  </si>
  <si>
    <t>Least Concern</t>
  </si>
  <si>
    <t>Near Threatened</t>
  </si>
  <si>
    <t>Vulnerable</t>
  </si>
  <si>
    <t>Endangered</t>
  </si>
  <si>
    <t>Critically Endangered</t>
  </si>
  <si>
    <t>Decrease</t>
  </si>
  <si>
    <t>Stable</t>
  </si>
  <si>
    <t>Increase</t>
  </si>
  <si>
    <t>Habitat loss</t>
  </si>
  <si>
    <t>Invasive alien</t>
  </si>
  <si>
    <t>Harvesting</t>
  </si>
  <si>
    <t>Accidental</t>
  </si>
  <si>
    <t>Persecution</t>
  </si>
  <si>
    <t>Pollution</t>
  </si>
  <si>
    <t>Climate change</t>
  </si>
  <si>
    <t>Natural disasters</t>
  </si>
  <si>
    <t>Change dynamics</t>
  </si>
  <si>
    <t>Intrinsic factors</t>
  </si>
  <si>
    <t>Human disturbance</t>
  </si>
  <si>
    <t>Unknow</t>
  </si>
  <si>
    <t>Alytes cisternasii</t>
  </si>
  <si>
    <t>Alytes dickhilleni</t>
  </si>
  <si>
    <t>Alytes muletensis</t>
  </si>
  <si>
    <t>Alytes obstetricans</t>
  </si>
  <si>
    <t>Anaxyrus americanus</t>
  </si>
  <si>
    <t>Atylodes genei</t>
  </si>
  <si>
    <t>Bombina bombina</t>
  </si>
  <si>
    <t>Bombina pachypus</t>
  </si>
  <si>
    <t>Bombina variegata</t>
  </si>
  <si>
    <t>Bufo bufo</t>
  </si>
  <si>
    <t>Bufo mauritanicus</t>
  </si>
  <si>
    <t>Calotriton arnoldi</t>
  </si>
  <si>
    <t>Calotriton asper</t>
  </si>
  <si>
    <t>Chioglossa lusitanica</t>
  </si>
  <si>
    <t>Discoglossus galganoi</t>
  </si>
  <si>
    <t>Discoglossus jeanneae</t>
  </si>
  <si>
    <t>Discoglossus montalentii</t>
  </si>
  <si>
    <t>Discoglossus pictus</t>
  </si>
  <si>
    <t>Discoglossus sardus</t>
  </si>
  <si>
    <t>Epidalea calamita</t>
  </si>
  <si>
    <t>Euproctus montanus</t>
  </si>
  <si>
    <t>Euproctus platycephalus</t>
  </si>
  <si>
    <t>Hyla arborea</t>
  </si>
  <si>
    <t>Hyla intermedia</t>
  </si>
  <si>
    <t>Hyla meridionalis</t>
  </si>
  <si>
    <t>Hyla sarda</t>
  </si>
  <si>
    <t>Lissotriton boscai</t>
  </si>
  <si>
    <t>Lissotriton helveticus</t>
  </si>
  <si>
    <t>Lissotriton italicus</t>
  </si>
  <si>
    <t>Lissotriton montandoni</t>
  </si>
  <si>
    <t>Lissotriton vulgaris</t>
  </si>
  <si>
    <t>Lithobates catesbeianus</t>
  </si>
  <si>
    <t>Lithobates sylvaticus</t>
  </si>
  <si>
    <t>Lyciasalamandra helverseni</t>
  </si>
  <si>
    <t>Lyciasalamandra luschani</t>
  </si>
  <si>
    <t>Mesotriton alpestris</t>
  </si>
  <si>
    <t>Pelobates cultripes</t>
  </si>
  <si>
    <t>1 (5mm)</t>
  </si>
  <si>
    <t>Pelobates fuscus</t>
  </si>
  <si>
    <t>1 (6mm)</t>
  </si>
  <si>
    <t>Pelobates syriacus</t>
  </si>
  <si>
    <t>Pelodytes ibericus</t>
  </si>
  <si>
    <t>Pelodytes punctatus</t>
  </si>
  <si>
    <t>Pelophylax bedriagae</t>
  </si>
  <si>
    <t>Pelophylax bergeri</t>
  </si>
  <si>
    <t>Pelophylax cerigensis</t>
  </si>
  <si>
    <t>Pelophylax cretensis</t>
  </si>
  <si>
    <t>Pelophylax epeiroticus</t>
  </si>
  <si>
    <t>Pelophylax esculentus</t>
  </si>
  <si>
    <t>1 (4.44 mm)</t>
  </si>
  <si>
    <t>Pelophylax grafi</t>
  </si>
  <si>
    <t>Pelophylax hispanicus</t>
  </si>
  <si>
    <t>Pelophylax kurtmuelleri</t>
  </si>
  <si>
    <t>Pelophylax lessonae</t>
  </si>
  <si>
    <t>1 (4.125 mm)</t>
  </si>
  <si>
    <t>Pelophylax perezi</t>
  </si>
  <si>
    <t>Pelophylax ridibundus</t>
  </si>
  <si>
    <t>1 (4.36 mm)</t>
  </si>
  <si>
    <t>Pelophylax shqipericus</t>
  </si>
  <si>
    <t>Pleurodeles waltl</t>
  </si>
  <si>
    <t>Proteus anguinus</t>
  </si>
  <si>
    <t>Pseudepidalea viridis</t>
  </si>
  <si>
    <t>Rana arvalis</t>
  </si>
  <si>
    <t>1 (3.625 mm)</t>
  </si>
  <si>
    <t>Rana dalmatina</t>
  </si>
  <si>
    <t>1 (3 mm)</t>
  </si>
  <si>
    <t>Rana graeca</t>
  </si>
  <si>
    <t>1 (2.92 mm)</t>
  </si>
  <si>
    <t>Rana iberica</t>
  </si>
  <si>
    <t>1 (2.125 mm)</t>
  </si>
  <si>
    <t>Rana italica</t>
  </si>
  <si>
    <t>Rana latastei</t>
  </si>
  <si>
    <t>1 (2.33 mm)</t>
  </si>
  <si>
    <t>Rana pyrenaica</t>
  </si>
  <si>
    <t>Rana temporaria</t>
  </si>
  <si>
    <t>1 (3.44 mm)</t>
  </si>
  <si>
    <t>Salamandra algira</t>
  </si>
  <si>
    <t>Salamandra atra</t>
  </si>
  <si>
    <t>Salamandra corsica</t>
  </si>
  <si>
    <t>Salamandra lanzai</t>
  </si>
  <si>
    <t>Salamandra salamandra</t>
  </si>
  <si>
    <t>Salamandrina perspicillata</t>
  </si>
  <si>
    <t>Salamandrina terdigitata</t>
  </si>
  <si>
    <t>Speleomantes ambrosii</t>
  </si>
  <si>
    <t>Speleomantes flavus</t>
  </si>
  <si>
    <t>Speleomantes imperialis</t>
  </si>
  <si>
    <t>Speleomantes italicus</t>
  </si>
  <si>
    <t>Speleomantes sarrabusensis</t>
  </si>
  <si>
    <t>Speleomantes strinatii</t>
  </si>
  <si>
    <t>Speleomantes supramontis</t>
  </si>
  <si>
    <t>Triturus carnifex</t>
  </si>
  <si>
    <t>Triturus cristatus</t>
  </si>
  <si>
    <t>Triturus dobrogicus</t>
  </si>
  <si>
    <t>Triturus karelinii</t>
  </si>
  <si>
    <t>Triturus marmoratus</t>
  </si>
  <si>
    <t>Triturus pygmaeus</t>
  </si>
  <si>
    <t>Xenopus laevis</t>
  </si>
  <si>
    <t>Species</t>
  </si>
  <si>
    <t>Traits</t>
  </si>
  <si>
    <t>Presence of sexual dimorphism</t>
  </si>
  <si>
    <t>Body mass (in g)</t>
  </si>
  <si>
    <t>Body mass in males</t>
  </si>
  <si>
    <t>Body mass in females</t>
  </si>
  <si>
    <t>Adult body mass</t>
  </si>
  <si>
    <t>Body mass in juveniles</t>
  </si>
  <si>
    <t>Snout-to-vent length in males</t>
  </si>
  <si>
    <t>Body length (in mm)</t>
  </si>
  <si>
    <t>Snout-to-vent length in females</t>
  </si>
  <si>
    <t>Adult snout-to-vent length</t>
  </si>
  <si>
    <t>Total length in males</t>
  </si>
  <si>
    <t>Total lenght in females</t>
  </si>
  <si>
    <t>Adult total length</t>
  </si>
  <si>
    <t>Head length &lt; Body length</t>
  </si>
  <si>
    <t>Head length = Body length</t>
  </si>
  <si>
    <t>Head length &gt; Body length</t>
  </si>
  <si>
    <t>Snout-to-vent length (in mm)</t>
  </si>
  <si>
    <t>Total length (in mm)</t>
  </si>
  <si>
    <t>Proportion head length/body length</t>
  </si>
  <si>
    <t>Foot length (in mm)</t>
  </si>
  <si>
    <t>Foot length in males</t>
  </si>
  <si>
    <t>Foot length in females</t>
  </si>
  <si>
    <t>Adult foot length</t>
  </si>
  <si>
    <t>Hind limb length in males</t>
  </si>
  <si>
    <t>Hind limb length in females</t>
  </si>
  <si>
    <t>Adult hind limb length</t>
  </si>
  <si>
    <t>Hind limb length (in mm)</t>
  </si>
  <si>
    <t>Tibia length (in mm)</t>
  </si>
  <si>
    <t>Tibia length in males</t>
  </si>
  <si>
    <t>Tibia length in females</t>
  </si>
  <si>
    <t>Adult tibia length</t>
  </si>
  <si>
    <t>Fore limb length &lt; Hind limb length</t>
  </si>
  <si>
    <t>Fore limb length = Hind limb length</t>
  </si>
  <si>
    <t>Fore limb length &gt; Hind limb length</t>
  </si>
  <si>
    <t>Proportion fore limb/hind limb length</t>
  </si>
  <si>
    <t>Reduction on fingers and toes</t>
  </si>
  <si>
    <t>Reduction on fingers only</t>
  </si>
  <si>
    <t>Webbing on fingers and toes</t>
  </si>
  <si>
    <t>Webbing on toes only</t>
  </si>
  <si>
    <t>Presence of discs</t>
  </si>
  <si>
    <t>Presence of webbing</t>
  </si>
  <si>
    <t>Discs</t>
  </si>
  <si>
    <t>Webbing</t>
  </si>
  <si>
    <t>Number of toes/fingers</t>
  </si>
  <si>
    <t>Diurnal</t>
  </si>
  <si>
    <t>Nocturnal</t>
  </si>
  <si>
    <t>Both</t>
  </si>
  <si>
    <t>Sexual maturity in males</t>
  </si>
  <si>
    <t>Sexual maturity in females</t>
  </si>
  <si>
    <t>Sexual maturity (in years)</t>
  </si>
  <si>
    <t>Adult sexual maturity</t>
  </si>
  <si>
    <t>Egg laying mode</t>
  </si>
  <si>
    <t>Single</t>
  </si>
  <si>
    <t>Cluster</t>
  </si>
  <si>
    <t>Number of eggs/offspring</t>
  </si>
  <si>
    <t>Eggs and larvae characteristics</t>
  </si>
  <si>
    <t>Metamorphosis size</t>
  </si>
  <si>
    <t>Egg diameter</t>
  </si>
  <si>
    <t>Egg mass</t>
  </si>
  <si>
    <t>Pole visible on egg</t>
  </si>
  <si>
    <t>Breeding season</t>
  </si>
  <si>
    <t>Explosive or prolonged</t>
  </si>
  <si>
    <t>Transport of eggs</t>
  </si>
  <si>
    <t>Transport of tadpoles</t>
  </si>
  <si>
    <t>Guarding eggs</t>
  </si>
  <si>
    <t>Defend eggs</t>
  </si>
  <si>
    <t>Water eggs</t>
  </si>
  <si>
    <t>Presence of parental care</t>
  </si>
  <si>
    <t>Carnivorous</t>
  </si>
  <si>
    <t>Food of juveniles</t>
  </si>
  <si>
    <t>Insectivorous</t>
  </si>
  <si>
    <t>Moluscivorous</t>
  </si>
  <si>
    <t>Cannibalism</t>
  </si>
  <si>
    <t>Herbivorous</t>
  </si>
  <si>
    <t>Detritivorous</t>
  </si>
  <si>
    <t>Food active or passive</t>
  </si>
  <si>
    <t>Food of adults</t>
  </si>
  <si>
    <t>Males territorial</t>
  </si>
  <si>
    <t>Females territorial</t>
  </si>
  <si>
    <t>Both territorial</t>
  </si>
  <si>
    <t>Sex biased dispersal</t>
  </si>
  <si>
    <t>Movement event</t>
  </si>
  <si>
    <t>Dispersal active or passive</t>
  </si>
  <si>
    <t>Dispersal stage adult</t>
  </si>
  <si>
    <t>Dispersal stage juvenile</t>
  </si>
  <si>
    <t>Dispersal stade during breeding season</t>
  </si>
  <si>
    <t>Mean dispersal distance</t>
  </si>
  <si>
    <t>Maximum dispersal distance</t>
  </si>
  <si>
    <t>Minimal dispersal distance</t>
  </si>
  <si>
    <t>Migration stage adult</t>
  </si>
  <si>
    <t>Migration stage during breeding season</t>
  </si>
  <si>
    <t>Mean migration distance</t>
  </si>
  <si>
    <t>Maximum migration distance</t>
  </si>
  <si>
    <t>Minimal migration distance</t>
  </si>
  <si>
    <t>pastureland</t>
  </si>
  <si>
    <t>inland cliffs, moutain peaks</t>
  </si>
  <si>
    <t>Presence of metatarsal tubercle</t>
  </si>
  <si>
    <t>Tubercle</t>
  </si>
  <si>
    <t>Strings</t>
  </si>
  <si>
    <t>Webbing colour contrast</t>
  </si>
  <si>
    <t>Dorsoseparation</t>
  </si>
  <si>
    <t>Defense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</si>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</sst>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0" fillId="0" borderId="3" xfId="0" applyNumberForma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vertical="center"/>
    </xf>
    <xf numFmtId="0" fontId="0" fillId="0" borderId="0" xfId="0" applyFont="1" applyAlignment="1"/>
    <xf numFmtId="0" fontId="0" fillId="0" borderId="3" xfId="0" applyNumberFormat="1" applyFon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vertical="center"/>
    </xf>
    <xf numFmtId="2" fontId="6" fillId="0" borderId="3" xfId="0" applyNumberFormat="1" applyFont="1" applyFill="1" applyBorder="1" applyAlignment="1">
      <alignment vertical="center"/>
    </xf>
    <xf numFmtId="0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3" xfId="2" applyNumberFormat="1" applyFont="1" applyFill="1" applyBorder="1" applyAlignment="1">
      <alignment vertical="center" wrapText="1"/>
    </xf>
    <xf numFmtId="2" fontId="0" fillId="0" borderId="0" xfId="0" applyNumberFormat="1" applyFont="1" applyAlignment="1"/>
    <xf numFmtId="2" fontId="6" fillId="0" borderId="6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horizontal="center" vertical="center"/>
    </xf>
    <xf numFmtId="2" fontId="6" fillId="0" borderId="3" xfId="1" applyNumberFormat="1" applyFont="1" applyFill="1" applyBorder="1" applyAlignment="1">
      <alignment vertical="center"/>
    </xf>
    <xf numFmtId="0" fontId="0" fillId="0" borderId="0" xfId="0" applyFont="1" applyFill="1" applyAlignment="1"/>
    <xf numFmtId="0" fontId="6" fillId="0" borderId="3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Standard_Tabelle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0"/>
  <sheetViews>
    <sheetView tabSelected="1" zoomScale="80" zoomScaleNormal="80" workbookViewId="0">
      <selection activeCell="B5" sqref="B5"/>
    </sheetView>
  </sheetViews>
  <sheetFormatPr baseColWidth="10" defaultRowHeight="15" x14ac:dyDescent="0.25"/>
  <cols>
    <col min="1" max="1" width="26.5703125" style="4" bestFit="1" customWidth="1"/>
    <col min="2" max="2" width="14.85546875" style="4" customWidth="1"/>
    <col min="3" max="5" width="11.28515625" style="4" customWidth="1"/>
    <col min="6" max="6" width="12.140625" style="4" customWidth="1"/>
    <col min="7" max="7" width="13.85546875" style="4" customWidth="1"/>
    <col min="8" max="8" width="12" style="4" customWidth="1"/>
    <col min="9" max="9" width="12.42578125" style="4" customWidth="1"/>
    <col min="10" max="12" width="11.42578125" style="4" customWidth="1"/>
    <col min="13" max="13" width="13" style="4" customWidth="1"/>
    <col min="14" max="14" width="13.7109375" style="4" customWidth="1"/>
    <col min="15" max="15" width="12.85546875" style="4" customWidth="1"/>
    <col min="16" max="20" width="12" style="4" customWidth="1"/>
    <col min="21" max="21" width="10" style="4" customWidth="1"/>
    <col min="22" max="22" width="9" style="4" customWidth="1"/>
    <col min="23" max="24" width="9.140625" style="4" customWidth="1"/>
    <col min="25" max="27" width="13.5703125" style="4" customWidth="1"/>
    <col min="28" max="28" width="8.85546875" style="4" customWidth="1"/>
    <col min="29" max="33" width="11.140625" style="4" customWidth="1"/>
    <col min="34" max="34" width="13.42578125" style="4" customWidth="1"/>
    <col min="35" max="35" width="18" style="30" customWidth="1"/>
    <col min="36" max="36" width="11.5703125" style="30" customWidth="1"/>
    <col min="37" max="37" width="8.140625" style="4" customWidth="1"/>
    <col min="38" max="38" width="9.85546875" style="4" customWidth="1"/>
    <col min="39" max="39" width="8.140625" style="4" customWidth="1"/>
    <col min="40" max="42" width="12.140625" style="4" customWidth="1"/>
    <col min="43" max="43" width="9.5703125" style="4" customWidth="1"/>
    <col min="44" max="44" width="10.85546875" style="4" customWidth="1"/>
    <col min="45" max="45" width="11.42578125" style="4" customWidth="1"/>
    <col min="46" max="46" width="9.7109375" style="4" customWidth="1"/>
    <col min="47" max="47" width="8.7109375" style="4" bestFit="1" customWidth="1"/>
    <col min="48" max="48" width="12.42578125" style="4" customWidth="1"/>
    <col min="49" max="49" width="14.85546875" style="4" customWidth="1"/>
    <col min="50" max="50" width="14.5703125" style="4" customWidth="1"/>
    <col min="51" max="55" width="12.42578125" style="4" customWidth="1"/>
    <col min="56" max="56" width="8.85546875" style="4" customWidth="1"/>
    <col min="57" max="57" width="7.85546875" style="4" customWidth="1"/>
    <col min="58" max="69" width="10.5703125" style="4" customWidth="1"/>
    <col min="70" max="75" width="10" style="4" customWidth="1"/>
    <col min="76" max="88" width="14.28515625" style="4" customWidth="1"/>
    <col min="89" max="89" width="14.28515625" style="4" bestFit="1" customWidth="1"/>
    <col min="90" max="91" width="10.5703125" style="4" customWidth="1"/>
    <col min="92" max="92" width="11.140625" style="4" customWidth="1"/>
    <col min="93" max="93" width="8.85546875" style="4" customWidth="1"/>
    <col min="94" max="94" width="7.28515625" style="4" customWidth="1"/>
    <col min="95" max="95" width="9" style="4" customWidth="1"/>
    <col min="96" max="96" width="9.140625" style="4" customWidth="1"/>
    <col min="97" max="97" width="10" style="4" customWidth="1"/>
    <col min="98" max="98" width="7.7109375" style="4" bestFit="1" customWidth="1"/>
    <col min="99" max="101" width="9.42578125" style="4" customWidth="1"/>
    <col min="102" max="102" width="9.140625" style="4" customWidth="1"/>
    <col min="103" max="103" width="11" style="4" customWidth="1"/>
    <col min="104" max="104" width="12.7109375" style="4" customWidth="1"/>
    <col min="105" max="105" width="11.42578125" style="4" customWidth="1"/>
    <col min="106" max="106" width="7.28515625" style="4" bestFit="1" customWidth="1"/>
    <col min="107" max="107" width="7.5703125" style="4" bestFit="1" customWidth="1"/>
    <col min="108" max="108" width="7.42578125" style="4" bestFit="1" customWidth="1"/>
    <col min="109" max="109" width="8" style="4" bestFit="1" customWidth="1"/>
    <col min="110" max="110" width="9.42578125" style="4" bestFit="1" customWidth="1"/>
    <col min="111" max="111" width="7.85546875" style="4" bestFit="1" customWidth="1"/>
    <col min="112" max="113" width="12.7109375" style="4" customWidth="1"/>
    <col min="114" max="114" width="16" style="4" customWidth="1"/>
    <col min="115" max="115" width="12.7109375" style="4" customWidth="1"/>
    <col min="116" max="118" width="14.28515625" style="4" customWidth="1"/>
    <col min="119" max="119" width="15.140625" style="4" customWidth="1"/>
    <col min="120" max="120" width="13" style="4" customWidth="1"/>
    <col min="121" max="122" width="13.42578125" style="4" customWidth="1"/>
    <col min="123" max="123" width="7.42578125" style="4" customWidth="1"/>
    <col min="124" max="124" width="8.85546875" style="4" customWidth="1"/>
    <col min="125" max="125" width="11.5703125" style="4" customWidth="1"/>
    <col min="126" max="126" width="11.42578125" style="4" customWidth="1"/>
    <col min="127" max="127" width="10.42578125" style="4" customWidth="1"/>
    <col min="128" max="128" width="18.7109375" style="4" customWidth="1"/>
    <col min="129" max="129" width="18.140625" style="4" customWidth="1"/>
    <col min="130" max="130" width="11.5703125" style="4" customWidth="1"/>
    <col min="131" max="131" width="18.5703125" style="4" customWidth="1"/>
    <col min="132" max="132" width="7.7109375" style="4" bestFit="1" customWidth="1"/>
    <col min="133" max="133" width="6.42578125" style="4" customWidth="1"/>
    <col min="134" max="134" width="9" style="4" bestFit="1" customWidth="1"/>
    <col min="135" max="135" width="13" style="4" customWidth="1"/>
    <col min="136" max="136" width="8.140625" style="4" customWidth="1"/>
    <col min="137" max="137" width="11" style="4" customWidth="1"/>
    <col min="138" max="138" width="11.85546875" style="4" customWidth="1"/>
    <col min="139" max="139" width="11.7109375" style="4" customWidth="1"/>
    <col min="140" max="140" width="10.140625" style="4" customWidth="1"/>
    <col min="141" max="141" width="17.28515625" style="4" customWidth="1"/>
    <col min="142" max="142" width="6.85546875" style="4" bestFit="1" customWidth="1"/>
    <col min="143" max="143" width="9.42578125" style="4" customWidth="1"/>
    <col min="144" max="144" width="12" style="4" customWidth="1"/>
    <col min="145" max="145" width="10.7109375" style="4" customWidth="1"/>
    <col min="146" max="146" width="11.85546875" style="4" customWidth="1"/>
    <col min="147" max="147" width="18.85546875" style="4" customWidth="1"/>
    <col min="148" max="148" width="13.28515625" style="4" customWidth="1"/>
    <col min="149" max="149" width="23.85546875" style="4" customWidth="1"/>
    <col min="150" max="150" width="21.28515625" style="4" customWidth="1"/>
    <col min="151" max="151" width="16.42578125" style="4" customWidth="1"/>
    <col min="152" max="152" width="14.28515625" style="4" customWidth="1"/>
    <col min="153" max="153" width="12.7109375" style="4" customWidth="1"/>
    <col min="154" max="154" width="17" style="4" customWidth="1"/>
    <col min="155" max="155" width="20.7109375" style="4" customWidth="1"/>
    <col min="156" max="156" width="21.5703125" style="4" customWidth="1"/>
    <col min="157" max="157" width="12.140625" style="4" customWidth="1"/>
    <col min="158" max="158" width="9.7109375" style="4" customWidth="1"/>
    <col min="159" max="159" width="11.7109375" style="4" customWidth="1"/>
    <col min="160" max="160" width="13.42578125" style="4" customWidth="1"/>
    <col min="161" max="161" width="17.42578125" style="4" customWidth="1"/>
    <col min="162" max="162" width="20.7109375" style="4" customWidth="1"/>
    <col min="163" max="163" width="21.42578125" style="4" customWidth="1"/>
    <col min="164" max="164" width="19.7109375" style="4" customWidth="1"/>
    <col min="165" max="165" width="18" style="4" customWidth="1"/>
    <col min="166" max="166" width="8" style="4" customWidth="1"/>
    <col min="167" max="167" width="13.7109375" style="4" customWidth="1"/>
    <col min="168" max="168" width="7.140625" style="4" bestFit="1" customWidth="1"/>
    <col min="169" max="169" width="10.42578125" style="4" customWidth="1"/>
    <col min="170" max="170" width="4.42578125" style="4" bestFit="1" customWidth="1"/>
    <col min="171" max="171" width="7.5703125" style="4" customWidth="1"/>
    <col min="172" max="172" width="12.140625" style="4" customWidth="1"/>
    <col min="173" max="173" width="11.42578125" style="4" customWidth="1"/>
    <col min="174" max="174" width="9.7109375" style="4" customWidth="1"/>
    <col min="175" max="175" width="8.5703125" style="4" customWidth="1"/>
    <col min="176" max="176" width="19" style="4" customWidth="1"/>
    <col min="177" max="177" width="7.140625" style="4" customWidth="1"/>
    <col min="178" max="179" width="9" style="4" customWidth="1"/>
    <col min="180" max="180" width="6.85546875" style="4" bestFit="1" customWidth="1"/>
    <col min="181" max="181" width="10.140625" style="4" customWidth="1"/>
    <col min="182" max="182" width="5.85546875" style="4" bestFit="1" customWidth="1"/>
    <col min="183" max="183" width="8.28515625" style="4" customWidth="1"/>
    <col min="184" max="184" width="9.5703125" style="4" bestFit="1" customWidth="1"/>
    <col min="185" max="185" width="7.7109375" style="4" customWidth="1"/>
    <col min="186" max="186" width="12.85546875" style="4" customWidth="1"/>
    <col min="187" max="187" width="15.42578125" style="4" customWidth="1"/>
    <col min="188" max="188" width="14.7109375" style="4" customWidth="1"/>
    <col min="189" max="189" width="11.28515625" style="4" customWidth="1"/>
    <col min="190" max="190" width="7.28515625" style="4" bestFit="1" customWidth="1"/>
    <col min="191" max="191" width="15.42578125" style="26" customWidth="1"/>
    <col min="192" max="193" width="8.7109375" style="4" bestFit="1" customWidth="1"/>
    <col min="194" max="194" width="6.42578125" style="4" bestFit="1" customWidth="1"/>
    <col min="195" max="202" width="7.7109375" style="4" bestFit="1" customWidth="1"/>
    <col min="203" max="203" width="6.42578125" style="4" bestFit="1" customWidth="1"/>
    <col min="204" max="205" width="8.7109375" style="4" bestFit="1" customWidth="1"/>
    <col min="206" max="206" width="6.42578125" style="4" bestFit="1" customWidth="1"/>
    <col min="207" max="211" width="7.7109375" style="4" bestFit="1" customWidth="1"/>
    <col min="212" max="212" width="6.42578125" style="4" bestFit="1" customWidth="1"/>
    <col min="213" max="213" width="9.5703125" style="4" customWidth="1"/>
    <col min="214" max="214" width="8.7109375" style="4" bestFit="1" customWidth="1"/>
    <col min="215" max="215" width="6.42578125" style="4" bestFit="1" customWidth="1"/>
    <col min="216" max="218" width="7.7109375" style="4" bestFit="1" customWidth="1"/>
    <col min="219" max="219" width="6.42578125" style="4" bestFit="1" customWidth="1"/>
    <col min="220" max="220" width="9.28515625" style="4" customWidth="1"/>
    <col min="221" max="221" width="8.7109375" style="4" bestFit="1" customWidth="1"/>
    <col min="222" max="222" width="6.42578125" style="4" bestFit="1" customWidth="1"/>
    <col min="223" max="224" width="7.7109375" style="4" bestFit="1" customWidth="1"/>
    <col min="225" max="225" width="6.42578125" style="4" bestFit="1" customWidth="1"/>
    <col min="226" max="226" width="8.85546875" style="4" bestFit="1" customWidth="1"/>
    <col min="227" max="227" width="8.7109375" style="4" bestFit="1" customWidth="1"/>
    <col min="228" max="229" width="6.42578125" style="4" bestFit="1" customWidth="1"/>
    <col min="230" max="230" width="9.42578125" style="4" customWidth="1"/>
    <col min="231" max="231" width="12" style="4" bestFit="1" customWidth="1"/>
    <col min="232" max="232" width="8.5703125" style="4" bestFit="1" customWidth="1"/>
    <col min="233" max="234" width="10.140625" style="4" customWidth="1"/>
    <col min="235" max="237" width="11.85546875" style="21" customWidth="1"/>
    <col min="238" max="238" width="12.5703125" style="4" customWidth="1"/>
    <col min="239" max="239" width="9.7109375" style="4" customWidth="1"/>
    <col min="240" max="240" width="8.85546875" style="4" bestFit="1" customWidth="1"/>
    <col min="241" max="241" width="6.28515625" style="4" bestFit="1" customWidth="1"/>
    <col min="242" max="242" width="8" style="4" bestFit="1" customWidth="1"/>
    <col min="243" max="243" width="7.7109375" style="4" customWidth="1"/>
    <col min="244" max="244" width="9.42578125" style="4" customWidth="1"/>
    <col min="245" max="245" width="10.42578125" style="4" bestFit="1" customWidth="1"/>
    <col min="246" max="246" width="10.28515625" style="4" bestFit="1" customWidth="1"/>
    <col min="247" max="247" width="11.5703125" style="4" bestFit="1" customWidth="1"/>
    <col min="248" max="248" width="9.140625" style="4" bestFit="1" customWidth="1"/>
    <col min="249" max="249" width="9.5703125" style="4" customWidth="1"/>
    <col min="250" max="250" width="10.42578125" style="4" customWidth="1"/>
    <col min="251" max="251" width="11.140625" style="4" customWidth="1"/>
    <col min="252" max="252" width="10.85546875" style="4" customWidth="1"/>
    <col min="253" max="253" width="12.28515625" style="4" customWidth="1"/>
    <col min="254" max="254" width="8.28515625" style="4" bestFit="1" customWidth="1"/>
    <col min="255" max="16384" width="11.42578125" style="4"/>
  </cols>
  <sheetData>
    <row r="1" spans="1:254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3" t="s">
        <v>1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4"/>
      <c r="CX1" s="31" t="s">
        <v>2</v>
      </c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 t="s">
        <v>4</v>
      </c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 t="s">
        <v>34</v>
      </c>
      <c r="FW1" s="31"/>
      <c r="FX1" s="31" t="s">
        <v>35</v>
      </c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 t="s">
        <v>5</v>
      </c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44" t="s">
        <v>6</v>
      </c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</row>
    <row r="2" spans="1:254" x14ac:dyDescent="0.25">
      <c r="A2" s="51" t="s">
        <v>288</v>
      </c>
      <c r="B2" s="53" t="s">
        <v>7</v>
      </c>
      <c r="C2" s="31" t="s">
        <v>290</v>
      </c>
      <c r="D2" s="31"/>
      <c r="E2" s="31"/>
      <c r="F2" s="31"/>
      <c r="G2" s="38" t="s">
        <v>296</v>
      </c>
      <c r="H2" s="38"/>
      <c r="I2" s="38"/>
      <c r="J2" s="38"/>
      <c r="K2" s="38"/>
      <c r="L2" s="38"/>
      <c r="M2" s="38"/>
      <c r="N2" s="38"/>
      <c r="O2" s="34"/>
      <c r="P2" s="33" t="s">
        <v>8</v>
      </c>
      <c r="Q2" s="38"/>
      <c r="R2" s="38"/>
      <c r="S2" s="38"/>
      <c r="T2" s="38"/>
      <c r="U2" s="38"/>
      <c r="V2" s="38"/>
      <c r="W2" s="38"/>
      <c r="X2" s="38"/>
      <c r="Y2" s="38"/>
      <c r="Z2" s="38"/>
      <c r="AA2" s="34"/>
      <c r="AB2" s="33" t="s">
        <v>9</v>
      </c>
      <c r="AC2" s="38"/>
      <c r="AD2" s="38"/>
      <c r="AE2" s="38"/>
      <c r="AF2" s="38"/>
      <c r="AG2" s="38"/>
      <c r="AH2" s="34"/>
      <c r="AI2" s="31" t="s">
        <v>3</v>
      </c>
      <c r="AJ2" s="31"/>
      <c r="AK2" s="31" t="s">
        <v>10</v>
      </c>
      <c r="AL2" s="31"/>
      <c r="AM2" s="31"/>
      <c r="AN2" s="31" t="s">
        <v>11</v>
      </c>
      <c r="AO2" s="31"/>
      <c r="AP2" s="31"/>
      <c r="AQ2" s="31" t="s">
        <v>338</v>
      </c>
      <c r="AR2" s="31"/>
      <c r="AS2" s="31"/>
      <c r="AT2" s="31" t="s">
        <v>12</v>
      </c>
      <c r="AU2" s="31"/>
      <c r="AV2" s="31" t="s">
        <v>13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 t="s">
        <v>15</v>
      </c>
      <c r="BS2" s="31"/>
      <c r="BT2" s="31"/>
      <c r="BU2" s="31"/>
      <c r="BV2" s="31"/>
      <c r="BW2" s="31"/>
      <c r="BX2" s="34" t="s">
        <v>16</v>
      </c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9" t="s">
        <v>17</v>
      </c>
      <c r="CL2" s="31" t="s">
        <v>390</v>
      </c>
      <c r="CM2" s="31"/>
      <c r="CN2" s="31"/>
      <c r="CO2" s="31"/>
      <c r="CP2" s="31"/>
      <c r="CQ2" s="31" t="s">
        <v>18</v>
      </c>
      <c r="CR2" s="31"/>
      <c r="CS2" s="31"/>
      <c r="CT2" s="31"/>
      <c r="CU2" s="39" t="s">
        <v>19</v>
      </c>
      <c r="CV2" s="40"/>
      <c r="CW2" s="4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</row>
    <row r="3" spans="1:254" ht="45" x14ac:dyDescent="0.25">
      <c r="A3" s="52"/>
      <c r="B3" s="32"/>
      <c r="C3" s="31"/>
      <c r="D3" s="31"/>
      <c r="E3" s="31"/>
      <c r="F3" s="31"/>
      <c r="G3" s="57" t="s">
        <v>305</v>
      </c>
      <c r="H3" s="58"/>
      <c r="I3" s="58"/>
      <c r="J3" s="57" t="s">
        <v>306</v>
      </c>
      <c r="K3" s="58"/>
      <c r="L3" s="58"/>
      <c r="M3" s="57" t="s">
        <v>307</v>
      </c>
      <c r="N3" s="58"/>
      <c r="O3" s="58"/>
      <c r="P3" s="54" t="s">
        <v>308</v>
      </c>
      <c r="Q3" s="59"/>
      <c r="R3" s="60"/>
      <c r="S3" s="57" t="s">
        <v>315</v>
      </c>
      <c r="T3" s="58"/>
      <c r="U3" s="58"/>
      <c r="V3" s="57" t="s">
        <v>316</v>
      </c>
      <c r="W3" s="58"/>
      <c r="X3" s="58"/>
      <c r="Y3" s="54" t="s">
        <v>323</v>
      </c>
      <c r="Z3" s="55"/>
      <c r="AA3" s="56"/>
      <c r="AB3" s="7" t="s">
        <v>330</v>
      </c>
      <c r="AC3" s="33" t="s">
        <v>331</v>
      </c>
      <c r="AD3" s="38"/>
      <c r="AE3" s="34"/>
      <c r="AF3" s="42" t="s">
        <v>332</v>
      </c>
      <c r="AG3" s="43"/>
      <c r="AH3" s="14" t="s">
        <v>386</v>
      </c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54" t="s">
        <v>343</v>
      </c>
      <c r="AW3" s="59"/>
      <c r="AX3" s="60"/>
      <c r="AY3" s="57" t="s">
        <v>340</v>
      </c>
      <c r="AZ3" s="58"/>
      <c r="BA3" s="58"/>
      <c r="BB3" s="62" t="s">
        <v>344</v>
      </c>
      <c r="BC3" s="63"/>
      <c r="BD3" s="63"/>
      <c r="BE3" s="63"/>
      <c r="BF3" s="64"/>
      <c r="BG3" s="31" t="s">
        <v>14</v>
      </c>
      <c r="BH3" s="31"/>
      <c r="BI3" s="31"/>
      <c r="BJ3" s="31"/>
      <c r="BK3" s="31"/>
      <c r="BL3" s="31"/>
      <c r="BM3" s="31"/>
      <c r="BN3" s="31"/>
      <c r="BO3" s="31"/>
      <c r="BP3" s="31"/>
      <c r="BQ3" s="10" t="s">
        <v>349</v>
      </c>
      <c r="BR3" s="31"/>
      <c r="BS3" s="31"/>
      <c r="BT3" s="31"/>
      <c r="BU3" s="31"/>
      <c r="BV3" s="31"/>
      <c r="BW3" s="31"/>
      <c r="BX3" s="53" t="s">
        <v>364</v>
      </c>
      <c r="BY3" s="65" t="s">
        <v>358</v>
      </c>
      <c r="BZ3" s="66"/>
      <c r="CA3" s="66"/>
      <c r="CB3" s="66"/>
      <c r="CC3" s="66"/>
      <c r="CD3" s="66"/>
      <c r="CE3" s="67" t="s">
        <v>365</v>
      </c>
      <c r="CF3" s="46"/>
      <c r="CG3" s="46"/>
      <c r="CH3" s="46"/>
      <c r="CI3" s="46"/>
      <c r="CJ3" s="47"/>
      <c r="CK3" s="61"/>
      <c r="CL3" s="31"/>
      <c r="CM3" s="31"/>
      <c r="CN3" s="31"/>
      <c r="CO3" s="31"/>
      <c r="CP3" s="31"/>
      <c r="CQ3" s="31"/>
      <c r="CR3" s="31"/>
      <c r="CS3" s="31"/>
      <c r="CT3" s="31"/>
      <c r="CU3" s="61"/>
      <c r="CV3" s="68"/>
      <c r="CW3" s="69"/>
      <c r="CX3" s="53" t="s">
        <v>20</v>
      </c>
      <c r="CY3" s="44" t="s">
        <v>370</v>
      </c>
      <c r="CZ3" s="44" t="s">
        <v>371</v>
      </c>
      <c r="DA3" s="44" t="s">
        <v>369</v>
      </c>
      <c r="DB3" s="33" t="s">
        <v>21</v>
      </c>
      <c r="DC3" s="38"/>
      <c r="DD3" s="38"/>
      <c r="DE3" s="38"/>
      <c r="DF3" s="38"/>
      <c r="DG3" s="34"/>
      <c r="DH3" s="33" t="s">
        <v>22</v>
      </c>
      <c r="DI3" s="38"/>
      <c r="DJ3" s="38"/>
      <c r="DK3" s="38"/>
      <c r="DL3" s="38"/>
      <c r="DM3" s="34"/>
      <c r="DN3" s="33" t="s">
        <v>23</v>
      </c>
      <c r="DO3" s="38"/>
      <c r="DP3" s="38"/>
      <c r="DQ3" s="38"/>
      <c r="DR3" s="38"/>
      <c r="DS3" s="32" t="s">
        <v>24</v>
      </c>
      <c r="DT3" s="32"/>
      <c r="DU3" s="32"/>
      <c r="DV3" s="32"/>
      <c r="DW3" s="32"/>
      <c r="DX3" s="32"/>
      <c r="DY3" s="32"/>
      <c r="DZ3" s="32"/>
      <c r="EA3" s="32"/>
      <c r="EB3" s="33" t="s">
        <v>25</v>
      </c>
      <c r="EC3" s="34"/>
      <c r="ED3" s="35" t="s">
        <v>26</v>
      </c>
      <c r="EE3" s="36"/>
      <c r="EF3" s="36"/>
      <c r="EG3" s="36"/>
      <c r="EH3" s="36"/>
      <c r="EI3" s="36"/>
      <c r="EJ3" s="36"/>
      <c r="EK3" s="37"/>
      <c r="EL3" s="33" t="s">
        <v>27</v>
      </c>
      <c r="EM3" s="38"/>
      <c r="EN3" s="38"/>
      <c r="EO3" s="38"/>
      <c r="EP3" s="38"/>
      <c r="EQ3" s="38"/>
      <c r="ER3" s="34"/>
      <c r="ES3" s="39" t="s">
        <v>28</v>
      </c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1"/>
      <c r="FI3" s="14" t="s">
        <v>29</v>
      </c>
      <c r="FJ3" s="35" t="s">
        <v>30</v>
      </c>
      <c r="FK3" s="37"/>
      <c r="FL3" s="33" t="s">
        <v>31</v>
      </c>
      <c r="FM3" s="38"/>
      <c r="FN3" s="34"/>
      <c r="FO3" s="33" t="s">
        <v>32</v>
      </c>
      <c r="FP3" s="38"/>
      <c r="FQ3" s="38"/>
      <c r="FR3" s="38"/>
      <c r="FS3" s="38"/>
      <c r="FT3" s="34"/>
      <c r="FU3" s="6" t="s">
        <v>33</v>
      </c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27" t="s">
        <v>36</v>
      </c>
      <c r="GJ3" s="45" t="s">
        <v>37</v>
      </c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7"/>
      <c r="GV3" s="48" t="s">
        <v>38</v>
      </c>
      <c r="GW3" s="49"/>
      <c r="GX3" s="49"/>
      <c r="GY3" s="49"/>
      <c r="GZ3" s="49"/>
      <c r="HA3" s="49"/>
      <c r="HB3" s="49"/>
      <c r="HC3" s="49"/>
      <c r="HD3" s="50"/>
      <c r="HE3" s="48" t="s">
        <v>39</v>
      </c>
      <c r="HF3" s="49"/>
      <c r="HG3" s="49"/>
      <c r="HH3" s="49"/>
      <c r="HI3" s="49"/>
      <c r="HJ3" s="49"/>
      <c r="HK3" s="50"/>
      <c r="HL3" s="48" t="s">
        <v>40</v>
      </c>
      <c r="HM3" s="49"/>
      <c r="HN3" s="49"/>
      <c r="HO3" s="49"/>
      <c r="HP3" s="49"/>
      <c r="HQ3" s="50"/>
      <c r="HR3" s="45" t="s">
        <v>41</v>
      </c>
      <c r="HS3" s="46"/>
      <c r="HT3" s="46"/>
      <c r="HU3" s="47"/>
      <c r="HV3" s="33" t="s">
        <v>42</v>
      </c>
      <c r="HW3" s="38"/>
      <c r="HX3" s="34"/>
      <c r="HY3" s="31" t="s">
        <v>43</v>
      </c>
      <c r="HZ3" s="31"/>
      <c r="IA3" s="31"/>
      <c r="IB3" s="31"/>
      <c r="IC3" s="31"/>
      <c r="ID3" s="31"/>
      <c r="IE3" s="31" t="s">
        <v>44</v>
      </c>
      <c r="IF3" s="31"/>
      <c r="IG3" s="31"/>
      <c r="IH3" s="31"/>
      <c r="II3" s="31" t="s">
        <v>45</v>
      </c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</row>
    <row r="4" spans="1:254" ht="45.75" customHeight="1" x14ac:dyDescent="0.25">
      <c r="A4" s="70" t="s">
        <v>287</v>
      </c>
      <c r="B4" s="9" t="s">
        <v>289</v>
      </c>
      <c r="C4" s="10" t="s">
        <v>291</v>
      </c>
      <c r="D4" s="10" t="s">
        <v>292</v>
      </c>
      <c r="E4" s="10" t="s">
        <v>293</v>
      </c>
      <c r="F4" s="16" t="s">
        <v>294</v>
      </c>
      <c r="G4" s="13" t="s">
        <v>295</v>
      </c>
      <c r="H4" s="13" t="s">
        <v>297</v>
      </c>
      <c r="I4" s="13" t="s">
        <v>298</v>
      </c>
      <c r="J4" s="10" t="s">
        <v>299</v>
      </c>
      <c r="K4" s="10" t="s">
        <v>300</v>
      </c>
      <c r="L4" s="10" t="s">
        <v>301</v>
      </c>
      <c r="M4" s="10" t="s">
        <v>302</v>
      </c>
      <c r="N4" s="10" t="s">
        <v>303</v>
      </c>
      <c r="O4" s="10" t="s">
        <v>304</v>
      </c>
      <c r="P4" s="10" t="s">
        <v>309</v>
      </c>
      <c r="Q4" s="10" t="s">
        <v>310</v>
      </c>
      <c r="R4" s="10" t="s">
        <v>311</v>
      </c>
      <c r="S4" s="10" t="s">
        <v>312</v>
      </c>
      <c r="T4" s="10" t="s">
        <v>313</v>
      </c>
      <c r="U4" s="10" t="s">
        <v>314</v>
      </c>
      <c r="V4" s="10" t="s">
        <v>317</v>
      </c>
      <c r="W4" s="10" t="s">
        <v>318</v>
      </c>
      <c r="X4" s="10" t="s">
        <v>319</v>
      </c>
      <c r="Y4" s="15" t="s">
        <v>320</v>
      </c>
      <c r="Z4" s="15" t="s">
        <v>321</v>
      </c>
      <c r="AA4" s="15" t="s">
        <v>322</v>
      </c>
      <c r="AB4" s="10" t="s">
        <v>328</v>
      </c>
      <c r="AC4" s="17" t="s">
        <v>329</v>
      </c>
      <c r="AD4" s="10" t="s">
        <v>327</v>
      </c>
      <c r="AE4" s="10" t="s">
        <v>326</v>
      </c>
      <c r="AF4" s="17" t="s">
        <v>325</v>
      </c>
      <c r="AG4" s="17" t="s">
        <v>324</v>
      </c>
      <c r="AH4" s="20" t="s">
        <v>385</v>
      </c>
      <c r="AI4" s="20" t="s">
        <v>389</v>
      </c>
      <c r="AJ4" s="20" t="s">
        <v>388</v>
      </c>
      <c r="AK4" s="7" t="s">
        <v>333</v>
      </c>
      <c r="AL4" s="7" t="s">
        <v>334</v>
      </c>
      <c r="AM4" s="7" t="s">
        <v>335</v>
      </c>
      <c r="AN4" s="10" t="s">
        <v>46</v>
      </c>
      <c r="AO4" s="10" t="s">
        <v>47</v>
      </c>
      <c r="AP4" s="10" t="s">
        <v>48</v>
      </c>
      <c r="AQ4" s="15" t="s">
        <v>336</v>
      </c>
      <c r="AR4" s="15" t="s">
        <v>337</v>
      </c>
      <c r="AS4" s="15" t="s">
        <v>339</v>
      </c>
      <c r="AT4" s="7" t="s">
        <v>49</v>
      </c>
      <c r="AU4" s="7" t="s">
        <v>50</v>
      </c>
      <c r="AV4" s="10" t="s">
        <v>51</v>
      </c>
      <c r="AW4" s="10" t="s">
        <v>52</v>
      </c>
      <c r="AX4" s="10" t="s">
        <v>53</v>
      </c>
      <c r="AY4" s="10" t="s">
        <v>341</v>
      </c>
      <c r="AZ4" s="10" t="s">
        <v>342</v>
      </c>
      <c r="BA4" s="20" t="s">
        <v>387</v>
      </c>
      <c r="BB4" s="10" t="s">
        <v>345</v>
      </c>
      <c r="BC4" s="10" t="s">
        <v>54</v>
      </c>
      <c r="BD4" s="10" t="s">
        <v>346</v>
      </c>
      <c r="BE4" s="10" t="s">
        <v>347</v>
      </c>
      <c r="BF4" s="15" t="s">
        <v>348</v>
      </c>
      <c r="BG4" s="10" t="s">
        <v>55</v>
      </c>
      <c r="BH4" s="10" t="s">
        <v>56</v>
      </c>
      <c r="BI4" s="10" t="s">
        <v>57</v>
      </c>
      <c r="BJ4" s="10" t="s">
        <v>58</v>
      </c>
      <c r="BK4" s="10" t="s">
        <v>59</v>
      </c>
      <c r="BL4" s="10" t="s">
        <v>60</v>
      </c>
      <c r="BM4" s="10" t="s">
        <v>61</v>
      </c>
      <c r="BN4" s="10" t="s">
        <v>62</v>
      </c>
      <c r="BO4" s="10" t="s">
        <v>63</v>
      </c>
      <c r="BP4" s="10" t="s">
        <v>64</v>
      </c>
      <c r="BQ4" s="13" t="s">
        <v>350</v>
      </c>
      <c r="BR4" s="10" t="s">
        <v>356</v>
      </c>
      <c r="BS4" s="10" t="s">
        <v>351</v>
      </c>
      <c r="BT4" s="10" t="s">
        <v>352</v>
      </c>
      <c r="BU4" s="10" t="s">
        <v>353</v>
      </c>
      <c r="BV4" s="10" t="s">
        <v>354</v>
      </c>
      <c r="BW4" s="10" t="s">
        <v>355</v>
      </c>
      <c r="BX4" s="32"/>
      <c r="BY4" s="10" t="s">
        <v>357</v>
      </c>
      <c r="BZ4" s="10" t="s">
        <v>359</v>
      </c>
      <c r="CA4" s="10" t="s">
        <v>360</v>
      </c>
      <c r="CB4" s="10" t="s">
        <v>361</v>
      </c>
      <c r="CC4" s="10" t="s">
        <v>362</v>
      </c>
      <c r="CD4" s="10" t="s">
        <v>363</v>
      </c>
      <c r="CE4" s="10" t="s">
        <v>357</v>
      </c>
      <c r="CF4" s="10" t="s">
        <v>359</v>
      </c>
      <c r="CG4" s="10" t="s">
        <v>360</v>
      </c>
      <c r="CH4" s="10" t="s">
        <v>361</v>
      </c>
      <c r="CI4" s="10" t="s">
        <v>362</v>
      </c>
      <c r="CJ4" s="10" t="s">
        <v>363</v>
      </c>
      <c r="CK4" s="10" t="s">
        <v>65</v>
      </c>
      <c r="CL4" s="10" t="s">
        <v>66</v>
      </c>
      <c r="CM4" s="10" t="s">
        <v>67</v>
      </c>
      <c r="CN4" s="10" t="s">
        <v>68</v>
      </c>
      <c r="CO4" s="10" t="s">
        <v>69</v>
      </c>
      <c r="CP4" s="10" t="s">
        <v>70</v>
      </c>
      <c r="CQ4" s="10" t="s">
        <v>71</v>
      </c>
      <c r="CR4" s="10" t="s">
        <v>72</v>
      </c>
      <c r="CS4" s="10" t="s">
        <v>73</v>
      </c>
      <c r="CT4" s="10" t="s">
        <v>74</v>
      </c>
      <c r="CU4" s="10" t="s">
        <v>366</v>
      </c>
      <c r="CV4" s="10" t="s">
        <v>367</v>
      </c>
      <c r="CW4" s="10" t="s">
        <v>368</v>
      </c>
      <c r="CX4" s="32"/>
      <c r="CY4" s="44"/>
      <c r="CZ4" s="44"/>
      <c r="DA4" s="44"/>
      <c r="DB4" s="1" t="s">
        <v>75</v>
      </c>
      <c r="DC4" s="1" t="s">
        <v>76</v>
      </c>
      <c r="DD4" s="1" t="s">
        <v>77</v>
      </c>
      <c r="DE4" s="1" t="s">
        <v>78</v>
      </c>
      <c r="DF4" s="1" t="s">
        <v>79</v>
      </c>
      <c r="DG4" s="1" t="s">
        <v>80</v>
      </c>
      <c r="DH4" s="10" t="s">
        <v>373</v>
      </c>
      <c r="DI4" s="10" t="s">
        <v>372</v>
      </c>
      <c r="DJ4" s="10" t="s">
        <v>374</v>
      </c>
      <c r="DK4" s="10" t="s">
        <v>375</v>
      </c>
      <c r="DL4" s="10" t="s">
        <v>376</v>
      </c>
      <c r="DM4" s="10" t="s">
        <v>377</v>
      </c>
      <c r="DN4" s="10" t="s">
        <v>378</v>
      </c>
      <c r="DO4" s="10" t="s">
        <v>379</v>
      </c>
      <c r="DP4" s="10" t="s">
        <v>380</v>
      </c>
      <c r="DQ4" s="10" t="s">
        <v>381</v>
      </c>
      <c r="DR4" s="10" t="s">
        <v>382</v>
      </c>
      <c r="DS4" s="24" t="s">
        <v>81</v>
      </c>
      <c r="DT4" s="24" t="s">
        <v>91</v>
      </c>
      <c r="DU4" s="24" t="s">
        <v>82</v>
      </c>
      <c r="DV4" s="24" t="s">
        <v>83</v>
      </c>
      <c r="DW4" s="24" t="s">
        <v>84</v>
      </c>
      <c r="DX4" s="24" t="s">
        <v>85</v>
      </c>
      <c r="DY4" s="24" t="s">
        <v>86</v>
      </c>
      <c r="DZ4" s="24" t="s">
        <v>87</v>
      </c>
      <c r="EA4" s="24" t="s">
        <v>88</v>
      </c>
      <c r="EB4" s="14" t="s">
        <v>89</v>
      </c>
      <c r="EC4" s="14" t="s">
        <v>90</v>
      </c>
      <c r="ED4" s="20" t="s">
        <v>91</v>
      </c>
      <c r="EE4" s="20" t="s">
        <v>82</v>
      </c>
      <c r="EF4" s="20" t="s">
        <v>81</v>
      </c>
      <c r="EG4" s="20" t="s">
        <v>84</v>
      </c>
      <c r="EH4" s="20" t="s">
        <v>83</v>
      </c>
      <c r="EI4" s="20" t="s">
        <v>92</v>
      </c>
      <c r="EJ4" s="20" t="s">
        <v>93</v>
      </c>
      <c r="EK4" s="20" t="s">
        <v>94</v>
      </c>
      <c r="EL4" s="24" t="s">
        <v>95</v>
      </c>
      <c r="EM4" s="24" t="s">
        <v>91</v>
      </c>
      <c r="EN4" s="24" t="s">
        <v>82</v>
      </c>
      <c r="EO4" s="24" t="s">
        <v>84</v>
      </c>
      <c r="EP4" s="24" t="s">
        <v>83</v>
      </c>
      <c r="EQ4" s="24" t="s">
        <v>96</v>
      </c>
      <c r="ER4" s="23" t="s">
        <v>97</v>
      </c>
      <c r="ES4" s="24" t="s">
        <v>98</v>
      </c>
      <c r="ET4" s="24" t="s">
        <v>99</v>
      </c>
      <c r="EU4" s="24" t="s">
        <v>100</v>
      </c>
      <c r="EV4" s="24" t="s">
        <v>101</v>
      </c>
      <c r="EW4" s="24" t="s">
        <v>102</v>
      </c>
      <c r="EX4" s="24" t="s">
        <v>103</v>
      </c>
      <c r="EY4" s="24" t="s">
        <v>104</v>
      </c>
      <c r="EZ4" s="24" t="s">
        <v>105</v>
      </c>
      <c r="FA4" s="24" t="s">
        <v>106</v>
      </c>
      <c r="FB4" s="24" t="s">
        <v>107</v>
      </c>
      <c r="FC4" s="24" t="s">
        <v>108</v>
      </c>
      <c r="FD4" s="24" t="s">
        <v>109</v>
      </c>
      <c r="FE4" s="24" t="s">
        <v>110</v>
      </c>
      <c r="FF4" s="24" t="s">
        <v>111</v>
      </c>
      <c r="FG4" s="24" t="s">
        <v>112</v>
      </c>
      <c r="FH4" s="24" t="s">
        <v>113</v>
      </c>
      <c r="FI4" s="9" t="s">
        <v>384</v>
      </c>
      <c r="FJ4" s="20" t="s">
        <v>114</v>
      </c>
      <c r="FK4" s="20" t="s">
        <v>115</v>
      </c>
      <c r="FL4" s="14" t="s">
        <v>116</v>
      </c>
      <c r="FM4" s="14" t="s">
        <v>84</v>
      </c>
      <c r="FN4" s="11" t="s">
        <v>117</v>
      </c>
      <c r="FO4" s="20" t="s">
        <v>118</v>
      </c>
      <c r="FP4" s="20" t="s">
        <v>383</v>
      </c>
      <c r="FQ4" s="20" t="s">
        <v>119</v>
      </c>
      <c r="FR4" s="20" t="s">
        <v>120</v>
      </c>
      <c r="FS4" s="20" t="s">
        <v>121</v>
      </c>
      <c r="FT4" s="23" t="s">
        <v>122</v>
      </c>
      <c r="FU4" s="8" t="s">
        <v>123</v>
      </c>
      <c r="FV4" s="20" t="s">
        <v>124</v>
      </c>
      <c r="FW4" s="20" t="s">
        <v>125</v>
      </c>
      <c r="FX4" s="25" t="s">
        <v>126</v>
      </c>
      <c r="FY4" s="25" t="s">
        <v>127</v>
      </c>
      <c r="FZ4" s="25" t="s">
        <v>128</v>
      </c>
      <c r="GA4" s="25" t="s">
        <v>129</v>
      </c>
      <c r="GB4" s="25" t="s">
        <v>130</v>
      </c>
      <c r="GC4" s="25" t="s">
        <v>131</v>
      </c>
      <c r="GD4" s="25" t="s">
        <v>132</v>
      </c>
      <c r="GE4" s="25" t="s">
        <v>133</v>
      </c>
      <c r="GF4" s="25" t="s">
        <v>134</v>
      </c>
      <c r="GG4" s="25" t="s">
        <v>135</v>
      </c>
      <c r="GH4" s="25" t="s">
        <v>136</v>
      </c>
      <c r="GI4" s="28" t="s">
        <v>137</v>
      </c>
      <c r="GJ4" s="19" t="s">
        <v>137</v>
      </c>
      <c r="GK4" s="19" t="s">
        <v>138</v>
      </c>
      <c r="GL4" s="19" t="s">
        <v>139</v>
      </c>
      <c r="GM4" s="19" t="s">
        <v>140</v>
      </c>
      <c r="GN4" s="19" t="s">
        <v>141</v>
      </c>
      <c r="GO4" s="19" t="s">
        <v>142</v>
      </c>
      <c r="GP4" s="19" t="s">
        <v>143</v>
      </c>
      <c r="GQ4" s="19" t="s">
        <v>144</v>
      </c>
      <c r="GR4" s="19" t="s">
        <v>145</v>
      </c>
      <c r="GS4" s="19" t="s">
        <v>146</v>
      </c>
      <c r="GT4" s="19" t="s">
        <v>147</v>
      </c>
      <c r="GU4" s="19" t="s">
        <v>148</v>
      </c>
      <c r="GV4" s="19" t="s">
        <v>137</v>
      </c>
      <c r="GW4" s="19" t="s">
        <v>138</v>
      </c>
      <c r="GX4" s="19" t="s">
        <v>149</v>
      </c>
      <c r="GY4" s="19" t="s">
        <v>150</v>
      </c>
      <c r="GZ4" s="19" t="s">
        <v>151</v>
      </c>
      <c r="HA4" s="19" t="s">
        <v>152</v>
      </c>
      <c r="HB4" s="19" t="s">
        <v>153</v>
      </c>
      <c r="HC4" s="19" t="s">
        <v>154</v>
      </c>
      <c r="HD4" s="19" t="s">
        <v>148</v>
      </c>
      <c r="HE4" s="22" t="s">
        <v>137</v>
      </c>
      <c r="HF4" s="22" t="s">
        <v>138</v>
      </c>
      <c r="HG4" s="22" t="s">
        <v>155</v>
      </c>
      <c r="HH4" s="22" t="s">
        <v>156</v>
      </c>
      <c r="HI4" s="22" t="s">
        <v>157</v>
      </c>
      <c r="HJ4" s="22" t="s">
        <v>158</v>
      </c>
      <c r="HK4" s="22" t="s">
        <v>159</v>
      </c>
      <c r="HL4" s="19" t="s">
        <v>137</v>
      </c>
      <c r="HM4" s="19" t="s">
        <v>138</v>
      </c>
      <c r="HN4" s="19" t="s">
        <v>160</v>
      </c>
      <c r="HO4" s="19" t="s">
        <v>161</v>
      </c>
      <c r="HP4" s="19" t="s">
        <v>162</v>
      </c>
      <c r="HQ4" s="19" t="s">
        <v>163</v>
      </c>
      <c r="HR4" s="19" t="s">
        <v>137</v>
      </c>
      <c r="HS4" s="19" t="s">
        <v>138</v>
      </c>
      <c r="HT4" s="19" t="s">
        <v>164</v>
      </c>
      <c r="HU4" s="19" t="s">
        <v>165</v>
      </c>
      <c r="HV4" s="19" t="s">
        <v>166</v>
      </c>
      <c r="HW4" s="19" t="s">
        <v>167</v>
      </c>
      <c r="HX4" s="19" t="s">
        <v>168</v>
      </c>
      <c r="HY4" s="20" t="s">
        <v>169</v>
      </c>
      <c r="HZ4" s="20" t="s">
        <v>170</v>
      </c>
      <c r="IA4" s="20" t="s">
        <v>171</v>
      </c>
      <c r="IB4" s="20" t="s">
        <v>172</v>
      </c>
      <c r="IC4" s="20" t="s">
        <v>173</v>
      </c>
      <c r="ID4" s="20" t="s">
        <v>174</v>
      </c>
      <c r="IE4" s="20" t="s">
        <v>169</v>
      </c>
      <c r="IF4" s="14" t="s">
        <v>175</v>
      </c>
      <c r="IG4" s="14" t="s">
        <v>176</v>
      </c>
      <c r="IH4" s="8" t="s">
        <v>177</v>
      </c>
      <c r="II4" s="20" t="s">
        <v>178</v>
      </c>
      <c r="IJ4" s="20" t="s">
        <v>179</v>
      </c>
      <c r="IK4" s="22" t="s">
        <v>180</v>
      </c>
      <c r="IL4" s="22" t="s">
        <v>181</v>
      </c>
      <c r="IM4" s="22" t="s">
        <v>182</v>
      </c>
      <c r="IN4" s="22" t="s">
        <v>183</v>
      </c>
      <c r="IO4" s="20" t="s">
        <v>184</v>
      </c>
      <c r="IP4" s="20" t="s">
        <v>185</v>
      </c>
      <c r="IQ4" s="20" t="s">
        <v>186</v>
      </c>
      <c r="IR4" s="20" t="s">
        <v>187</v>
      </c>
      <c r="IS4" s="20" t="s">
        <v>188</v>
      </c>
      <c r="IT4" s="22" t="s">
        <v>189</v>
      </c>
    </row>
    <row r="5" spans="1:254" x14ac:dyDescent="0.25">
      <c r="A5" s="2" t="s">
        <v>190</v>
      </c>
      <c r="B5" s="5">
        <v>0</v>
      </c>
      <c r="C5" s="3" t="s">
        <v>391</v>
      </c>
      <c r="D5" s="3" t="s">
        <v>391</v>
      </c>
      <c r="E5" s="3">
        <v>5.0199999999999996</v>
      </c>
      <c r="F5" s="3" t="s">
        <v>391</v>
      </c>
      <c r="G5" s="3">
        <v>36.747999999999998</v>
      </c>
      <c r="H5" s="3">
        <v>38.377499999999998</v>
      </c>
      <c r="I5" s="3">
        <v>37.562750000000001</v>
      </c>
      <c r="J5" s="3">
        <v>37.75</v>
      </c>
      <c r="K5" s="3">
        <v>39.83</v>
      </c>
      <c r="L5" s="3">
        <v>37.562750000000001</v>
      </c>
      <c r="M5" s="5">
        <v>1</v>
      </c>
      <c r="N5" s="5">
        <v>0</v>
      </c>
      <c r="O5" s="5">
        <v>0</v>
      </c>
      <c r="P5" s="3">
        <v>13</v>
      </c>
      <c r="Q5" s="3">
        <f>AVERAGE(12.5,12.5)</f>
        <v>12.5</v>
      </c>
      <c r="R5" s="3">
        <v>12.75</v>
      </c>
      <c r="S5" s="3">
        <f>AVERAGE(45)</f>
        <v>45</v>
      </c>
      <c r="T5" s="3">
        <f>AVERAGE(42,45)</f>
        <v>43.5</v>
      </c>
      <c r="U5" s="3">
        <v>45.282499999999999</v>
      </c>
      <c r="V5" s="3">
        <f>AVERAGE(13)</f>
        <v>13</v>
      </c>
      <c r="W5" s="3">
        <f>AVERAGE(12,14)</f>
        <v>13</v>
      </c>
      <c r="X5" s="3">
        <v>13.15</v>
      </c>
      <c r="Y5" s="5">
        <v>1</v>
      </c>
      <c r="Z5" s="5">
        <v>0</v>
      </c>
      <c r="AA5" s="5">
        <v>0</v>
      </c>
      <c r="AB5" s="5">
        <v>0</v>
      </c>
      <c r="AC5" s="5">
        <v>1</v>
      </c>
      <c r="AD5" s="5">
        <v>0</v>
      </c>
      <c r="AE5" s="5">
        <v>1</v>
      </c>
      <c r="AF5" s="5">
        <v>1</v>
      </c>
      <c r="AG5" s="5">
        <v>0</v>
      </c>
      <c r="AH5" s="5">
        <v>1</v>
      </c>
      <c r="AI5" s="5">
        <v>1</v>
      </c>
      <c r="AJ5" s="5">
        <v>0</v>
      </c>
      <c r="AK5" s="5">
        <v>0</v>
      </c>
      <c r="AL5" s="5">
        <v>1</v>
      </c>
      <c r="AM5" s="5">
        <v>0</v>
      </c>
      <c r="AN5" s="3" t="s">
        <v>391</v>
      </c>
      <c r="AO5" s="3" t="s">
        <v>391</v>
      </c>
      <c r="AP5" s="3" t="s">
        <v>391</v>
      </c>
      <c r="AQ5" s="3" t="s">
        <v>391</v>
      </c>
      <c r="AR5" s="3" t="s">
        <v>391</v>
      </c>
      <c r="AS5" s="3">
        <v>2</v>
      </c>
      <c r="AT5" s="5">
        <v>0</v>
      </c>
      <c r="AU5" s="5">
        <v>1</v>
      </c>
      <c r="AV5" s="5">
        <v>0</v>
      </c>
      <c r="AW5" s="5">
        <v>0</v>
      </c>
      <c r="AX5" s="5">
        <v>0</v>
      </c>
      <c r="AY5" s="5">
        <v>1</v>
      </c>
      <c r="AZ5" s="5">
        <v>0</v>
      </c>
      <c r="BA5" s="5">
        <v>0</v>
      </c>
      <c r="BB5" s="3">
        <v>25</v>
      </c>
      <c r="BC5" s="5">
        <v>60</v>
      </c>
      <c r="BD5" s="3">
        <v>3.5</v>
      </c>
      <c r="BE5" s="3">
        <v>2.4E-2</v>
      </c>
      <c r="BF5" s="5">
        <v>0</v>
      </c>
      <c r="BG5" s="5">
        <v>0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1</v>
      </c>
      <c r="BR5" s="5">
        <v>1</v>
      </c>
      <c r="BS5" s="5">
        <v>1</v>
      </c>
      <c r="BT5" s="5">
        <v>0</v>
      </c>
      <c r="BU5" s="5">
        <v>1</v>
      </c>
      <c r="BV5" s="5">
        <v>1</v>
      </c>
      <c r="BW5" s="5">
        <v>1</v>
      </c>
      <c r="BX5" s="5" t="s">
        <v>391</v>
      </c>
      <c r="BY5" s="5">
        <v>0</v>
      </c>
      <c r="BZ5" s="5">
        <v>1</v>
      </c>
      <c r="CA5" s="5">
        <v>0</v>
      </c>
      <c r="CB5" s="5">
        <v>0</v>
      </c>
      <c r="CC5" s="5">
        <v>0</v>
      </c>
      <c r="CD5" s="5">
        <v>0</v>
      </c>
      <c r="CE5" s="5">
        <v>1</v>
      </c>
      <c r="CF5" s="5">
        <v>1</v>
      </c>
      <c r="CG5" s="5">
        <v>1</v>
      </c>
      <c r="CH5" s="5">
        <v>0</v>
      </c>
      <c r="CI5" s="5">
        <v>0</v>
      </c>
      <c r="CJ5" s="5">
        <v>0</v>
      </c>
      <c r="CK5" s="3" t="s">
        <v>391</v>
      </c>
      <c r="CL5" s="5">
        <v>1</v>
      </c>
      <c r="CM5" s="5">
        <v>0</v>
      </c>
      <c r="CN5" s="5">
        <v>0</v>
      </c>
      <c r="CO5" s="5">
        <v>0</v>
      </c>
      <c r="CP5" s="5">
        <v>0</v>
      </c>
      <c r="CQ5" s="5">
        <v>1</v>
      </c>
      <c r="CR5" s="5">
        <v>1</v>
      </c>
      <c r="CS5" s="5">
        <v>0</v>
      </c>
      <c r="CT5" s="5">
        <v>0</v>
      </c>
      <c r="CU5" s="5">
        <v>1</v>
      </c>
      <c r="CV5" s="5">
        <v>0</v>
      </c>
      <c r="CW5" s="5">
        <v>0</v>
      </c>
      <c r="CX5" s="5" t="s">
        <v>391</v>
      </c>
      <c r="CY5" s="5" t="s">
        <v>391</v>
      </c>
      <c r="CZ5" s="5" t="s">
        <v>391</v>
      </c>
      <c r="DA5" s="5" t="s">
        <v>391</v>
      </c>
      <c r="DB5" s="5">
        <v>1</v>
      </c>
      <c r="DC5" s="5">
        <v>1</v>
      </c>
      <c r="DD5" s="5" t="s">
        <v>391</v>
      </c>
      <c r="DE5" s="5" t="s">
        <v>391</v>
      </c>
      <c r="DF5" s="5" t="s">
        <v>391</v>
      </c>
      <c r="DG5" s="5" t="s">
        <v>391</v>
      </c>
      <c r="DH5" s="5" t="s">
        <v>391</v>
      </c>
      <c r="DI5" s="5" t="s">
        <v>391</v>
      </c>
      <c r="DJ5" s="5" t="s">
        <v>391</v>
      </c>
      <c r="DK5" s="12" t="s">
        <v>391</v>
      </c>
      <c r="DL5" s="12" t="s">
        <v>391</v>
      </c>
      <c r="DM5" s="12" t="s">
        <v>391</v>
      </c>
      <c r="DN5" s="18" t="s">
        <v>391</v>
      </c>
      <c r="DO5" s="18" t="s">
        <v>391</v>
      </c>
      <c r="DP5" s="12" t="s">
        <v>391</v>
      </c>
      <c r="DQ5" s="12" t="s">
        <v>391</v>
      </c>
      <c r="DR5" s="12" t="s">
        <v>391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1</v>
      </c>
      <c r="EP5" s="5">
        <v>0</v>
      </c>
      <c r="EQ5" s="5">
        <v>0</v>
      </c>
      <c r="ER5" s="5">
        <v>0</v>
      </c>
      <c r="ES5" s="5">
        <v>0</v>
      </c>
      <c r="ET5" s="5">
        <v>1</v>
      </c>
      <c r="EU5" s="5">
        <v>0</v>
      </c>
      <c r="EV5" s="5">
        <v>1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1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100</v>
      </c>
      <c r="FW5" s="5">
        <v>1800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1</v>
      </c>
      <c r="GF5" s="5">
        <v>0</v>
      </c>
      <c r="GG5" s="5">
        <v>0</v>
      </c>
      <c r="GH5" s="5">
        <v>0</v>
      </c>
      <c r="GI5" s="3">
        <v>178122.4412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1</v>
      </c>
      <c r="HX5" s="5">
        <v>0</v>
      </c>
      <c r="HY5" s="5">
        <v>0</v>
      </c>
      <c r="HZ5" s="5">
        <v>0</v>
      </c>
      <c r="IA5" s="5">
        <v>1</v>
      </c>
      <c r="IB5" s="5">
        <v>0</v>
      </c>
      <c r="IC5" s="5">
        <v>0</v>
      </c>
      <c r="ID5" s="5">
        <v>0</v>
      </c>
      <c r="IE5" s="5">
        <v>0</v>
      </c>
      <c r="IF5" s="5">
        <v>1</v>
      </c>
      <c r="IG5" s="5">
        <v>0</v>
      </c>
      <c r="IH5" s="5">
        <v>0</v>
      </c>
      <c r="II5" s="5">
        <v>1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1</v>
      </c>
      <c r="IT5" s="5">
        <v>0</v>
      </c>
    </row>
    <row r="6" spans="1:254" x14ac:dyDescent="0.25">
      <c r="A6" s="2" t="s">
        <v>191</v>
      </c>
      <c r="B6" s="5" t="s">
        <v>391</v>
      </c>
      <c r="C6" s="3" t="s">
        <v>391</v>
      </c>
      <c r="D6" s="3" t="s">
        <v>391</v>
      </c>
      <c r="E6" s="3" t="s">
        <v>391</v>
      </c>
      <c r="F6" s="3" t="s">
        <v>391</v>
      </c>
      <c r="G6" s="3">
        <v>44.7</v>
      </c>
      <c r="H6" s="3" t="s">
        <v>391</v>
      </c>
      <c r="I6" s="3">
        <v>47.166666669999998</v>
      </c>
      <c r="J6" s="3" t="s">
        <v>391</v>
      </c>
      <c r="K6" s="3" t="s">
        <v>391</v>
      </c>
      <c r="L6" s="3">
        <v>47.166666669999998</v>
      </c>
      <c r="M6" s="5">
        <v>1</v>
      </c>
      <c r="N6" s="5">
        <v>0</v>
      </c>
      <c r="O6" s="5">
        <v>0</v>
      </c>
      <c r="P6" s="3" t="s">
        <v>391</v>
      </c>
      <c r="Q6" s="3" t="s">
        <v>391</v>
      </c>
      <c r="R6" s="3" t="s">
        <v>391</v>
      </c>
      <c r="S6" s="3" t="s">
        <v>391</v>
      </c>
      <c r="T6" s="3" t="s">
        <v>391</v>
      </c>
      <c r="U6" s="3" t="s">
        <v>391</v>
      </c>
      <c r="V6" s="3" t="s">
        <v>391</v>
      </c>
      <c r="W6" s="3" t="s">
        <v>391</v>
      </c>
      <c r="X6" s="3" t="s">
        <v>391</v>
      </c>
      <c r="Y6" s="5">
        <v>1</v>
      </c>
      <c r="Z6" s="5">
        <v>0</v>
      </c>
      <c r="AA6" s="5">
        <v>0</v>
      </c>
      <c r="AB6" s="5">
        <v>0</v>
      </c>
      <c r="AC6" s="5">
        <v>1</v>
      </c>
      <c r="AD6" s="5">
        <v>0</v>
      </c>
      <c r="AE6" s="5">
        <v>1</v>
      </c>
      <c r="AF6" s="5">
        <v>1</v>
      </c>
      <c r="AG6" s="5">
        <v>0</v>
      </c>
      <c r="AH6" s="5">
        <v>1</v>
      </c>
      <c r="AI6" s="5" t="s">
        <v>391</v>
      </c>
      <c r="AJ6" s="5" t="s">
        <v>391</v>
      </c>
      <c r="AK6" s="5">
        <v>0</v>
      </c>
      <c r="AL6" s="5">
        <v>1</v>
      </c>
      <c r="AM6" s="5">
        <v>0</v>
      </c>
      <c r="AN6" s="3" t="s">
        <v>391</v>
      </c>
      <c r="AO6" s="3" t="s">
        <v>391</v>
      </c>
      <c r="AP6" s="3" t="s">
        <v>391</v>
      </c>
      <c r="AQ6" s="3" t="s">
        <v>391</v>
      </c>
      <c r="AR6" s="3" t="s">
        <v>391</v>
      </c>
      <c r="AS6" s="3">
        <v>2</v>
      </c>
      <c r="AT6" s="5" t="s">
        <v>391</v>
      </c>
      <c r="AU6" s="5" t="s">
        <v>391</v>
      </c>
      <c r="AV6" s="5">
        <v>0</v>
      </c>
      <c r="AW6" s="5">
        <v>0</v>
      </c>
      <c r="AX6" s="5">
        <v>0</v>
      </c>
      <c r="AY6" s="5">
        <v>1</v>
      </c>
      <c r="AZ6" s="5">
        <v>0</v>
      </c>
      <c r="BA6" s="5">
        <v>0</v>
      </c>
      <c r="BB6" s="3">
        <v>25</v>
      </c>
      <c r="BC6" s="5">
        <v>40</v>
      </c>
      <c r="BD6" s="3" t="s">
        <v>391</v>
      </c>
      <c r="BE6" s="3" t="s">
        <v>391</v>
      </c>
      <c r="BF6" s="5" t="s">
        <v>391</v>
      </c>
      <c r="BG6" s="5">
        <v>0</v>
      </c>
      <c r="BH6" s="5">
        <v>1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 t="s">
        <v>391</v>
      </c>
      <c r="BS6" s="5">
        <v>1</v>
      </c>
      <c r="BT6" s="5">
        <v>0</v>
      </c>
      <c r="BU6" s="5">
        <v>1</v>
      </c>
      <c r="BV6" s="5">
        <v>1</v>
      </c>
      <c r="BW6" s="5">
        <v>1</v>
      </c>
      <c r="BX6" s="5" t="s">
        <v>391</v>
      </c>
      <c r="BY6" s="5" t="s">
        <v>391</v>
      </c>
      <c r="BZ6" s="5" t="s">
        <v>391</v>
      </c>
      <c r="CA6" s="5" t="s">
        <v>391</v>
      </c>
      <c r="CB6" s="5" t="s">
        <v>391</v>
      </c>
      <c r="CC6" s="5" t="s">
        <v>391</v>
      </c>
      <c r="CD6" s="5" t="s">
        <v>391</v>
      </c>
      <c r="CE6" s="5">
        <v>1</v>
      </c>
      <c r="CF6" s="5">
        <v>1</v>
      </c>
      <c r="CG6" s="5" t="s">
        <v>391</v>
      </c>
      <c r="CH6" s="5" t="s">
        <v>391</v>
      </c>
      <c r="CI6" s="5" t="s">
        <v>391</v>
      </c>
      <c r="CJ6" s="5" t="s">
        <v>391</v>
      </c>
      <c r="CK6" s="3" t="s">
        <v>391</v>
      </c>
      <c r="CL6" s="5">
        <v>1</v>
      </c>
      <c r="CM6" s="5">
        <v>0</v>
      </c>
      <c r="CN6" s="5">
        <v>0</v>
      </c>
      <c r="CO6" s="5">
        <v>0</v>
      </c>
      <c r="CP6" s="5">
        <v>0</v>
      </c>
      <c r="CQ6" s="5">
        <v>1</v>
      </c>
      <c r="CR6" s="5">
        <v>1</v>
      </c>
      <c r="CS6" s="5">
        <v>0</v>
      </c>
      <c r="CT6" s="5">
        <v>0</v>
      </c>
      <c r="CU6" s="5" t="s">
        <v>391</v>
      </c>
      <c r="CV6" s="5" t="s">
        <v>391</v>
      </c>
      <c r="CW6" s="5" t="s">
        <v>391</v>
      </c>
      <c r="CX6" s="5" t="s">
        <v>391</v>
      </c>
      <c r="CY6" s="5" t="s">
        <v>391</v>
      </c>
      <c r="CZ6" s="5" t="s">
        <v>391</v>
      </c>
      <c r="DA6" s="5" t="s">
        <v>391</v>
      </c>
      <c r="DB6" s="5" t="s">
        <v>391</v>
      </c>
      <c r="DC6" s="5" t="s">
        <v>391</v>
      </c>
      <c r="DD6" s="5" t="s">
        <v>391</v>
      </c>
      <c r="DE6" s="5" t="s">
        <v>391</v>
      </c>
      <c r="DF6" s="5" t="s">
        <v>391</v>
      </c>
      <c r="DG6" s="5" t="s">
        <v>391</v>
      </c>
      <c r="DH6" s="5" t="s">
        <v>391</v>
      </c>
      <c r="DI6" s="5" t="s">
        <v>391</v>
      </c>
      <c r="DJ6" s="5" t="s">
        <v>391</v>
      </c>
      <c r="DK6" s="12" t="s">
        <v>391</v>
      </c>
      <c r="DL6" s="12" t="s">
        <v>391</v>
      </c>
      <c r="DM6" s="12" t="s">
        <v>391</v>
      </c>
      <c r="DN6" s="18" t="s">
        <v>391</v>
      </c>
      <c r="DO6" s="18" t="s">
        <v>391</v>
      </c>
      <c r="DP6" s="12" t="s">
        <v>391</v>
      </c>
      <c r="DQ6" s="12" t="s">
        <v>391</v>
      </c>
      <c r="DR6" s="12" t="s">
        <v>391</v>
      </c>
      <c r="DS6" s="5">
        <v>0</v>
      </c>
      <c r="DT6" s="5">
        <v>0</v>
      </c>
      <c r="DU6" s="5">
        <v>0</v>
      </c>
      <c r="DV6" s="5">
        <v>0</v>
      </c>
      <c r="DW6" s="5">
        <v>1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1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340</v>
      </c>
      <c r="FW6" s="5">
        <v>2100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1</v>
      </c>
      <c r="GF6" s="5">
        <v>0</v>
      </c>
      <c r="GG6" s="5">
        <v>0</v>
      </c>
      <c r="GH6" s="5">
        <v>0</v>
      </c>
      <c r="GI6" s="3">
        <v>31402.0628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1</v>
      </c>
      <c r="HY6" s="5">
        <v>0</v>
      </c>
      <c r="HZ6" s="5">
        <v>0</v>
      </c>
      <c r="IA6" s="5">
        <v>0</v>
      </c>
      <c r="IB6" s="5">
        <v>1</v>
      </c>
      <c r="IC6" s="5">
        <v>0</v>
      </c>
      <c r="ID6" s="5">
        <v>0</v>
      </c>
      <c r="IE6" s="5">
        <v>0</v>
      </c>
      <c r="IF6" s="5">
        <v>1</v>
      </c>
      <c r="IG6" s="5">
        <v>0</v>
      </c>
      <c r="IH6" s="5">
        <v>0</v>
      </c>
      <c r="II6" s="5">
        <v>1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1</v>
      </c>
      <c r="IT6" s="5">
        <v>0</v>
      </c>
    </row>
    <row r="7" spans="1:254" x14ac:dyDescent="0.25">
      <c r="A7" s="2" t="s">
        <v>192</v>
      </c>
      <c r="B7" s="5">
        <v>0</v>
      </c>
      <c r="C7" s="3" t="s">
        <v>391</v>
      </c>
      <c r="D7" s="3" t="s">
        <v>391</v>
      </c>
      <c r="E7" s="3">
        <v>2.31</v>
      </c>
      <c r="F7" s="3" t="s">
        <v>391</v>
      </c>
      <c r="G7" s="3">
        <v>34.700000000000003</v>
      </c>
      <c r="H7" s="3">
        <v>35.654545450000001</v>
      </c>
      <c r="I7" s="3">
        <v>35.177272729999999</v>
      </c>
      <c r="J7" s="3" t="s">
        <v>391</v>
      </c>
      <c r="K7" s="3" t="s">
        <v>391</v>
      </c>
      <c r="L7" s="3">
        <v>35.177272729999999</v>
      </c>
      <c r="M7" s="5">
        <v>1</v>
      </c>
      <c r="N7" s="5">
        <v>0</v>
      </c>
      <c r="O7" s="5">
        <v>0</v>
      </c>
      <c r="P7" s="3" t="s">
        <v>391</v>
      </c>
      <c r="Q7" s="3" t="s">
        <v>391</v>
      </c>
      <c r="R7" s="3" t="s">
        <v>391</v>
      </c>
      <c r="S7" s="3" t="s">
        <v>391</v>
      </c>
      <c r="T7" s="3" t="s">
        <v>391</v>
      </c>
      <c r="U7" s="3" t="s">
        <v>391</v>
      </c>
      <c r="V7" s="3" t="s">
        <v>391</v>
      </c>
      <c r="W7" s="3" t="s">
        <v>391</v>
      </c>
      <c r="X7" s="3" t="s">
        <v>391</v>
      </c>
      <c r="Y7" s="5">
        <v>1</v>
      </c>
      <c r="Z7" s="5">
        <v>0</v>
      </c>
      <c r="AA7" s="5">
        <v>0</v>
      </c>
      <c r="AB7" s="5">
        <v>0</v>
      </c>
      <c r="AC7" s="5">
        <v>1</v>
      </c>
      <c r="AD7" s="5">
        <v>0</v>
      </c>
      <c r="AE7" s="5">
        <v>1</v>
      </c>
      <c r="AF7" s="5">
        <v>1</v>
      </c>
      <c r="AG7" s="5">
        <v>0</v>
      </c>
      <c r="AH7" s="5">
        <v>1</v>
      </c>
      <c r="AI7" s="5">
        <v>1</v>
      </c>
      <c r="AJ7" s="5">
        <v>0</v>
      </c>
      <c r="AK7" s="5">
        <v>0</v>
      </c>
      <c r="AL7" s="5">
        <v>1</v>
      </c>
      <c r="AM7" s="5">
        <v>0</v>
      </c>
      <c r="AN7" s="3" t="s">
        <v>391</v>
      </c>
      <c r="AO7" s="3" t="s">
        <v>391</v>
      </c>
      <c r="AP7" s="3" t="s">
        <v>391</v>
      </c>
      <c r="AQ7" s="3" t="s">
        <v>391</v>
      </c>
      <c r="AR7" s="3" t="s">
        <v>391</v>
      </c>
      <c r="AS7" s="3">
        <v>3</v>
      </c>
      <c r="AT7" s="5" t="s">
        <v>391</v>
      </c>
      <c r="AU7" s="5" t="s">
        <v>391</v>
      </c>
      <c r="AV7" s="5">
        <v>0</v>
      </c>
      <c r="AW7" s="5">
        <v>0</v>
      </c>
      <c r="AX7" s="5">
        <v>0</v>
      </c>
      <c r="AY7" s="5">
        <v>1</v>
      </c>
      <c r="AZ7" s="5">
        <v>0</v>
      </c>
      <c r="BA7" s="5">
        <v>0</v>
      </c>
      <c r="BB7" s="3" t="s">
        <v>391</v>
      </c>
      <c r="BC7" s="5">
        <v>20</v>
      </c>
      <c r="BD7" s="3">
        <v>7</v>
      </c>
      <c r="BE7" s="3" t="s">
        <v>391</v>
      </c>
      <c r="BF7" s="5" t="s">
        <v>391</v>
      </c>
      <c r="BG7" s="5">
        <v>0</v>
      </c>
      <c r="BH7" s="5">
        <v>1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1</v>
      </c>
      <c r="BS7" s="5">
        <v>1</v>
      </c>
      <c r="BT7" s="5">
        <v>0</v>
      </c>
      <c r="BU7" s="5">
        <v>1</v>
      </c>
      <c r="BV7" s="5">
        <v>1</v>
      </c>
      <c r="BW7" s="5">
        <v>0</v>
      </c>
      <c r="BX7" s="5" t="s">
        <v>391</v>
      </c>
      <c r="BY7" s="5">
        <v>0</v>
      </c>
      <c r="BZ7" s="5">
        <v>1</v>
      </c>
      <c r="CA7" s="5">
        <v>0</v>
      </c>
      <c r="CB7" s="5">
        <v>0</v>
      </c>
      <c r="CC7" s="5">
        <v>0</v>
      </c>
      <c r="CD7" s="5">
        <v>0</v>
      </c>
      <c r="CE7" s="5">
        <v>1</v>
      </c>
      <c r="CF7" s="5">
        <v>1</v>
      </c>
      <c r="CG7" s="5" t="s">
        <v>391</v>
      </c>
      <c r="CH7" s="5" t="s">
        <v>391</v>
      </c>
      <c r="CI7" s="5" t="s">
        <v>391</v>
      </c>
      <c r="CJ7" s="5" t="s">
        <v>391</v>
      </c>
      <c r="CK7" s="3" t="s">
        <v>391</v>
      </c>
      <c r="CL7" s="5">
        <v>0</v>
      </c>
      <c r="CM7" s="5">
        <v>0</v>
      </c>
      <c r="CN7" s="5">
        <v>0</v>
      </c>
      <c r="CO7" s="5">
        <v>0</v>
      </c>
      <c r="CP7" s="5">
        <v>1</v>
      </c>
      <c r="CQ7" s="5">
        <v>1</v>
      </c>
      <c r="CR7" s="5">
        <v>1</v>
      </c>
      <c r="CS7" s="5">
        <v>0</v>
      </c>
      <c r="CT7" s="5">
        <v>0</v>
      </c>
      <c r="CU7" s="5" t="s">
        <v>391</v>
      </c>
      <c r="CV7" s="5" t="s">
        <v>391</v>
      </c>
      <c r="CW7" s="5" t="s">
        <v>391</v>
      </c>
      <c r="CX7" s="5" t="s">
        <v>391</v>
      </c>
      <c r="CY7" s="5" t="s">
        <v>391</v>
      </c>
      <c r="CZ7" s="5" t="s">
        <v>391</v>
      </c>
      <c r="DA7" s="5" t="s">
        <v>391</v>
      </c>
      <c r="DB7" s="5" t="s">
        <v>391</v>
      </c>
      <c r="DC7" s="5" t="s">
        <v>391</v>
      </c>
      <c r="DD7" s="5" t="s">
        <v>391</v>
      </c>
      <c r="DE7" s="5" t="s">
        <v>391</v>
      </c>
      <c r="DF7" s="5" t="s">
        <v>391</v>
      </c>
      <c r="DG7" s="5" t="s">
        <v>391</v>
      </c>
      <c r="DH7" s="5" t="s">
        <v>391</v>
      </c>
      <c r="DI7" s="5" t="s">
        <v>391</v>
      </c>
      <c r="DJ7" s="5" t="s">
        <v>391</v>
      </c>
      <c r="DK7" s="12" t="s">
        <v>391</v>
      </c>
      <c r="DL7" s="12" t="s">
        <v>391</v>
      </c>
      <c r="DM7" s="12" t="s">
        <v>391</v>
      </c>
      <c r="DN7" s="18" t="s">
        <v>391</v>
      </c>
      <c r="DO7" s="18" t="s">
        <v>391</v>
      </c>
      <c r="DP7" s="12" t="s">
        <v>391</v>
      </c>
      <c r="DQ7" s="12" t="s">
        <v>391</v>
      </c>
      <c r="DR7" s="12" t="s">
        <v>391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1</v>
      </c>
      <c r="ET7" s="5">
        <v>0</v>
      </c>
      <c r="EU7" s="5">
        <v>0</v>
      </c>
      <c r="EV7" s="5">
        <v>0</v>
      </c>
      <c r="EW7" s="5">
        <v>1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1</v>
      </c>
      <c r="FJ7" s="5">
        <v>0</v>
      </c>
      <c r="FK7" s="5">
        <v>1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300</v>
      </c>
      <c r="FW7" s="5">
        <v>400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1</v>
      </c>
      <c r="GF7" s="5">
        <v>0</v>
      </c>
      <c r="GG7" s="5">
        <v>0</v>
      </c>
      <c r="GH7" s="5">
        <v>0</v>
      </c>
      <c r="GI7" s="12">
        <v>240.21930000000003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1</v>
      </c>
      <c r="HY7" s="5">
        <v>0</v>
      </c>
      <c r="HZ7" s="5">
        <v>0</v>
      </c>
      <c r="IA7" s="5">
        <v>0</v>
      </c>
      <c r="IB7" s="5">
        <v>1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1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1</v>
      </c>
      <c r="IS7" s="5">
        <v>1</v>
      </c>
      <c r="IT7" s="5">
        <v>0</v>
      </c>
    </row>
    <row r="8" spans="1:254" x14ac:dyDescent="0.25">
      <c r="A8" s="2" t="s">
        <v>193</v>
      </c>
      <c r="B8" s="5">
        <v>0</v>
      </c>
      <c r="C8" s="3" t="s">
        <v>391</v>
      </c>
      <c r="D8" s="3">
        <v>11.7</v>
      </c>
      <c r="E8" s="3">
        <v>11.7</v>
      </c>
      <c r="F8" s="3">
        <v>3.5</v>
      </c>
      <c r="G8" s="3">
        <v>45.048000000000002</v>
      </c>
      <c r="H8" s="3">
        <v>49.572499999999998</v>
      </c>
      <c r="I8" s="3">
        <v>47.310250000000003</v>
      </c>
      <c r="J8" s="3">
        <v>46.15</v>
      </c>
      <c r="K8" s="3">
        <v>51.6</v>
      </c>
      <c r="L8" s="3">
        <v>47.310250000000003</v>
      </c>
      <c r="M8" s="5">
        <v>1</v>
      </c>
      <c r="N8" s="5">
        <v>0</v>
      </c>
      <c r="O8" s="5">
        <v>0</v>
      </c>
      <c r="P8" s="3">
        <f>AVERAGE(15,16,15,15)</f>
        <v>15.25</v>
      </c>
      <c r="Q8" s="3">
        <v>15</v>
      </c>
      <c r="R8" s="3">
        <v>15.125</v>
      </c>
      <c r="S8" s="3">
        <f>AVERAGE(52,59,54,52)</f>
        <v>54.25</v>
      </c>
      <c r="T8" s="3">
        <f>AVERAGE(58,52)</f>
        <v>55</v>
      </c>
      <c r="U8" s="3">
        <v>58.612499999999997</v>
      </c>
      <c r="V8" s="3">
        <f>AVERAGE(15,17,16,16)</f>
        <v>16</v>
      </c>
      <c r="W8" s="3">
        <f>AVERAGE(16,14)</f>
        <v>15</v>
      </c>
      <c r="X8" s="3">
        <v>17.377500000000001</v>
      </c>
      <c r="Y8" s="5">
        <v>1</v>
      </c>
      <c r="Z8" s="5">
        <v>0</v>
      </c>
      <c r="AA8" s="5">
        <v>0</v>
      </c>
      <c r="AB8" s="5">
        <v>0</v>
      </c>
      <c r="AC8" s="5">
        <v>1</v>
      </c>
      <c r="AD8" s="5">
        <v>0</v>
      </c>
      <c r="AE8" s="5">
        <v>1</v>
      </c>
      <c r="AF8" s="5">
        <v>1</v>
      </c>
      <c r="AG8" s="5">
        <v>0</v>
      </c>
      <c r="AH8" s="5">
        <v>1</v>
      </c>
      <c r="AI8" s="5">
        <v>0</v>
      </c>
      <c r="AJ8" s="5">
        <v>0</v>
      </c>
      <c r="AK8" s="5">
        <v>0</v>
      </c>
      <c r="AL8" s="5">
        <v>1</v>
      </c>
      <c r="AM8" s="5">
        <v>0</v>
      </c>
      <c r="AN8" s="3" t="s">
        <v>391</v>
      </c>
      <c r="AO8" s="3">
        <v>0.4</v>
      </c>
      <c r="AP8" s="3" t="s">
        <v>391</v>
      </c>
      <c r="AQ8" s="3" t="s">
        <v>391</v>
      </c>
      <c r="AR8" s="3" t="s">
        <v>391</v>
      </c>
      <c r="AS8" s="3">
        <v>2.5</v>
      </c>
      <c r="AT8" s="5">
        <v>0</v>
      </c>
      <c r="AU8" s="5">
        <v>1</v>
      </c>
      <c r="AV8" s="5">
        <v>0</v>
      </c>
      <c r="AW8" s="5">
        <v>0</v>
      </c>
      <c r="AX8" s="5">
        <v>0</v>
      </c>
      <c r="AY8" s="5">
        <v>1</v>
      </c>
      <c r="AZ8" s="5">
        <v>0</v>
      </c>
      <c r="BA8" s="5">
        <v>0</v>
      </c>
      <c r="BB8" s="3">
        <v>26.5</v>
      </c>
      <c r="BC8" s="5">
        <v>70</v>
      </c>
      <c r="BD8" s="3">
        <v>5</v>
      </c>
      <c r="BE8" s="3">
        <v>4.0500000000000001E-2</v>
      </c>
      <c r="BF8" s="5">
        <v>0</v>
      </c>
      <c r="BG8" s="5">
        <v>0</v>
      </c>
      <c r="BH8" s="5">
        <v>1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1</v>
      </c>
      <c r="BS8" s="5">
        <v>1</v>
      </c>
      <c r="BT8" s="5">
        <v>0</v>
      </c>
      <c r="BU8" s="5">
        <v>1</v>
      </c>
      <c r="BV8" s="5">
        <v>1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1</v>
      </c>
      <c r="CD8" s="5">
        <v>0</v>
      </c>
      <c r="CE8" s="5">
        <v>1</v>
      </c>
      <c r="CF8" s="5">
        <v>1</v>
      </c>
      <c r="CG8" s="5">
        <v>1</v>
      </c>
      <c r="CH8" s="5">
        <v>0</v>
      </c>
      <c r="CI8" s="5">
        <v>0</v>
      </c>
      <c r="CJ8" s="5">
        <v>0</v>
      </c>
      <c r="CK8" s="3" t="s">
        <v>391</v>
      </c>
      <c r="CL8" s="5">
        <v>1</v>
      </c>
      <c r="CM8" s="5">
        <v>0</v>
      </c>
      <c r="CN8" s="5">
        <v>0</v>
      </c>
      <c r="CO8" s="5">
        <v>0</v>
      </c>
      <c r="CP8" s="5">
        <v>1</v>
      </c>
      <c r="CQ8" s="5">
        <v>1</v>
      </c>
      <c r="CR8" s="5">
        <v>1</v>
      </c>
      <c r="CS8" s="5">
        <v>0</v>
      </c>
      <c r="CT8" s="5">
        <v>0</v>
      </c>
      <c r="CU8" s="5">
        <v>1</v>
      </c>
      <c r="CV8" s="5">
        <v>0</v>
      </c>
      <c r="CW8" s="5">
        <v>0</v>
      </c>
      <c r="CX8" s="5" t="s">
        <v>391</v>
      </c>
      <c r="CY8" s="5">
        <v>1</v>
      </c>
      <c r="CZ8" s="5">
        <v>1</v>
      </c>
      <c r="DA8" s="5">
        <v>0</v>
      </c>
      <c r="DB8" s="5">
        <v>1</v>
      </c>
      <c r="DC8" s="5">
        <v>1</v>
      </c>
      <c r="DD8" s="5">
        <v>0</v>
      </c>
      <c r="DE8" s="5">
        <v>1</v>
      </c>
      <c r="DF8" s="5">
        <v>1</v>
      </c>
      <c r="DG8" s="5">
        <v>0</v>
      </c>
      <c r="DH8" s="5">
        <v>0</v>
      </c>
      <c r="DI8" s="5">
        <v>1</v>
      </c>
      <c r="DJ8" s="5">
        <v>0</v>
      </c>
      <c r="DK8" s="12" t="s">
        <v>391</v>
      </c>
      <c r="DL8" s="12">
        <v>500</v>
      </c>
      <c r="DM8" s="12" t="s">
        <v>391</v>
      </c>
      <c r="DN8" s="18" t="s">
        <v>391</v>
      </c>
      <c r="DO8" s="18" t="s">
        <v>391</v>
      </c>
      <c r="DP8" s="12" t="s">
        <v>391</v>
      </c>
      <c r="DQ8" s="3">
        <v>500</v>
      </c>
      <c r="DR8" s="12" t="s">
        <v>391</v>
      </c>
      <c r="DS8" s="5">
        <v>0</v>
      </c>
      <c r="DT8" s="5">
        <v>0</v>
      </c>
      <c r="DU8" s="5">
        <v>0</v>
      </c>
      <c r="DV8" s="5">
        <v>0</v>
      </c>
      <c r="DW8" s="5">
        <v>1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1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1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1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2400</v>
      </c>
      <c r="FX8" s="5">
        <v>1</v>
      </c>
      <c r="FY8" s="5">
        <v>0</v>
      </c>
      <c r="FZ8" s="5">
        <v>0</v>
      </c>
      <c r="GA8" s="5">
        <v>1</v>
      </c>
      <c r="GB8" s="5">
        <v>0</v>
      </c>
      <c r="GC8" s="5">
        <v>0</v>
      </c>
      <c r="GD8" s="5">
        <v>1</v>
      </c>
      <c r="GE8" s="5">
        <v>1</v>
      </c>
      <c r="GF8" s="5">
        <v>0</v>
      </c>
      <c r="GG8" s="5">
        <v>0</v>
      </c>
      <c r="GH8" s="5">
        <v>0</v>
      </c>
      <c r="GI8" s="12">
        <v>1209435.4853999999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1</v>
      </c>
      <c r="HW8" s="5">
        <v>0</v>
      </c>
      <c r="HX8" s="5">
        <v>0</v>
      </c>
      <c r="HY8" s="5">
        <v>0</v>
      </c>
      <c r="HZ8" s="5">
        <v>1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1</v>
      </c>
      <c r="IG8" s="5">
        <v>0</v>
      </c>
      <c r="IH8" s="5">
        <v>0</v>
      </c>
      <c r="II8" s="5">
        <v>1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1</v>
      </c>
      <c r="IS8" s="5">
        <v>1</v>
      </c>
      <c r="IT8" s="5">
        <v>0</v>
      </c>
    </row>
    <row r="9" spans="1:254" x14ac:dyDescent="0.25">
      <c r="A9" s="2" t="s">
        <v>194</v>
      </c>
      <c r="B9" s="5" t="s">
        <v>391</v>
      </c>
      <c r="C9" s="3">
        <v>118.7</v>
      </c>
      <c r="D9" s="3">
        <v>59.3</v>
      </c>
      <c r="E9" s="3">
        <v>60</v>
      </c>
      <c r="F9" s="3" t="s">
        <v>391</v>
      </c>
      <c r="G9" s="3">
        <v>62.872999999999998</v>
      </c>
      <c r="H9" s="3">
        <v>76.89</v>
      </c>
      <c r="I9" s="3">
        <v>69.881500000000003</v>
      </c>
      <c r="J9" s="3">
        <f>AVERAGE(64.32,64.8)</f>
        <v>64.56</v>
      </c>
      <c r="K9" s="3">
        <f>AVERAGE(82.3,71.48)</f>
        <v>76.89</v>
      </c>
      <c r="L9" s="3">
        <v>69.881500000000003</v>
      </c>
      <c r="M9" s="5">
        <v>1</v>
      </c>
      <c r="N9" s="5">
        <v>0</v>
      </c>
      <c r="O9" s="5">
        <v>0</v>
      </c>
      <c r="P9" s="3" t="s">
        <v>391</v>
      </c>
      <c r="Q9" s="3" t="s">
        <v>391</v>
      </c>
      <c r="R9" s="3">
        <v>29</v>
      </c>
      <c r="S9" s="3" t="s">
        <v>391</v>
      </c>
      <c r="T9" s="3" t="s">
        <v>391</v>
      </c>
      <c r="U9" s="3" t="s">
        <v>391</v>
      </c>
      <c r="V9" s="3" t="s">
        <v>391</v>
      </c>
      <c r="W9" s="3">
        <f>AVERAGE(51,53,56)</f>
        <v>53.333333333333336</v>
      </c>
      <c r="X9" s="3">
        <v>21</v>
      </c>
      <c r="Y9" s="5">
        <v>1</v>
      </c>
      <c r="Z9" s="5">
        <v>0</v>
      </c>
      <c r="AA9" s="5">
        <v>0</v>
      </c>
      <c r="AB9" s="5">
        <v>0</v>
      </c>
      <c r="AC9" s="5">
        <v>1</v>
      </c>
      <c r="AD9" s="5">
        <v>1</v>
      </c>
      <c r="AE9" s="5">
        <v>0</v>
      </c>
      <c r="AF9" s="5">
        <v>1</v>
      </c>
      <c r="AG9" s="5">
        <v>0</v>
      </c>
      <c r="AH9" s="5" t="s">
        <v>391</v>
      </c>
      <c r="AI9" s="5" t="s">
        <v>391</v>
      </c>
      <c r="AJ9" s="5" t="s">
        <v>391</v>
      </c>
      <c r="AK9" s="5">
        <v>0</v>
      </c>
      <c r="AL9" s="5">
        <v>1</v>
      </c>
      <c r="AM9" s="5">
        <v>0</v>
      </c>
      <c r="AN9" s="3" t="s">
        <v>391</v>
      </c>
      <c r="AO9" s="3" t="s">
        <v>391</v>
      </c>
      <c r="AP9" s="3" t="s">
        <v>391</v>
      </c>
      <c r="AQ9" s="3" t="s">
        <v>391</v>
      </c>
      <c r="AR9" s="3" t="s">
        <v>391</v>
      </c>
      <c r="AS9" s="3">
        <v>3</v>
      </c>
      <c r="AT9" s="5" t="s">
        <v>391</v>
      </c>
      <c r="AU9" s="5" t="s">
        <v>391</v>
      </c>
      <c r="AV9" s="5" t="s">
        <v>391</v>
      </c>
      <c r="AW9" s="5" t="s">
        <v>391</v>
      </c>
      <c r="AX9" s="5" t="s">
        <v>391</v>
      </c>
      <c r="AY9" s="5">
        <v>0</v>
      </c>
      <c r="AZ9" s="5">
        <v>0</v>
      </c>
      <c r="BA9" s="5">
        <v>1</v>
      </c>
      <c r="BB9" s="3">
        <v>9.5</v>
      </c>
      <c r="BC9" s="5">
        <v>20000</v>
      </c>
      <c r="BD9" s="3">
        <v>1.4</v>
      </c>
      <c r="BE9" s="3" t="s">
        <v>391</v>
      </c>
      <c r="BF9" s="5" t="s">
        <v>391</v>
      </c>
      <c r="BG9" s="5">
        <v>0</v>
      </c>
      <c r="BH9" s="5">
        <v>0</v>
      </c>
      <c r="BI9" s="5">
        <v>1</v>
      </c>
      <c r="BJ9" s="5">
        <v>1</v>
      </c>
      <c r="BK9" s="5">
        <v>0</v>
      </c>
      <c r="BL9" s="5">
        <v>0</v>
      </c>
      <c r="BM9" s="5">
        <v>1</v>
      </c>
      <c r="BN9" s="5">
        <v>0</v>
      </c>
      <c r="BO9" s="5">
        <v>0</v>
      </c>
      <c r="BP9" s="5">
        <v>0</v>
      </c>
      <c r="BQ9" s="5">
        <v>0</v>
      </c>
      <c r="BR9" s="5" t="s">
        <v>391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 t="s">
        <v>391</v>
      </c>
      <c r="BY9" s="5">
        <v>0</v>
      </c>
      <c r="BZ9" s="5">
        <v>0</v>
      </c>
      <c r="CA9" s="5">
        <v>0</v>
      </c>
      <c r="CB9" s="5">
        <v>0</v>
      </c>
      <c r="CC9" s="5">
        <v>1</v>
      </c>
      <c r="CD9" s="5">
        <v>1</v>
      </c>
      <c r="CE9" s="5">
        <v>1</v>
      </c>
      <c r="CF9" s="5">
        <v>1</v>
      </c>
      <c r="CG9" s="5">
        <v>1</v>
      </c>
      <c r="CH9" s="5">
        <v>0</v>
      </c>
      <c r="CI9" s="5">
        <v>0</v>
      </c>
      <c r="CJ9" s="5">
        <v>0</v>
      </c>
      <c r="CK9" s="3">
        <v>0.154</v>
      </c>
      <c r="CL9" s="5">
        <v>1</v>
      </c>
      <c r="CM9" s="5">
        <v>0</v>
      </c>
      <c r="CN9" s="5">
        <v>0</v>
      </c>
      <c r="CO9" s="5">
        <v>0</v>
      </c>
      <c r="CP9" s="5">
        <v>1</v>
      </c>
      <c r="CQ9" s="5">
        <v>1</v>
      </c>
      <c r="CR9" s="5">
        <v>1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3">
        <v>687.95</v>
      </c>
      <c r="CY9" s="5" t="s">
        <v>391</v>
      </c>
      <c r="CZ9" s="5" t="s">
        <v>391</v>
      </c>
      <c r="DA9" s="5" t="s">
        <v>391</v>
      </c>
      <c r="DB9" s="5">
        <v>1</v>
      </c>
      <c r="DC9" s="5">
        <v>1</v>
      </c>
      <c r="DD9" s="5">
        <v>0</v>
      </c>
      <c r="DE9" s="5">
        <v>0</v>
      </c>
      <c r="DF9" s="5">
        <v>0</v>
      </c>
      <c r="DG9" s="5">
        <v>0</v>
      </c>
      <c r="DH9" s="5" t="s">
        <v>391</v>
      </c>
      <c r="DI9" s="5" t="s">
        <v>391</v>
      </c>
      <c r="DJ9" s="5" t="s">
        <v>391</v>
      </c>
      <c r="DK9" s="3" t="s">
        <v>391</v>
      </c>
      <c r="DL9" s="3" t="s">
        <v>391</v>
      </c>
      <c r="DM9" s="3" t="s">
        <v>391</v>
      </c>
      <c r="DN9" s="5">
        <v>1</v>
      </c>
      <c r="DO9" s="5">
        <v>0</v>
      </c>
      <c r="DP9" s="3">
        <v>452.72800000000001</v>
      </c>
      <c r="DQ9" s="3">
        <v>4023.36</v>
      </c>
      <c r="DR9" s="3">
        <v>13.715999999999999</v>
      </c>
      <c r="DS9" s="5">
        <v>0</v>
      </c>
      <c r="DT9" s="5">
        <v>0</v>
      </c>
      <c r="DU9" s="5">
        <v>0</v>
      </c>
      <c r="DV9" s="5">
        <v>0</v>
      </c>
      <c r="DW9" s="5">
        <v>1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1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1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1</v>
      </c>
      <c r="FR9" s="5">
        <v>1</v>
      </c>
      <c r="FS9" s="5">
        <v>1</v>
      </c>
      <c r="FT9" s="5">
        <v>0</v>
      </c>
      <c r="FU9" s="5">
        <v>0</v>
      </c>
      <c r="FV9" s="5">
        <v>0</v>
      </c>
      <c r="FW9" s="5">
        <v>1524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3" t="s">
        <v>391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1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1</v>
      </c>
      <c r="HX9" s="5">
        <v>0</v>
      </c>
      <c r="HY9" s="5">
        <v>0</v>
      </c>
      <c r="HZ9" s="5">
        <v>1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1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1</v>
      </c>
    </row>
    <row r="10" spans="1:254" x14ac:dyDescent="0.25">
      <c r="A10" s="2" t="s">
        <v>195</v>
      </c>
      <c r="B10" s="5">
        <v>1</v>
      </c>
      <c r="C10" s="3" t="s">
        <v>391</v>
      </c>
      <c r="D10" s="3" t="s">
        <v>391</v>
      </c>
      <c r="E10" s="3">
        <v>3.9166666669999999</v>
      </c>
      <c r="F10" s="3" t="s">
        <v>391</v>
      </c>
      <c r="G10" s="3">
        <v>53.29</v>
      </c>
      <c r="H10" s="3">
        <v>49</v>
      </c>
      <c r="I10" s="3">
        <v>51.145000000000003</v>
      </c>
      <c r="J10" s="3" t="s">
        <v>391</v>
      </c>
      <c r="K10" s="3" t="s">
        <v>391</v>
      </c>
      <c r="L10" s="3">
        <v>98.234999999999999</v>
      </c>
      <c r="M10" s="5">
        <v>0</v>
      </c>
      <c r="N10" s="5">
        <v>0</v>
      </c>
      <c r="O10" s="5">
        <v>1</v>
      </c>
      <c r="P10" s="3" t="s">
        <v>391</v>
      </c>
      <c r="Q10" s="3" t="s">
        <v>391</v>
      </c>
      <c r="R10" s="3">
        <v>6.5040499999999994</v>
      </c>
      <c r="S10" s="3" t="s">
        <v>391</v>
      </c>
      <c r="T10" s="3" t="s">
        <v>391</v>
      </c>
      <c r="U10" s="3">
        <v>16.3325</v>
      </c>
      <c r="V10" s="3" t="s">
        <v>391</v>
      </c>
      <c r="W10" s="3" t="s">
        <v>391</v>
      </c>
      <c r="X10" s="3" t="s">
        <v>391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1</v>
      </c>
      <c r="AE10" s="5">
        <v>0</v>
      </c>
      <c r="AF10" s="5">
        <v>1</v>
      </c>
      <c r="AG10" s="5">
        <v>0</v>
      </c>
      <c r="AH10" s="5">
        <v>0</v>
      </c>
      <c r="AI10" s="5">
        <v>1</v>
      </c>
      <c r="AJ10" s="5">
        <v>0</v>
      </c>
      <c r="AK10" s="5">
        <v>0</v>
      </c>
      <c r="AL10" s="5">
        <v>0</v>
      </c>
      <c r="AM10" s="5">
        <v>1</v>
      </c>
      <c r="AN10" s="3" t="s">
        <v>391</v>
      </c>
      <c r="AO10" s="3" t="s">
        <v>391</v>
      </c>
      <c r="AP10" s="3" t="s">
        <v>391</v>
      </c>
      <c r="AQ10" s="3" t="s">
        <v>391</v>
      </c>
      <c r="AR10" s="3" t="s">
        <v>391</v>
      </c>
      <c r="AS10" s="3" t="s">
        <v>391</v>
      </c>
      <c r="AT10" s="5" t="s">
        <v>391</v>
      </c>
      <c r="AU10" s="5" t="s">
        <v>391</v>
      </c>
      <c r="AV10" s="5">
        <v>0</v>
      </c>
      <c r="AW10" s="5">
        <v>0</v>
      </c>
      <c r="AX10" s="5">
        <v>0</v>
      </c>
      <c r="AY10" s="5">
        <v>1</v>
      </c>
      <c r="AZ10" s="5">
        <v>0</v>
      </c>
      <c r="BA10" s="5">
        <v>0</v>
      </c>
      <c r="BB10" s="3">
        <v>20</v>
      </c>
      <c r="BC10" s="5">
        <v>10</v>
      </c>
      <c r="BD10" s="3">
        <v>5.5</v>
      </c>
      <c r="BE10" s="3" t="s">
        <v>391</v>
      </c>
      <c r="BF10" s="5">
        <v>0</v>
      </c>
      <c r="BG10" s="5">
        <v>1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1</v>
      </c>
      <c r="BS10" s="5">
        <v>0</v>
      </c>
      <c r="BT10" s="5">
        <v>0</v>
      </c>
      <c r="BU10" s="5">
        <v>1</v>
      </c>
      <c r="BV10" s="5">
        <v>1</v>
      </c>
      <c r="BW10" s="5">
        <v>0</v>
      </c>
      <c r="BX10" s="5" t="s">
        <v>391</v>
      </c>
      <c r="BY10" s="5">
        <v>0</v>
      </c>
      <c r="BZ10" s="5">
        <v>1</v>
      </c>
      <c r="CA10" s="5">
        <v>0</v>
      </c>
      <c r="CB10" s="5">
        <v>0</v>
      </c>
      <c r="CC10" s="5">
        <v>0</v>
      </c>
      <c r="CD10" s="5">
        <v>0</v>
      </c>
      <c r="CE10" s="5" t="s">
        <v>391</v>
      </c>
      <c r="CF10" s="5" t="s">
        <v>391</v>
      </c>
      <c r="CG10" s="5" t="s">
        <v>391</v>
      </c>
      <c r="CH10" s="5">
        <v>1</v>
      </c>
      <c r="CI10" s="5" t="s">
        <v>391</v>
      </c>
      <c r="CJ10" s="5" t="s">
        <v>391</v>
      </c>
      <c r="CK10" s="3" t="s">
        <v>391</v>
      </c>
      <c r="CL10" s="5" t="s">
        <v>391</v>
      </c>
      <c r="CM10" s="5" t="s">
        <v>391</v>
      </c>
      <c r="CN10" s="5" t="s">
        <v>391</v>
      </c>
      <c r="CO10" s="5" t="s">
        <v>391</v>
      </c>
      <c r="CP10" s="5" t="s">
        <v>391</v>
      </c>
      <c r="CQ10" s="5">
        <v>1</v>
      </c>
      <c r="CR10" s="5">
        <v>0</v>
      </c>
      <c r="CS10" s="5">
        <v>1</v>
      </c>
      <c r="CT10" s="5">
        <v>0</v>
      </c>
      <c r="CU10" s="5" t="s">
        <v>391</v>
      </c>
      <c r="CV10" s="5" t="s">
        <v>391</v>
      </c>
      <c r="CW10" s="5" t="s">
        <v>391</v>
      </c>
      <c r="CX10" s="3" t="s">
        <v>391</v>
      </c>
      <c r="CY10" s="5" t="s">
        <v>391</v>
      </c>
      <c r="CZ10" s="5" t="s">
        <v>391</v>
      </c>
      <c r="DA10" s="5" t="s">
        <v>391</v>
      </c>
      <c r="DB10" s="5" t="s">
        <v>391</v>
      </c>
      <c r="DC10" s="5" t="s">
        <v>391</v>
      </c>
      <c r="DD10" s="5" t="s">
        <v>391</v>
      </c>
      <c r="DE10" s="5" t="s">
        <v>391</v>
      </c>
      <c r="DF10" s="5" t="s">
        <v>391</v>
      </c>
      <c r="DG10" s="5" t="s">
        <v>391</v>
      </c>
      <c r="DH10" s="5" t="s">
        <v>391</v>
      </c>
      <c r="DI10" s="5" t="s">
        <v>391</v>
      </c>
      <c r="DJ10" s="5" t="s">
        <v>391</v>
      </c>
      <c r="DK10" s="12" t="s">
        <v>391</v>
      </c>
      <c r="DL10" s="12" t="s">
        <v>391</v>
      </c>
      <c r="DM10" s="12" t="s">
        <v>391</v>
      </c>
      <c r="DN10" s="5" t="s">
        <v>391</v>
      </c>
      <c r="DO10" s="5" t="s">
        <v>391</v>
      </c>
      <c r="DP10" s="12" t="s">
        <v>391</v>
      </c>
      <c r="DQ10" s="12" t="s">
        <v>391</v>
      </c>
      <c r="DR10" s="12" t="s">
        <v>391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1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650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1</v>
      </c>
      <c r="GF10" s="5">
        <v>0</v>
      </c>
      <c r="GG10" s="5">
        <v>0</v>
      </c>
      <c r="GH10" s="5">
        <v>0</v>
      </c>
      <c r="GI10" s="3">
        <v>2246.7042000000001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1</v>
      </c>
      <c r="HY10" s="5">
        <v>0</v>
      </c>
      <c r="HZ10" s="5">
        <v>0</v>
      </c>
      <c r="IA10" s="5">
        <v>0</v>
      </c>
      <c r="IB10" s="5">
        <v>1</v>
      </c>
      <c r="IC10" s="5">
        <v>0</v>
      </c>
      <c r="ID10" s="5">
        <v>0</v>
      </c>
      <c r="IE10" s="5">
        <v>0</v>
      </c>
      <c r="IF10" s="5">
        <v>1</v>
      </c>
      <c r="IG10" s="5">
        <v>0</v>
      </c>
      <c r="IH10" s="5">
        <v>0</v>
      </c>
      <c r="II10" s="5">
        <v>1</v>
      </c>
      <c r="IJ10" s="5">
        <v>0</v>
      </c>
      <c r="IK10" s="5">
        <v>1</v>
      </c>
      <c r="IL10" s="5">
        <v>0</v>
      </c>
      <c r="IM10" s="5">
        <v>1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1</v>
      </c>
      <c r="IT10" s="5">
        <v>0</v>
      </c>
    </row>
    <row r="11" spans="1:254" x14ac:dyDescent="0.25">
      <c r="A11" s="2" t="s">
        <v>196</v>
      </c>
      <c r="B11" s="5">
        <v>1</v>
      </c>
      <c r="C11" s="3">
        <v>3.17</v>
      </c>
      <c r="D11" s="3">
        <v>2.97</v>
      </c>
      <c r="E11" s="3">
        <v>3.07</v>
      </c>
      <c r="F11" s="3">
        <v>0.87</v>
      </c>
      <c r="G11" s="3">
        <v>38.889000000000003</v>
      </c>
      <c r="H11" s="3">
        <v>39.994999999999997</v>
      </c>
      <c r="I11" s="3">
        <v>39.442</v>
      </c>
      <c r="J11" s="3">
        <v>36.6</v>
      </c>
      <c r="K11" s="3">
        <v>36.799999999999997</v>
      </c>
      <c r="L11" s="3">
        <v>39.442</v>
      </c>
      <c r="M11" s="5">
        <v>1</v>
      </c>
      <c r="N11" s="5">
        <v>0</v>
      </c>
      <c r="O11" s="5">
        <v>0</v>
      </c>
      <c r="P11" s="3">
        <f>AVERAGE(19,16,16)</f>
        <v>17</v>
      </c>
      <c r="Q11" s="3">
        <f>AVERAGE(17,17,15)</f>
        <v>16.333333333333332</v>
      </c>
      <c r="R11" s="3">
        <v>16.664999999999999</v>
      </c>
      <c r="S11" s="3">
        <f>AVERAGE(57,52,48)</f>
        <v>52.333333333333336</v>
      </c>
      <c r="T11" s="3">
        <f>AVERAGE(55,52,48)</f>
        <v>51.666666666666664</v>
      </c>
      <c r="U11" s="3">
        <v>52</v>
      </c>
      <c r="V11" s="3">
        <f>AVERAGE(16,14,13)</f>
        <v>14.333333333333334</v>
      </c>
      <c r="W11" s="3">
        <f>AVERAGE(15,14,13)</f>
        <v>14</v>
      </c>
      <c r="X11" s="3">
        <v>14.164999999999999</v>
      </c>
      <c r="Y11" s="5">
        <v>1</v>
      </c>
      <c r="Z11" s="5">
        <v>0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1</v>
      </c>
      <c r="AG11" s="5">
        <v>0</v>
      </c>
      <c r="AH11" s="5">
        <v>0</v>
      </c>
      <c r="AI11" s="5">
        <v>1</v>
      </c>
      <c r="AJ11" s="5">
        <v>0</v>
      </c>
      <c r="AK11" s="5">
        <v>1</v>
      </c>
      <c r="AL11" s="5">
        <v>0</v>
      </c>
      <c r="AM11" s="5">
        <v>0</v>
      </c>
      <c r="AN11" s="3" t="s">
        <v>391</v>
      </c>
      <c r="AO11" s="3" t="s">
        <v>391</v>
      </c>
      <c r="AP11" s="3" t="s">
        <v>391</v>
      </c>
      <c r="AQ11" s="3">
        <v>1</v>
      </c>
      <c r="AR11" s="3">
        <v>2</v>
      </c>
      <c r="AS11" s="3">
        <v>1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1</v>
      </c>
      <c r="AZ11" s="5">
        <v>0</v>
      </c>
      <c r="BA11" s="5">
        <v>0</v>
      </c>
      <c r="BB11" s="3">
        <v>15</v>
      </c>
      <c r="BC11" s="5">
        <v>300</v>
      </c>
      <c r="BD11" s="3">
        <v>1.2</v>
      </c>
      <c r="BE11" s="3">
        <v>0.32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1</v>
      </c>
      <c r="BL11" s="5">
        <v>0</v>
      </c>
      <c r="BM11" s="5">
        <v>0</v>
      </c>
      <c r="BN11" s="5">
        <v>1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1</v>
      </c>
      <c r="BY11" s="5">
        <v>0</v>
      </c>
      <c r="BZ11" s="5">
        <v>1</v>
      </c>
      <c r="CA11" s="5">
        <v>0</v>
      </c>
      <c r="CB11" s="5">
        <v>0</v>
      </c>
      <c r="CC11" s="5">
        <v>0</v>
      </c>
      <c r="CD11" s="5">
        <v>0</v>
      </c>
      <c r="CE11" s="5">
        <v>1</v>
      </c>
      <c r="CF11" s="5">
        <v>1</v>
      </c>
      <c r="CG11" s="5">
        <v>1</v>
      </c>
      <c r="CH11" s="5">
        <v>0</v>
      </c>
      <c r="CI11" s="5">
        <v>0</v>
      </c>
      <c r="CJ11" s="5">
        <v>0</v>
      </c>
      <c r="CK11" s="3" t="s">
        <v>391</v>
      </c>
      <c r="CL11" s="5">
        <v>1</v>
      </c>
      <c r="CM11" s="5">
        <v>0</v>
      </c>
      <c r="CN11" s="5">
        <v>0</v>
      </c>
      <c r="CO11" s="5">
        <v>1</v>
      </c>
      <c r="CP11" s="5">
        <v>0</v>
      </c>
      <c r="CQ11" s="5">
        <v>1</v>
      </c>
      <c r="CR11" s="5">
        <v>1</v>
      </c>
      <c r="CS11" s="5">
        <v>1</v>
      </c>
      <c r="CT11" s="5">
        <v>0</v>
      </c>
      <c r="CU11" s="5">
        <v>1</v>
      </c>
      <c r="CV11" s="5">
        <v>0</v>
      </c>
      <c r="CW11" s="5">
        <v>0</v>
      </c>
      <c r="CX11" s="3">
        <v>60</v>
      </c>
      <c r="CY11" s="5">
        <v>1</v>
      </c>
      <c r="CZ11" s="5">
        <v>1</v>
      </c>
      <c r="DA11" s="5">
        <v>0</v>
      </c>
      <c r="DB11" s="5">
        <v>1</v>
      </c>
      <c r="DC11" s="5">
        <v>1</v>
      </c>
      <c r="DD11" s="5">
        <v>0</v>
      </c>
      <c r="DE11" s="5">
        <v>0</v>
      </c>
      <c r="DF11" s="5">
        <v>1</v>
      </c>
      <c r="DG11" s="5">
        <v>0</v>
      </c>
      <c r="DH11" s="5">
        <v>1</v>
      </c>
      <c r="DI11" s="5">
        <v>1</v>
      </c>
      <c r="DJ11" s="5">
        <v>0</v>
      </c>
      <c r="DK11" s="12" t="s">
        <v>391</v>
      </c>
      <c r="DL11" s="12" t="s">
        <v>391</v>
      </c>
      <c r="DM11" s="12" t="s">
        <v>391</v>
      </c>
      <c r="DN11" s="5">
        <v>1</v>
      </c>
      <c r="DO11" s="5">
        <v>0</v>
      </c>
      <c r="DP11" s="3" t="s">
        <v>391</v>
      </c>
      <c r="DQ11" s="3">
        <v>170</v>
      </c>
      <c r="DR11" s="3" t="s">
        <v>391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1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1</v>
      </c>
      <c r="EW11" s="5">
        <v>0</v>
      </c>
      <c r="EX11" s="5">
        <v>0</v>
      </c>
      <c r="EY11" s="5">
        <v>0</v>
      </c>
      <c r="EZ11" s="5">
        <v>1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730</v>
      </c>
      <c r="FX11" s="5">
        <v>1</v>
      </c>
      <c r="FY11" s="5">
        <v>0</v>
      </c>
      <c r="FZ11" s="5">
        <v>0</v>
      </c>
      <c r="GA11" s="5">
        <v>1</v>
      </c>
      <c r="GB11" s="5">
        <v>1</v>
      </c>
      <c r="GC11" s="5">
        <v>1</v>
      </c>
      <c r="GD11" s="5">
        <v>1</v>
      </c>
      <c r="GE11" s="5">
        <v>1</v>
      </c>
      <c r="GF11" s="5">
        <v>0</v>
      </c>
      <c r="GG11" s="5">
        <v>1</v>
      </c>
      <c r="GH11" s="5">
        <v>1</v>
      </c>
      <c r="GI11" s="12">
        <v>3799904.9314999999</v>
      </c>
      <c r="GJ11" s="5">
        <v>0</v>
      </c>
      <c r="GK11" s="5">
        <v>0</v>
      </c>
      <c r="GL11" s="5">
        <v>0</v>
      </c>
      <c r="GM11" s="5">
        <v>1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1</v>
      </c>
      <c r="HW11" s="5">
        <v>0</v>
      </c>
      <c r="HX11" s="5">
        <v>0</v>
      </c>
      <c r="HY11" s="5">
        <v>0</v>
      </c>
      <c r="HZ11" s="5">
        <v>1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1</v>
      </c>
      <c r="IG11" s="5">
        <v>0</v>
      </c>
      <c r="IH11" s="5">
        <v>0</v>
      </c>
      <c r="II11" s="5">
        <v>1</v>
      </c>
      <c r="IJ11" s="5">
        <v>0</v>
      </c>
      <c r="IK11" s="5">
        <v>1</v>
      </c>
      <c r="IL11" s="5">
        <v>1</v>
      </c>
      <c r="IM11" s="5">
        <v>1</v>
      </c>
      <c r="IN11" s="5">
        <v>1</v>
      </c>
      <c r="IO11" s="5">
        <v>1</v>
      </c>
      <c r="IP11" s="5">
        <v>0</v>
      </c>
      <c r="IQ11" s="5">
        <v>0</v>
      </c>
      <c r="IR11" s="5">
        <v>0</v>
      </c>
      <c r="IS11" s="5">
        <v>1</v>
      </c>
      <c r="IT11" s="5">
        <v>0</v>
      </c>
    </row>
    <row r="12" spans="1:254" x14ac:dyDescent="0.25">
      <c r="A12" s="2" t="s">
        <v>197</v>
      </c>
      <c r="B12" s="5" t="s">
        <v>391</v>
      </c>
      <c r="C12" s="3" t="s">
        <v>391</v>
      </c>
      <c r="D12" s="3" t="s">
        <v>391</v>
      </c>
      <c r="E12" s="3" t="s">
        <v>391</v>
      </c>
      <c r="F12" s="3" t="s">
        <v>391</v>
      </c>
      <c r="G12" s="3">
        <v>45.75</v>
      </c>
      <c r="H12" s="3">
        <v>45.25</v>
      </c>
      <c r="I12" s="3">
        <v>45.5</v>
      </c>
      <c r="J12" s="3" t="s">
        <v>391</v>
      </c>
      <c r="K12" s="3" t="s">
        <v>391</v>
      </c>
      <c r="L12" s="3">
        <v>45.5</v>
      </c>
      <c r="M12" s="5">
        <v>1</v>
      </c>
      <c r="N12" s="5">
        <v>0</v>
      </c>
      <c r="O12" s="5">
        <v>0</v>
      </c>
      <c r="P12" s="3">
        <f>AVERAGE(16,15,17,16)</f>
        <v>16</v>
      </c>
      <c r="Q12" s="3">
        <f>AVERAGE(14,15,17,14)</f>
        <v>15</v>
      </c>
      <c r="R12" s="3">
        <v>15.5</v>
      </c>
      <c r="S12" s="3">
        <f>AVERAGE(51,50,57,52)</f>
        <v>52.5</v>
      </c>
      <c r="T12" s="3">
        <f>AVERAGE(46,51,53,46)</f>
        <v>49</v>
      </c>
      <c r="U12" s="3">
        <v>50.75</v>
      </c>
      <c r="V12" s="3">
        <v>16</v>
      </c>
      <c r="W12" s="3">
        <v>15</v>
      </c>
      <c r="X12" s="3">
        <v>15.5</v>
      </c>
      <c r="Y12" s="5" t="s">
        <v>391</v>
      </c>
      <c r="Z12" s="5" t="s">
        <v>391</v>
      </c>
      <c r="AA12" s="5" t="s">
        <v>391</v>
      </c>
      <c r="AB12" s="5" t="s">
        <v>391</v>
      </c>
      <c r="AC12" s="5" t="s">
        <v>391</v>
      </c>
      <c r="AD12" s="5" t="s">
        <v>391</v>
      </c>
      <c r="AE12" s="5" t="s">
        <v>391</v>
      </c>
      <c r="AF12" s="5" t="s">
        <v>391</v>
      </c>
      <c r="AG12" s="5" t="s">
        <v>391</v>
      </c>
      <c r="AH12" s="5" t="s">
        <v>391</v>
      </c>
      <c r="AI12" s="5" t="s">
        <v>391</v>
      </c>
      <c r="AJ12" s="5" t="s">
        <v>391</v>
      </c>
      <c r="AK12" s="5" t="s">
        <v>391</v>
      </c>
      <c r="AL12" s="5" t="s">
        <v>391</v>
      </c>
      <c r="AM12" s="5" t="s">
        <v>391</v>
      </c>
      <c r="AN12" s="3" t="s">
        <v>391</v>
      </c>
      <c r="AO12" s="3" t="s">
        <v>391</v>
      </c>
      <c r="AP12" s="3" t="s">
        <v>391</v>
      </c>
      <c r="AQ12" s="3" t="s">
        <v>391</v>
      </c>
      <c r="AR12" s="3" t="s">
        <v>391</v>
      </c>
      <c r="AS12" s="3">
        <v>3</v>
      </c>
      <c r="AT12" s="5" t="s">
        <v>391</v>
      </c>
      <c r="AU12" s="5" t="s">
        <v>391</v>
      </c>
      <c r="AV12" s="5" t="s">
        <v>391</v>
      </c>
      <c r="AW12" s="5" t="s">
        <v>391</v>
      </c>
      <c r="AX12" s="5" t="s">
        <v>391</v>
      </c>
      <c r="AY12" s="5">
        <v>1</v>
      </c>
      <c r="AZ12" s="5">
        <v>0</v>
      </c>
      <c r="BA12" s="5">
        <v>0</v>
      </c>
      <c r="BB12" s="3" t="s">
        <v>391</v>
      </c>
      <c r="BC12" s="5">
        <v>300</v>
      </c>
      <c r="BD12" s="3">
        <v>1.2</v>
      </c>
      <c r="BE12" s="3">
        <v>0.32</v>
      </c>
      <c r="BF12" s="5" t="s">
        <v>391</v>
      </c>
      <c r="BG12" s="5">
        <v>0</v>
      </c>
      <c r="BH12" s="5">
        <v>0</v>
      </c>
      <c r="BI12" s="5">
        <v>0</v>
      </c>
      <c r="BJ12" s="5">
        <v>0</v>
      </c>
      <c r="BK12" s="5">
        <v>1</v>
      </c>
      <c r="BL12" s="5">
        <v>0</v>
      </c>
      <c r="BM12" s="5">
        <v>0</v>
      </c>
      <c r="BN12" s="5">
        <v>1</v>
      </c>
      <c r="BO12" s="5">
        <v>0</v>
      </c>
      <c r="BP12" s="5">
        <v>0</v>
      </c>
      <c r="BQ12" s="5" t="s">
        <v>391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 t="s">
        <v>391</v>
      </c>
      <c r="BY12" s="5" t="s">
        <v>391</v>
      </c>
      <c r="BZ12" s="5" t="s">
        <v>391</v>
      </c>
      <c r="CA12" s="5" t="s">
        <v>391</v>
      </c>
      <c r="CB12" s="5" t="s">
        <v>391</v>
      </c>
      <c r="CC12" s="5" t="s">
        <v>391</v>
      </c>
      <c r="CD12" s="5" t="s">
        <v>391</v>
      </c>
      <c r="CE12" s="5" t="s">
        <v>391</v>
      </c>
      <c r="CF12" s="5" t="s">
        <v>391</v>
      </c>
      <c r="CG12" s="5" t="s">
        <v>391</v>
      </c>
      <c r="CH12" s="5" t="s">
        <v>391</v>
      </c>
      <c r="CI12" s="5" t="s">
        <v>391</v>
      </c>
      <c r="CJ12" s="5" t="s">
        <v>391</v>
      </c>
      <c r="CK12" s="3" t="s">
        <v>391</v>
      </c>
      <c r="CL12" s="5" t="s">
        <v>391</v>
      </c>
      <c r="CM12" s="5" t="s">
        <v>391</v>
      </c>
      <c r="CN12" s="5" t="s">
        <v>391</v>
      </c>
      <c r="CO12" s="5" t="s">
        <v>391</v>
      </c>
      <c r="CP12" s="5" t="s">
        <v>391</v>
      </c>
      <c r="CQ12" s="5">
        <v>1</v>
      </c>
      <c r="CR12" s="5">
        <v>1</v>
      </c>
      <c r="CS12" s="5">
        <v>1</v>
      </c>
      <c r="CT12" s="5">
        <v>0</v>
      </c>
      <c r="CU12" s="5" t="s">
        <v>391</v>
      </c>
      <c r="CV12" s="5" t="s">
        <v>391</v>
      </c>
      <c r="CW12" s="5" t="s">
        <v>391</v>
      </c>
      <c r="CX12" s="3" t="s">
        <v>391</v>
      </c>
      <c r="CY12" s="5" t="s">
        <v>391</v>
      </c>
      <c r="CZ12" s="5" t="s">
        <v>391</v>
      </c>
      <c r="DA12" s="5" t="s">
        <v>391</v>
      </c>
      <c r="DB12" s="5">
        <v>1</v>
      </c>
      <c r="DC12" s="5">
        <v>1</v>
      </c>
      <c r="DD12" s="5">
        <v>0</v>
      </c>
      <c r="DE12" s="5">
        <v>0</v>
      </c>
      <c r="DF12" s="5">
        <v>1</v>
      </c>
      <c r="DG12" s="5">
        <v>0</v>
      </c>
      <c r="DH12" s="5" t="s">
        <v>391</v>
      </c>
      <c r="DI12" s="5" t="s">
        <v>391</v>
      </c>
      <c r="DJ12" s="5" t="s">
        <v>391</v>
      </c>
      <c r="DK12" s="12" t="s">
        <v>391</v>
      </c>
      <c r="DL12" s="12" t="s">
        <v>391</v>
      </c>
      <c r="DM12" s="12" t="s">
        <v>391</v>
      </c>
      <c r="DN12" s="5" t="s">
        <v>391</v>
      </c>
      <c r="DO12" s="5" t="s">
        <v>391</v>
      </c>
      <c r="DP12" s="12" t="s">
        <v>391</v>
      </c>
      <c r="DQ12" s="3">
        <v>250</v>
      </c>
      <c r="DR12" s="12" t="s">
        <v>391</v>
      </c>
      <c r="DS12" s="5" t="s">
        <v>391</v>
      </c>
      <c r="DT12" s="5" t="s">
        <v>391</v>
      </c>
      <c r="DU12" s="5" t="s">
        <v>391</v>
      </c>
      <c r="DV12" s="5" t="s">
        <v>391</v>
      </c>
      <c r="DW12" s="5" t="s">
        <v>391</v>
      </c>
      <c r="DX12" s="5" t="s">
        <v>391</v>
      </c>
      <c r="DY12" s="5" t="s">
        <v>391</v>
      </c>
      <c r="DZ12" s="5" t="s">
        <v>391</v>
      </c>
      <c r="EA12" s="5" t="s">
        <v>391</v>
      </c>
      <c r="EB12" s="5" t="s">
        <v>391</v>
      </c>
      <c r="EC12" s="5" t="s">
        <v>391</v>
      </c>
      <c r="ED12" s="5" t="s">
        <v>391</v>
      </c>
      <c r="EE12" s="5" t="s">
        <v>391</v>
      </c>
      <c r="EF12" s="5" t="s">
        <v>391</v>
      </c>
      <c r="EG12" s="5" t="s">
        <v>391</v>
      </c>
      <c r="EH12" s="5" t="s">
        <v>391</v>
      </c>
      <c r="EI12" s="5" t="s">
        <v>391</v>
      </c>
      <c r="EJ12" s="5" t="s">
        <v>391</v>
      </c>
      <c r="EK12" s="5" t="s">
        <v>391</v>
      </c>
      <c r="EL12" s="5" t="s">
        <v>391</v>
      </c>
      <c r="EM12" s="5" t="s">
        <v>391</v>
      </c>
      <c r="EN12" s="5" t="s">
        <v>391</v>
      </c>
      <c r="EO12" s="5" t="s">
        <v>391</v>
      </c>
      <c r="EP12" s="5" t="s">
        <v>391</v>
      </c>
      <c r="EQ12" s="5" t="s">
        <v>391</v>
      </c>
      <c r="ER12" s="5" t="s">
        <v>391</v>
      </c>
      <c r="ES12" s="5" t="s">
        <v>391</v>
      </c>
      <c r="ET12" s="5" t="s">
        <v>391</v>
      </c>
      <c r="EU12" s="5" t="s">
        <v>391</v>
      </c>
      <c r="EV12" s="5" t="s">
        <v>391</v>
      </c>
      <c r="EW12" s="5" t="s">
        <v>391</v>
      </c>
      <c r="EX12" s="5" t="s">
        <v>391</v>
      </c>
      <c r="EY12" s="5" t="s">
        <v>391</v>
      </c>
      <c r="EZ12" s="5" t="s">
        <v>391</v>
      </c>
      <c r="FA12" s="5" t="s">
        <v>391</v>
      </c>
      <c r="FB12" s="5" t="s">
        <v>391</v>
      </c>
      <c r="FC12" s="5" t="s">
        <v>391</v>
      </c>
      <c r="FD12" s="5" t="s">
        <v>391</v>
      </c>
      <c r="FE12" s="5" t="s">
        <v>391</v>
      </c>
      <c r="FF12" s="5" t="s">
        <v>391</v>
      </c>
      <c r="FG12" s="5" t="s">
        <v>391</v>
      </c>
      <c r="FH12" s="5" t="s">
        <v>391</v>
      </c>
      <c r="FI12" s="5" t="s">
        <v>391</v>
      </c>
      <c r="FJ12" s="5" t="s">
        <v>391</v>
      </c>
      <c r="FK12" s="5" t="s">
        <v>391</v>
      </c>
      <c r="FL12" s="5" t="s">
        <v>391</v>
      </c>
      <c r="FM12" s="5" t="s">
        <v>391</v>
      </c>
      <c r="FN12" s="5" t="s">
        <v>391</v>
      </c>
      <c r="FO12" s="5" t="s">
        <v>391</v>
      </c>
      <c r="FP12" s="5" t="s">
        <v>391</v>
      </c>
      <c r="FQ12" s="5" t="s">
        <v>391</v>
      </c>
      <c r="FR12" s="5" t="s">
        <v>391</v>
      </c>
      <c r="FS12" s="5" t="s">
        <v>391</v>
      </c>
      <c r="FT12" s="5" t="s">
        <v>391</v>
      </c>
      <c r="FU12" s="5" t="s">
        <v>391</v>
      </c>
      <c r="FV12" s="5" t="s">
        <v>391</v>
      </c>
      <c r="FW12" s="5" t="s">
        <v>391</v>
      </c>
      <c r="FX12" s="5">
        <v>1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1</v>
      </c>
      <c r="GE12" s="5">
        <v>1</v>
      </c>
      <c r="GF12" s="5">
        <v>0</v>
      </c>
      <c r="GG12" s="5">
        <v>0</v>
      </c>
      <c r="GH12" s="5">
        <v>0</v>
      </c>
      <c r="GI12" s="3">
        <v>101449.2381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1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1</v>
      </c>
      <c r="ID12" s="5">
        <v>0</v>
      </c>
      <c r="IE12" s="5">
        <v>0</v>
      </c>
      <c r="IF12" s="5">
        <v>1</v>
      </c>
      <c r="IG12" s="5">
        <v>0</v>
      </c>
      <c r="IH12" s="5">
        <v>0</v>
      </c>
      <c r="II12" s="5">
        <v>1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1</v>
      </c>
      <c r="IS12" s="5">
        <v>0</v>
      </c>
      <c r="IT12" s="5">
        <v>0</v>
      </c>
    </row>
    <row r="13" spans="1:254" x14ac:dyDescent="0.25">
      <c r="A13" s="2" t="s">
        <v>198</v>
      </c>
      <c r="B13" s="5">
        <v>1</v>
      </c>
      <c r="C13" s="3">
        <v>6.56</v>
      </c>
      <c r="D13" s="3">
        <v>6.77</v>
      </c>
      <c r="E13" s="3">
        <v>6.3166000000000002</v>
      </c>
      <c r="F13" s="3" t="s">
        <v>391</v>
      </c>
      <c r="G13" s="3">
        <v>45.076900000000002</v>
      </c>
      <c r="H13" s="3">
        <v>44.34</v>
      </c>
      <c r="I13" s="3">
        <v>44.708449999999999</v>
      </c>
      <c r="J13" s="3" t="s">
        <v>391</v>
      </c>
      <c r="K13" s="3" t="s">
        <v>391</v>
      </c>
      <c r="L13" s="3">
        <v>44.708449999999999</v>
      </c>
      <c r="M13" s="5">
        <v>1</v>
      </c>
      <c r="N13" s="5">
        <v>0</v>
      </c>
      <c r="O13" s="5">
        <v>0</v>
      </c>
      <c r="P13" s="3" t="s">
        <v>391</v>
      </c>
      <c r="Q13" s="3" t="s">
        <v>391</v>
      </c>
      <c r="R13" s="3" t="s">
        <v>391</v>
      </c>
      <c r="S13" s="3" t="s">
        <v>391</v>
      </c>
      <c r="T13" s="3" t="s">
        <v>391</v>
      </c>
      <c r="U13" s="3" t="s">
        <v>391</v>
      </c>
      <c r="V13" s="3" t="s">
        <v>391</v>
      </c>
      <c r="W13" s="3" t="s">
        <v>391</v>
      </c>
      <c r="X13" s="3" t="s">
        <v>391</v>
      </c>
      <c r="Y13" s="5">
        <v>1</v>
      </c>
      <c r="Z13" s="5">
        <v>0</v>
      </c>
      <c r="AA13" s="5">
        <v>0</v>
      </c>
      <c r="AB13" s="5">
        <v>0</v>
      </c>
      <c r="AC13" s="5">
        <v>1</v>
      </c>
      <c r="AD13" s="5">
        <v>1</v>
      </c>
      <c r="AE13" s="5">
        <v>0</v>
      </c>
      <c r="AF13" s="5">
        <v>1</v>
      </c>
      <c r="AG13" s="5">
        <v>0</v>
      </c>
      <c r="AH13" s="5">
        <v>1</v>
      </c>
      <c r="AI13" s="5">
        <v>1</v>
      </c>
      <c r="AJ13" s="5">
        <v>0</v>
      </c>
      <c r="AK13" s="5">
        <v>1</v>
      </c>
      <c r="AL13" s="5">
        <v>0</v>
      </c>
      <c r="AM13" s="5">
        <v>0</v>
      </c>
      <c r="AN13" s="3">
        <v>0.79600000000000004</v>
      </c>
      <c r="AO13" s="3">
        <v>0.04</v>
      </c>
      <c r="AP13" s="3">
        <v>0.13</v>
      </c>
      <c r="AQ13" s="3" t="s">
        <v>391</v>
      </c>
      <c r="AR13" s="3" t="s">
        <v>391</v>
      </c>
      <c r="AS13" s="3">
        <v>1.5</v>
      </c>
      <c r="AT13" s="5">
        <v>0</v>
      </c>
      <c r="AU13" s="5">
        <v>1</v>
      </c>
      <c r="AV13" s="5">
        <v>0</v>
      </c>
      <c r="AW13" s="5">
        <v>0</v>
      </c>
      <c r="AX13" s="5">
        <v>0</v>
      </c>
      <c r="AY13" s="5">
        <v>0</v>
      </c>
      <c r="AZ13" s="5">
        <v>1</v>
      </c>
      <c r="BA13" s="5">
        <v>0</v>
      </c>
      <c r="BB13" s="3">
        <v>13.89625</v>
      </c>
      <c r="BC13" s="5">
        <v>170</v>
      </c>
      <c r="BD13" s="3">
        <v>2</v>
      </c>
      <c r="BE13" s="3">
        <v>5.62E-3</v>
      </c>
      <c r="BF13" s="5">
        <v>0</v>
      </c>
      <c r="BG13" s="5">
        <v>0</v>
      </c>
      <c r="BH13" s="5">
        <v>0</v>
      </c>
      <c r="BI13" s="5">
        <v>0</v>
      </c>
      <c r="BJ13" s="5">
        <v>1</v>
      </c>
      <c r="BK13" s="5">
        <v>0</v>
      </c>
      <c r="BL13" s="5">
        <v>0</v>
      </c>
      <c r="BM13" s="5">
        <v>1</v>
      </c>
      <c r="BN13" s="5">
        <v>0</v>
      </c>
      <c r="BO13" s="5">
        <v>0</v>
      </c>
      <c r="BP13" s="5">
        <v>0</v>
      </c>
      <c r="BQ13" s="5">
        <v>1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1</v>
      </c>
      <c r="BY13" s="5">
        <v>0</v>
      </c>
      <c r="BZ13" s="5">
        <v>1</v>
      </c>
      <c r="CA13" s="5">
        <v>1</v>
      </c>
      <c r="CB13" s="5">
        <v>0</v>
      </c>
      <c r="CC13" s="5">
        <v>1</v>
      </c>
      <c r="CD13" s="5">
        <v>0</v>
      </c>
      <c r="CE13" s="5">
        <v>1</v>
      </c>
      <c r="CF13" s="5">
        <v>1</v>
      </c>
      <c r="CG13" s="5">
        <v>1</v>
      </c>
      <c r="CH13" s="5">
        <v>0</v>
      </c>
      <c r="CI13" s="5">
        <v>0</v>
      </c>
      <c r="CJ13" s="5">
        <v>0</v>
      </c>
      <c r="CK13" s="3" t="s">
        <v>391</v>
      </c>
      <c r="CL13" s="5">
        <v>1</v>
      </c>
      <c r="CM13" s="5">
        <v>0</v>
      </c>
      <c r="CN13" s="5">
        <v>0</v>
      </c>
      <c r="CO13" s="5">
        <v>1</v>
      </c>
      <c r="CP13" s="5">
        <v>0</v>
      </c>
      <c r="CQ13" s="5">
        <v>1</v>
      </c>
      <c r="CR13" s="5">
        <v>1</v>
      </c>
      <c r="CS13" s="5">
        <v>1</v>
      </c>
      <c r="CT13" s="5">
        <v>0</v>
      </c>
      <c r="CU13" s="5">
        <v>1</v>
      </c>
      <c r="CV13" s="5">
        <v>0</v>
      </c>
      <c r="CW13" s="5">
        <v>0</v>
      </c>
      <c r="CX13" s="3" t="s">
        <v>391</v>
      </c>
      <c r="CY13" s="5">
        <v>1</v>
      </c>
      <c r="CZ13" s="5">
        <v>1</v>
      </c>
      <c r="DA13" s="5">
        <v>0</v>
      </c>
      <c r="DB13" s="5">
        <v>1</v>
      </c>
      <c r="DC13" s="5">
        <v>1</v>
      </c>
      <c r="DD13" s="5">
        <v>0</v>
      </c>
      <c r="DE13" s="5">
        <v>0</v>
      </c>
      <c r="DF13" s="5">
        <v>1</v>
      </c>
      <c r="DG13" s="5">
        <v>0</v>
      </c>
      <c r="DH13" s="5">
        <v>1</v>
      </c>
      <c r="DI13" s="5">
        <v>1</v>
      </c>
      <c r="DJ13" s="5">
        <v>1</v>
      </c>
      <c r="DK13" s="12" t="s">
        <v>391</v>
      </c>
      <c r="DL13" s="12">
        <v>4000</v>
      </c>
      <c r="DM13" s="12" t="s">
        <v>391</v>
      </c>
      <c r="DN13" s="5">
        <v>1</v>
      </c>
      <c r="DO13" s="5">
        <v>1</v>
      </c>
      <c r="DP13" s="3">
        <v>192.73400000000001</v>
      </c>
      <c r="DQ13" s="3">
        <v>3800</v>
      </c>
      <c r="DR13" s="3">
        <v>6</v>
      </c>
      <c r="DS13" s="5">
        <v>0</v>
      </c>
      <c r="DT13" s="5">
        <v>0</v>
      </c>
      <c r="DU13" s="5">
        <v>0</v>
      </c>
      <c r="DV13" s="5">
        <v>0</v>
      </c>
      <c r="DW13" s="5">
        <v>1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1</v>
      </c>
      <c r="EW13" s="5">
        <v>0</v>
      </c>
      <c r="EX13" s="5">
        <v>0</v>
      </c>
      <c r="EY13" s="5">
        <v>0</v>
      </c>
      <c r="EZ13" s="5">
        <v>1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70</v>
      </c>
      <c r="FW13" s="5">
        <v>2100</v>
      </c>
      <c r="FX13" s="5">
        <v>1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1</v>
      </c>
      <c r="GE13" s="5">
        <v>1</v>
      </c>
      <c r="GF13" s="5">
        <v>0</v>
      </c>
      <c r="GG13" s="5">
        <v>1</v>
      </c>
      <c r="GH13" s="5">
        <v>0</v>
      </c>
      <c r="GI13" s="12">
        <v>1392652.5644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1</v>
      </c>
      <c r="HW13" s="5">
        <v>0</v>
      </c>
      <c r="HX13" s="5">
        <v>0</v>
      </c>
      <c r="HY13" s="5">
        <v>0</v>
      </c>
      <c r="HZ13" s="5">
        <v>1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1</v>
      </c>
      <c r="IG13" s="5">
        <v>0</v>
      </c>
      <c r="IH13" s="5">
        <v>0</v>
      </c>
      <c r="II13" s="5">
        <v>1</v>
      </c>
      <c r="IJ13" s="5">
        <v>0</v>
      </c>
      <c r="IK13" s="5">
        <v>1</v>
      </c>
      <c r="IL13" s="5">
        <v>0</v>
      </c>
      <c r="IM13" s="5">
        <v>1</v>
      </c>
      <c r="IN13" s="5">
        <v>1</v>
      </c>
      <c r="IO13" s="5">
        <v>1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</row>
    <row r="14" spans="1:254" x14ac:dyDescent="0.25">
      <c r="A14" s="2" t="s">
        <v>199</v>
      </c>
      <c r="B14" s="5">
        <v>1</v>
      </c>
      <c r="C14" s="3">
        <v>41.5</v>
      </c>
      <c r="D14" s="3">
        <v>164.75</v>
      </c>
      <c r="E14" s="3">
        <v>76.537499999999994</v>
      </c>
      <c r="F14" s="3" t="s">
        <v>391</v>
      </c>
      <c r="G14" s="3">
        <v>66.106999999999999</v>
      </c>
      <c r="H14" s="3">
        <v>88.4559</v>
      </c>
      <c r="I14" s="3">
        <v>77.281450000000007</v>
      </c>
      <c r="J14" s="3">
        <v>62.73</v>
      </c>
      <c r="K14" s="3">
        <v>83.17</v>
      </c>
      <c r="L14" s="3">
        <v>77.281450000000007</v>
      </c>
      <c r="M14" s="5">
        <v>1</v>
      </c>
      <c r="N14" s="5">
        <v>0</v>
      </c>
      <c r="O14" s="5">
        <v>0</v>
      </c>
      <c r="P14" s="3">
        <v>34.67</v>
      </c>
      <c r="Q14" s="3">
        <v>46.4</v>
      </c>
      <c r="R14" s="3">
        <v>40.533500000000004</v>
      </c>
      <c r="S14" s="3">
        <v>95.3</v>
      </c>
      <c r="T14" s="3">
        <v>138.30000000000001</v>
      </c>
      <c r="U14" s="3">
        <v>112.65</v>
      </c>
      <c r="V14" s="3">
        <v>27</v>
      </c>
      <c r="W14" s="3">
        <v>39.200000000000003</v>
      </c>
      <c r="X14" s="3">
        <v>33.1</v>
      </c>
      <c r="Y14" s="5">
        <v>1</v>
      </c>
      <c r="Z14" s="5">
        <v>0</v>
      </c>
      <c r="AA14" s="5">
        <v>0</v>
      </c>
      <c r="AB14" s="5">
        <v>0</v>
      </c>
      <c r="AC14" s="5">
        <v>1</v>
      </c>
      <c r="AD14" s="5">
        <v>1</v>
      </c>
      <c r="AE14" s="5">
        <v>0</v>
      </c>
      <c r="AF14" s="5">
        <v>1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3">
        <v>0.6</v>
      </c>
      <c r="AO14" s="3">
        <v>0.1</v>
      </c>
      <c r="AP14" s="3" t="s">
        <v>391</v>
      </c>
      <c r="AQ14" s="3">
        <v>3</v>
      </c>
      <c r="AR14" s="3">
        <v>4</v>
      </c>
      <c r="AS14" s="3">
        <v>3</v>
      </c>
      <c r="AT14" s="5">
        <v>1</v>
      </c>
      <c r="AU14" s="5">
        <v>1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1</v>
      </c>
      <c r="BB14" s="3">
        <v>11.75</v>
      </c>
      <c r="BC14" s="5">
        <v>10000</v>
      </c>
      <c r="BD14" s="3">
        <v>2.2000000000000002</v>
      </c>
      <c r="BE14" s="3" t="s">
        <v>391</v>
      </c>
      <c r="BF14" s="5">
        <v>0</v>
      </c>
      <c r="BG14" s="5">
        <v>0</v>
      </c>
      <c r="BH14" s="5">
        <v>0</v>
      </c>
      <c r="BI14" s="5">
        <v>0</v>
      </c>
      <c r="BJ14" s="5">
        <v>1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1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1</v>
      </c>
      <c r="BY14" s="5">
        <v>0</v>
      </c>
      <c r="BZ14" s="5">
        <v>1</v>
      </c>
      <c r="CA14" s="5">
        <v>0</v>
      </c>
      <c r="CB14" s="5">
        <v>0</v>
      </c>
      <c r="CC14" s="5">
        <v>1</v>
      </c>
      <c r="CD14" s="5">
        <v>0</v>
      </c>
      <c r="CE14" s="5">
        <v>1</v>
      </c>
      <c r="CF14" s="5">
        <v>1</v>
      </c>
      <c r="CG14" s="5">
        <v>1</v>
      </c>
      <c r="CH14" s="5">
        <v>0</v>
      </c>
      <c r="CI14" s="5">
        <v>0</v>
      </c>
      <c r="CJ14" s="5">
        <v>0</v>
      </c>
      <c r="CK14" s="3">
        <v>0.20799999999999999</v>
      </c>
      <c r="CL14" s="5">
        <v>1</v>
      </c>
      <c r="CM14" s="5">
        <v>0</v>
      </c>
      <c r="CN14" s="5">
        <v>0</v>
      </c>
      <c r="CO14" s="5">
        <v>0</v>
      </c>
      <c r="CP14" s="5">
        <v>1</v>
      </c>
      <c r="CQ14" s="5">
        <v>1</v>
      </c>
      <c r="CR14" s="5">
        <v>1</v>
      </c>
      <c r="CS14" s="5">
        <v>1</v>
      </c>
      <c r="CT14" s="5">
        <v>0</v>
      </c>
      <c r="CU14" s="5">
        <v>1</v>
      </c>
      <c r="CV14" s="5">
        <v>0</v>
      </c>
      <c r="CW14" s="5">
        <v>0</v>
      </c>
      <c r="CX14" s="3">
        <v>50</v>
      </c>
      <c r="CY14" s="5">
        <v>0</v>
      </c>
      <c r="CZ14" s="5">
        <v>1</v>
      </c>
      <c r="DA14" s="5">
        <v>1</v>
      </c>
      <c r="DB14" s="5">
        <v>1</v>
      </c>
      <c r="DC14" s="5">
        <v>1</v>
      </c>
      <c r="DD14" s="5">
        <v>1</v>
      </c>
      <c r="DE14" s="5">
        <v>1</v>
      </c>
      <c r="DF14" s="5">
        <v>0</v>
      </c>
      <c r="DG14" s="5">
        <v>0</v>
      </c>
      <c r="DH14" s="5">
        <v>1</v>
      </c>
      <c r="DI14" s="5">
        <v>1</v>
      </c>
      <c r="DJ14" s="5">
        <v>0</v>
      </c>
      <c r="DK14" s="3">
        <v>180</v>
      </c>
      <c r="DL14" s="3" t="s">
        <v>391</v>
      </c>
      <c r="DM14" s="3" t="s">
        <v>391</v>
      </c>
      <c r="DN14" s="5">
        <v>1</v>
      </c>
      <c r="DO14" s="5">
        <v>0</v>
      </c>
      <c r="DP14" s="3">
        <v>15</v>
      </c>
      <c r="DQ14" s="3">
        <v>4000</v>
      </c>
      <c r="DR14" s="3">
        <v>55</v>
      </c>
      <c r="DS14" s="5">
        <v>0</v>
      </c>
      <c r="DT14" s="5">
        <v>0</v>
      </c>
      <c r="DU14" s="5">
        <v>0</v>
      </c>
      <c r="DV14" s="5">
        <v>0</v>
      </c>
      <c r="DW14" s="5">
        <v>1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1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1</v>
      </c>
      <c r="FS14" s="5">
        <v>1</v>
      </c>
      <c r="FT14" s="5">
        <v>0</v>
      </c>
      <c r="FU14" s="5">
        <v>0</v>
      </c>
      <c r="FV14" s="5">
        <v>0</v>
      </c>
      <c r="FW14" s="5">
        <v>2500</v>
      </c>
      <c r="FX14" s="5">
        <v>1</v>
      </c>
      <c r="FY14" s="5">
        <v>0</v>
      </c>
      <c r="FZ14" s="5">
        <v>0</v>
      </c>
      <c r="GA14" s="5">
        <v>1</v>
      </c>
      <c r="GB14" s="5">
        <v>1</v>
      </c>
      <c r="GC14" s="5">
        <v>1</v>
      </c>
      <c r="GD14" s="5">
        <v>1</v>
      </c>
      <c r="GE14" s="5">
        <v>1</v>
      </c>
      <c r="GF14" s="5">
        <v>0</v>
      </c>
      <c r="GG14" s="5">
        <v>1</v>
      </c>
      <c r="GH14" s="5">
        <v>1</v>
      </c>
      <c r="GI14" s="12">
        <v>14487863.556899993</v>
      </c>
      <c r="GJ14" s="5">
        <v>0</v>
      </c>
      <c r="GK14" s="5">
        <v>0</v>
      </c>
      <c r="GL14" s="5">
        <v>0</v>
      </c>
      <c r="GM14" s="5">
        <v>0</v>
      </c>
      <c r="GN14" s="5">
        <v>1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1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1</v>
      </c>
      <c r="HW14" s="5">
        <v>0</v>
      </c>
      <c r="HX14" s="5">
        <v>0</v>
      </c>
      <c r="HY14" s="5">
        <v>0</v>
      </c>
      <c r="HZ14" s="5">
        <v>1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1</v>
      </c>
      <c r="IH14" s="5">
        <v>0</v>
      </c>
      <c r="II14" s="5">
        <v>1</v>
      </c>
      <c r="IJ14" s="5">
        <v>0</v>
      </c>
      <c r="IK14" s="5">
        <v>1</v>
      </c>
      <c r="IL14" s="5">
        <v>1</v>
      </c>
      <c r="IM14" s="5">
        <v>1</v>
      </c>
      <c r="IN14" s="5">
        <v>1</v>
      </c>
      <c r="IO14" s="5">
        <v>1</v>
      </c>
      <c r="IP14" s="5">
        <v>0</v>
      </c>
      <c r="IQ14" s="5">
        <v>0</v>
      </c>
      <c r="IR14" s="5">
        <v>1</v>
      </c>
      <c r="IS14" s="5">
        <v>1</v>
      </c>
      <c r="IT14" s="5">
        <v>0</v>
      </c>
    </row>
    <row r="15" spans="1:254" x14ac:dyDescent="0.25">
      <c r="A15" s="2" t="s">
        <v>200</v>
      </c>
      <c r="B15" s="5" t="s">
        <v>391</v>
      </c>
      <c r="C15" s="3" t="s">
        <v>391</v>
      </c>
      <c r="D15" s="3" t="s">
        <v>391</v>
      </c>
      <c r="E15" s="3" t="s">
        <v>391</v>
      </c>
      <c r="F15" s="3" t="s">
        <v>391</v>
      </c>
      <c r="G15" s="3">
        <v>132</v>
      </c>
      <c r="H15" s="3">
        <v>150</v>
      </c>
      <c r="I15" s="3">
        <v>141</v>
      </c>
      <c r="J15" s="3" t="s">
        <v>391</v>
      </c>
      <c r="K15" s="3" t="s">
        <v>391</v>
      </c>
      <c r="L15" s="3">
        <v>141</v>
      </c>
      <c r="M15" s="5">
        <v>1</v>
      </c>
      <c r="N15" s="5">
        <v>0</v>
      </c>
      <c r="O15" s="5">
        <v>0</v>
      </c>
      <c r="P15" s="3" t="s">
        <v>391</v>
      </c>
      <c r="Q15" s="3" t="s">
        <v>391</v>
      </c>
      <c r="R15" s="3" t="s">
        <v>391</v>
      </c>
      <c r="S15" s="3" t="s">
        <v>391</v>
      </c>
      <c r="T15" s="3" t="s">
        <v>391</v>
      </c>
      <c r="U15" s="3" t="s">
        <v>391</v>
      </c>
      <c r="V15" s="3" t="s">
        <v>391</v>
      </c>
      <c r="W15" s="3" t="s">
        <v>391</v>
      </c>
      <c r="X15" s="3" t="s">
        <v>391</v>
      </c>
      <c r="Y15" s="5">
        <v>1</v>
      </c>
      <c r="Z15" s="5">
        <v>0</v>
      </c>
      <c r="AA15" s="5">
        <v>0</v>
      </c>
      <c r="AB15" s="5">
        <v>0</v>
      </c>
      <c r="AC15" s="5">
        <v>1</v>
      </c>
      <c r="AD15" s="5">
        <v>1</v>
      </c>
      <c r="AE15" s="5">
        <v>0</v>
      </c>
      <c r="AF15" s="5">
        <v>1</v>
      </c>
      <c r="AG15" s="5">
        <v>0</v>
      </c>
      <c r="AH15" s="5">
        <v>1</v>
      </c>
      <c r="AI15" s="5" t="s">
        <v>391</v>
      </c>
      <c r="AJ15" s="5" t="s">
        <v>391</v>
      </c>
      <c r="AK15" s="5">
        <v>0</v>
      </c>
      <c r="AL15" s="5">
        <v>1</v>
      </c>
      <c r="AM15" s="5">
        <v>0</v>
      </c>
      <c r="AN15" s="3" t="s">
        <v>391</v>
      </c>
      <c r="AO15" s="3" t="s">
        <v>391</v>
      </c>
      <c r="AP15" s="3" t="s">
        <v>391</v>
      </c>
      <c r="AQ15" s="3" t="s">
        <v>391</v>
      </c>
      <c r="AR15" s="3" t="s">
        <v>391</v>
      </c>
      <c r="AS15" s="3" t="s">
        <v>391</v>
      </c>
      <c r="AT15" s="5" t="s">
        <v>391</v>
      </c>
      <c r="AU15" s="5" t="s">
        <v>391</v>
      </c>
      <c r="AV15" s="5" t="s">
        <v>391</v>
      </c>
      <c r="AW15" s="5" t="s">
        <v>391</v>
      </c>
      <c r="AX15" s="5" t="s">
        <v>391</v>
      </c>
      <c r="AY15" s="5" t="s">
        <v>391</v>
      </c>
      <c r="AZ15" s="5" t="s">
        <v>391</v>
      </c>
      <c r="BA15" s="5" t="s">
        <v>391</v>
      </c>
      <c r="BB15" s="3">
        <v>12</v>
      </c>
      <c r="BC15" s="5">
        <v>10000</v>
      </c>
      <c r="BD15" s="3" t="s">
        <v>391</v>
      </c>
      <c r="BE15" s="3" t="s">
        <v>391</v>
      </c>
      <c r="BF15" s="5" t="s">
        <v>391</v>
      </c>
      <c r="BG15" s="5" t="s">
        <v>391</v>
      </c>
      <c r="BH15" s="5" t="s">
        <v>391</v>
      </c>
      <c r="BI15" s="5" t="s">
        <v>391</v>
      </c>
      <c r="BJ15" s="5" t="s">
        <v>391</v>
      </c>
      <c r="BK15" s="5" t="s">
        <v>391</v>
      </c>
      <c r="BL15" s="5" t="s">
        <v>391</v>
      </c>
      <c r="BM15" s="5" t="s">
        <v>391</v>
      </c>
      <c r="BN15" s="5" t="s">
        <v>391</v>
      </c>
      <c r="BO15" s="5" t="s">
        <v>391</v>
      </c>
      <c r="BP15" s="5" t="s">
        <v>391</v>
      </c>
      <c r="BQ15" s="5" t="s">
        <v>391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 t="s">
        <v>391</v>
      </c>
      <c r="BY15" s="5" t="s">
        <v>391</v>
      </c>
      <c r="BZ15" s="5" t="s">
        <v>391</v>
      </c>
      <c r="CA15" s="5" t="s">
        <v>391</v>
      </c>
      <c r="CB15" s="5" t="s">
        <v>391</v>
      </c>
      <c r="CC15" s="5" t="s">
        <v>391</v>
      </c>
      <c r="CD15" s="5" t="s">
        <v>391</v>
      </c>
      <c r="CE15" s="5">
        <v>1</v>
      </c>
      <c r="CF15" s="5">
        <v>1</v>
      </c>
      <c r="CG15" s="5">
        <v>0</v>
      </c>
      <c r="CH15" s="5">
        <v>0</v>
      </c>
      <c r="CI15" s="5">
        <v>0</v>
      </c>
      <c r="CJ15" s="5">
        <v>0</v>
      </c>
      <c r="CK15" s="3" t="s">
        <v>391</v>
      </c>
      <c r="CL15" s="5" t="s">
        <v>391</v>
      </c>
      <c r="CM15" s="5" t="s">
        <v>391</v>
      </c>
      <c r="CN15" s="5" t="s">
        <v>391</v>
      </c>
      <c r="CO15" s="5" t="s">
        <v>391</v>
      </c>
      <c r="CP15" s="5" t="s">
        <v>391</v>
      </c>
      <c r="CQ15" s="5">
        <v>1</v>
      </c>
      <c r="CR15" s="5">
        <v>1</v>
      </c>
      <c r="CS15" s="5">
        <v>1</v>
      </c>
      <c r="CT15" s="5">
        <v>0</v>
      </c>
      <c r="CU15" s="5" t="s">
        <v>391</v>
      </c>
      <c r="CV15" s="5" t="s">
        <v>391</v>
      </c>
      <c r="CW15" s="5" t="s">
        <v>391</v>
      </c>
      <c r="CX15" s="3" t="s">
        <v>391</v>
      </c>
      <c r="CY15" s="5" t="s">
        <v>391</v>
      </c>
      <c r="CZ15" s="5" t="s">
        <v>391</v>
      </c>
      <c r="DA15" s="5" t="s">
        <v>391</v>
      </c>
      <c r="DB15" s="5">
        <v>1</v>
      </c>
      <c r="DC15" s="5">
        <v>1</v>
      </c>
      <c r="DD15" s="5">
        <v>0</v>
      </c>
      <c r="DE15" s="5">
        <v>0</v>
      </c>
      <c r="DF15" s="5">
        <v>0</v>
      </c>
      <c r="DG15" s="5">
        <v>0</v>
      </c>
      <c r="DH15" s="5" t="s">
        <v>391</v>
      </c>
      <c r="DI15" s="5" t="s">
        <v>391</v>
      </c>
      <c r="DJ15" s="5" t="s">
        <v>391</v>
      </c>
      <c r="DK15" s="12" t="s">
        <v>391</v>
      </c>
      <c r="DL15" s="12" t="s">
        <v>391</v>
      </c>
      <c r="DM15" s="12" t="s">
        <v>391</v>
      </c>
      <c r="DN15" s="5" t="s">
        <v>391</v>
      </c>
      <c r="DO15" s="5" t="s">
        <v>391</v>
      </c>
      <c r="DP15" s="12" t="s">
        <v>391</v>
      </c>
      <c r="DQ15" s="12" t="s">
        <v>391</v>
      </c>
      <c r="DR15" s="12" t="s">
        <v>391</v>
      </c>
      <c r="DS15" s="5">
        <v>0</v>
      </c>
      <c r="DT15" s="5">
        <v>0</v>
      </c>
      <c r="DU15" s="5">
        <v>0</v>
      </c>
      <c r="DV15" s="5">
        <v>0</v>
      </c>
      <c r="DW15" s="5">
        <v>1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1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1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1</v>
      </c>
      <c r="FS15" s="5">
        <v>1</v>
      </c>
      <c r="FT15" s="5">
        <v>0</v>
      </c>
      <c r="FU15" s="5">
        <v>0</v>
      </c>
      <c r="FV15" s="5" t="s">
        <v>391</v>
      </c>
      <c r="FW15" s="5">
        <v>2600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1</v>
      </c>
      <c r="GF15" s="5">
        <v>0</v>
      </c>
      <c r="GG15" s="5">
        <v>0</v>
      </c>
      <c r="GH15" s="5">
        <v>0</v>
      </c>
      <c r="GI15" s="12">
        <v>754569.77350000001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1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1</v>
      </c>
      <c r="HX15" s="5">
        <v>0</v>
      </c>
      <c r="HY15" s="5">
        <v>0</v>
      </c>
      <c r="HZ15" s="5">
        <v>1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1</v>
      </c>
      <c r="IH15" s="5">
        <v>0</v>
      </c>
      <c r="II15" s="5">
        <v>1</v>
      </c>
      <c r="IJ15" s="5">
        <v>0</v>
      </c>
      <c r="IK15" s="5">
        <v>0</v>
      </c>
      <c r="IL15" s="5">
        <v>1</v>
      </c>
      <c r="IM15" s="5">
        <v>0</v>
      </c>
      <c r="IN15" s="5">
        <v>1</v>
      </c>
      <c r="IO15" s="5">
        <v>1</v>
      </c>
      <c r="IP15" s="5">
        <v>0</v>
      </c>
      <c r="IQ15" s="5">
        <v>0</v>
      </c>
      <c r="IR15" s="5">
        <v>0</v>
      </c>
      <c r="IS15" s="5">
        <v>1</v>
      </c>
      <c r="IT15" s="5">
        <v>0</v>
      </c>
    </row>
    <row r="16" spans="1:254" x14ac:dyDescent="0.25">
      <c r="A16" s="2" t="s">
        <v>201</v>
      </c>
      <c r="B16" s="5" t="s">
        <v>391</v>
      </c>
      <c r="C16" s="3" t="s">
        <v>391</v>
      </c>
      <c r="D16" s="3" t="s">
        <v>391</v>
      </c>
      <c r="E16" s="3" t="s">
        <v>391</v>
      </c>
      <c r="F16" s="3" t="s">
        <v>391</v>
      </c>
      <c r="G16" s="3">
        <v>58.95</v>
      </c>
      <c r="H16" s="3">
        <v>58.45</v>
      </c>
      <c r="I16" s="3">
        <v>58.7</v>
      </c>
      <c r="J16" s="3">
        <v>104.6</v>
      </c>
      <c r="K16" s="3">
        <v>104.6</v>
      </c>
      <c r="L16" s="3">
        <v>103.95</v>
      </c>
      <c r="M16" s="5">
        <v>0</v>
      </c>
      <c r="N16" s="5">
        <v>1</v>
      </c>
      <c r="O16" s="5">
        <v>0</v>
      </c>
      <c r="P16" s="3" t="s">
        <v>391</v>
      </c>
      <c r="Q16" s="3" t="s">
        <v>391</v>
      </c>
      <c r="R16" s="3" t="s">
        <v>391</v>
      </c>
      <c r="S16" s="3" t="s">
        <v>391</v>
      </c>
      <c r="T16" s="3" t="s">
        <v>391</v>
      </c>
      <c r="U16" s="3">
        <v>18.27</v>
      </c>
      <c r="V16" s="3" t="s">
        <v>391</v>
      </c>
      <c r="W16" s="3" t="s">
        <v>391</v>
      </c>
      <c r="X16" s="3" t="s">
        <v>391</v>
      </c>
      <c r="Y16" s="5">
        <v>0</v>
      </c>
      <c r="Z16" s="5">
        <v>1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 t="s">
        <v>391</v>
      </c>
      <c r="AJ16" s="5" t="s">
        <v>391</v>
      </c>
      <c r="AK16" s="5">
        <v>0</v>
      </c>
      <c r="AL16" s="5">
        <v>1</v>
      </c>
      <c r="AM16" s="5">
        <v>0</v>
      </c>
      <c r="AN16" s="3" t="s">
        <v>391</v>
      </c>
      <c r="AO16" s="3" t="s">
        <v>391</v>
      </c>
      <c r="AP16" s="3" t="s">
        <v>391</v>
      </c>
      <c r="AQ16" s="3" t="s">
        <v>391</v>
      </c>
      <c r="AR16" s="3" t="s">
        <v>391</v>
      </c>
      <c r="AS16" s="3" t="s">
        <v>391</v>
      </c>
      <c r="AT16" s="5" t="s">
        <v>391</v>
      </c>
      <c r="AU16" s="5" t="s">
        <v>391</v>
      </c>
      <c r="AV16" s="5" t="s">
        <v>391</v>
      </c>
      <c r="AW16" s="5" t="s">
        <v>391</v>
      </c>
      <c r="AX16" s="5" t="s">
        <v>391</v>
      </c>
      <c r="AY16" s="5" t="s">
        <v>391</v>
      </c>
      <c r="AZ16" s="5" t="s">
        <v>391</v>
      </c>
      <c r="BA16" s="5" t="s">
        <v>391</v>
      </c>
      <c r="BB16" s="3" t="s">
        <v>391</v>
      </c>
      <c r="BC16" s="5">
        <v>20</v>
      </c>
      <c r="BD16" s="3" t="s">
        <v>391</v>
      </c>
      <c r="BE16" s="3" t="s">
        <v>391</v>
      </c>
      <c r="BF16" s="5" t="s">
        <v>391</v>
      </c>
      <c r="BG16" s="5" t="s">
        <v>391</v>
      </c>
      <c r="BH16" s="5" t="s">
        <v>391</v>
      </c>
      <c r="BI16" s="5" t="s">
        <v>391</v>
      </c>
      <c r="BJ16" s="5" t="s">
        <v>391</v>
      </c>
      <c r="BK16" s="5" t="s">
        <v>391</v>
      </c>
      <c r="BL16" s="5" t="s">
        <v>391</v>
      </c>
      <c r="BM16" s="5" t="s">
        <v>391</v>
      </c>
      <c r="BN16" s="5" t="s">
        <v>391</v>
      </c>
      <c r="BO16" s="5" t="s">
        <v>391</v>
      </c>
      <c r="BP16" s="5" t="s">
        <v>391</v>
      </c>
      <c r="BQ16" s="5" t="s">
        <v>391</v>
      </c>
      <c r="BR16" s="5" t="s">
        <v>391</v>
      </c>
      <c r="BS16" s="5" t="s">
        <v>391</v>
      </c>
      <c r="BT16" s="5" t="s">
        <v>391</v>
      </c>
      <c r="BU16" s="5" t="s">
        <v>391</v>
      </c>
      <c r="BV16" s="5" t="s">
        <v>391</v>
      </c>
      <c r="BW16" s="5" t="s">
        <v>391</v>
      </c>
      <c r="BX16" s="5" t="s">
        <v>391</v>
      </c>
      <c r="BY16" s="5" t="s">
        <v>391</v>
      </c>
      <c r="BZ16" s="5" t="s">
        <v>391</v>
      </c>
      <c r="CA16" s="5" t="s">
        <v>391</v>
      </c>
      <c r="CB16" s="5" t="s">
        <v>391</v>
      </c>
      <c r="CC16" s="5" t="s">
        <v>391</v>
      </c>
      <c r="CD16" s="5" t="s">
        <v>391</v>
      </c>
      <c r="CE16" s="5">
        <v>1</v>
      </c>
      <c r="CF16" s="5">
        <v>1</v>
      </c>
      <c r="CG16" s="5">
        <v>0</v>
      </c>
      <c r="CH16" s="5">
        <v>0</v>
      </c>
      <c r="CI16" s="5">
        <v>0</v>
      </c>
      <c r="CJ16" s="5">
        <v>0</v>
      </c>
      <c r="CK16" s="3" t="s">
        <v>391</v>
      </c>
      <c r="CL16" s="5">
        <v>1</v>
      </c>
      <c r="CM16" s="5">
        <v>0</v>
      </c>
      <c r="CN16" s="5">
        <v>0</v>
      </c>
      <c r="CO16" s="5">
        <v>0</v>
      </c>
      <c r="CP16" s="5">
        <v>0</v>
      </c>
      <c r="CQ16" s="5">
        <v>1</v>
      </c>
      <c r="CR16" s="5">
        <v>0</v>
      </c>
      <c r="CS16" s="5">
        <v>1</v>
      </c>
      <c r="CT16" s="5">
        <v>0</v>
      </c>
      <c r="CU16" s="5" t="s">
        <v>391</v>
      </c>
      <c r="CV16" s="5" t="s">
        <v>391</v>
      </c>
      <c r="CW16" s="5" t="s">
        <v>391</v>
      </c>
      <c r="CX16" s="3" t="s">
        <v>391</v>
      </c>
      <c r="CY16" s="5" t="s">
        <v>391</v>
      </c>
      <c r="CZ16" s="5" t="s">
        <v>391</v>
      </c>
      <c r="DA16" s="5" t="s">
        <v>391</v>
      </c>
      <c r="DB16" s="5" t="s">
        <v>391</v>
      </c>
      <c r="DC16" s="5" t="s">
        <v>391</v>
      </c>
      <c r="DD16" s="5" t="s">
        <v>391</v>
      </c>
      <c r="DE16" s="5" t="s">
        <v>391</v>
      </c>
      <c r="DF16" s="5" t="s">
        <v>391</v>
      </c>
      <c r="DG16" s="5" t="s">
        <v>391</v>
      </c>
      <c r="DH16" s="5" t="s">
        <v>391</v>
      </c>
      <c r="DI16" s="5" t="s">
        <v>391</v>
      </c>
      <c r="DJ16" s="5" t="s">
        <v>391</v>
      </c>
      <c r="DK16" s="12" t="s">
        <v>391</v>
      </c>
      <c r="DL16" s="12" t="s">
        <v>391</v>
      </c>
      <c r="DM16" s="12" t="s">
        <v>391</v>
      </c>
      <c r="DN16" s="5" t="s">
        <v>391</v>
      </c>
      <c r="DO16" s="5" t="s">
        <v>391</v>
      </c>
      <c r="DP16" s="12" t="s">
        <v>391</v>
      </c>
      <c r="DQ16" s="12" t="s">
        <v>391</v>
      </c>
      <c r="DR16" s="12" t="s">
        <v>391</v>
      </c>
      <c r="DS16" s="5" t="s">
        <v>391</v>
      </c>
      <c r="DT16" s="5" t="s">
        <v>391</v>
      </c>
      <c r="DU16" s="5" t="s">
        <v>391</v>
      </c>
      <c r="DV16" s="5" t="s">
        <v>391</v>
      </c>
      <c r="DW16" s="5" t="s">
        <v>391</v>
      </c>
      <c r="DX16" s="5" t="s">
        <v>391</v>
      </c>
      <c r="DY16" s="5" t="s">
        <v>391</v>
      </c>
      <c r="DZ16" s="5" t="s">
        <v>391</v>
      </c>
      <c r="EA16" s="5" t="s">
        <v>391</v>
      </c>
      <c r="EB16" s="5" t="s">
        <v>391</v>
      </c>
      <c r="EC16" s="5" t="s">
        <v>391</v>
      </c>
      <c r="ED16" s="5" t="s">
        <v>391</v>
      </c>
      <c r="EE16" s="5" t="s">
        <v>391</v>
      </c>
      <c r="EF16" s="5" t="s">
        <v>391</v>
      </c>
      <c r="EG16" s="5" t="s">
        <v>391</v>
      </c>
      <c r="EH16" s="5" t="s">
        <v>391</v>
      </c>
      <c r="EI16" s="5" t="s">
        <v>391</v>
      </c>
      <c r="EJ16" s="5" t="s">
        <v>391</v>
      </c>
      <c r="EK16" s="5" t="s">
        <v>391</v>
      </c>
      <c r="EL16" s="5" t="s">
        <v>391</v>
      </c>
      <c r="EM16" s="5" t="s">
        <v>391</v>
      </c>
      <c r="EN16" s="5" t="s">
        <v>391</v>
      </c>
      <c r="EO16" s="5" t="s">
        <v>391</v>
      </c>
      <c r="EP16" s="5" t="s">
        <v>391</v>
      </c>
      <c r="EQ16" s="5" t="s">
        <v>391</v>
      </c>
      <c r="ER16" s="5" t="s">
        <v>391</v>
      </c>
      <c r="ES16" s="5" t="s">
        <v>391</v>
      </c>
      <c r="ET16" s="5" t="s">
        <v>391</v>
      </c>
      <c r="EU16" s="5" t="s">
        <v>391</v>
      </c>
      <c r="EV16" s="5" t="s">
        <v>391</v>
      </c>
      <c r="EW16" s="5" t="s">
        <v>391</v>
      </c>
      <c r="EX16" s="5" t="s">
        <v>391</v>
      </c>
      <c r="EY16" s="5" t="s">
        <v>391</v>
      </c>
      <c r="EZ16" s="5" t="s">
        <v>391</v>
      </c>
      <c r="FA16" s="5" t="s">
        <v>391</v>
      </c>
      <c r="FB16" s="5" t="s">
        <v>391</v>
      </c>
      <c r="FC16" s="5" t="s">
        <v>391</v>
      </c>
      <c r="FD16" s="5" t="s">
        <v>391</v>
      </c>
      <c r="FE16" s="5" t="s">
        <v>391</v>
      </c>
      <c r="FF16" s="5" t="s">
        <v>391</v>
      </c>
      <c r="FG16" s="5" t="s">
        <v>391</v>
      </c>
      <c r="FH16" s="5" t="s">
        <v>391</v>
      </c>
      <c r="FI16" s="5" t="s">
        <v>391</v>
      </c>
      <c r="FJ16" s="5" t="s">
        <v>391</v>
      </c>
      <c r="FK16" s="5" t="s">
        <v>391</v>
      </c>
      <c r="FL16" s="5" t="s">
        <v>391</v>
      </c>
      <c r="FM16" s="5" t="s">
        <v>391</v>
      </c>
      <c r="FN16" s="5" t="s">
        <v>391</v>
      </c>
      <c r="FO16" s="5" t="s">
        <v>391</v>
      </c>
      <c r="FP16" s="5" t="s">
        <v>391</v>
      </c>
      <c r="FQ16" s="5" t="s">
        <v>391</v>
      </c>
      <c r="FR16" s="5" t="s">
        <v>391</v>
      </c>
      <c r="FS16" s="5" t="s">
        <v>391</v>
      </c>
      <c r="FT16" s="5" t="s">
        <v>391</v>
      </c>
      <c r="FU16" s="5" t="s">
        <v>391</v>
      </c>
      <c r="FV16" s="5">
        <v>600</v>
      </c>
      <c r="FW16" s="5">
        <v>1200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1</v>
      </c>
      <c r="GF16" s="5">
        <v>0</v>
      </c>
      <c r="GG16" s="5">
        <v>0</v>
      </c>
      <c r="GH16" s="5">
        <v>0</v>
      </c>
      <c r="GI16" s="3">
        <v>126.9953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1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1</v>
      </c>
      <c r="IE16" s="5">
        <v>0</v>
      </c>
      <c r="IF16" s="5">
        <v>1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1</v>
      </c>
      <c r="IO16" s="5">
        <v>1</v>
      </c>
      <c r="IP16" s="5">
        <v>0</v>
      </c>
      <c r="IQ16" s="5">
        <v>0</v>
      </c>
      <c r="IR16" s="5">
        <v>0</v>
      </c>
      <c r="IS16" s="5">
        <v>1</v>
      </c>
      <c r="IT16" s="5">
        <v>0</v>
      </c>
    </row>
    <row r="17" spans="1:254" x14ac:dyDescent="0.25">
      <c r="A17" s="2" t="s">
        <v>202</v>
      </c>
      <c r="B17" s="5">
        <v>1</v>
      </c>
      <c r="C17" s="3">
        <v>7.1</v>
      </c>
      <c r="D17" s="3">
        <v>6.1333333333333329</v>
      </c>
      <c r="E17" s="3">
        <v>6.6166666669999996</v>
      </c>
      <c r="F17" s="12">
        <v>1.8</v>
      </c>
      <c r="G17" s="3">
        <v>64.966999999999999</v>
      </c>
      <c r="H17" s="3">
        <v>61.667000000000002</v>
      </c>
      <c r="I17" s="3">
        <v>63.317</v>
      </c>
      <c r="J17" s="3">
        <f>AVERAGE(101.47,86.11,121.65,117.94,121.21,115.08,120,120)</f>
        <v>112.9325</v>
      </c>
      <c r="K17" s="3">
        <f>AVERAGE(105.49,93.32,136.55,128.64,131.48,122.58,120,130)</f>
        <v>121.00750000000001</v>
      </c>
      <c r="L17" s="3">
        <v>116.7</v>
      </c>
      <c r="M17" s="5">
        <v>0</v>
      </c>
      <c r="N17" s="5">
        <v>1</v>
      </c>
      <c r="O17" s="5">
        <v>0</v>
      </c>
      <c r="P17" s="3" t="s">
        <v>391</v>
      </c>
      <c r="Q17" s="3" t="s">
        <v>391</v>
      </c>
      <c r="R17" s="3" t="s">
        <v>391</v>
      </c>
      <c r="S17" s="3">
        <v>18.285</v>
      </c>
      <c r="T17" s="3">
        <v>16.504999999999999</v>
      </c>
      <c r="U17" s="3">
        <v>16.5</v>
      </c>
      <c r="V17" s="3" t="s">
        <v>391</v>
      </c>
      <c r="W17" s="3" t="s">
        <v>391</v>
      </c>
      <c r="X17" s="3" t="s">
        <v>391</v>
      </c>
      <c r="Y17" s="5">
        <v>0</v>
      </c>
      <c r="Z17" s="5">
        <v>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3" t="s">
        <v>391</v>
      </c>
      <c r="AO17" s="3" t="s">
        <v>391</v>
      </c>
      <c r="AP17" s="3" t="s">
        <v>391</v>
      </c>
      <c r="AQ17" s="3">
        <v>3</v>
      </c>
      <c r="AR17" s="3">
        <v>4</v>
      </c>
      <c r="AS17" s="3">
        <v>3</v>
      </c>
      <c r="AT17" s="5" t="s">
        <v>391</v>
      </c>
      <c r="AU17" s="5" t="s">
        <v>391</v>
      </c>
      <c r="AV17" s="5">
        <v>0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3">
        <v>53.375</v>
      </c>
      <c r="BC17" s="5">
        <v>30</v>
      </c>
      <c r="BD17" s="3">
        <v>5</v>
      </c>
      <c r="BE17" s="3" t="s">
        <v>391</v>
      </c>
      <c r="BF17" s="5">
        <v>0</v>
      </c>
      <c r="BG17" s="5">
        <v>1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0</v>
      </c>
      <c r="CD17" s="5">
        <v>0</v>
      </c>
      <c r="CE17" s="5">
        <v>1</v>
      </c>
      <c r="CF17" s="5">
        <v>1</v>
      </c>
      <c r="CG17" s="5">
        <v>1</v>
      </c>
      <c r="CH17" s="5">
        <v>0</v>
      </c>
      <c r="CI17" s="5">
        <v>0</v>
      </c>
      <c r="CJ17" s="5">
        <v>0</v>
      </c>
      <c r="CK17" s="3" t="s">
        <v>391</v>
      </c>
      <c r="CL17" s="5">
        <v>1</v>
      </c>
      <c r="CM17" s="5">
        <v>0</v>
      </c>
      <c r="CN17" s="5">
        <v>0</v>
      </c>
      <c r="CO17" s="5">
        <v>0</v>
      </c>
      <c r="CP17" s="5">
        <v>0</v>
      </c>
      <c r="CQ17" s="5">
        <v>1</v>
      </c>
      <c r="CR17" s="5">
        <v>0</v>
      </c>
      <c r="CS17" s="5">
        <v>1</v>
      </c>
      <c r="CT17" s="5">
        <v>0</v>
      </c>
      <c r="CU17" s="5">
        <v>0</v>
      </c>
      <c r="CV17" s="5">
        <v>0</v>
      </c>
      <c r="CW17" s="5">
        <v>0</v>
      </c>
      <c r="CX17" s="3" t="s">
        <v>391</v>
      </c>
      <c r="CY17" s="5">
        <v>1</v>
      </c>
      <c r="CZ17" s="5" t="s">
        <v>391</v>
      </c>
      <c r="DA17" s="5">
        <v>0</v>
      </c>
      <c r="DB17" s="5">
        <v>1</v>
      </c>
      <c r="DC17" s="5">
        <v>0</v>
      </c>
      <c r="DD17" s="5">
        <v>0</v>
      </c>
      <c r="DE17" s="5">
        <v>0</v>
      </c>
      <c r="DF17" s="5">
        <v>1</v>
      </c>
      <c r="DG17" s="5">
        <v>0</v>
      </c>
      <c r="DH17" s="5">
        <v>0</v>
      </c>
      <c r="DI17" s="5">
        <v>1</v>
      </c>
      <c r="DJ17" s="5">
        <v>0</v>
      </c>
      <c r="DK17" s="3" t="s">
        <v>391</v>
      </c>
      <c r="DL17" s="3" t="s">
        <v>391</v>
      </c>
      <c r="DM17" s="3" t="s">
        <v>391</v>
      </c>
      <c r="DN17" s="5">
        <v>1</v>
      </c>
      <c r="DO17" s="5">
        <v>0</v>
      </c>
      <c r="DP17" s="12">
        <v>50</v>
      </c>
      <c r="DQ17" s="12" t="s">
        <v>391</v>
      </c>
      <c r="DR17" s="12" t="s">
        <v>391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1</v>
      </c>
      <c r="ET17" s="5">
        <v>0</v>
      </c>
      <c r="EU17" s="5">
        <v>0</v>
      </c>
      <c r="EV17" s="5">
        <v>0</v>
      </c>
      <c r="EW17" s="5">
        <v>1</v>
      </c>
      <c r="EX17" s="5">
        <v>0</v>
      </c>
      <c r="EY17" s="5">
        <v>1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1</v>
      </c>
      <c r="FK17" s="5">
        <v>1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175</v>
      </c>
      <c r="FW17" s="5">
        <v>2500</v>
      </c>
      <c r="FX17" s="5">
        <v>1</v>
      </c>
      <c r="FY17" s="5">
        <v>0</v>
      </c>
      <c r="FZ17" s="5">
        <v>0</v>
      </c>
      <c r="GA17" s="5">
        <v>1</v>
      </c>
      <c r="GB17" s="5">
        <v>0</v>
      </c>
      <c r="GC17" s="5">
        <v>0</v>
      </c>
      <c r="GD17" s="5">
        <v>0</v>
      </c>
      <c r="GE17" s="5">
        <v>1</v>
      </c>
      <c r="GF17" s="5">
        <v>0</v>
      </c>
      <c r="GG17" s="5">
        <v>0</v>
      </c>
      <c r="GH17" s="5">
        <v>0</v>
      </c>
      <c r="GI17" s="3">
        <v>30087.281500000001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1</v>
      </c>
      <c r="HX17" s="5">
        <v>0</v>
      </c>
      <c r="HY17" s="5">
        <v>0</v>
      </c>
      <c r="HZ17" s="5">
        <v>0</v>
      </c>
      <c r="IA17" s="5">
        <v>1</v>
      </c>
      <c r="IB17" s="5">
        <v>0</v>
      </c>
      <c r="IC17" s="5">
        <v>0</v>
      </c>
      <c r="ID17" s="5">
        <v>0</v>
      </c>
      <c r="IE17" s="5">
        <v>0</v>
      </c>
      <c r="IF17" s="5">
        <v>1</v>
      </c>
      <c r="IG17" s="5">
        <v>0</v>
      </c>
      <c r="IH17" s="5">
        <v>0</v>
      </c>
      <c r="II17" s="5">
        <v>1</v>
      </c>
      <c r="IJ17" s="5">
        <v>1</v>
      </c>
      <c r="IK17" s="5">
        <v>0</v>
      </c>
      <c r="IL17" s="5">
        <v>0</v>
      </c>
      <c r="IM17" s="5">
        <v>0</v>
      </c>
      <c r="IN17" s="5">
        <v>1</v>
      </c>
      <c r="IO17" s="5">
        <v>0</v>
      </c>
      <c r="IP17" s="5">
        <v>0</v>
      </c>
      <c r="IQ17" s="5">
        <v>0</v>
      </c>
      <c r="IR17" s="5">
        <v>0</v>
      </c>
      <c r="IS17" s="5">
        <v>1</v>
      </c>
      <c r="IT17" s="5">
        <v>0</v>
      </c>
    </row>
    <row r="18" spans="1:254" x14ac:dyDescent="0.25">
      <c r="A18" s="2" t="s">
        <v>203</v>
      </c>
      <c r="B18" s="5">
        <v>1</v>
      </c>
      <c r="C18" s="3" t="s">
        <v>391</v>
      </c>
      <c r="D18" s="3" t="s">
        <v>391</v>
      </c>
      <c r="E18" s="3">
        <v>2</v>
      </c>
      <c r="F18" s="3" t="s">
        <v>391</v>
      </c>
      <c r="G18" s="3">
        <v>45.085000000000001</v>
      </c>
      <c r="H18" s="3">
        <v>45.935200000000002</v>
      </c>
      <c r="I18" s="3">
        <v>45.510100000000001</v>
      </c>
      <c r="J18" s="3">
        <v>156</v>
      </c>
      <c r="K18" s="3">
        <v>164</v>
      </c>
      <c r="L18" s="3">
        <v>159</v>
      </c>
      <c r="M18" s="5">
        <v>0</v>
      </c>
      <c r="N18" s="5">
        <v>0</v>
      </c>
      <c r="O18" s="5">
        <v>1</v>
      </c>
      <c r="P18" s="3" t="s">
        <v>391</v>
      </c>
      <c r="Q18" s="3" t="s">
        <v>391</v>
      </c>
      <c r="R18" s="3" t="s">
        <v>391</v>
      </c>
      <c r="S18" s="3">
        <v>12.62</v>
      </c>
      <c r="T18" s="3">
        <v>12.6</v>
      </c>
      <c r="U18" s="3">
        <v>14.035</v>
      </c>
      <c r="V18" s="3" t="s">
        <v>391</v>
      </c>
      <c r="W18" s="3" t="s">
        <v>391</v>
      </c>
      <c r="X18" s="3" t="s">
        <v>391</v>
      </c>
      <c r="Y18" s="5">
        <v>0</v>
      </c>
      <c r="Z18" s="5">
        <v>1</v>
      </c>
      <c r="AA18" s="5">
        <v>0</v>
      </c>
      <c r="AB18" s="18">
        <v>0</v>
      </c>
      <c r="AC18" s="5">
        <v>0</v>
      </c>
      <c r="AD18" s="5">
        <v>0</v>
      </c>
      <c r="AE18" s="5">
        <v>0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3" t="s">
        <v>391</v>
      </c>
      <c r="AO18" s="3" t="s">
        <v>391</v>
      </c>
      <c r="AP18" s="3" t="s">
        <v>391</v>
      </c>
      <c r="AQ18" s="3" t="s">
        <v>391</v>
      </c>
      <c r="AR18" s="3" t="s">
        <v>391</v>
      </c>
      <c r="AS18" s="3">
        <v>4</v>
      </c>
      <c r="AT18" s="5" t="s">
        <v>391</v>
      </c>
      <c r="AU18" s="5" t="s">
        <v>391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>
        <v>0</v>
      </c>
      <c r="BB18" s="3">
        <v>70</v>
      </c>
      <c r="BC18" s="5">
        <v>20</v>
      </c>
      <c r="BD18" s="3">
        <v>5</v>
      </c>
      <c r="BE18" s="3" t="s">
        <v>391</v>
      </c>
      <c r="BF18" s="5">
        <v>0</v>
      </c>
      <c r="BG18" s="5">
        <v>0</v>
      </c>
      <c r="BH18" s="5">
        <v>0</v>
      </c>
      <c r="BI18" s="5">
        <v>1</v>
      </c>
      <c r="BJ18" s="5">
        <v>1</v>
      </c>
      <c r="BK18" s="5">
        <v>0</v>
      </c>
      <c r="BL18" s="5">
        <v>0</v>
      </c>
      <c r="BM18" s="5">
        <v>1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1</v>
      </c>
      <c r="BY18" s="18">
        <v>0</v>
      </c>
      <c r="BZ18" s="18">
        <v>1</v>
      </c>
      <c r="CA18" s="18">
        <v>0</v>
      </c>
      <c r="CB18" s="18">
        <v>0</v>
      </c>
      <c r="CC18" s="18">
        <v>0</v>
      </c>
      <c r="CD18" s="18">
        <v>0</v>
      </c>
      <c r="CE18" s="5">
        <v>1</v>
      </c>
      <c r="CF18" s="5">
        <v>1</v>
      </c>
      <c r="CG18" s="5">
        <v>1</v>
      </c>
      <c r="CH18" s="5">
        <v>0</v>
      </c>
      <c r="CI18" s="5">
        <v>0</v>
      </c>
      <c r="CJ18" s="5">
        <v>0</v>
      </c>
      <c r="CK18" s="3" t="s">
        <v>391</v>
      </c>
      <c r="CL18" s="5">
        <v>1</v>
      </c>
      <c r="CM18" s="5">
        <v>0</v>
      </c>
      <c r="CN18" s="5">
        <v>0</v>
      </c>
      <c r="CO18" s="5">
        <v>0</v>
      </c>
      <c r="CP18" s="5">
        <v>1</v>
      </c>
      <c r="CQ18" s="5">
        <v>1</v>
      </c>
      <c r="CR18" s="5">
        <v>0</v>
      </c>
      <c r="CS18" s="5">
        <v>1</v>
      </c>
      <c r="CT18" s="5">
        <v>0</v>
      </c>
      <c r="CU18" s="5" t="s">
        <v>391</v>
      </c>
      <c r="CV18" s="5" t="s">
        <v>391</v>
      </c>
      <c r="CW18" s="5" t="s">
        <v>391</v>
      </c>
      <c r="CX18" s="3" t="s">
        <v>391</v>
      </c>
      <c r="CY18" s="5" t="s">
        <v>391</v>
      </c>
      <c r="CZ18" s="5">
        <v>1</v>
      </c>
      <c r="DA18" s="5">
        <v>0</v>
      </c>
      <c r="DB18" s="5">
        <v>0</v>
      </c>
      <c r="DC18" s="5">
        <v>0</v>
      </c>
      <c r="DD18" s="5">
        <v>0</v>
      </c>
      <c r="DE18" s="5">
        <v>1</v>
      </c>
      <c r="DF18" s="5">
        <v>0</v>
      </c>
      <c r="DG18" s="5">
        <v>0</v>
      </c>
      <c r="DH18" s="5">
        <v>1</v>
      </c>
      <c r="DI18" s="5">
        <v>1</v>
      </c>
      <c r="DJ18" s="5">
        <v>0</v>
      </c>
      <c r="DK18" s="3">
        <v>25</v>
      </c>
      <c r="DL18" s="3">
        <v>700</v>
      </c>
      <c r="DM18" s="3" t="s">
        <v>391</v>
      </c>
      <c r="DN18" s="5">
        <v>1</v>
      </c>
      <c r="DO18" s="5">
        <v>0</v>
      </c>
      <c r="DP18" s="12" t="s">
        <v>391</v>
      </c>
      <c r="DQ18" s="3">
        <v>700</v>
      </c>
      <c r="DR18" s="12" t="s">
        <v>391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1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1</v>
      </c>
      <c r="FK18" s="5">
        <v>1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1200</v>
      </c>
      <c r="FX18" s="5">
        <v>0</v>
      </c>
      <c r="FY18" s="5">
        <v>0</v>
      </c>
      <c r="FZ18" s="5">
        <v>0</v>
      </c>
      <c r="GA18" s="5">
        <v>1</v>
      </c>
      <c r="GB18" s="5">
        <v>0</v>
      </c>
      <c r="GC18" s="5">
        <v>0</v>
      </c>
      <c r="GD18" s="5">
        <v>0</v>
      </c>
      <c r="GE18" s="5">
        <v>1</v>
      </c>
      <c r="GF18" s="5">
        <v>0</v>
      </c>
      <c r="GG18" s="5">
        <v>0</v>
      </c>
      <c r="GH18" s="5">
        <v>0</v>
      </c>
      <c r="GI18" s="3">
        <v>59341.234799999998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1</v>
      </c>
      <c r="HX18" s="5">
        <v>0</v>
      </c>
      <c r="HY18" s="5">
        <v>0</v>
      </c>
      <c r="HZ18" s="5">
        <v>0</v>
      </c>
      <c r="IA18" s="5">
        <v>0</v>
      </c>
      <c r="IB18" s="5">
        <v>1</v>
      </c>
      <c r="IC18" s="5">
        <v>0</v>
      </c>
      <c r="ID18" s="5">
        <v>0</v>
      </c>
      <c r="IE18" s="5">
        <v>0</v>
      </c>
      <c r="IF18" s="5">
        <v>1</v>
      </c>
      <c r="IG18" s="5">
        <v>0</v>
      </c>
      <c r="IH18" s="5">
        <v>0</v>
      </c>
      <c r="II18" s="5">
        <v>1</v>
      </c>
      <c r="IJ18" s="5">
        <v>0</v>
      </c>
      <c r="IK18" s="5">
        <v>0</v>
      </c>
      <c r="IL18" s="5">
        <v>0</v>
      </c>
      <c r="IM18" s="5">
        <v>0</v>
      </c>
      <c r="IN18" s="5">
        <v>1</v>
      </c>
      <c r="IO18" s="5">
        <v>1</v>
      </c>
      <c r="IP18" s="5">
        <v>1</v>
      </c>
      <c r="IQ18" s="5">
        <v>0</v>
      </c>
      <c r="IR18" s="5">
        <v>0</v>
      </c>
      <c r="IS18" s="5">
        <v>1</v>
      </c>
      <c r="IT18" s="5">
        <v>0</v>
      </c>
    </row>
    <row r="19" spans="1:254" x14ac:dyDescent="0.25">
      <c r="A19" s="2" t="s">
        <v>204</v>
      </c>
      <c r="B19" s="5">
        <v>1</v>
      </c>
      <c r="C19" s="3">
        <f>AVERAGE(7.3,36.3)</f>
        <v>21.799999999999997</v>
      </c>
      <c r="D19" s="3">
        <f>AVERAGE(9.8,20.6)</f>
        <v>15.200000000000001</v>
      </c>
      <c r="E19" s="3">
        <v>18.5</v>
      </c>
      <c r="F19" s="3" t="s">
        <v>391</v>
      </c>
      <c r="G19" s="3">
        <v>54.85</v>
      </c>
      <c r="H19" s="3">
        <v>49.2</v>
      </c>
      <c r="I19" s="3">
        <v>52.024999999999999</v>
      </c>
      <c r="J19" s="3">
        <f>AVERAGE(44,57)</f>
        <v>50.5</v>
      </c>
      <c r="K19" s="3">
        <f>AVERAGE(38,55)</f>
        <v>46.5</v>
      </c>
      <c r="L19" s="3">
        <v>52.024999999999999</v>
      </c>
      <c r="M19" s="5">
        <v>1</v>
      </c>
      <c r="N19" s="5">
        <v>0</v>
      </c>
      <c r="O19" s="5">
        <v>0</v>
      </c>
      <c r="P19" s="3" t="s">
        <v>391</v>
      </c>
      <c r="Q19" s="3" t="s">
        <v>391</v>
      </c>
      <c r="R19" s="3" t="s">
        <v>391</v>
      </c>
      <c r="S19" s="3" t="s">
        <v>391</v>
      </c>
      <c r="T19" s="3" t="s">
        <v>391</v>
      </c>
      <c r="U19" s="3" t="s">
        <v>391</v>
      </c>
      <c r="V19" s="3" t="s">
        <v>391</v>
      </c>
      <c r="W19" s="3" t="s">
        <v>391</v>
      </c>
      <c r="X19" s="3" t="s">
        <v>391</v>
      </c>
      <c r="Y19" s="5">
        <v>1</v>
      </c>
      <c r="Z19" s="5">
        <v>0</v>
      </c>
      <c r="AA19" s="5">
        <v>0</v>
      </c>
      <c r="AB19" s="18">
        <v>0</v>
      </c>
      <c r="AC19" s="5">
        <v>1</v>
      </c>
      <c r="AD19" s="5">
        <v>1</v>
      </c>
      <c r="AE19" s="5">
        <v>0</v>
      </c>
      <c r="AF19" s="5">
        <v>1</v>
      </c>
      <c r="AG19" s="5">
        <v>0</v>
      </c>
      <c r="AH19" s="5">
        <v>1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3" t="s">
        <v>391</v>
      </c>
      <c r="AO19" s="3" t="s">
        <v>391</v>
      </c>
      <c r="AP19" s="3" t="s">
        <v>391</v>
      </c>
      <c r="AQ19" s="3">
        <v>5</v>
      </c>
      <c r="AR19" s="3">
        <v>4</v>
      </c>
      <c r="AS19" s="3">
        <v>4</v>
      </c>
      <c r="AT19" s="5">
        <v>1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1</v>
      </c>
      <c r="BA19" s="5">
        <v>0</v>
      </c>
      <c r="BB19" s="3">
        <v>10</v>
      </c>
      <c r="BC19" s="5">
        <v>1500</v>
      </c>
      <c r="BD19" s="3">
        <v>2</v>
      </c>
      <c r="BE19" s="3" t="s">
        <v>391</v>
      </c>
      <c r="BF19" s="5">
        <v>0</v>
      </c>
      <c r="BG19" s="5">
        <v>0</v>
      </c>
      <c r="BH19" s="5">
        <v>0</v>
      </c>
      <c r="BI19" s="5">
        <v>0</v>
      </c>
      <c r="BJ19" s="5">
        <v>1</v>
      </c>
      <c r="BK19" s="5">
        <v>1</v>
      </c>
      <c r="BL19" s="5">
        <v>0</v>
      </c>
      <c r="BM19" s="5">
        <v>1</v>
      </c>
      <c r="BN19" s="5">
        <v>1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 t="s">
        <v>391</v>
      </c>
      <c r="BY19" s="5">
        <v>0</v>
      </c>
      <c r="BZ19" s="5">
        <v>1</v>
      </c>
      <c r="CA19" s="5">
        <v>0</v>
      </c>
      <c r="CB19" s="5">
        <v>0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0</v>
      </c>
      <c r="CJ19" s="5">
        <v>0</v>
      </c>
      <c r="CK19" s="3" t="s">
        <v>391</v>
      </c>
      <c r="CL19" s="5">
        <v>0</v>
      </c>
      <c r="CM19" s="5">
        <v>0</v>
      </c>
      <c r="CN19" s="5">
        <v>0</v>
      </c>
      <c r="CO19" s="5">
        <v>0</v>
      </c>
      <c r="CP19" s="5">
        <v>1</v>
      </c>
      <c r="CQ19" s="5">
        <v>1</v>
      </c>
      <c r="CR19" s="5">
        <v>1</v>
      </c>
      <c r="CS19" s="5">
        <v>1</v>
      </c>
      <c r="CT19" s="5">
        <v>0</v>
      </c>
      <c r="CU19" s="5" t="s">
        <v>391</v>
      </c>
      <c r="CV19" s="5" t="s">
        <v>391</v>
      </c>
      <c r="CW19" s="5" t="s">
        <v>391</v>
      </c>
      <c r="CX19" s="3" t="s">
        <v>391</v>
      </c>
      <c r="CY19" s="5" t="s">
        <v>391</v>
      </c>
      <c r="CZ19" s="5" t="s">
        <v>391</v>
      </c>
      <c r="DA19" s="5" t="s">
        <v>391</v>
      </c>
      <c r="DB19" s="5" t="s">
        <v>391</v>
      </c>
      <c r="DC19" s="5" t="s">
        <v>391</v>
      </c>
      <c r="DD19" s="5" t="s">
        <v>391</v>
      </c>
      <c r="DE19" s="5" t="s">
        <v>391</v>
      </c>
      <c r="DF19" s="5" t="s">
        <v>391</v>
      </c>
      <c r="DG19" s="5" t="s">
        <v>391</v>
      </c>
      <c r="DH19" s="5" t="s">
        <v>391</v>
      </c>
      <c r="DI19" s="5" t="s">
        <v>391</v>
      </c>
      <c r="DJ19" s="5" t="s">
        <v>391</v>
      </c>
      <c r="DK19" s="3" t="s">
        <v>391</v>
      </c>
      <c r="DL19" s="3" t="s">
        <v>391</v>
      </c>
      <c r="DM19" s="3" t="s">
        <v>391</v>
      </c>
      <c r="DN19" s="5" t="s">
        <v>391</v>
      </c>
      <c r="DO19" s="5" t="s">
        <v>391</v>
      </c>
      <c r="DP19" s="12" t="s">
        <v>391</v>
      </c>
      <c r="DQ19" s="12" t="s">
        <v>391</v>
      </c>
      <c r="DR19" s="12" t="s">
        <v>391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1</v>
      </c>
      <c r="ET19" s="5">
        <v>0</v>
      </c>
      <c r="EU19" s="5">
        <v>0</v>
      </c>
      <c r="EV19" s="5">
        <v>1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1600</v>
      </c>
      <c r="FX19" s="5">
        <v>0</v>
      </c>
      <c r="FY19" s="5">
        <v>0</v>
      </c>
      <c r="FZ19" s="5">
        <v>0</v>
      </c>
      <c r="GA19" s="5">
        <v>1</v>
      </c>
      <c r="GB19" s="5">
        <v>0</v>
      </c>
      <c r="GC19" s="5">
        <v>0</v>
      </c>
      <c r="GD19" s="5">
        <v>0</v>
      </c>
      <c r="GE19" s="5">
        <v>1</v>
      </c>
      <c r="GF19" s="5">
        <v>0</v>
      </c>
      <c r="GG19" s="5">
        <v>0</v>
      </c>
      <c r="GH19" s="5">
        <v>0</v>
      </c>
      <c r="GI19" s="3">
        <v>321622.96960000001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1</v>
      </c>
      <c r="HX19" s="5">
        <v>0</v>
      </c>
      <c r="HY19" s="5">
        <v>0</v>
      </c>
      <c r="HZ19" s="5">
        <v>1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1</v>
      </c>
      <c r="IG19" s="5">
        <v>0</v>
      </c>
      <c r="IH19" s="5">
        <v>0</v>
      </c>
      <c r="II19" s="5">
        <v>1</v>
      </c>
      <c r="IJ19" s="5">
        <v>1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1</v>
      </c>
      <c r="IQ19" s="5">
        <v>0</v>
      </c>
      <c r="IR19" s="5">
        <v>0</v>
      </c>
      <c r="IS19" s="5">
        <v>1</v>
      </c>
      <c r="IT19" s="5">
        <v>0</v>
      </c>
    </row>
    <row r="20" spans="1:254" x14ac:dyDescent="0.25">
      <c r="A20" s="2" t="s">
        <v>205</v>
      </c>
      <c r="B20" s="5" t="s">
        <v>391</v>
      </c>
      <c r="C20" s="3" t="s">
        <v>391</v>
      </c>
      <c r="D20" s="3" t="s">
        <v>391</v>
      </c>
      <c r="E20" s="3" t="s">
        <v>391</v>
      </c>
      <c r="F20" s="3" t="s">
        <v>391</v>
      </c>
      <c r="G20" s="3">
        <v>39.5</v>
      </c>
      <c r="H20" s="3">
        <v>40.700000000000003</v>
      </c>
      <c r="I20" s="3">
        <v>40.1</v>
      </c>
      <c r="J20" s="3" t="s">
        <v>391</v>
      </c>
      <c r="K20" s="3" t="s">
        <v>391</v>
      </c>
      <c r="L20" s="3">
        <v>40.1</v>
      </c>
      <c r="M20" s="5">
        <v>1</v>
      </c>
      <c r="N20" s="5">
        <v>0</v>
      </c>
      <c r="O20" s="5">
        <v>0</v>
      </c>
      <c r="P20" s="3" t="s">
        <v>391</v>
      </c>
      <c r="Q20" s="3" t="s">
        <v>391</v>
      </c>
      <c r="R20" s="3" t="s">
        <v>391</v>
      </c>
      <c r="S20" s="3" t="s">
        <v>391</v>
      </c>
      <c r="T20" s="3" t="s">
        <v>391</v>
      </c>
      <c r="U20" s="3" t="s">
        <v>391</v>
      </c>
      <c r="V20" s="3" t="s">
        <v>391</v>
      </c>
      <c r="W20" s="3" t="s">
        <v>391</v>
      </c>
      <c r="X20" s="3" t="s">
        <v>391</v>
      </c>
      <c r="Y20" s="5">
        <v>1</v>
      </c>
      <c r="Z20" s="5">
        <v>0</v>
      </c>
      <c r="AA20" s="5">
        <v>0</v>
      </c>
      <c r="AB20" s="5">
        <v>0</v>
      </c>
      <c r="AC20" s="5">
        <v>1</v>
      </c>
      <c r="AD20" s="5">
        <v>1</v>
      </c>
      <c r="AE20" s="5">
        <v>0</v>
      </c>
      <c r="AF20" s="5">
        <v>1</v>
      </c>
      <c r="AG20" s="5">
        <v>0</v>
      </c>
      <c r="AH20" s="5">
        <v>1</v>
      </c>
      <c r="AI20" s="5" t="s">
        <v>391</v>
      </c>
      <c r="AJ20" s="5" t="s">
        <v>391</v>
      </c>
      <c r="AK20" s="5">
        <v>0</v>
      </c>
      <c r="AL20" s="5">
        <v>0</v>
      </c>
      <c r="AM20" s="5">
        <v>1</v>
      </c>
      <c r="AN20" s="3" t="s">
        <v>391</v>
      </c>
      <c r="AO20" s="3" t="s">
        <v>391</v>
      </c>
      <c r="AP20" s="3" t="s">
        <v>391</v>
      </c>
      <c r="AQ20" s="3" t="s">
        <v>391</v>
      </c>
      <c r="AR20" s="3" t="s">
        <v>391</v>
      </c>
      <c r="AS20" s="3" t="s">
        <v>391</v>
      </c>
      <c r="AT20" s="5" t="s">
        <v>391</v>
      </c>
      <c r="AU20" s="5" t="s">
        <v>391</v>
      </c>
      <c r="AV20" s="5" t="s">
        <v>391</v>
      </c>
      <c r="AW20" s="5" t="s">
        <v>391</v>
      </c>
      <c r="AX20" s="5" t="s">
        <v>391</v>
      </c>
      <c r="AY20" s="5">
        <v>0</v>
      </c>
      <c r="AZ20" s="5">
        <v>1</v>
      </c>
      <c r="BA20" s="5">
        <v>0</v>
      </c>
      <c r="BB20" s="3" t="s">
        <v>391</v>
      </c>
      <c r="BC20" s="5">
        <v>1500</v>
      </c>
      <c r="BD20" s="3" t="s">
        <v>391</v>
      </c>
      <c r="BE20" s="3" t="s">
        <v>391</v>
      </c>
      <c r="BF20" s="5" t="s">
        <v>391</v>
      </c>
      <c r="BG20" s="5">
        <v>0</v>
      </c>
      <c r="BH20" s="5">
        <v>0</v>
      </c>
      <c r="BI20" s="5">
        <v>0</v>
      </c>
      <c r="BJ20" s="5">
        <v>1</v>
      </c>
      <c r="BK20" s="5">
        <v>1</v>
      </c>
      <c r="BL20" s="5">
        <v>0</v>
      </c>
      <c r="BM20" s="5">
        <v>1</v>
      </c>
      <c r="BN20" s="5">
        <v>1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 t="s">
        <v>391</v>
      </c>
      <c r="BY20" s="5">
        <v>0</v>
      </c>
      <c r="BZ20" s="5">
        <v>0</v>
      </c>
      <c r="CA20" s="5">
        <v>0</v>
      </c>
      <c r="CB20" s="5">
        <v>0</v>
      </c>
      <c r="CC20" s="5">
        <v>1</v>
      </c>
      <c r="CD20" s="5">
        <v>0</v>
      </c>
      <c r="CE20" s="5">
        <v>1</v>
      </c>
      <c r="CF20" s="5">
        <v>1</v>
      </c>
      <c r="CG20" s="5">
        <v>1</v>
      </c>
      <c r="CH20" s="5">
        <v>0</v>
      </c>
      <c r="CI20" s="5">
        <v>0</v>
      </c>
      <c r="CJ20" s="5">
        <v>0</v>
      </c>
      <c r="CK20" s="3" t="s">
        <v>391</v>
      </c>
      <c r="CL20" s="5">
        <v>0</v>
      </c>
      <c r="CM20" s="5">
        <v>0</v>
      </c>
      <c r="CN20" s="5">
        <v>0</v>
      </c>
      <c r="CO20" s="5">
        <v>0</v>
      </c>
      <c r="CP20" s="5">
        <v>1</v>
      </c>
      <c r="CQ20" s="5">
        <v>1</v>
      </c>
      <c r="CR20" s="5">
        <v>1</v>
      </c>
      <c r="CS20" s="5">
        <v>1</v>
      </c>
      <c r="CT20" s="5">
        <v>0</v>
      </c>
      <c r="CU20" s="5" t="s">
        <v>391</v>
      </c>
      <c r="CV20" s="5" t="s">
        <v>391</v>
      </c>
      <c r="CW20" s="5" t="s">
        <v>391</v>
      </c>
      <c r="CX20" s="3" t="s">
        <v>391</v>
      </c>
      <c r="CY20" s="5" t="s">
        <v>391</v>
      </c>
      <c r="CZ20" s="5" t="s">
        <v>391</v>
      </c>
      <c r="DA20" s="5" t="s">
        <v>391</v>
      </c>
      <c r="DB20" s="5" t="s">
        <v>391</v>
      </c>
      <c r="DC20" s="5" t="s">
        <v>391</v>
      </c>
      <c r="DD20" s="5" t="s">
        <v>391</v>
      </c>
      <c r="DE20" s="5" t="s">
        <v>391</v>
      </c>
      <c r="DF20" s="5" t="s">
        <v>391</v>
      </c>
      <c r="DG20" s="5" t="s">
        <v>391</v>
      </c>
      <c r="DH20" s="5" t="s">
        <v>391</v>
      </c>
      <c r="DI20" s="5" t="s">
        <v>391</v>
      </c>
      <c r="DJ20" s="5" t="s">
        <v>391</v>
      </c>
      <c r="DK20" s="3" t="s">
        <v>391</v>
      </c>
      <c r="DL20" s="3" t="s">
        <v>391</v>
      </c>
      <c r="DM20" s="3" t="s">
        <v>391</v>
      </c>
      <c r="DN20" s="5" t="s">
        <v>391</v>
      </c>
      <c r="DO20" s="5" t="s">
        <v>391</v>
      </c>
      <c r="DP20" s="12" t="s">
        <v>391</v>
      </c>
      <c r="DQ20" s="12" t="s">
        <v>391</v>
      </c>
      <c r="DR20" s="12" t="s">
        <v>391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 t="s">
        <v>391</v>
      </c>
      <c r="FW20" s="5" t="s">
        <v>391</v>
      </c>
      <c r="FX20" s="5">
        <v>0</v>
      </c>
      <c r="FY20" s="5">
        <v>0</v>
      </c>
      <c r="FZ20" s="5">
        <v>0</v>
      </c>
      <c r="GA20" s="5">
        <v>1</v>
      </c>
      <c r="GB20" s="5">
        <v>0</v>
      </c>
      <c r="GC20" s="5">
        <v>0</v>
      </c>
      <c r="GD20" s="5">
        <v>0</v>
      </c>
      <c r="GE20" s="5">
        <v>1</v>
      </c>
      <c r="GF20" s="5">
        <v>0</v>
      </c>
      <c r="GG20" s="5">
        <v>0</v>
      </c>
      <c r="GH20" s="5">
        <v>0</v>
      </c>
      <c r="GI20" s="12">
        <v>197868.82489999998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1</v>
      </c>
      <c r="HX20" s="5">
        <v>0</v>
      </c>
      <c r="HY20" s="5">
        <v>0</v>
      </c>
      <c r="HZ20" s="5">
        <v>0</v>
      </c>
      <c r="IA20" s="5">
        <v>1</v>
      </c>
      <c r="IB20" s="5">
        <v>0</v>
      </c>
      <c r="IC20" s="5">
        <v>0</v>
      </c>
      <c r="ID20" s="5">
        <v>0</v>
      </c>
      <c r="IE20" s="5">
        <v>0</v>
      </c>
      <c r="IF20" s="5">
        <v>1</v>
      </c>
      <c r="IG20" s="5">
        <v>0</v>
      </c>
      <c r="IH20" s="5">
        <v>0</v>
      </c>
      <c r="II20" s="5">
        <v>1</v>
      </c>
      <c r="IJ20" s="5">
        <v>1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1</v>
      </c>
      <c r="IT20" s="5">
        <v>0</v>
      </c>
    </row>
    <row r="21" spans="1:254" x14ac:dyDescent="0.25">
      <c r="A21" s="2" t="s">
        <v>206</v>
      </c>
      <c r="B21" s="5">
        <v>1</v>
      </c>
      <c r="C21" s="3" t="s">
        <v>391</v>
      </c>
      <c r="D21" s="3" t="s">
        <v>391</v>
      </c>
      <c r="E21" s="3" t="s">
        <v>391</v>
      </c>
      <c r="F21" s="3" t="s">
        <v>391</v>
      </c>
      <c r="G21" s="3" t="s">
        <v>391</v>
      </c>
      <c r="H21" s="3" t="s">
        <v>391</v>
      </c>
      <c r="I21" s="3">
        <v>60</v>
      </c>
      <c r="J21" s="3" t="s">
        <v>391</v>
      </c>
      <c r="K21" s="3" t="s">
        <v>391</v>
      </c>
      <c r="L21" s="3">
        <v>60</v>
      </c>
      <c r="M21" s="5">
        <v>1</v>
      </c>
      <c r="N21" s="5">
        <v>0</v>
      </c>
      <c r="O21" s="5">
        <v>0</v>
      </c>
      <c r="P21" s="3" t="s">
        <v>391</v>
      </c>
      <c r="Q21" s="3" t="s">
        <v>391</v>
      </c>
      <c r="R21" s="3" t="s">
        <v>391</v>
      </c>
      <c r="S21" s="3" t="s">
        <v>391</v>
      </c>
      <c r="T21" s="3" t="s">
        <v>391</v>
      </c>
      <c r="U21" s="3" t="s">
        <v>391</v>
      </c>
      <c r="V21" s="3" t="s">
        <v>391</v>
      </c>
      <c r="W21" s="3" t="s">
        <v>391</v>
      </c>
      <c r="X21" s="3" t="s">
        <v>391</v>
      </c>
      <c r="Y21" s="5">
        <v>1</v>
      </c>
      <c r="Z21" s="5">
        <v>0</v>
      </c>
      <c r="AA21" s="5">
        <v>0</v>
      </c>
      <c r="AB21" s="5">
        <v>0</v>
      </c>
      <c r="AC21" s="5">
        <v>1</v>
      </c>
      <c r="AD21" s="5">
        <v>1</v>
      </c>
      <c r="AE21" s="5">
        <v>0</v>
      </c>
      <c r="AF21" s="5">
        <v>1</v>
      </c>
      <c r="AG21" s="5">
        <v>0</v>
      </c>
      <c r="AH21" s="5">
        <v>1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3" t="s">
        <v>391</v>
      </c>
      <c r="AO21" s="3" t="s">
        <v>391</v>
      </c>
      <c r="AP21" s="3" t="s">
        <v>391</v>
      </c>
      <c r="AQ21" s="3" t="s">
        <v>391</v>
      </c>
      <c r="AR21" s="3" t="s">
        <v>391</v>
      </c>
      <c r="AS21" s="3" t="s">
        <v>391</v>
      </c>
      <c r="AT21" s="5" t="s">
        <v>391</v>
      </c>
      <c r="AU21" s="5" t="s">
        <v>391</v>
      </c>
      <c r="AV21" s="5">
        <v>0</v>
      </c>
      <c r="AW21" s="5">
        <v>0</v>
      </c>
      <c r="AX21" s="5">
        <v>0</v>
      </c>
      <c r="AY21" s="5">
        <v>0</v>
      </c>
      <c r="AZ21" s="5">
        <v>1</v>
      </c>
      <c r="BA21" s="5">
        <v>0</v>
      </c>
      <c r="BB21" s="3" t="s">
        <v>391</v>
      </c>
      <c r="BC21" s="5">
        <v>1000</v>
      </c>
      <c r="BD21" s="3">
        <v>1.5</v>
      </c>
      <c r="BE21" s="3" t="s">
        <v>391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1</v>
      </c>
      <c r="BL21" s="5">
        <v>0</v>
      </c>
      <c r="BM21" s="5">
        <v>0</v>
      </c>
      <c r="BN21" s="5">
        <v>1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 t="s">
        <v>391</v>
      </c>
      <c r="BY21" s="5" t="s">
        <v>391</v>
      </c>
      <c r="BZ21" s="5" t="s">
        <v>391</v>
      </c>
      <c r="CA21" s="5" t="s">
        <v>391</v>
      </c>
      <c r="CB21" s="5" t="s">
        <v>391</v>
      </c>
      <c r="CC21" s="5" t="s">
        <v>391</v>
      </c>
      <c r="CD21" s="5" t="s">
        <v>391</v>
      </c>
      <c r="CE21" s="5">
        <v>1</v>
      </c>
      <c r="CF21" s="5">
        <v>1</v>
      </c>
      <c r="CG21" s="5">
        <v>0</v>
      </c>
      <c r="CH21" s="5">
        <v>0</v>
      </c>
      <c r="CI21" s="5">
        <v>0</v>
      </c>
      <c r="CJ21" s="5">
        <v>0</v>
      </c>
      <c r="CK21" s="3" t="s">
        <v>391</v>
      </c>
      <c r="CL21" s="5">
        <v>0</v>
      </c>
      <c r="CM21" s="5">
        <v>0</v>
      </c>
      <c r="CN21" s="5">
        <v>0</v>
      </c>
      <c r="CO21" s="5">
        <v>0</v>
      </c>
      <c r="CP21" s="5">
        <v>1</v>
      </c>
      <c r="CQ21" s="5">
        <v>1</v>
      </c>
      <c r="CR21" s="5">
        <v>1</v>
      </c>
      <c r="CS21" s="5">
        <v>1</v>
      </c>
      <c r="CT21" s="5">
        <v>0</v>
      </c>
      <c r="CU21" s="5" t="s">
        <v>391</v>
      </c>
      <c r="CV21" s="5" t="s">
        <v>391</v>
      </c>
      <c r="CW21" s="5" t="s">
        <v>391</v>
      </c>
      <c r="CX21" s="3" t="s">
        <v>391</v>
      </c>
      <c r="CY21" s="5" t="s">
        <v>391</v>
      </c>
      <c r="CZ21" s="5" t="s">
        <v>391</v>
      </c>
      <c r="DA21" s="5" t="s">
        <v>391</v>
      </c>
      <c r="DB21" s="5" t="s">
        <v>391</v>
      </c>
      <c r="DC21" s="5">
        <v>1</v>
      </c>
      <c r="DD21" s="5" t="s">
        <v>391</v>
      </c>
      <c r="DE21" s="5" t="s">
        <v>391</v>
      </c>
      <c r="DF21" s="5" t="s">
        <v>391</v>
      </c>
      <c r="DG21" s="5" t="s">
        <v>391</v>
      </c>
      <c r="DH21" s="5" t="s">
        <v>391</v>
      </c>
      <c r="DI21" s="5" t="s">
        <v>391</v>
      </c>
      <c r="DJ21" s="5" t="s">
        <v>391</v>
      </c>
      <c r="DK21" s="3" t="s">
        <v>391</v>
      </c>
      <c r="DL21" s="3" t="s">
        <v>391</v>
      </c>
      <c r="DM21" s="3" t="s">
        <v>391</v>
      </c>
      <c r="DN21" s="5" t="s">
        <v>391</v>
      </c>
      <c r="DO21" s="5" t="s">
        <v>391</v>
      </c>
      <c r="DP21" s="12" t="s">
        <v>391</v>
      </c>
      <c r="DQ21" s="12" t="s">
        <v>391</v>
      </c>
      <c r="DR21" s="12" t="s">
        <v>391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1</v>
      </c>
      <c r="ET21" s="5">
        <v>0</v>
      </c>
      <c r="EU21" s="5">
        <v>0</v>
      </c>
      <c r="EV21" s="5">
        <v>1</v>
      </c>
      <c r="EW21" s="5">
        <v>1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1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300</v>
      </c>
      <c r="FW21" s="5">
        <v>1900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1</v>
      </c>
      <c r="GF21" s="5">
        <v>0</v>
      </c>
      <c r="GG21" s="5">
        <v>0</v>
      </c>
      <c r="GH21" s="5">
        <v>0</v>
      </c>
      <c r="GI21" s="3">
        <v>4506.8552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1</v>
      </c>
      <c r="HY21" s="5">
        <v>0</v>
      </c>
      <c r="HZ21" s="5">
        <v>0</v>
      </c>
      <c r="IA21" s="5">
        <v>1</v>
      </c>
      <c r="IB21" s="5">
        <v>0</v>
      </c>
      <c r="IC21" s="5">
        <v>0</v>
      </c>
      <c r="ID21" s="5">
        <v>0</v>
      </c>
      <c r="IE21" s="5">
        <v>1</v>
      </c>
      <c r="IF21" s="5">
        <v>0</v>
      </c>
      <c r="IG21" s="5">
        <v>0</v>
      </c>
      <c r="IH21" s="5">
        <v>0</v>
      </c>
      <c r="II21" s="5">
        <v>0</v>
      </c>
      <c r="IJ21" s="5">
        <v>1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</row>
    <row r="22" spans="1:254" x14ac:dyDescent="0.25">
      <c r="A22" s="2" t="s">
        <v>207</v>
      </c>
      <c r="B22" s="5">
        <v>1</v>
      </c>
      <c r="C22" s="3">
        <f>AVERAGE(0.7,43.4)</f>
        <v>22.05</v>
      </c>
      <c r="D22" s="3">
        <f>AVERAGE(1.6,17.7)</f>
        <v>9.65</v>
      </c>
      <c r="E22" s="3">
        <v>15.85</v>
      </c>
      <c r="F22" s="3" t="s">
        <v>391</v>
      </c>
      <c r="G22" s="3">
        <v>56.491700000000002</v>
      </c>
      <c r="H22" s="3">
        <v>47.863</v>
      </c>
      <c r="I22" s="3">
        <v>52.177349999999997</v>
      </c>
      <c r="J22" s="3" t="s">
        <v>391</v>
      </c>
      <c r="K22" s="3" t="s">
        <v>391</v>
      </c>
      <c r="L22" s="3">
        <v>52.177349999999997</v>
      </c>
      <c r="M22" s="5">
        <v>1</v>
      </c>
      <c r="N22" s="5">
        <v>0</v>
      </c>
      <c r="O22" s="5">
        <v>0</v>
      </c>
      <c r="P22" s="3">
        <f>AVERAGE(26,25,26,32)</f>
        <v>27.25</v>
      </c>
      <c r="Q22" s="3">
        <f>AVERAGE(24,22,18,30)</f>
        <v>23.5</v>
      </c>
      <c r="R22" s="3">
        <v>25.375</v>
      </c>
      <c r="S22" s="3">
        <f>AVERAGE(83,80,91,105)</f>
        <v>89.75</v>
      </c>
      <c r="T22" s="3">
        <f>AVERAGE(84,77,64,95)</f>
        <v>80</v>
      </c>
      <c r="U22" s="3">
        <v>86.666666666666671</v>
      </c>
      <c r="V22" s="3">
        <f>AVERAGE(28,26,30,35)</f>
        <v>29.75</v>
      </c>
      <c r="W22" s="3">
        <f>AVERAGE(26,25,20,33)</f>
        <v>26</v>
      </c>
      <c r="X22" s="3">
        <v>28.833333333333332</v>
      </c>
      <c r="Y22" s="5">
        <v>1</v>
      </c>
      <c r="Z22" s="5">
        <v>0</v>
      </c>
      <c r="AA22" s="5">
        <v>0</v>
      </c>
      <c r="AB22" s="5">
        <v>0</v>
      </c>
      <c r="AC22" s="5">
        <v>1</v>
      </c>
      <c r="AD22" s="5">
        <v>1</v>
      </c>
      <c r="AE22" s="5">
        <v>0</v>
      </c>
      <c r="AF22" s="5">
        <v>1</v>
      </c>
      <c r="AG22" s="5">
        <v>0</v>
      </c>
      <c r="AH22" s="5">
        <v>1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3" t="s">
        <v>391</v>
      </c>
      <c r="AO22" s="3" t="s">
        <v>391</v>
      </c>
      <c r="AP22" s="3" t="s">
        <v>391</v>
      </c>
      <c r="AQ22" s="3" t="s">
        <v>391</v>
      </c>
      <c r="AR22" s="3" t="s">
        <v>391</v>
      </c>
      <c r="AS22" s="3">
        <v>4</v>
      </c>
      <c r="AT22" s="5" t="s">
        <v>391</v>
      </c>
      <c r="AU22" s="5" t="s">
        <v>391</v>
      </c>
      <c r="AV22" s="5">
        <v>0</v>
      </c>
      <c r="AW22" s="5">
        <v>0</v>
      </c>
      <c r="AX22" s="5">
        <v>0</v>
      </c>
      <c r="AY22" s="5">
        <v>0</v>
      </c>
      <c r="AZ22" s="5">
        <v>1</v>
      </c>
      <c r="BA22" s="5">
        <v>0</v>
      </c>
      <c r="BB22" s="3">
        <v>10</v>
      </c>
      <c r="BC22" s="5">
        <v>1500</v>
      </c>
      <c r="BD22" s="3">
        <v>1.5</v>
      </c>
      <c r="BE22" s="3" t="s">
        <v>391</v>
      </c>
      <c r="BF22" s="5">
        <v>0</v>
      </c>
      <c r="BG22" s="5">
        <v>0</v>
      </c>
      <c r="BH22" s="5">
        <v>0</v>
      </c>
      <c r="BI22" s="5">
        <v>0</v>
      </c>
      <c r="BJ22" s="5">
        <v>1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 t="s">
        <v>391</v>
      </c>
      <c r="BY22" s="5">
        <v>0</v>
      </c>
      <c r="BZ22" s="5">
        <v>1</v>
      </c>
      <c r="CA22" s="5">
        <v>0</v>
      </c>
      <c r="CB22" s="5">
        <v>0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0</v>
      </c>
      <c r="CJ22" s="5">
        <v>0</v>
      </c>
      <c r="CK22" s="3">
        <v>0.20599999999999999</v>
      </c>
      <c r="CL22" s="5">
        <v>0</v>
      </c>
      <c r="CM22" s="5">
        <v>0</v>
      </c>
      <c r="CN22" s="5">
        <v>0</v>
      </c>
      <c r="CO22" s="5">
        <v>0</v>
      </c>
      <c r="CP22" s="5">
        <v>1</v>
      </c>
      <c r="CQ22" s="5">
        <v>1</v>
      </c>
      <c r="CR22" s="5">
        <v>1</v>
      </c>
      <c r="CS22" s="5">
        <v>1</v>
      </c>
      <c r="CT22" s="5">
        <v>0</v>
      </c>
      <c r="CU22" s="5" t="s">
        <v>391</v>
      </c>
      <c r="CV22" s="5" t="s">
        <v>391</v>
      </c>
      <c r="CW22" s="5" t="s">
        <v>391</v>
      </c>
      <c r="CX22" s="3" t="s">
        <v>391</v>
      </c>
      <c r="CY22" s="5">
        <v>0</v>
      </c>
      <c r="CZ22" s="5" t="s">
        <v>391</v>
      </c>
      <c r="DA22" s="5" t="s">
        <v>391</v>
      </c>
      <c r="DB22" s="5" t="s">
        <v>391</v>
      </c>
      <c r="DC22" s="5" t="s">
        <v>391</v>
      </c>
      <c r="DD22" s="5" t="s">
        <v>391</v>
      </c>
      <c r="DE22" s="5" t="s">
        <v>391</v>
      </c>
      <c r="DF22" s="5" t="s">
        <v>391</v>
      </c>
      <c r="DG22" s="5" t="s">
        <v>391</v>
      </c>
      <c r="DH22" s="5" t="s">
        <v>391</v>
      </c>
      <c r="DI22" s="5" t="s">
        <v>391</v>
      </c>
      <c r="DJ22" s="5" t="s">
        <v>391</v>
      </c>
      <c r="DK22" s="3" t="s">
        <v>391</v>
      </c>
      <c r="DL22" s="3">
        <v>1500</v>
      </c>
      <c r="DM22" s="3" t="s">
        <v>391</v>
      </c>
      <c r="DN22" s="5" t="s">
        <v>391</v>
      </c>
      <c r="DO22" s="5" t="s">
        <v>391</v>
      </c>
      <c r="DP22" s="12" t="s">
        <v>391</v>
      </c>
      <c r="DQ22" s="12" t="s">
        <v>391</v>
      </c>
      <c r="DR22" s="12" t="s">
        <v>391</v>
      </c>
      <c r="DS22" s="5">
        <v>0</v>
      </c>
      <c r="DT22" s="5">
        <v>0</v>
      </c>
      <c r="DU22" s="5">
        <v>0</v>
      </c>
      <c r="DV22" s="5">
        <v>0</v>
      </c>
      <c r="DW22" s="5">
        <v>1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1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1</v>
      </c>
      <c r="FQ22" s="5">
        <v>0</v>
      </c>
      <c r="FR22" s="5">
        <v>0</v>
      </c>
      <c r="FS22" s="5">
        <v>0</v>
      </c>
      <c r="FT22" s="5">
        <v>0</v>
      </c>
      <c r="FU22" s="5">
        <v>1</v>
      </c>
      <c r="FV22" s="5">
        <v>0</v>
      </c>
      <c r="FW22" s="5">
        <v>1500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1</v>
      </c>
      <c r="GF22" s="5">
        <v>0</v>
      </c>
      <c r="GG22" s="5">
        <v>0</v>
      </c>
      <c r="GH22" s="5">
        <v>0</v>
      </c>
      <c r="GI22" s="12">
        <v>218784.86690000002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1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1</v>
      </c>
      <c r="HX22" s="5">
        <v>0</v>
      </c>
      <c r="HY22" s="5">
        <v>0</v>
      </c>
      <c r="HZ22" s="5">
        <v>1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1</v>
      </c>
      <c r="IH22" s="5">
        <v>0</v>
      </c>
      <c r="II22" s="5">
        <v>1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1</v>
      </c>
      <c r="IT22" s="5">
        <v>0</v>
      </c>
    </row>
    <row r="23" spans="1:254" x14ac:dyDescent="0.25">
      <c r="A23" s="2" t="s">
        <v>208</v>
      </c>
      <c r="B23" s="5">
        <v>1</v>
      </c>
      <c r="C23" s="3" t="s">
        <v>391</v>
      </c>
      <c r="D23" s="3" t="s">
        <v>391</v>
      </c>
      <c r="E23" s="3" t="s">
        <v>391</v>
      </c>
      <c r="F23" s="3" t="s">
        <v>391</v>
      </c>
      <c r="G23" s="3">
        <v>54.6</v>
      </c>
      <c r="H23" s="3">
        <v>55.5</v>
      </c>
      <c r="I23" s="3">
        <v>55.05</v>
      </c>
      <c r="J23" s="3" t="s">
        <v>391</v>
      </c>
      <c r="K23" s="3" t="s">
        <v>391</v>
      </c>
      <c r="L23" s="3">
        <v>55.05</v>
      </c>
      <c r="M23" s="5">
        <v>1</v>
      </c>
      <c r="N23" s="5">
        <v>0</v>
      </c>
      <c r="O23" s="5">
        <v>0</v>
      </c>
      <c r="P23" s="3" t="s">
        <v>391</v>
      </c>
      <c r="Q23" s="3" t="s">
        <v>391</v>
      </c>
      <c r="R23" s="3" t="s">
        <v>391</v>
      </c>
      <c r="S23" s="3" t="s">
        <v>391</v>
      </c>
      <c r="T23" s="3" t="s">
        <v>391</v>
      </c>
      <c r="U23" s="3" t="s">
        <v>391</v>
      </c>
      <c r="V23" s="3" t="s">
        <v>391</v>
      </c>
      <c r="W23" s="3" t="s">
        <v>391</v>
      </c>
      <c r="X23" s="3" t="s">
        <v>391</v>
      </c>
      <c r="Y23" s="5">
        <v>1</v>
      </c>
      <c r="Z23" s="5">
        <v>0</v>
      </c>
      <c r="AA23" s="5">
        <v>0</v>
      </c>
      <c r="AB23" s="5">
        <v>0</v>
      </c>
      <c r="AC23" s="5">
        <v>1</v>
      </c>
      <c r="AD23" s="5">
        <v>1</v>
      </c>
      <c r="AE23" s="5">
        <v>0</v>
      </c>
      <c r="AF23" s="5">
        <v>1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1</v>
      </c>
      <c r="AN23" s="3" t="s">
        <v>391</v>
      </c>
      <c r="AO23" s="3" t="s">
        <v>391</v>
      </c>
      <c r="AP23" s="3" t="s">
        <v>391</v>
      </c>
      <c r="AQ23" s="3" t="s">
        <v>391</v>
      </c>
      <c r="AR23" s="3" t="s">
        <v>391</v>
      </c>
      <c r="AS23" s="3">
        <v>3</v>
      </c>
      <c r="AT23" s="5" t="s">
        <v>391</v>
      </c>
      <c r="AU23" s="5" t="s">
        <v>391</v>
      </c>
      <c r="AV23" s="5">
        <v>0</v>
      </c>
      <c r="AW23" s="5">
        <v>0</v>
      </c>
      <c r="AX23" s="5">
        <v>0</v>
      </c>
      <c r="AY23" s="5">
        <v>0</v>
      </c>
      <c r="AZ23" s="5">
        <v>1</v>
      </c>
      <c r="BA23" s="5">
        <v>0</v>
      </c>
      <c r="BB23" s="3">
        <v>15.25</v>
      </c>
      <c r="BC23" s="5">
        <v>1000</v>
      </c>
      <c r="BD23" s="3">
        <v>1.5</v>
      </c>
      <c r="BE23" s="3" t="s">
        <v>391</v>
      </c>
      <c r="BF23" s="5">
        <v>0</v>
      </c>
      <c r="BG23" s="5">
        <v>0</v>
      </c>
      <c r="BH23" s="5">
        <v>0</v>
      </c>
      <c r="BI23" s="5">
        <v>1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 t="s">
        <v>391</v>
      </c>
      <c r="BY23" s="5">
        <v>0</v>
      </c>
      <c r="BZ23" s="5">
        <v>0</v>
      </c>
      <c r="CA23" s="5">
        <v>0</v>
      </c>
      <c r="CB23" s="5">
        <v>0</v>
      </c>
      <c r="CC23" s="5">
        <v>1</v>
      </c>
      <c r="CD23" s="5">
        <v>1</v>
      </c>
      <c r="CE23" s="5">
        <v>1</v>
      </c>
      <c r="CF23" s="5">
        <v>1</v>
      </c>
      <c r="CG23" s="5">
        <v>0</v>
      </c>
      <c r="CH23" s="5">
        <v>1</v>
      </c>
      <c r="CI23" s="5">
        <v>0</v>
      </c>
      <c r="CJ23" s="5">
        <v>0</v>
      </c>
      <c r="CK23" s="3" t="s">
        <v>391</v>
      </c>
      <c r="CL23" s="5">
        <v>0</v>
      </c>
      <c r="CM23" s="5">
        <v>0</v>
      </c>
      <c r="CN23" s="5">
        <v>0</v>
      </c>
      <c r="CO23" s="5">
        <v>0</v>
      </c>
      <c r="CP23" s="5">
        <v>1</v>
      </c>
      <c r="CQ23" s="5">
        <v>1</v>
      </c>
      <c r="CR23" s="5">
        <v>1</v>
      </c>
      <c r="CS23" s="5">
        <v>1</v>
      </c>
      <c r="CT23" s="5">
        <v>0</v>
      </c>
      <c r="CU23" s="5" t="s">
        <v>391</v>
      </c>
      <c r="CV23" s="5" t="s">
        <v>391</v>
      </c>
      <c r="CW23" s="5" t="s">
        <v>391</v>
      </c>
      <c r="CX23" s="3" t="s">
        <v>391</v>
      </c>
      <c r="CY23" s="5" t="s">
        <v>391</v>
      </c>
      <c r="CZ23" s="5" t="s">
        <v>391</v>
      </c>
      <c r="DA23" s="5" t="s">
        <v>391</v>
      </c>
      <c r="DB23" s="5" t="s">
        <v>391</v>
      </c>
      <c r="DC23" s="5" t="s">
        <v>391</v>
      </c>
      <c r="DD23" s="5" t="s">
        <v>391</v>
      </c>
      <c r="DE23" s="5" t="s">
        <v>391</v>
      </c>
      <c r="DF23" s="5" t="s">
        <v>391</v>
      </c>
      <c r="DG23" s="5" t="s">
        <v>391</v>
      </c>
      <c r="DH23" s="5" t="s">
        <v>391</v>
      </c>
      <c r="DI23" s="5" t="s">
        <v>391</v>
      </c>
      <c r="DJ23" s="5" t="s">
        <v>391</v>
      </c>
      <c r="DK23" s="3" t="s">
        <v>391</v>
      </c>
      <c r="DL23" s="3">
        <v>250</v>
      </c>
      <c r="DM23" s="3" t="s">
        <v>391</v>
      </c>
      <c r="DN23" s="5" t="s">
        <v>391</v>
      </c>
      <c r="DO23" s="5" t="s">
        <v>391</v>
      </c>
      <c r="DP23" s="12" t="s">
        <v>391</v>
      </c>
      <c r="DQ23" s="12" t="s">
        <v>391</v>
      </c>
      <c r="DR23" s="12" t="s">
        <v>391</v>
      </c>
      <c r="DS23" s="5">
        <v>0</v>
      </c>
      <c r="DT23" s="5">
        <v>0</v>
      </c>
      <c r="DU23" s="5">
        <v>0</v>
      </c>
      <c r="DV23" s="5">
        <v>0</v>
      </c>
      <c r="DW23" s="5">
        <v>1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1</v>
      </c>
      <c r="ET23" s="5">
        <v>0</v>
      </c>
      <c r="EU23" s="5">
        <v>0</v>
      </c>
      <c r="EV23" s="5">
        <v>1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1770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1</v>
      </c>
      <c r="GF23" s="5">
        <v>0</v>
      </c>
      <c r="GG23" s="5">
        <v>0</v>
      </c>
      <c r="GH23" s="5">
        <v>0</v>
      </c>
      <c r="GI23" s="12">
        <v>33013.183300000004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1</v>
      </c>
      <c r="HY23" s="5">
        <v>0</v>
      </c>
      <c r="HZ23" s="5">
        <v>1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1</v>
      </c>
      <c r="IG23" s="5">
        <v>0</v>
      </c>
      <c r="IH23" s="5">
        <v>0</v>
      </c>
      <c r="II23" s="5">
        <v>1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1</v>
      </c>
      <c r="IT23" s="5">
        <v>1</v>
      </c>
    </row>
    <row r="24" spans="1:254" x14ac:dyDescent="0.25">
      <c r="A24" s="2" t="s">
        <v>209</v>
      </c>
      <c r="B24" s="5">
        <v>1</v>
      </c>
      <c r="C24" s="3">
        <v>46.8125</v>
      </c>
      <c r="D24" s="3">
        <v>53.627000000000002</v>
      </c>
      <c r="E24" s="3">
        <v>50.219749999999998</v>
      </c>
      <c r="F24" s="3" t="s">
        <v>391</v>
      </c>
      <c r="G24" s="3">
        <v>59.03</v>
      </c>
      <c r="H24" s="3">
        <v>67.132999999999996</v>
      </c>
      <c r="I24" s="3">
        <v>63.081499999999998</v>
      </c>
      <c r="J24" s="3">
        <f>AVERAGE(76,72.4,82.9,77.8,75.6,70,74,70,68,60,75)</f>
        <v>72.88181818181819</v>
      </c>
      <c r="K24" s="3">
        <f>AVERAGE(80,66,71,74)</f>
        <v>72.75</v>
      </c>
      <c r="L24" s="3">
        <v>63.081499999999998</v>
      </c>
      <c r="M24" s="5">
        <v>1</v>
      </c>
      <c r="N24" s="5">
        <v>0</v>
      </c>
      <c r="O24" s="5">
        <v>0</v>
      </c>
      <c r="P24" s="3">
        <f>AVERAGE(20,23,29)</f>
        <v>24</v>
      </c>
      <c r="Q24" s="3">
        <v>22.33</v>
      </c>
      <c r="R24" s="3">
        <v>23.164999999999999</v>
      </c>
      <c r="S24" s="3">
        <v>68.67</v>
      </c>
      <c r="T24" s="3">
        <v>67.67</v>
      </c>
      <c r="U24" s="3">
        <v>68.17</v>
      </c>
      <c r="V24" s="3">
        <v>20.67</v>
      </c>
      <c r="W24" s="3">
        <v>20</v>
      </c>
      <c r="X24" s="3">
        <v>20.335000000000001</v>
      </c>
      <c r="Y24" s="5">
        <v>1</v>
      </c>
      <c r="Z24" s="5">
        <v>0</v>
      </c>
      <c r="AA24" s="5">
        <v>0</v>
      </c>
      <c r="AB24" s="5">
        <v>0</v>
      </c>
      <c r="AC24" s="5">
        <v>1</v>
      </c>
      <c r="AD24" s="5">
        <v>1</v>
      </c>
      <c r="AE24" s="5">
        <v>0</v>
      </c>
      <c r="AF24" s="5">
        <v>1</v>
      </c>
      <c r="AG24" s="5">
        <v>0</v>
      </c>
      <c r="AH24" s="5">
        <v>1</v>
      </c>
      <c r="AI24" s="5">
        <v>1</v>
      </c>
      <c r="AJ24" s="5">
        <v>0</v>
      </c>
      <c r="AK24" s="5">
        <v>0</v>
      </c>
      <c r="AL24" s="5">
        <v>1</v>
      </c>
      <c r="AM24" s="5">
        <v>0</v>
      </c>
      <c r="AN24" s="3" t="s">
        <v>391</v>
      </c>
      <c r="AO24" s="3">
        <v>0.22</v>
      </c>
      <c r="AP24" s="3">
        <v>0.26900000000000002</v>
      </c>
      <c r="AQ24" s="3">
        <v>3</v>
      </c>
      <c r="AR24" s="3">
        <v>4</v>
      </c>
      <c r="AS24" s="3">
        <v>3</v>
      </c>
      <c r="AT24" s="5">
        <v>0</v>
      </c>
      <c r="AU24" s="5">
        <v>1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1</v>
      </c>
      <c r="BB24" s="3">
        <v>9.6579999999999995</v>
      </c>
      <c r="BC24" s="5">
        <v>4000</v>
      </c>
      <c r="BD24" s="3">
        <v>1.7</v>
      </c>
      <c r="BE24" s="3" t="s">
        <v>391</v>
      </c>
      <c r="BF24" s="5">
        <v>0</v>
      </c>
      <c r="BG24" s="5">
        <v>0</v>
      </c>
      <c r="BH24" s="5">
        <v>0</v>
      </c>
      <c r="BI24" s="5">
        <v>0</v>
      </c>
      <c r="BJ24" s="5">
        <v>1</v>
      </c>
      <c r="BK24" s="5">
        <v>1</v>
      </c>
      <c r="BL24" s="5">
        <v>0</v>
      </c>
      <c r="BM24" s="5">
        <v>1</v>
      </c>
      <c r="BN24" s="5">
        <v>1</v>
      </c>
      <c r="BO24" s="5">
        <v>0</v>
      </c>
      <c r="BP24" s="5">
        <v>0</v>
      </c>
      <c r="BQ24" s="5">
        <v>1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1</v>
      </c>
      <c r="BY24" s="5">
        <v>0</v>
      </c>
      <c r="BZ24" s="5">
        <v>0</v>
      </c>
      <c r="CA24" s="5">
        <v>0</v>
      </c>
      <c r="CB24" s="5">
        <v>0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0</v>
      </c>
      <c r="CI24" s="5">
        <v>0</v>
      </c>
      <c r="CJ24" s="5">
        <v>0</v>
      </c>
      <c r="CK24" s="3">
        <v>0.32200000000000001</v>
      </c>
      <c r="CL24" s="5">
        <v>1</v>
      </c>
      <c r="CM24" s="5">
        <v>0</v>
      </c>
      <c r="CN24" s="5">
        <v>0</v>
      </c>
      <c r="CO24" s="5">
        <v>0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0</v>
      </c>
      <c r="CW24" s="5">
        <v>0</v>
      </c>
      <c r="CX24" s="3">
        <f>AVERAGE(700,2200)</f>
        <v>1450</v>
      </c>
      <c r="CY24" s="5">
        <v>1</v>
      </c>
      <c r="CZ24" s="5">
        <v>1</v>
      </c>
      <c r="DA24" s="5">
        <v>0</v>
      </c>
      <c r="DB24" s="5">
        <v>0</v>
      </c>
      <c r="DC24" s="5">
        <v>0</v>
      </c>
      <c r="DD24" s="5">
        <v>1</v>
      </c>
      <c r="DE24" s="5">
        <v>1</v>
      </c>
      <c r="DF24" s="5">
        <v>0</v>
      </c>
      <c r="DG24" s="5">
        <v>0</v>
      </c>
      <c r="DH24" s="5">
        <v>1</v>
      </c>
      <c r="DI24" s="5">
        <v>1</v>
      </c>
      <c r="DJ24" s="5">
        <v>0</v>
      </c>
      <c r="DK24" s="3">
        <v>2462.8000000000002</v>
      </c>
      <c r="DL24" s="3">
        <v>4411</v>
      </c>
      <c r="DM24" s="3">
        <v>567</v>
      </c>
      <c r="DN24" s="5">
        <v>0</v>
      </c>
      <c r="DO24" s="5">
        <v>1</v>
      </c>
      <c r="DP24" s="3">
        <v>510.66</v>
      </c>
      <c r="DQ24" s="3">
        <v>2600</v>
      </c>
      <c r="DR24" s="3">
        <v>86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1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1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1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1</v>
      </c>
      <c r="FV24" s="5">
        <v>0</v>
      </c>
      <c r="FW24" s="5">
        <v>2400</v>
      </c>
      <c r="FX24" s="5">
        <v>1</v>
      </c>
      <c r="FY24" s="5">
        <v>0</v>
      </c>
      <c r="FZ24" s="5">
        <v>0</v>
      </c>
      <c r="GA24" s="5">
        <v>1</v>
      </c>
      <c r="GB24" s="5">
        <v>0</v>
      </c>
      <c r="GC24" s="5">
        <v>1</v>
      </c>
      <c r="GD24" s="5">
        <v>1</v>
      </c>
      <c r="GE24" s="5">
        <v>1</v>
      </c>
      <c r="GF24" s="5">
        <v>0</v>
      </c>
      <c r="GG24" s="5">
        <v>0</v>
      </c>
      <c r="GH24" s="5">
        <v>0</v>
      </c>
      <c r="GI24" s="12">
        <v>2758680.2890999997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1</v>
      </c>
      <c r="HW24" s="5">
        <v>0</v>
      </c>
      <c r="HX24" s="5">
        <v>0</v>
      </c>
      <c r="HY24" s="5">
        <v>0</v>
      </c>
      <c r="HZ24" s="5">
        <v>1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1</v>
      </c>
      <c r="IG24" s="5">
        <v>0</v>
      </c>
      <c r="IH24" s="5">
        <v>0</v>
      </c>
      <c r="II24" s="5">
        <v>1</v>
      </c>
      <c r="IJ24" s="5">
        <v>0</v>
      </c>
      <c r="IK24" s="5">
        <v>0</v>
      </c>
      <c r="IL24" s="5">
        <v>0</v>
      </c>
      <c r="IM24" s="5">
        <v>0</v>
      </c>
      <c r="IN24" s="5">
        <v>1</v>
      </c>
      <c r="IO24" s="5">
        <v>1</v>
      </c>
      <c r="IP24" s="5">
        <v>0</v>
      </c>
      <c r="IQ24" s="5">
        <v>0</v>
      </c>
      <c r="IR24" s="5">
        <v>0</v>
      </c>
      <c r="IS24" s="5">
        <v>1</v>
      </c>
      <c r="IT24" s="5">
        <v>0</v>
      </c>
    </row>
    <row r="25" spans="1:254" x14ac:dyDescent="0.25">
      <c r="A25" s="2" t="s">
        <v>210</v>
      </c>
      <c r="B25" s="5">
        <v>1</v>
      </c>
      <c r="C25" s="3" t="s">
        <v>391</v>
      </c>
      <c r="D25" s="3" t="s">
        <v>391</v>
      </c>
      <c r="E25" s="3">
        <v>2.5</v>
      </c>
      <c r="F25" s="3" t="s">
        <v>391</v>
      </c>
      <c r="G25" s="3">
        <v>56</v>
      </c>
      <c r="H25" s="3">
        <v>58</v>
      </c>
      <c r="I25" s="3">
        <v>57</v>
      </c>
      <c r="J25" s="3" t="s">
        <v>391</v>
      </c>
      <c r="K25" s="3" t="s">
        <v>391</v>
      </c>
      <c r="L25" s="3">
        <v>116.5</v>
      </c>
      <c r="M25" s="5">
        <v>0</v>
      </c>
      <c r="N25" s="5">
        <v>0</v>
      </c>
      <c r="O25" s="5">
        <v>1</v>
      </c>
      <c r="P25" s="3" t="s">
        <v>391</v>
      </c>
      <c r="Q25" s="3" t="s">
        <v>391</v>
      </c>
      <c r="R25" s="3" t="s">
        <v>391</v>
      </c>
      <c r="S25" s="3" t="s">
        <v>391</v>
      </c>
      <c r="T25" s="3" t="s">
        <v>391</v>
      </c>
      <c r="U25" s="3">
        <v>20.5</v>
      </c>
      <c r="V25" s="3" t="s">
        <v>391</v>
      </c>
      <c r="W25" s="3" t="s">
        <v>391</v>
      </c>
      <c r="X25" s="3" t="s">
        <v>391</v>
      </c>
      <c r="Y25" s="5">
        <v>0</v>
      </c>
      <c r="Z25" s="5">
        <v>1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0</v>
      </c>
      <c r="AN25" s="3" t="s">
        <v>391</v>
      </c>
      <c r="AO25" s="3" t="s">
        <v>391</v>
      </c>
      <c r="AP25" s="3" t="s">
        <v>391</v>
      </c>
      <c r="AQ25" s="3">
        <v>3</v>
      </c>
      <c r="AR25" s="3">
        <v>4</v>
      </c>
      <c r="AS25" s="3">
        <v>3</v>
      </c>
      <c r="AT25" s="5" t="s">
        <v>391</v>
      </c>
      <c r="AU25" s="5" t="s">
        <v>391</v>
      </c>
      <c r="AV25" s="5">
        <v>0</v>
      </c>
      <c r="AW25" s="5">
        <v>0</v>
      </c>
      <c r="AX25" s="5">
        <v>0</v>
      </c>
      <c r="AY25" s="5">
        <v>1</v>
      </c>
      <c r="AZ25" s="5">
        <v>0</v>
      </c>
      <c r="BA25" s="5">
        <v>0</v>
      </c>
      <c r="BB25" s="3">
        <v>50.85</v>
      </c>
      <c r="BC25" s="5">
        <v>60</v>
      </c>
      <c r="BD25" s="3">
        <v>2.5</v>
      </c>
      <c r="BE25" s="3" t="s">
        <v>391</v>
      </c>
      <c r="BF25" s="5">
        <v>0</v>
      </c>
      <c r="BG25" s="5">
        <v>0</v>
      </c>
      <c r="BH25" s="5">
        <v>0</v>
      </c>
      <c r="BI25" s="5">
        <v>0</v>
      </c>
      <c r="BJ25" s="5">
        <v>1</v>
      </c>
      <c r="BK25" s="5">
        <v>0</v>
      </c>
      <c r="BL25" s="5">
        <v>0</v>
      </c>
      <c r="BM25" s="5">
        <v>1</v>
      </c>
      <c r="BN25" s="5">
        <v>0</v>
      </c>
      <c r="BO25" s="5">
        <v>0</v>
      </c>
      <c r="BP25" s="5">
        <v>0</v>
      </c>
      <c r="BQ25" s="5">
        <v>0</v>
      </c>
      <c r="BR25" s="5">
        <v>1</v>
      </c>
      <c r="BS25" s="5">
        <v>0</v>
      </c>
      <c r="BT25" s="5">
        <v>0</v>
      </c>
      <c r="BU25" s="5">
        <v>1</v>
      </c>
      <c r="BV25" s="5">
        <v>1</v>
      </c>
      <c r="BW25" s="5">
        <v>0</v>
      </c>
      <c r="BX25" s="5" t="s">
        <v>391</v>
      </c>
      <c r="BY25" s="5">
        <v>0</v>
      </c>
      <c r="BZ25" s="5">
        <v>0</v>
      </c>
      <c r="CA25" s="5">
        <v>1</v>
      </c>
      <c r="CB25" s="5">
        <v>1</v>
      </c>
      <c r="CC25" s="5">
        <v>0</v>
      </c>
      <c r="CD25" s="5">
        <v>0</v>
      </c>
      <c r="CE25" s="5">
        <v>1</v>
      </c>
      <c r="CF25" s="5">
        <v>1</v>
      </c>
      <c r="CG25" s="5">
        <v>1</v>
      </c>
      <c r="CH25" s="5">
        <v>0</v>
      </c>
      <c r="CI25" s="5">
        <v>0</v>
      </c>
      <c r="CJ25" s="5">
        <v>0</v>
      </c>
      <c r="CK25" s="3" t="s">
        <v>391</v>
      </c>
      <c r="CL25" s="5">
        <v>1</v>
      </c>
      <c r="CM25" s="5">
        <v>0</v>
      </c>
      <c r="CN25" s="5">
        <v>0</v>
      </c>
      <c r="CO25" s="5">
        <v>0</v>
      </c>
      <c r="CP25" s="5">
        <v>0</v>
      </c>
      <c r="CQ25" s="5">
        <v>1</v>
      </c>
      <c r="CR25" s="5">
        <v>0</v>
      </c>
      <c r="CS25" s="5">
        <v>1</v>
      </c>
      <c r="CT25" s="5">
        <v>0</v>
      </c>
      <c r="CU25" s="5" t="s">
        <v>391</v>
      </c>
      <c r="CV25" s="5" t="s">
        <v>391</v>
      </c>
      <c r="CW25" s="5" t="s">
        <v>391</v>
      </c>
      <c r="CX25" s="3" t="s">
        <v>391</v>
      </c>
      <c r="CY25" s="5" t="s">
        <v>391</v>
      </c>
      <c r="CZ25" s="5" t="s">
        <v>391</v>
      </c>
      <c r="DA25" s="5" t="s">
        <v>391</v>
      </c>
      <c r="DB25" s="5" t="s">
        <v>391</v>
      </c>
      <c r="DC25" s="5" t="s">
        <v>391</v>
      </c>
      <c r="DD25" s="5" t="s">
        <v>391</v>
      </c>
      <c r="DE25" s="5" t="s">
        <v>391</v>
      </c>
      <c r="DF25" s="5" t="s">
        <v>391</v>
      </c>
      <c r="DG25" s="5" t="s">
        <v>391</v>
      </c>
      <c r="DH25" s="5" t="s">
        <v>391</v>
      </c>
      <c r="DI25" s="5" t="s">
        <v>391</v>
      </c>
      <c r="DJ25" s="5" t="s">
        <v>391</v>
      </c>
      <c r="DK25" s="3" t="s">
        <v>391</v>
      </c>
      <c r="DL25" s="3" t="s">
        <v>391</v>
      </c>
      <c r="DM25" s="3" t="s">
        <v>391</v>
      </c>
      <c r="DN25" s="5" t="s">
        <v>391</v>
      </c>
      <c r="DO25" s="5" t="s">
        <v>391</v>
      </c>
      <c r="DP25" s="12" t="s">
        <v>391</v>
      </c>
      <c r="DQ25" s="12" t="s">
        <v>391</v>
      </c>
      <c r="DR25" s="12" t="s">
        <v>391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1</v>
      </c>
      <c r="ET25" s="5">
        <v>0</v>
      </c>
      <c r="EU25" s="5">
        <v>0</v>
      </c>
      <c r="EV25" s="5">
        <v>0</v>
      </c>
      <c r="EW25" s="5">
        <v>1</v>
      </c>
      <c r="EX25" s="5">
        <v>0</v>
      </c>
      <c r="EY25" s="5">
        <v>1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500</v>
      </c>
      <c r="FW25" s="5">
        <v>2260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1</v>
      </c>
      <c r="GF25" s="5">
        <v>0</v>
      </c>
      <c r="GG25" s="5">
        <v>0</v>
      </c>
      <c r="GH25" s="5">
        <v>0</v>
      </c>
      <c r="GI25" s="3">
        <v>6018.2151000000003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1</v>
      </c>
      <c r="HY25" s="5">
        <v>0</v>
      </c>
      <c r="HZ25" s="5">
        <v>1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1</v>
      </c>
      <c r="IH25" s="5">
        <v>0</v>
      </c>
      <c r="II25" s="5">
        <v>1</v>
      </c>
      <c r="IJ25" s="5">
        <v>1</v>
      </c>
      <c r="IK25" s="5">
        <v>0</v>
      </c>
      <c r="IL25" s="5">
        <v>0</v>
      </c>
      <c r="IM25" s="5">
        <v>1</v>
      </c>
      <c r="IN25" s="5">
        <v>1</v>
      </c>
      <c r="IO25" s="5">
        <v>1</v>
      </c>
      <c r="IP25" s="5">
        <v>0</v>
      </c>
      <c r="IQ25" s="5">
        <v>0</v>
      </c>
      <c r="IR25" s="5">
        <v>0</v>
      </c>
      <c r="IS25" s="5">
        <v>1</v>
      </c>
      <c r="IT25" s="5">
        <v>0</v>
      </c>
    </row>
    <row r="26" spans="1:254" x14ac:dyDescent="0.25">
      <c r="A26" s="2" t="s">
        <v>211</v>
      </c>
      <c r="B26" s="5">
        <v>1</v>
      </c>
      <c r="C26" s="3">
        <v>5.0999999999999996</v>
      </c>
      <c r="D26" s="3">
        <v>2.9</v>
      </c>
      <c r="E26" s="3">
        <v>4</v>
      </c>
      <c r="F26" s="3" t="s">
        <v>391</v>
      </c>
      <c r="G26" s="3">
        <v>59.85</v>
      </c>
      <c r="H26" s="3">
        <v>43.55</v>
      </c>
      <c r="I26" s="3">
        <v>51.7</v>
      </c>
      <c r="J26" s="3">
        <v>127</v>
      </c>
      <c r="K26" s="3">
        <v>112</v>
      </c>
      <c r="L26" s="3">
        <v>120</v>
      </c>
      <c r="M26" s="5">
        <v>0</v>
      </c>
      <c r="N26" s="5">
        <v>0</v>
      </c>
      <c r="O26" s="5">
        <v>1</v>
      </c>
      <c r="P26" s="3" t="s">
        <v>391</v>
      </c>
      <c r="Q26" s="3" t="s">
        <v>391</v>
      </c>
      <c r="R26" s="3" t="s">
        <v>391</v>
      </c>
      <c r="S26" s="3">
        <v>30.3</v>
      </c>
      <c r="T26" s="3">
        <v>25.2</v>
      </c>
      <c r="U26" s="3">
        <v>16.5</v>
      </c>
      <c r="V26" s="3" t="s">
        <v>391</v>
      </c>
      <c r="W26" s="3" t="s">
        <v>391</v>
      </c>
      <c r="X26" s="3" t="s">
        <v>391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>
        <v>1</v>
      </c>
      <c r="AL26" s="5">
        <v>0</v>
      </c>
      <c r="AM26" s="5">
        <v>0</v>
      </c>
      <c r="AN26" s="3" t="s">
        <v>391</v>
      </c>
      <c r="AO26" s="3" t="s">
        <v>391</v>
      </c>
      <c r="AP26" s="3" t="s">
        <v>391</v>
      </c>
      <c r="AQ26" s="3" t="s">
        <v>391</v>
      </c>
      <c r="AR26" s="3" t="s">
        <v>391</v>
      </c>
      <c r="AS26" s="3">
        <v>2.5</v>
      </c>
      <c r="AT26" s="5" t="s">
        <v>391</v>
      </c>
      <c r="AU26" s="5" t="s">
        <v>391</v>
      </c>
      <c r="AV26" s="5">
        <v>0</v>
      </c>
      <c r="AW26" s="5">
        <v>0</v>
      </c>
      <c r="AX26" s="5">
        <v>0</v>
      </c>
      <c r="AY26" s="5">
        <v>1</v>
      </c>
      <c r="AZ26" s="5">
        <v>0</v>
      </c>
      <c r="BA26" s="5">
        <v>0</v>
      </c>
      <c r="BB26" s="3">
        <v>60</v>
      </c>
      <c r="BC26" s="5">
        <v>220</v>
      </c>
      <c r="BD26" s="3">
        <v>3</v>
      </c>
      <c r="BE26" s="3" t="s">
        <v>391</v>
      </c>
      <c r="BF26" s="5">
        <v>0</v>
      </c>
      <c r="BG26" s="5">
        <v>1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1</v>
      </c>
      <c r="BS26" s="5">
        <v>0</v>
      </c>
      <c r="BT26" s="5">
        <v>0</v>
      </c>
      <c r="BU26" s="5">
        <v>1</v>
      </c>
      <c r="BV26" s="5">
        <v>1</v>
      </c>
      <c r="BW26" s="5">
        <v>0</v>
      </c>
      <c r="BX26" s="5">
        <v>0</v>
      </c>
      <c r="BY26" s="5">
        <v>1</v>
      </c>
      <c r="BZ26" s="5">
        <v>1</v>
      </c>
      <c r="CA26" s="5">
        <v>1</v>
      </c>
      <c r="CB26" s="5">
        <v>0</v>
      </c>
      <c r="CC26" s="5">
        <v>0</v>
      </c>
      <c r="CD26" s="5">
        <v>0</v>
      </c>
      <c r="CE26" s="5">
        <v>1</v>
      </c>
      <c r="CF26" s="5">
        <v>1</v>
      </c>
      <c r="CG26" s="5">
        <v>1</v>
      </c>
      <c r="CH26" s="5">
        <v>0</v>
      </c>
      <c r="CI26" s="5">
        <v>0</v>
      </c>
      <c r="CJ26" s="5">
        <v>0</v>
      </c>
      <c r="CK26" s="3" t="s">
        <v>391</v>
      </c>
      <c r="CL26" s="5">
        <v>1</v>
      </c>
      <c r="CM26" s="5">
        <v>0</v>
      </c>
      <c r="CN26" s="5">
        <v>0</v>
      </c>
      <c r="CO26" s="5">
        <v>0</v>
      </c>
      <c r="CP26" s="5">
        <v>0</v>
      </c>
      <c r="CQ26" s="5">
        <v>1</v>
      </c>
      <c r="CR26" s="5">
        <v>0</v>
      </c>
      <c r="CS26" s="5">
        <v>1</v>
      </c>
      <c r="CT26" s="5">
        <v>0</v>
      </c>
      <c r="CU26" s="5" t="s">
        <v>391</v>
      </c>
      <c r="CV26" s="5" t="s">
        <v>391</v>
      </c>
      <c r="CW26" s="5" t="s">
        <v>391</v>
      </c>
      <c r="CX26" s="3" t="s">
        <v>391</v>
      </c>
      <c r="CY26" s="5" t="s">
        <v>391</v>
      </c>
      <c r="CZ26" s="5" t="s">
        <v>391</v>
      </c>
      <c r="DA26" s="5" t="s">
        <v>391</v>
      </c>
      <c r="DB26" s="18">
        <v>1</v>
      </c>
      <c r="DC26" s="18">
        <v>0</v>
      </c>
      <c r="DD26" s="18">
        <v>1</v>
      </c>
      <c r="DE26" s="18">
        <v>0</v>
      </c>
      <c r="DF26" s="18">
        <v>1</v>
      </c>
      <c r="DG26" s="18">
        <v>0</v>
      </c>
      <c r="DH26" s="5" t="s">
        <v>391</v>
      </c>
      <c r="DI26" s="5" t="s">
        <v>391</v>
      </c>
      <c r="DJ26" s="5" t="s">
        <v>391</v>
      </c>
      <c r="DK26" s="3" t="s">
        <v>391</v>
      </c>
      <c r="DL26" s="3" t="s">
        <v>391</v>
      </c>
      <c r="DM26" s="3" t="s">
        <v>391</v>
      </c>
      <c r="DN26" s="5" t="s">
        <v>391</v>
      </c>
      <c r="DO26" s="5" t="s">
        <v>391</v>
      </c>
      <c r="DP26" s="12" t="s">
        <v>391</v>
      </c>
      <c r="DQ26" s="12" t="s">
        <v>391</v>
      </c>
      <c r="DR26" s="12" t="s">
        <v>391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1</v>
      </c>
      <c r="ES26" s="5">
        <v>0</v>
      </c>
      <c r="ET26" s="5">
        <v>0</v>
      </c>
      <c r="EU26" s="5">
        <v>0</v>
      </c>
      <c r="EV26" s="5">
        <v>1</v>
      </c>
      <c r="EW26" s="5">
        <v>1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50</v>
      </c>
      <c r="FW26" s="5">
        <v>1800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1</v>
      </c>
      <c r="GF26" s="5">
        <v>0</v>
      </c>
      <c r="GG26" s="5">
        <v>0</v>
      </c>
      <c r="GH26" s="5">
        <v>0</v>
      </c>
      <c r="GI26" s="12">
        <v>10840.257800000001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1</v>
      </c>
      <c r="HY26" s="5">
        <v>0</v>
      </c>
      <c r="HZ26" s="5">
        <v>0</v>
      </c>
      <c r="IA26" s="5">
        <v>0</v>
      </c>
      <c r="IB26" s="5">
        <v>0</v>
      </c>
      <c r="IC26" s="5">
        <v>1</v>
      </c>
      <c r="ID26" s="5">
        <v>0</v>
      </c>
      <c r="IE26" s="5">
        <v>0</v>
      </c>
      <c r="IF26" s="5">
        <v>1</v>
      </c>
      <c r="IG26" s="5">
        <v>0</v>
      </c>
      <c r="IH26" s="5">
        <v>0</v>
      </c>
      <c r="II26" s="5">
        <v>1</v>
      </c>
      <c r="IJ26" s="5">
        <v>1</v>
      </c>
      <c r="IK26" s="5">
        <v>0</v>
      </c>
      <c r="IL26" s="5">
        <v>0</v>
      </c>
      <c r="IM26" s="5">
        <v>0</v>
      </c>
      <c r="IN26" s="5">
        <v>1</v>
      </c>
      <c r="IO26" s="5">
        <v>1</v>
      </c>
      <c r="IP26" s="5">
        <v>0</v>
      </c>
      <c r="IQ26" s="5">
        <v>0</v>
      </c>
      <c r="IR26" s="5">
        <v>0</v>
      </c>
      <c r="IS26" s="5">
        <v>1</v>
      </c>
      <c r="IT26" s="5">
        <v>0</v>
      </c>
    </row>
    <row r="27" spans="1:254" x14ac:dyDescent="0.25">
      <c r="A27" s="2" t="s">
        <v>212</v>
      </c>
      <c r="B27" s="5">
        <v>1</v>
      </c>
      <c r="C27" s="3">
        <v>5.35</v>
      </c>
      <c r="D27" s="3">
        <v>7.06</v>
      </c>
      <c r="E27" s="3">
        <v>6.0432499999999996</v>
      </c>
      <c r="F27" s="3" t="s">
        <v>391</v>
      </c>
      <c r="G27" s="3">
        <v>41.193917499999998</v>
      </c>
      <c r="H27" s="3">
        <v>44.0296667</v>
      </c>
      <c r="I27" s="3">
        <v>42.611792100000002</v>
      </c>
      <c r="J27" s="3">
        <v>43.07</v>
      </c>
      <c r="K27" s="3">
        <v>44.35</v>
      </c>
      <c r="L27" s="3">
        <v>42.611792100000002</v>
      </c>
      <c r="M27" s="5">
        <v>1</v>
      </c>
      <c r="N27" s="5">
        <v>0</v>
      </c>
      <c r="O27" s="5">
        <v>0</v>
      </c>
      <c r="P27" s="3">
        <f>AVERAGE(19,18,15)</f>
        <v>17.333333333333332</v>
      </c>
      <c r="Q27" s="3">
        <f>AVERAGE(18,19,19)</f>
        <v>18.666666666666668</v>
      </c>
      <c r="R27" s="3">
        <v>17.9985</v>
      </c>
      <c r="S27" s="3">
        <f>AVERAGE(60,61,53)</f>
        <v>58</v>
      </c>
      <c r="T27" s="3">
        <f>AVERAGE(20,19,19)</f>
        <v>19.333333333333332</v>
      </c>
      <c r="U27" s="3">
        <v>60.835000000000001</v>
      </c>
      <c r="V27" s="3">
        <f>AVERAGE(19,19,16)</f>
        <v>18</v>
      </c>
      <c r="W27" s="3">
        <f>AVERAGE(18,19,19)</f>
        <v>18.666666666666668</v>
      </c>
      <c r="X27" s="3">
        <v>19.065999999999999</v>
      </c>
      <c r="Y27" s="5">
        <v>1</v>
      </c>
      <c r="Z27" s="5">
        <v>0</v>
      </c>
      <c r="AA27" s="5">
        <v>0</v>
      </c>
      <c r="AB27" s="5">
        <v>1</v>
      </c>
      <c r="AC27" s="5">
        <v>1</v>
      </c>
      <c r="AD27" s="5">
        <v>0</v>
      </c>
      <c r="AE27" s="5">
        <v>1</v>
      </c>
      <c r="AF27" s="5">
        <v>1</v>
      </c>
      <c r="AG27" s="5">
        <v>0</v>
      </c>
      <c r="AH27" s="5">
        <v>1</v>
      </c>
      <c r="AI27" s="5">
        <v>1</v>
      </c>
      <c r="AJ27" s="5">
        <v>0</v>
      </c>
      <c r="AK27" s="5">
        <v>0</v>
      </c>
      <c r="AL27" s="5">
        <v>0</v>
      </c>
      <c r="AM27" s="5">
        <v>1</v>
      </c>
      <c r="AN27" s="3" t="s">
        <v>391</v>
      </c>
      <c r="AO27" s="3" t="s">
        <v>391</v>
      </c>
      <c r="AP27" s="3" t="s">
        <v>391</v>
      </c>
      <c r="AQ27" s="3">
        <v>1</v>
      </c>
      <c r="AR27" s="3">
        <v>2</v>
      </c>
      <c r="AS27" s="3">
        <v>1</v>
      </c>
      <c r="AT27" s="5">
        <v>0</v>
      </c>
      <c r="AU27" s="5">
        <v>1</v>
      </c>
      <c r="AV27" s="5">
        <v>0</v>
      </c>
      <c r="AW27" s="5">
        <v>0</v>
      </c>
      <c r="AX27" s="5">
        <v>0</v>
      </c>
      <c r="AY27" s="5">
        <v>0</v>
      </c>
      <c r="AZ27" s="5">
        <v>1</v>
      </c>
      <c r="BA27" s="5">
        <v>0</v>
      </c>
      <c r="BB27" s="3">
        <v>18</v>
      </c>
      <c r="BC27" s="5">
        <v>1400</v>
      </c>
      <c r="BD27" s="3">
        <v>1.5</v>
      </c>
      <c r="BE27" s="3" t="s">
        <v>391</v>
      </c>
      <c r="BF27" s="5">
        <v>1</v>
      </c>
      <c r="BG27" s="5">
        <v>0</v>
      </c>
      <c r="BH27" s="5">
        <v>0</v>
      </c>
      <c r="BI27" s="5">
        <v>0</v>
      </c>
      <c r="BJ27" s="5">
        <v>1</v>
      </c>
      <c r="BK27" s="5">
        <v>0</v>
      </c>
      <c r="BL27" s="5">
        <v>0</v>
      </c>
      <c r="BM27" s="5">
        <v>1</v>
      </c>
      <c r="BN27" s="5">
        <v>0</v>
      </c>
      <c r="BO27" s="5">
        <v>0</v>
      </c>
      <c r="BP27" s="5">
        <v>0</v>
      </c>
      <c r="BQ27" s="5">
        <v>1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1</v>
      </c>
      <c r="BY27" s="5">
        <v>0</v>
      </c>
      <c r="BZ27" s="5">
        <v>1</v>
      </c>
      <c r="CA27" s="5">
        <v>0</v>
      </c>
      <c r="CB27" s="5">
        <v>0</v>
      </c>
      <c r="CC27" s="5">
        <v>0</v>
      </c>
      <c r="CD27" s="5">
        <v>0</v>
      </c>
      <c r="CE27" s="5">
        <v>1</v>
      </c>
      <c r="CF27" s="5">
        <v>1</v>
      </c>
      <c r="CG27" s="5">
        <v>1</v>
      </c>
      <c r="CH27" s="5">
        <v>0</v>
      </c>
      <c r="CI27" s="5">
        <v>0</v>
      </c>
      <c r="CJ27" s="5">
        <v>0</v>
      </c>
      <c r="CK27" s="3">
        <v>1.7450000000000001</v>
      </c>
      <c r="CL27" s="5">
        <v>1</v>
      </c>
      <c r="CM27" s="5">
        <v>0</v>
      </c>
      <c r="CN27" s="5">
        <v>0</v>
      </c>
      <c r="CO27" s="5">
        <v>0</v>
      </c>
      <c r="CP27" s="5">
        <v>0</v>
      </c>
      <c r="CQ27" s="5">
        <v>1</v>
      </c>
      <c r="CR27" s="5">
        <v>1</v>
      </c>
      <c r="CS27" s="5">
        <v>0</v>
      </c>
      <c r="CT27" s="5">
        <v>0</v>
      </c>
      <c r="CU27" s="5">
        <v>1</v>
      </c>
      <c r="CV27" s="5">
        <v>0</v>
      </c>
      <c r="CW27" s="5">
        <v>0</v>
      </c>
      <c r="CX27" s="3">
        <v>10</v>
      </c>
      <c r="CY27" s="5">
        <v>1</v>
      </c>
      <c r="CZ27" s="5">
        <v>1</v>
      </c>
      <c r="DA27" s="5">
        <v>1</v>
      </c>
      <c r="DB27" s="5">
        <v>0</v>
      </c>
      <c r="DC27" s="5">
        <v>1</v>
      </c>
      <c r="DD27" s="5">
        <v>0</v>
      </c>
      <c r="DE27" s="5">
        <v>1</v>
      </c>
      <c r="DF27" s="5">
        <v>0</v>
      </c>
      <c r="DG27" s="5">
        <v>0</v>
      </c>
      <c r="DH27" s="5">
        <v>1</v>
      </c>
      <c r="DI27" s="5">
        <v>1</v>
      </c>
      <c r="DJ27" s="5">
        <v>0</v>
      </c>
      <c r="DK27" s="3" t="s">
        <v>391</v>
      </c>
      <c r="DL27" s="3">
        <v>2400</v>
      </c>
      <c r="DM27" s="3">
        <v>1500</v>
      </c>
      <c r="DN27" s="5">
        <v>1</v>
      </c>
      <c r="DO27" s="5">
        <v>0</v>
      </c>
      <c r="DP27" s="3">
        <v>390</v>
      </c>
      <c r="DQ27" s="3">
        <v>12570</v>
      </c>
      <c r="DR27" s="3">
        <v>18</v>
      </c>
      <c r="DS27" s="5">
        <v>0</v>
      </c>
      <c r="DT27" s="5">
        <v>0</v>
      </c>
      <c r="DU27" s="5">
        <v>0</v>
      </c>
      <c r="DV27" s="5">
        <v>0</v>
      </c>
      <c r="DW27" s="5">
        <v>1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1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1</v>
      </c>
      <c r="EV27" s="5">
        <v>1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1</v>
      </c>
      <c r="FS27" s="5">
        <v>1</v>
      </c>
      <c r="FT27" s="5">
        <v>0</v>
      </c>
      <c r="FU27" s="5">
        <v>0</v>
      </c>
      <c r="FV27" s="5">
        <v>0</v>
      </c>
      <c r="FW27" s="5">
        <v>2300</v>
      </c>
      <c r="FX27" s="5">
        <v>1</v>
      </c>
      <c r="FY27" s="5">
        <v>1</v>
      </c>
      <c r="FZ27" s="5">
        <v>0</v>
      </c>
      <c r="GA27" s="5">
        <v>1</v>
      </c>
      <c r="GB27" s="5">
        <v>1</v>
      </c>
      <c r="GC27" s="5">
        <v>1</v>
      </c>
      <c r="GD27" s="5">
        <v>1</v>
      </c>
      <c r="GE27" s="5">
        <v>1</v>
      </c>
      <c r="GF27" s="5">
        <v>0</v>
      </c>
      <c r="GG27" s="5">
        <v>1</v>
      </c>
      <c r="GH27" s="5">
        <v>1</v>
      </c>
      <c r="GI27" s="12">
        <v>4481673.6203000005</v>
      </c>
      <c r="GJ27" s="5">
        <v>0</v>
      </c>
      <c r="GK27" s="5">
        <v>0</v>
      </c>
      <c r="GL27" s="5">
        <v>1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1</v>
      </c>
      <c r="HW27" s="5">
        <v>0</v>
      </c>
      <c r="HX27" s="5">
        <v>0</v>
      </c>
      <c r="HY27" s="5">
        <v>0</v>
      </c>
      <c r="HZ27" s="5">
        <v>1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1</v>
      </c>
      <c r="IG27" s="5">
        <v>0</v>
      </c>
      <c r="IH27" s="5">
        <v>0</v>
      </c>
      <c r="II27" s="5">
        <v>1</v>
      </c>
      <c r="IJ27" s="5">
        <v>0</v>
      </c>
      <c r="IK27" s="5">
        <v>1</v>
      </c>
      <c r="IL27" s="5">
        <v>0</v>
      </c>
      <c r="IM27" s="5">
        <v>1</v>
      </c>
      <c r="IN27" s="5">
        <v>1</v>
      </c>
      <c r="IO27" s="5">
        <v>1</v>
      </c>
      <c r="IP27" s="5">
        <v>0</v>
      </c>
      <c r="IQ27" s="5">
        <v>0</v>
      </c>
      <c r="IR27" s="5">
        <v>0</v>
      </c>
      <c r="IS27" s="5">
        <v>1</v>
      </c>
      <c r="IT27" s="5">
        <v>0</v>
      </c>
    </row>
    <row r="28" spans="1:254" x14ac:dyDescent="0.25">
      <c r="A28" s="2" t="s">
        <v>213</v>
      </c>
      <c r="B28" s="5" t="s">
        <v>391</v>
      </c>
      <c r="C28" s="3" t="s">
        <v>391</v>
      </c>
      <c r="D28" s="3" t="s">
        <v>391</v>
      </c>
      <c r="E28" s="3">
        <v>6.2750000000000004</v>
      </c>
      <c r="F28" s="3" t="s">
        <v>391</v>
      </c>
      <c r="G28" s="3">
        <v>38.0306</v>
      </c>
      <c r="H28" s="3">
        <v>43.93</v>
      </c>
      <c r="I28" s="3">
        <v>40.9803</v>
      </c>
      <c r="J28" s="3" t="s">
        <v>391</v>
      </c>
      <c r="K28" s="3" t="s">
        <v>391</v>
      </c>
      <c r="L28" s="3">
        <v>40.9803</v>
      </c>
      <c r="M28" s="5">
        <v>1</v>
      </c>
      <c r="N28" s="5">
        <v>0</v>
      </c>
      <c r="O28" s="5">
        <v>0</v>
      </c>
      <c r="P28" s="3" t="s">
        <v>391</v>
      </c>
      <c r="Q28" s="3" t="s">
        <v>391</v>
      </c>
      <c r="R28" s="3">
        <v>17.138000000000002</v>
      </c>
      <c r="S28" s="3" t="s">
        <v>391</v>
      </c>
      <c r="T28" s="3" t="s">
        <v>391</v>
      </c>
      <c r="U28" s="3" t="s">
        <v>391</v>
      </c>
      <c r="V28" s="3" t="s">
        <v>391</v>
      </c>
      <c r="W28" s="3" t="s">
        <v>391</v>
      </c>
      <c r="X28" s="3">
        <v>15.7188</v>
      </c>
      <c r="Y28" s="5">
        <v>1</v>
      </c>
      <c r="Z28" s="5">
        <v>0</v>
      </c>
      <c r="AA28" s="5">
        <v>0</v>
      </c>
      <c r="AB28" s="5">
        <v>1</v>
      </c>
      <c r="AC28" s="5">
        <v>1</v>
      </c>
      <c r="AD28" s="5">
        <v>0</v>
      </c>
      <c r="AE28" s="5">
        <v>1</v>
      </c>
      <c r="AF28" s="5">
        <v>1</v>
      </c>
      <c r="AG28" s="5">
        <v>0</v>
      </c>
      <c r="AH28" s="5">
        <v>1</v>
      </c>
      <c r="AI28" s="5" t="s">
        <v>391</v>
      </c>
      <c r="AJ28" s="5" t="s">
        <v>391</v>
      </c>
      <c r="AK28" s="5">
        <v>0</v>
      </c>
      <c r="AL28" s="5">
        <v>0</v>
      </c>
      <c r="AM28" s="5">
        <v>1</v>
      </c>
      <c r="AN28" s="3" t="s">
        <v>391</v>
      </c>
      <c r="AO28" s="3" t="s">
        <v>391</v>
      </c>
      <c r="AP28" s="3" t="s">
        <v>391</v>
      </c>
      <c r="AQ28" s="3">
        <v>1</v>
      </c>
      <c r="AR28" s="3">
        <v>2</v>
      </c>
      <c r="AS28" s="3">
        <v>1</v>
      </c>
      <c r="AT28" s="5">
        <v>0</v>
      </c>
      <c r="AU28" s="5">
        <v>1</v>
      </c>
      <c r="AV28" s="5" t="s">
        <v>391</v>
      </c>
      <c r="AW28" s="5" t="s">
        <v>391</v>
      </c>
      <c r="AX28" s="5" t="s">
        <v>391</v>
      </c>
      <c r="AY28" s="5">
        <v>0</v>
      </c>
      <c r="AZ28" s="5">
        <v>1</v>
      </c>
      <c r="BA28" s="5">
        <v>0</v>
      </c>
      <c r="BB28" s="3">
        <v>20</v>
      </c>
      <c r="BC28" s="5">
        <v>1400</v>
      </c>
      <c r="BD28" s="3">
        <v>1.5</v>
      </c>
      <c r="BE28" s="3" t="s">
        <v>391</v>
      </c>
      <c r="BF28" s="5" t="s">
        <v>391</v>
      </c>
      <c r="BG28" s="5">
        <v>0</v>
      </c>
      <c r="BH28" s="5">
        <v>0</v>
      </c>
      <c r="BI28" s="5">
        <v>0</v>
      </c>
      <c r="BJ28" s="5">
        <v>1</v>
      </c>
      <c r="BK28" s="5">
        <v>0</v>
      </c>
      <c r="BL28" s="5">
        <v>0</v>
      </c>
      <c r="BM28" s="5">
        <v>1</v>
      </c>
      <c r="BN28" s="5">
        <v>0</v>
      </c>
      <c r="BO28" s="5">
        <v>0</v>
      </c>
      <c r="BP28" s="5">
        <v>0</v>
      </c>
      <c r="BQ28" s="5">
        <v>1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 t="s">
        <v>391</v>
      </c>
      <c r="BY28" s="5" t="s">
        <v>391</v>
      </c>
      <c r="BZ28" s="5" t="s">
        <v>391</v>
      </c>
      <c r="CA28" s="5" t="s">
        <v>391</v>
      </c>
      <c r="CB28" s="5" t="s">
        <v>391</v>
      </c>
      <c r="CC28" s="5" t="s">
        <v>391</v>
      </c>
      <c r="CD28" s="5" t="s">
        <v>391</v>
      </c>
      <c r="CE28" s="5">
        <v>1</v>
      </c>
      <c r="CF28" s="5">
        <v>1</v>
      </c>
      <c r="CG28" s="5">
        <v>1</v>
      </c>
      <c r="CH28" s="5">
        <v>0</v>
      </c>
      <c r="CI28" s="5">
        <v>0</v>
      </c>
      <c r="CJ28" s="5">
        <v>0</v>
      </c>
      <c r="CK28" s="3" t="s">
        <v>391</v>
      </c>
      <c r="CL28" s="5">
        <v>1</v>
      </c>
      <c r="CM28" s="5">
        <v>0</v>
      </c>
      <c r="CN28" s="5">
        <v>0</v>
      </c>
      <c r="CO28" s="5">
        <v>0</v>
      </c>
      <c r="CP28" s="5">
        <v>0</v>
      </c>
      <c r="CQ28" s="5">
        <v>1</v>
      </c>
      <c r="CR28" s="5">
        <v>1</v>
      </c>
      <c r="CS28" s="5">
        <v>0</v>
      </c>
      <c r="CT28" s="5">
        <v>0</v>
      </c>
      <c r="CU28" s="5">
        <v>1</v>
      </c>
      <c r="CV28" s="5">
        <v>0</v>
      </c>
      <c r="CW28" s="5">
        <v>0</v>
      </c>
      <c r="CX28" s="3" t="s">
        <v>391</v>
      </c>
      <c r="CY28" s="5">
        <v>1</v>
      </c>
      <c r="CZ28" s="5" t="s">
        <v>391</v>
      </c>
      <c r="DA28" s="5" t="s">
        <v>391</v>
      </c>
      <c r="DB28" s="5">
        <v>0</v>
      </c>
      <c r="DC28" s="5">
        <v>1</v>
      </c>
      <c r="DD28" s="5">
        <v>0</v>
      </c>
      <c r="DE28" s="5">
        <v>1</v>
      </c>
      <c r="DF28" s="5">
        <v>0</v>
      </c>
      <c r="DG28" s="5">
        <v>0</v>
      </c>
      <c r="DH28" s="5" t="s">
        <v>391</v>
      </c>
      <c r="DI28" s="5" t="s">
        <v>391</v>
      </c>
      <c r="DJ28" s="5" t="s">
        <v>391</v>
      </c>
      <c r="DK28" s="3" t="s">
        <v>391</v>
      </c>
      <c r="DL28" s="3" t="s">
        <v>391</v>
      </c>
      <c r="DM28" s="3" t="s">
        <v>391</v>
      </c>
      <c r="DN28" s="5" t="s">
        <v>391</v>
      </c>
      <c r="DO28" s="5" t="s">
        <v>391</v>
      </c>
      <c r="DP28" s="12" t="s">
        <v>391</v>
      </c>
      <c r="DQ28" s="3">
        <v>12600</v>
      </c>
      <c r="DR28" s="12" t="s">
        <v>391</v>
      </c>
      <c r="DS28" s="5" t="s">
        <v>391</v>
      </c>
      <c r="DT28" s="5" t="s">
        <v>391</v>
      </c>
      <c r="DU28" s="5" t="s">
        <v>391</v>
      </c>
      <c r="DV28" s="5" t="s">
        <v>391</v>
      </c>
      <c r="DW28" s="5" t="s">
        <v>391</v>
      </c>
      <c r="DX28" s="5" t="s">
        <v>391</v>
      </c>
      <c r="DY28" s="5" t="s">
        <v>391</v>
      </c>
      <c r="DZ28" s="5" t="s">
        <v>391</v>
      </c>
      <c r="EA28" s="5" t="s">
        <v>391</v>
      </c>
      <c r="EB28" s="5" t="s">
        <v>391</v>
      </c>
      <c r="EC28" s="5" t="s">
        <v>391</v>
      </c>
      <c r="ED28" s="5" t="s">
        <v>391</v>
      </c>
      <c r="EE28" s="5" t="s">
        <v>391</v>
      </c>
      <c r="EF28" s="5" t="s">
        <v>391</v>
      </c>
      <c r="EG28" s="5" t="s">
        <v>391</v>
      </c>
      <c r="EH28" s="5" t="s">
        <v>391</v>
      </c>
      <c r="EI28" s="5" t="s">
        <v>391</v>
      </c>
      <c r="EJ28" s="5" t="s">
        <v>391</v>
      </c>
      <c r="EK28" s="5" t="s">
        <v>391</v>
      </c>
      <c r="EL28" s="5" t="s">
        <v>391</v>
      </c>
      <c r="EM28" s="5" t="s">
        <v>391</v>
      </c>
      <c r="EN28" s="5" t="s">
        <v>391</v>
      </c>
      <c r="EO28" s="5" t="s">
        <v>391</v>
      </c>
      <c r="EP28" s="5" t="s">
        <v>391</v>
      </c>
      <c r="EQ28" s="5" t="s">
        <v>391</v>
      </c>
      <c r="ER28" s="5" t="s">
        <v>391</v>
      </c>
      <c r="ES28" s="5" t="s">
        <v>391</v>
      </c>
      <c r="ET28" s="5" t="s">
        <v>391</v>
      </c>
      <c r="EU28" s="5" t="s">
        <v>391</v>
      </c>
      <c r="EV28" s="5" t="s">
        <v>391</v>
      </c>
      <c r="EW28" s="5" t="s">
        <v>391</v>
      </c>
      <c r="EX28" s="5" t="s">
        <v>391</v>
      </c>
      <c r="EY28" s="5" t="s">
        <v>391</v>
      </c>
      <c r="EZ28" s="5" t="s">
        <v>391</v>
      </c>
      <c r="FA28" s="5" t="s">
        <v>391</v>
      </c>
      <c r="FB28" s="5" t="s">
        <v>391</v>
      </c>
      <c r="FC28" s="5" t="s">
        <v>391</v>
      </c>
      <c r="FD28" s="5" t="s">
        <v>391</v>
      </c>
      <c r="FE28" s="5" t="s">
        <v>391</v>
      </c>
      <c r="FF28" s="5" t="s">
        <v>391</v>
      </c>
      <c r="FG28" s="5" t="s">
        <v>391</v>
      </c>
      <c r="FH28" s="5" t="s">
        <v>391</v>
      </c>
      <c r="FI28" s="5" t="s">
        <v>391</v>
      </c>
      <c r="FJ28" s="5" t="s">
        <v>391</v>
      </c>
      <c r="FK28" s="5" t="s">
        <v>391</v>
      </c>
      <c r="FL28" s="5" t="s">
        <v>391</v>
      </c>
      <c r="FM28" s="5" t="s">
        <v>391</v>
      </c>
      <c r="FN28" s="5" t="s">
        <v>391</v>
      </c>
      <c r="FO28" s="5" t="s">
        <v>391</v>
      </c>
      <c r="FP28" s="5" t="s">
        <v>391</v>
      </c>
      <c r="FQ28" s="5" t="s">
        <v>391</v>
      </c>
      <c r="FR28" s="5" t="s">
        <v>391</v>
      </c>
      <c r="FS28" s="5" t="s">
        <v>391</v>
      </c>
      <c r="FT28" s="5" t="s">
        <v>391</v>
      </c>
      <c r="FU28" s="5" t="s">
        <v>391</v>
      </c>
      <c r="FV28" s="5">
        <v>0</v>
      </c>
      <c r="FW28" s="5">
        <v>2300</v>
      </c>
      <c r="FX28" s="5">
        <v>1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1</v>
      </c>
      <c r="GE28" s="5">
        <v>1</v>
      </c>
      <c r="GF28" s="5">
        <v>0</v>
      </c>
      <c r="GG28" s="5">
        <v>0</v>
      </c>
      <c r="GH28" s="5">
        <v>0</v>
      </c>
      <c r="GI28" s="12">
        <v>247041.9106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1</v>
      </c>
      <c r="HX28" s="5">
        <v>0</v>
      </c>
      <c r="HY28" s="5">
        <v>0</v>
      </c>
      <c r="HZ28" s="5">
        <v>1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1</v>
      </c>
      <c r="IH28" s="5">
        <v>0</v>
      </c>
      <c r="II28" s="5">
        <v>1</v>
      </c>
      <c r="IJ28" s="5">
        <v>0</v>
      </c>
      <c r="IK28" s="5">
        <v>0</v>
      </c>
      <c r="IL28" s="5">
        <v>0</v>
      </c>
      <c r="IM28" s="5">
        <v>0</v>
      </c>
      <c r="IN28" s="5">
        <v>1</v>
      </c>
      <c r="IO28" s="5">
        <v>1</v>
      </c>
      <c r="IP28" s="5">
        <v>0</v>
      </c>
      <c r="IQ28" s="5">
        <v>0</v>
      </c>
      <c r="IR28" s="5">
        <v>0</v>
      </c>
      <c r="IS28" s="5">
        <v>1</v>
      </c>
      <c r="IT28" s="5">
        <v>0</v>
      </c>
    </row>
    <row r="29" spans="1:254" x14ac:dyDescent="0.25">
      <c r="A29" s="2" t="s">
        <v>214</v>
      </c>
      <c r="B29" s="5">
        <v>1</v>
      </c>
      <c r="C29" s="3">
        <f>AVERAGE(2.7,2.6)</f>
        <v>2.6500000000000004</v>
      </c>
      <c r="D29" s="3">
        <f>AVERAGE(3.3,2)</f>
        <v>2.65</v>
      </c>
      <c r="E29" s="3">
        <v>3.11</v>
      </c>
      <c r="F29" s="3" t="s">
        <v>391</v>
      </c>
      <c r="G29" s="3">
        <v>38.593000000000004</v>
      </c>
      <c r="H29" s="3">
        <v>39.450000000000003</v>
      </c>
      <c r="I29" s="3">
        <v>39.021500000000003</v>
      </c>
      <c r="J29" s="3" t="s">
        <v>391</v>
      </c>
      <c r="K29" s="3" t="s">
        <v>391</v>
      </c>
      <c r="L29" s="3">
        <v>39.021500000000003</v>
      </c>
      <c r="M29" s="5">
        <v>1</v>
      </c>
      <c r="N29" s="5">
        <v>0</v>
      </c>
      <c r="O29" s="5">
        <v>0</v>
      </c>
      <c r="P29" s="3">
        <f>AVERAGE(16,17,19)</f>
        <v>17.333333333333332</v>
      </c>
      <c r="Q29" s="3">
        <f>AVERAGE(15,19,19)</f>
        <v>17.666666666666668</v>
      </c>
      <c r="R29" s="3">
        <v>17.4985</v>
      </c>
      <c r="S29" s="3">
        <f>AVERAGE(60,65,68)</f>
        <v>64.333333333333329</v>
      </c>
      <c r="T29" s="3">
        <f>AVERAGE(58,69,70)</f>
        <v>65.666666666666671</v>
      </c>
      <c r="U29" s="3">
        <v>65.016666670000006</v>
      </c>
      <c r="V29" s="3">
        <f>AVERAGE(19,21,21)</f>
        <v>20.333333333333332</v>
      </c>
      <c r="W29" s="3">
        <f>AVERAGE(15,19,19)</f>
        <v>17.666666666666668</v>
      </c>
      <c r="X29" s="3">
        <v>20.553333333333331</v>
      </c>
      <c r="Y29" s="5">
        <v>1</v>
      </c>
      <c r="Z29" s="5">
        <v>0</v>
      </c>
      <c r="AA29" s="5">
        <v>0</v>
      </c>
      <c r="AB29" s="5">
        <v>1</v>
      </c>
      <c r="AC29" s="5">
        <v>1</v>
      </c>
      <c r="AD29" s="5">
        <v>0</v>
      </c>
      <c r="AE29" s="5">
        <v>1</v>
      </c>
      <c r="AF29" s="5">
        <v>1</v>
      </c>
      <c r="AG29" s="5">
        <v>0</v>
      </c>
      <c r="AH29" s="5">
        <v>1</v>
      </c>
      <c r="AI29" s="5">
        <v>1</v>
      </c>
      <c r="AJ29" s="5">
        <v>0</v>
      </c>
      <c r="AK29" s="5">
        <v>0</v>
      </c>
      <c r="AL29" s="5">
        <v>1</v>
      </c>
      <c r="AM29" s="5">
        <v>0</v>
      </c>
      <c r="AN29" s="3" t="s">
        <v>391</v>
      </c>
      <c r="AO29" s="3" t="s">
        <v>391</v>
      </c>
      <c r="AP29" s="3" t="s">
        <v>391</v>
      </c>
      <c r="AQ29" s="3">
        <v>1</v>
      </c>
      <c r="AR29" s="3">
        <v>2</v>
      </c>
      <c r="AS29" s="3">
        <v>1</v>
      </c>
      <c r="AT29" s="5" t="s">
        <v>391</v>
      </c>
      <c r="AU29" s="5" t="s">
        <v>391</v>
      </c>
      <c r="AV29" s="5">
        <v>0</v>
      </c>
      <c r="AW29" s="5">
        <v>0</v>
      </c>
      <c r="AX29" s="5">
        <v>0</v>
      </c>
      <c r="AY29" s="5">
        <v>0</v>
      </c>
      <c r="AZ29" s="5">
        <v>1</v>
      </c>
      <c r="BA29" s="5">
        <v>0</v>
      </c>
      <c r="BB29" s="3">
        <v>14.8</v>
      </c>
      <c r="BC29" s="5">
        <v>1000</v>
      </c>
      <c r="BD29" s="3">
        <v>1.5</v>
      </c>
      <c r="BE29" s="3" t="s">
        <v>391</v>
      </c>
      <c r="BF29" s="5">
        <v>1</v>
      </c>
      <c r="BG29" s="5">
        <v>0</v>
      </c>
      <c r="BH29" s="5">
        <v>0</v>
      </c>
      <c r="BI29" s="5">
        <v>0</v>
      </c>
      <c r="BJ29" s="5">
        <v>1</v>
      </c>
      <c r="BK29" s="5">
        <v>1</v>
      </c>
      <c r="BL29" s="5">
        <v>0</v>
      </c>
      <c r="BM29" s="5">
        <v>1</v>
      </c>
      <c r="BN29" s="5">
        <v>1</v>
      </c>
      <c r="BO29" s="5">
        <v>0</v>
      </c>
      <c r="BP29" s="5">
        <v>0</v>
      </c>
      <c r="BQ29" s="5">
        <v>1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 t="s">
        <v>391</v>
      </c>
      <c r="BY29" s="5">
        <v>0</v>
      </c>
      <c r="BZ29" s="5">
        <v>0</v>
      </c>
      <c r="CA29" s="5">
        <v>0</v>
      </c>
      <c r="CB29" s="5">
        <v>0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0</v>
      </c>
      <c r="CI29" s="5">
        <v>1</v>
      </c>
      <c r="CJ29" s="5">
        <v>0</v>
      </c>
      <c r="CK29" s="3" t="s">
        <v>391</v>
      </c>
      <c r="CL29" s="5">
        <v>1</v>
      </c>
      <c r="CM29" s="5">
        <v>0</v>
      </c>
      <c r="CN29" s="5">
        <v>0</v>
      </c>
      <c r="CO29" s="5">
        <v>0</v>
      </c>
      <c r="CP29" s="5">
        <v>0</v>
      </c>
      <c r="CQ29" s="5">
        <v>1</v>
      </c>
      <c r="CR29" s="5">
        <v>1</v>
      </c>
      <c r="CS29" s="5">
        <v>0</v>
      </c>
      <c r="CT29" s="5">
        <v>0</v>
      </c>
      <c r="CU29" s="5">
        <v>1</v>
      </c>
      <c r="CV29" s="5">
        <v>0</v>
      </c>
      <c r="CW29" s="5">
        <v>0</v>
      </c>
      <c r="CX29" s="3" t="s">
        <v>391</v>
      </c>
      <c r="CY29" s="5">
        <v>1</v>
      </c>
      <c r="CZ29" s="5" t="s">
        <v>391</v>
      </c>
      <c r="DA29" s="5" t="s">
        <v>391</v>
      </c>
      <c r="DB29" s="5">
        <v>0</v>
      </c>
      <c r="DC29" s="5">
        <v>1</v>
      </c>
      <c r="DD29" s="5">
        <v>0</v>
      </c>
      <c r="DE29" s="5">
        <v>1</v>
      </c>
      <c r="DF29" s="5">
        <v>0</v>
      </c>
      <c r="DG29" s="5">
        <v>0</v>
      </c>
      <c r="DH29" s="5" t="s">
        <v>391</v>
      </c>
      <c r="DI29" s="5" t="s">
        <v>391</v>
      </c>
      <c r="DJ29" s="5" t="s">
        <v>391</v>
      </c>
      <c r="DK29" s="3" t="s">
        <v>391</v>
      </c>
      <c r="DL29" s="3" t="s">
        <v>391</v>
      </c>
      <c r="DM29" s="3" t="s">
        <v>391</v>
      </c>
      <c r="DN29" s="5" t="s">
        <v>391</v>
      </c>
      <c r="DO29" s="5" t="s">
        <v>391</v>
      </c>
      <c r="DP29" s="12" t="s">
        <v>391</v>
      </c>
      <c r="DQ29" s="12" t="s">
        <v>391</v>
      </c>
      <c r="DR29" s="12" t="s">
        <v>391</v>
      </c>
      <c r="DS29" s="5">
        <v>0</v>
      </c>
      <c r="DT29" s="5">
        <v>0</v>
      </c>
      <c r="DU29" s="5">
        <v>0</v>
      </c>
      <c r="DV29" s="5">
        <v>0</v>
      </c>
      <c r="DW29" s="5">
        <v>1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1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1</v>
      </c>
      <c r="ET29" s="5">
        <v>0</v>
      </c>
      <c r="EU29" s="5">
        <v>0</v>
      </c>
      <c r="EV29" s="5">
        <v>1</v>
      </c>
      <c r="EW29" s="5">
        <v>0</v>
      </c>
      <c r="EX29" s="5">
        <v>0</v>
      </c>
      <c r="EY29" s="5">
        <v>0</v>
      </c>
      <c r="EZ29" s="5">
        <v>1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1</v>
      </c>
      <c r="FP29" s="5">
        <v>0</v>
      </c>
      <c r="FQ29" s="5">
        <v>0</v>
      </c>
      <c r="FR29" s="5">
        <v>1</v>
      </c>
      <c r="FS29" s="5">
        <v>0</v>
      </c>
      <c r="FT29" s="5">
        <v>0</v>
      </c>
      <c r="FU29" s="5">
        <v>0</v>
      </c>
      <c r="FV29" s="5">
        <v>0</v>
      </c>
      <c r="FW29" s="5">
        <v>965</v>
      </c>
      <c r="FX29" s="5">
        <v>1</v>
      </c>
      <c r="FY29" s="5">
        <v>0</v>
      </c>
      <c r="FZ29" s="5">
        <v>0</v>
      </c>
      <c r="GA29" s="5">
        <v>1</v>
      </c>
      <c r="GB29" s="5">
        <v>0</v>
      </c>
      <c r="GC29" s="5">
        <v>0</v>
      </c>
      <c r="GD29" s="5">
        <v>0</v>
      </c>
      <c r="GE29" s="5">
        <v>1</v>
      </c>
      <c r="GF29" s="5">
        <v>1</v>
      </c>
      <c r="GG29" s="5">
        <v>0</v>
      </c>
      <c r="GH29" s="5">
        <v>0</v>
      </c>
      <c r="GI29" s="12">
        <v>694723.24210000003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1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1</v>
      </c>
      <c r="HW29" s="5">
        <v>0</v>
      </c>
      <c r="HX29" s="5">
        <v>0</v>
      </c>
      <c r="HY29" s="5">
        <v>0</v>
      </c>
      <c r="HZ29" s="5">
        <v>1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1</v>
      </c>
      <c r="IH29" s="5">
        <v>0</v>
      </c>
      <c r="II29" s="5">
        <v>1</v>
      </c>
      <c r="IJ29" s="5">
        <v>1</v>
      </c>
      <c r="IK29" s="5">
        <v>0</v>
      </c>
      <c r="IL29" s="5">
        <v>0</v>
      </c>
      <c r="IM29" s="5">
        <v>0</v>
      </c>
      <c r="IN29" s="5">
        <v>1</v>
      </c>
      <c r="IO29" s="5">
        <v>1</v>
      </c>
      <c r="IP29" s="5">
        <v>0</v>
      </c>
      <c r="IQ29" s="5">
        <v>0</v>
      </c>
      <c r="IR29" s="5">
        <v>0</v>
      </c>
      <c r="IS29" s="5">
        <v>1</v>
      </c>
      <c r="IT29" s="5">
        <v>0</v>
      </c>
    </row>
    <row r="30" spans="1:254" x14ac:dyDescent="0.25">
      <c r="A30" s="2" t="s">
        <v>215</v>
      </c>
      <c r="B30" s="5">
        <v>1</v>
      </c>
      <c r="C30" s="3" t="s">
        <v>391</v>
      </c>
      <c r="D30" s="3" t="s">
        <v>391</v>
      </c>
      <c r="E30" s="3">
        <v>3.18</v>
      </c>
      <c r="F30" s="3" t="s">
        <v>391</v>
      </c>
      <c r="G30" s="3" t="s">
        <v>391</v>
      </c>
      <c r="H30" s="3" t="s">
        <v>391</v>
      </c>
      <c r="I30" s="3">
        <v>35.6</v>
      </c>
      <c r="J30" s="3" t="s">
        <v>391</v>
      </c>
      <c r="K30" s="3" t="s">
        <v>391</v>
      </c>
      <c r="L30" s="3">
        <v>35.6</v>
      </c>
      <c r="M30" s="5">
        <v>1</v>
      </c>
      <c r="N30" s="5">
        <v>0</v>
      </c>
      <c r="O30" s="5">
        <v>0</v>
      </c>
      <c r="P30" s="3" t="s">
        <v>391</v>
      </c>
      <c r="Q30" s="3" t="s">
        <v>391</v>
      </c>
      <c r="R30" s="3" t="s">
        <v>391</v>
      </c>
      <c r="S30" s="3" t="s">
        <v>391</v>
      </c>
      <c r="T30" s="3" t="s">
        <v>391</v>
      </c>
      <c r="U30" s="3" t="s">
        <v>391</v>
      </c>
      <c r="V30" s="3" t="s">
        <v>391</v>
      </c>
      <c r="W30" s="3" t="s">
        <v>391</v>
      </c>
      <c r="X30" s="3" t="s">
        <v>391</v>
      </c>
      <c r="Y30" s="5">
        <v>1</v>
      </c>
      <c r="Z30" s="5">
        <v>0</v>
      </c>
      <c r="AA30" s="5">
        <v>0</v>
      </c>
      <c r="AB30" s="5">
        <v>1</v>
      </c>
      <c r="AC30" s="5">
        <v>1</v>
      </c>
      <c r="AD30" s="5">
        <v>0</v>
      </c>
      <c r="AE30" s="5">
        <v>1</v>
      </c>
      <c r="AF30" s="5">
        <v>1</v>
      </c>
      <c r="AG30" s="5">
        <v>0</v>
      </c>
      <c r="AH30" s="5">
        <v>1</v>
      </c>
      <c r="AI30" s="5">
        <v>1</v>
      </c>
      <c r="AJ30" s="5">
        <v>0</v>
      </c>
      <c r="AK30" s="5">
        <v>0</v>
      </c>
      <c r="AL30" s="5">
        <v>0</v>
      </c>
      <c r="AM30" s="5">
        <v>1</v>
      </c>
      <c r="AN30" s="3" t="s">
        <v>391</v>
      </c>
      <c r="AO30" s="3" t="s">
        <v>391</v>
      </c>
      <c r="AP30" s="3" t="s">
        <v>391</v>
      </c>
      <c r="AQ30" s="3">
        <v>1</v>
      </c>
      <c r="AR30" s="3">
        <v>2</v>
      </c>
      <c r="AS30" s="3">
        <v>1</v>
      </c>
      <c r="AT30" s="5" t="s">
        <v>391</v>
      </c>
      <c r="AU30" s="5" t="s">
        <v>391</v>
      </c>
      <c r="AV30" s="5">
        <v>0</v>
      </c>
      <c r="AW30" s="5">
        <v>0</v>
      </c>
      <c r="AX30" s="5">
        <v>0</v>
      </c>
      <c r="AY30" s="5">
        <v>0</v>
      </c>
      <c r="AZ30" s="5">
        <v>1</v>
      </c>
      <c r="BA30" s="5">
        <v>0</v>
      </c>
      <c r="BB30" s="3">
        <v>20</v>
      </c>
      <c r="BC30" s="5">
        <v>1000</v>
      </c>
      <c r="BD30" s="3">
        <v>1.5</v>
      </c>
      <c r="BE30" s="3" t="s">
        <v>391</v>
      </c>
      <c r="BF30" s="5">
        <v>1</v>
      </c>
      <c r="BG30" s="5">
        <v>0</v>
      </c>
      <c r="BH30" s="5">
        <v>0</v>
      </c>
      <c r="BI30" s="5">
        <v>0</v>
      </c>
      <c r="BJ30" s="5">
        <v>1</v>
      </c>
      <c r="BK30" s="5">
        <v>0</v>
      </c>
      <c r="BL30" s="5">
        <v>0</v>
      </c>
      <c r="BM30" s="5">
        <v>1</v>
      </c>
      <c r="BN30" s="5">
        <v>0</v>
      </c>
      <c r="BO30" s="5">
        <v>0</v>
      </c>
      <c r="BP30" s="5">
        <v>0</v>
      </c>
      <c r="BQ30" s="5">
        <v>1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 t="s">
        <v>391</v>
      </c>
      <c r="BY30" s="5">
        <v>0</v>
      </c>
      <c r="BZ30" s="5">
        <v>1</v>
      </c>
      <c r="CA30" s="5">
        <v>0</v>
      </c>
      <c r="CB30" s="5">
        <v>0</v>
      </c>
      <c r="CC30" s="5">
        <v>0</v>
      </c>
      <c r="CD30" s="5">
        <v>0</v>
      </c>
      <c r="CE30" s="5">
        <v>1</v>
      </c>
      <c r="CF30" s="5">
        <v>1</v>
      </c>
      <c r="CG30" s="5">
        <v>1</v>
      </c>
      <c r="CH30" s="5">
        <v>0</v>
      </c>
      <c r="CI30" s="5">
        <v>0</v>
      </c>
      <c r="CJ30" s="5">
        <v>0</v>
      </c>
      <c r="CK30" s="3" t="s">
        <v>391</v>
      </c>
      <c r="CL30" s="5">
        <v>1</v>
      </c>
      <c r="CM30" s="5">
        <v>0</v>
      </c>
      <c r="CN30" s="5">
        <v>0</v>
      </c>
      <c r="CO30" s="5">
        <v>0</v>
      </c>
      <c r="CP30" s="5">
        <v>0</v>
      </c>
      <c r="CQ30" s="5">
        <v>1</v>
      </c>
      <c r="CR30" s="5">
        <v>1</v>
      </c>
      <c r="CS30" s="5">
        <v>0</v>
      </c>
      <c r="CT30" s="5">
        <v>0</v>
      </c>
      <c r="CU30" s="5">
        <v>1</v>
      </c>
      <c r="CV30" s="5">
        <v>0</v>
      </c>
      <c r="CW30" s="5">
        <v>0</v>
      </c>
      <c r="CX30" s="3" t="s">
        <v>391</v>
      </c>
      <c r="CY30" s="5">
        <v>1</v>
      </c>
      <c r="CZ30" s="5" t="s">
        <v>391</v>
      </c>
      <c r="DA30" s="5" t="s">
        <v>391</v>
      </c>
      <c r="DB30" s="5">
        <v>0</v>
      </c>
      <c r="DC30" s="5">
        <v>1</v>
      </c>
      <c r="DD30" s="5">
        <v>0</v>
      </c>
      <c r="DE30" s="5">
        <v>1</v>
      </c>
      <c r="DF30" s="5">
        <v>0</v>
      </c>
      <c r="DG30" s="5">
        <v>0</v>
      </c>
      <c r="DH30" s="5">
        <v>0</v>
      </c>
      <c r="DI30" s="5">
        <v>1</v>
      </c>
      <c r="DJ30" s="5">
        <v>0</v>
      </c>
      <c r="DK30" s="3" t="s">
        <v>391</v>
      </c>
      <c r="DL30" s="3">
        <v>500</v>
      </c>
      <c r="DM30" s="3" t="s">
        <v>391</v>
      </c>
      <c r="DN30" s="5" t="s">
        <v>391</v>
      </c>
      <c r="DO30" s="5" t="s">
        <v>391</v>
      </c>
      <c r="DP30" s="12" t="s">
        <v>391</v>
      </c>
      <c r="DQ30" s="3">
        <v>12600</v>
      </c>
      <c r="DR30" s="12" t="s">
        <v>391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1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1</v>
      </c>
      <c r="ET30" s="5">
        <v>0</v>
      </c>
      <c r="EU30" s="5">
        <v>0</v>
      </c>
      <c r="EV30" s="5">
        <v>1</v>
      </c>
      <c r="EW30" s="5">
        <v>0</v>
      </c>
      <c r="EX30" s="5">
        <v>0</v>
      </c>
      <c r="EY30" s="5">
        <v>0</v>
      </c>
      <c r="EZ30" s="5">
        <v>1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1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1</v>
      </c>
      <c r="FT30" s="5">
        <v>0</v>
      </c>
      <c r="FU30" s="5">
        <v>0</v>
      </c>
      <c r="FV30" s="5">
        <v>0</v>
      </c>
      <c r="FW30" s="5">
        <v>1750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1</v>
      </c>
      <c r="GF30" s="5">
        <v>0</v>
      </c>
      <c r="GG30" s="5">
        <v>0</v>
      </c>
      <c r="GH30" s="5">
        <v>0</v>
      </c>
      <c r="GI30" s="12">
        <v>33518.709900000002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1</v>
      </c>
      <c r="HY30" s="5">
        <v>0</v>
      </c>
      <c r="HZ30" s="5">
        <v>1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1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1</v>
      </c>
    </row>
    <row r="31" spans="1:254" x14ac:dyDescent="0.25">
      <c r="A31" s="2" t="s">
        <v>216</v>
      </c>
      <c r="B31" s="5">
        <v>1</v>
      </c>
      <c r="C31" s="3" t="s">
        <v>391</v>
      </c>
      <c r="D31" s="3" t="s">
        <v>391</v>
      </c>
      <c r="E31" s="3">
        <v>1.7649999999999999</v>
      </c>
      <c r="F31" s="3" t="s">
        <v>391</v>
      </c>
      <c r="G31" s="3">
        <v>32.18</v>
      </c>
      <c r="H31" s="3">
        <v>38.118000000000002</v>
      </c>
      <c r="I31" s="3">
        <v>35.149000000000001</v>
      </c>
      <c r="J31" s="3">
        <f>AVERAGE(75,45.2,66.1,63,66.7,69.1,68.7,73.97,68.9,67.7)</f>
        <v>66.436999999999998</v>
      </c>
      <c r="K31" s="3">
        <f>AVERAGE(94,55,72.8,72.7,79.3,77.3,79.8,87.44,81.8,71.9)</f>
        <v>77.203999999999979</v>
      </c>
      <c r="L31" s="3">
        <v>72.489999999999995</v>
      </c>
      <c r="M31" s="5">
        <v>0</v>
      </c>
      <c r="N31" s="5">
        <v>1</v>
      </c>
      <c r="O31" s="5">
        <v>0</v>
      </c>
      <c r="P31" s="3" t="s">
        <v>391</v>
      </c>
      <c r="Q31" s="3" t="s">
        <v>391</v>
      </c>
      <c r="R31" s="3" t="s">
        <v>391</v>
      </c>
      <c r="S31" s="3" t="s">
        <v>391</v>
      </c>
      <c r="T31" s="3" t="s">
        <v>391</v>
      </c>
      <c r="U31" s="3">
        <v>13.5</v>
      </c>
      <c r="V31" s="3" t="s">
        <v>391</v>
      </c>
      <c r="W31" s="3" t="s">
        <v>391</v>
      </c>
      <c r="X31" s="3">
        <v>32.94</v>
      </c>
      <c r="Y31" s="5">
        <v>0</v>
      </c>
      <c r="Z31" s="5">
        <v>1</v>
      </c>
      <c r="AA31" s="5">
        <v>0</v>
      </c>
      <c r="AB31" s="5">
        <v>0</v>
      </c>
      <c r="AC31" s="5">
        <v>1</v>
      </c>
      <c r="AD31" s="5">
        <v>1</v>
      </c>
      <c r="AE31" s="5">
        <v>0</v>
      </c>
      <c r="AF31" s="5">
        <v>1</v>
      </c>
      <c r="AG31" s="5">
        <v>0</v>
      </c>
      <c r="AH31" s="5">
        <v>0</v>
      </c>
      <c r="AI31" s="5">
        <v>1</v>
      </c>
      <c r="AJ31" s="5">
        <v>0</v>
      </c>
      <c r="AK31" s="5">
        <v>0</v>
      </c>
      <c r="AL31" s="5">
        <v>1</v>
      </c>
      <c r="AM31" s="5">
        <v>0</v>
      </c>
      <c r="AN31" s="3" t="s">
        <v>391</v>
      </c>
      <c r="AO31" s="3" t="s">
        <v>391</v>
      </c>
      <c r="AP31" s="3" t="s">
        <v>391</v>
      </c>
      <c r="AQ31" s="3" t="s">
        <v>391</v>
      </c>
      <c r="AR31" s="3" t="s">
        <v>391</v>
      </c>
      <c r="AS31" s="3">
        <v>3</v>
      </c>
      <c r="AT31" s="5" t="s">
        <v>391</v>
      </c>
      <c r="AU31" s="5" t="s">
        <v>391</v>
      </c>
      <c r="AV31" s="5" t="s">
        <v>391</v>
      </c>
      <c r="AW31" s="5" t="s">
        <v>391</v>
      </c>
      <c r="AX31" s="5" t="s">
        <v>391</v>
      </c>
      <c r="AY31" s="5">
        <v>1</v>
      </c>
      <c r="AZ31" s="5">
        <v>0</v>
      </c>
      <c r="BA31" s="5">
        <v>0</v>
      </c>
      <c r="BB31" s="3">
        <v>32.950000000000003</v>
      </c>
      <c r="BC31" s="5">
        <v>250</v>
      </c>
      <c r="BD31" s="3">
        <v>2</v>
      </c>
      <c r="BE31" s="3">
        <v>1.6999999999999999E-3</v>
      </c>
      <c r="BF31" s="5" t="s">
        <v>391</v>
      </c>
      <c r="BG31" s="5">
        <v>0</v>
      </c>
      <c r="BH31" s="5">
        <v>0</v>
      </c>
      <c r="BI31" s="5">
        <v>1</v>
      </c>
      <c r="BJ31" s="5">
        <v>1</v>
      </c>
      <c r="BK31" s="5">
        <v>0</v>
      </c>
      <c r="BL31" s="5">
        <v>0</v>
      </c>
      <c r="BM31" s="5">
        <v>1</v>
      </c>
      <c r="BN31" s="5">
        <v>0</v>
      </c>
      <c r="BO31" s="5">
        <v>0</v>
      </c>
      <c r="BP31" s="5">
        <v>0</v>
      </c>
      <c r="BQ31" s="5">
        <v>0</v>
      </c>
      <c r="BR31" s="5" t="s">
        <v>391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 t="s">
        <v>391</v>
      </c>
      <c r="BY31" s="5">
        <v>1</v>
      </c>
      <c r="BZ31" s="5">
        <v>1</v>
      </c>
      <c r="CA31" s="5">
        <v>1</v>
      </c>
      <c r="CB31" s="5">
        <v>0</v>
      </c>
      <c r="CC31" s="5">
        <v>0</v>
      </c>
      <c r="CD31" s="5">
        <v>0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3" t="s">
        <v>391</v>
      </c>
      <c r="CL31" s="5">
        <v>0</v>
      </c>
      <c r="CM31" s="5">
        <v>0</v>
      </c>
      <c r="CN31" s="5">
        <v>0</v>
      </c>
      <c r="CO31" s="5">
        <v>1</v>
      </c>
      <c r="CP31" s="5">
        <v>0</v>
      </c>
      <c r="CQ31" s="5">
        <v>1</v>
      </c>
      <c r="CR31" s="5">
        <v>0</v>
      </c>
      <c r="CS31" s="5">
        <v>1</v>
      </c>
      <c r="CT31" s="5">
        <v>1</v>
      </c>
      <c r="CU31" s="5">
        <v>0</v>
      </c>
      <c r="CV31" s="5">
        <v>0</v>
      </c>
      <c r="CW31" s="5">
        <v>0</v>
      </c>
      <c r="CX31" s="3" t="s">
        <v>391</v>
      </c>
      <c r="CY31" s="5" t="s">
        <v>391</v>
      </c>
      <c r="CZ31" s="5" t="s">
        <v>391</v>
      </c>
      <c r="DA31" s="5" t="s">
        <v>391</v>
      </c>
      <c r="DB31" s="5">
        <v>1</v>
      </c>
      <c r="DC31" s="5">
        <v>0</v>
      </c>
      <c r="DD31" s="5">
        <v>0</v>
      </c>
      <c r="DE31" s="5">
        <v>0</v>
      </c>
      <c r="DF31" s="5">
        <v>1</v>
      </c>
      <c r="DG31" s="5">
        <v>0</v>
      </c>
      <c r="DH31" s="5" t="s">
        <v>391</v>
      </c>
      <c r="DI31" s="5" t="s">
        <v>391</v>
      </c>
      <c r="DJ31" s="5" t="s">
        <v>391</v>
      </c>
      <c r="DK31" s="3" t="s">
        <v>391</v>
      </c>
      <c r="DL31" s="3" t="s">
        <v>391</v>
      </c>
      <c r="DM31" s="3" t="s">
        <v>391</v>
      </c>
      <c r="DN31" s="5" t="s">
        <v>391</v>
      </c>
      <c r="DO31" s="5" t="s">
        <v>391</v>
      </c>
      <c r="DP31" s="12">
        <v>80</v>
      </c>
      <c r="DQ31" s="12" t="s">
        <v>391</v>
      </c>
      <c r="DR31" s="12" t="s">
        <v>391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1</v>
      </c>
      <c r="ET31" s="5">
        <v>0</v>
      </c>
      <c r="EU31" s="5">
        <v>0</v>
      </c>
      <c r="EV31" s="5">
        <v>1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1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1940</v>
      </c>
      <c r="FX31" s="5">
        <v>0</v>
      </c>
      <c r="FY31" s="5">
        <v>0</v>
      </c>
      <c r="FZ31" s="5">
        <v>0</v>
      </c>
      <c r="GA31" s="5">
        <v>1</v>
      </c>
      <c r="GB31" s="5">
        <v>0</v>
      </c>
      <c r="GC31" s="5">
        <v>0</v>
      </c>
      <c r="GD31" s="5">
        <v>0</v>
      </c>
      <c r="GE31" s="5">
        <v>1</v>
      </c>
      <c r="GF31" s="5">
        <v>0</v>
      </c>
      <c r="GG31" s="5">
        <v>0</v>
      </c>
      <c r="GH31" s="5">
        <v>0</v>
      </c>
      <c r="GI31" s="12">
        <v>240559.42929999999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1</v>
      </c>
      <c r="HX31" s="5">
        <v>0</v>
      </c>
      <c r="HY31" s="5">
        <v>0</v>
      </c>
      <c r="HZ31" s="5">
        <v>1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1</v>
      </c>
      <c r="IH31" s="5">
        <v>0</v>
      </c>
      <c r="II31" s="5">
        <v>1</v>
      </c>
      <c r="IJ31" s="5">
        <v>1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1</v>
      </c>
      <c r="IS31" s="5">
        <v>1</v>
      </c>
      <c r="IT31" s="5">
        <v>0</v>
      </c>
    </row>
    <row r="32" spans="1:254" x14ac:dyDescent="0.25">
      <c r="A32" s="2" t="s">
        <v>217</v>
      </c>
      <c r="B32" s="5">
        <v>1</v>
      </c>
      <c r="C32" s="3">
        <f>AVERAGE(0.5,1.8,1.43)</f>
        <v>1.2433333333333332</v>
      </c>
      <c r="D32" s="3">
        <f>AVERAGE(0.8,2.1)</f>
        <v>1.4500000000000002</v>
      </c>
      <c r="E32" s="3">
        <v>1.3</v>
      </c>
      <c r="F32" s="3" t="s">
        <v>391</v>
      </c>
      <c r="G32" s="3">
        <v>34.5</v>
      </c>
      <c r="H32" s="3">
        <v>39.636666669999997</v>
      </c>
      <c r="I32" s="3">
        <v>37.068333330000002</v>
      </c>
      <c r="J32" s="3">
        <v>72</v>
      </c>
      <c r="K32" s="3">
        <v>76</v>
      </c>
      <c r="L32" s="3">
        <v>77.234999999999999</v>
      </c>
      <c r="M32" s="5">
        <v>0</v>
      </c>
      <c r="N32" s="5">
        <v>1</v>
      </c>
      <c r="O32" s="5">
        <v>0</v>
      </c>
      <c r="P32" s="3" t="s">
        <v>391</v>
      </c>
      <c r="Q32" s="3" t="s">
        <v>391</v>
      </c>
      <c r="R32" s="3" t="s">
        <v>391</v>
      </c>
      <c r="S32" s="3" t="s">
        <v>391</v>
      </c>
      <c r="T32" s="3" t="s">
        <v>391</v>
      </c>
      <c r="U32" s="3">
        <v>14</v>
      </c>
      <c r="V32" s="3" t="s">
        <v>391</v>
      </c>
      <c r="W32" s="3" t="s">
        <v>391</v>
      </c>
      <c r="X32" s="3" t="s">
        <v>391</v>
      </c>
      <c r="Y32" s="5">
        <v>0</v>
      </c>
      <c r="Z32" s="5">
        <v>1</v>
      </c>
      <c r="AA32" s="5">
        <v>0</v>
      </c>
      <c r="AB32" s="5">
        <v>0</v>
      </c>
      <c r="AC32" s="5">
        <v>1</v>
      </c>
      <c r="AD32" s="5">
        <v>1</v>
      </c>
      <c r="AE32" s="5">
        <v>0</v>
      </c>
      <c r="AF32" s="5">
        <v>1</v>
      </c>
      <c r="AG32" s="5">
        <v>0</v>
      </c>
      <c r="AH32" s="5">
        <v>0</v>
      </c>
      <c r="AI32" s="5">
        <v>1</v>
      </c>
      <c r="AJ32" s="5">
        <v>1</v>
      </c>
      <c r="AK32" s="5">
        <v>0</v>
      </c>
      <c r="AL32" s="5">
        <v>1</v>
      </c>
      <c r="AM32" s="5">
        <v>0</v>
      </c>
      <c r="AN32" s="3">
        <v>0.42</v>
      </c>
      <c r="AO32" s="3" t="s">
        <v>391</v>
      </c>
      <c r="AP32" s="3" t="s">
        <v>391</v>
      </c>
      <c r="AQ32" s="3">
        <v>2</v>
      </c>
      <c r="AR32" s="3">
        <v>5</v>
      </c>
      <c r="AS32" s="3">
        <v>2</v>
      </c>
      <c r="AT32" s="5">
        <v>0</v>
      </c>
      <c r="AU32" s="5">
        <v>1</v>
      </c>
      <c r="AV32" s="5">
        <v>0</v>
      </c>
      <c r="AW32" s="5">
        <v>0</v>
      </c>
      <c r="AX32" s="5">
        <v>0</v>
      </c>
      <c r="AY32" s="5">
        <v>1</v>
      </c>
      <c r="AZ32" s="5">
        <v>0</v>
      </c>
      <c r="BA32" s="5">
        <v>0</v>
      </c>
      <c r="BB32" s="3">
        <v>35</v>
      </c>
      <c r="BC32" s="5">
        <v>460</v>
      </c>
      <c r="BD32" s="3">
        <v>1.5</v>
      </c>
      <c r="BE32" s="3">
        <v>8.9999999999999998E-4</v>
      </c>
      <c r="BF32" s="5">
        <v>0</v>
      </c>
      <c r="BG32" s="5">
        <v>0</v>
      </c>
      <c r="BH32" s="5">
        <v>0</v>
      </c>
      <c r="BI32" s="5">
        <v>1</v>
      </c>
      <c r="BJ32" s="5">
        <v>1</v>
      </c>
      <c r="BK32" s="5">
        <v>0</v>
      </c>
      <c r="BL32" s="5">
        <v>0</v>
      </c>
      <c r="BM32" s="5">
        <v>1</v>
      </c>
      <c r="BN32" s="5">
        <v>0</v>
      </c>
      <c r="BO32" s="5">
        <v>0</v>
      </c>
      <c r="BP32" s="5">
        <v>0</v>
      </c>
      <c r="BQ32" s="5">
        <v>1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1</v>
      </c>
      <c r="BY32" s="5">
        <v>1</v>
      </c>
      <c r="BZ32" s="5">
        <v>1</v>
      </c>
      <c r="CA32" s="5">
        <v>1</v>
      </c>
      <c r="CB32" s="5">
        <v>0</v>
      </c>
      <c r="CC32" s="5">
        <v>0</v>
      </c>
      <c r="CD32" s="5">
        <v>0</v>
      </c>
      <c r="CE32" s="5">
        <v>1</v>
      </c>
      <c r="CF32" s="5">
        <v>1</v>
      </c>
      <c r="CG32" s="5">
        <v>1</v>
      </c>
      <c r="CH32" s="5">
        <v>1</v>
      </c>
      <c r="CI32" s="5">
        <v>0</v>
      </c>
      <c r="CJ32" s="5">
        <v>0</v>
      </c>
      <c r="CK32" s="3" t="s">
        <v>391</v>
      </c>
      <c r="CL32" s="5">
        <v>1</v>
      </c>
      <c r="CM32" s="5">
        <v>0</v>
      </c>
      <c r="CN32" s="5">
        <v>0</v>
      </c>
      <c r="CO32" s="5">
        <v>0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0</v>
      </c>
      <c r="CV32" s="5">
        <v>0</v>
      </c>
      <c r="CW32" s="5">
        <v>0</v>
      </c>
      <c r="CX32" s="3" t="s">
        <v>391</v>
      </c>
      <c r="CY32" s="5">
        <v>1</v>
      </c>
      <c r="CZ32" s="5" t="s">
        <v>391</v>
      </c>
      <c r="DA32" s="5" t="s">
        <v>391</v>
      </c>
      <c r="DB32" s="5">
        <v>1</v>
      </c>
      <c r="DC32" s="5">
        <v>0</v>
      </c>
      <c r="DD32" s="5">
        <v>0</v>
      </c>
      <c r="DE32" s="5">
        <v>0</v>
      </c>
      <c r="DF32" s="5">
        <v>1</v>
      </c>
      <c r="DG32" s="5">
        <v>0</v>
      </c>
      <c r="DH32" s="5">
        <v>1</v>
      </c>
      <c r="DI32" s="5">
        <v>1</v>
      </c>
      <c r="DJ32" s="5">
        <v>0</v>
      </c>
      <c r="DK32" s="3" t="s">
        <v>391</v>
      </c>
      <c r="DL32" s="3" t="s">
        <v>391</v>
      </c>
      <c r="DM32" s="3" t="s">
        <v>391</v>
      </c>
      <c r="DN32" s="5">
        <v>1</v>
      </c>
      <c r="DO32" s="5">
        <v>1</v>
      </c>
      <c r="DP32" s="3" t="s">
        <v>391</v>
      </c>
      <c r="DQ32" s="3">
        <v>400</v>
      </c>
      <c r="DR32" s="3" t="s">
        <v>391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1</v>
      </c>
      <c r="EW32" s="5">
        <v>1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2400</v>
      </c>
      <c r="FX32" s="5">
        <v>1</v>
      </c>
      <c r="FY32" s="5">
        <v>0</v>
      </c>
      <c r="FZ32" s="5">
        <v>0</v>
      </c>
      <c r="GA32" s="5">
        <v>1</v>
      </c>
      <c r="GB32" s="5">
        <v>0</v>
      </c>
      <c r="GC32" s="5">
        <v>0</v>
      </c>
      <c r="GD32" s="5">
        <v>1</v>
      </c>
      <c r="GE32" s="5">
        <v>1</v>
      </c>
      <c r="GF32" s="5">
        <v>0</v>
      </c>
      <c r="GG32" s="5">
        <v>0</v>
      </c>
      <c r="GH32" s="5">
        <v>0</v>
      </c>
      <c r="GI32" s="12">
        <v>1376115.0288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1</v>
      </c>
      <c r="HW32" s="5">
        <v>0</v>
      </c>
      <c r="HX32" s="5">
        <v>0</v>
      </c>
      <c r="HY32" s="5">
        <v>0</v>
      </c>
      <c r="HZ32" s="5">
        <v>1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1</v>
      </c>
      <c r="IH32" s="5">
        <v>0</v>
      </c>
      <c r="II32" s="5">
        <v>1</v>
      </c>
      <c r="IJ32" s="5">
        <v>1</v>
      </c>
      <c r="IK32" s="5">
        <v>0</v>
      </c>
      <c r="IL32" s="5">
        <v>0</v>
      </c>
      <c r="IM32" s="5">
        <v>0</v>
      </c>
      <c r="IN32" s="5">
        <v>1</v>
      </c>
      <c r="IO32" s="5">
        <v>1</v>
      </c>
      <c r="IP32" s="5">
        <v>0</v>
      </c>
      <c r="IQ32" s="5">
        <v>0</v>
      </c>
      <c r="IR32" s="5">
        <v>0</v>
      </c>
      <c r="IS32" s="5">
        <v>1</v>
      </c>
      <c r="IT32" s="5">
        <v>0</v>
      </c>
    </row>
    <row r="33" spans="1:254" x14ac:dyDescent="0.25">
      <c r="A33" s="2" t="s">
        <v>218</v>
      </c>
      <c r="B33" s="5">
        <v>1</v>
      </c>
      <c r="C33" s="3" t="s">
        <v>391</v>
      </c>
      <c r="D33" s="3" t="s">
        <v>391</v>
      </c>
      <c r="E33" s="3">
        <v>0.98</v>
      </c>
      <c r="F33" s="3" t="s">
        <v>391</v>
      </c>
      <c r="G33" s="3" t="s">
        <v>391</v>
      </c>
      <c r="H33" s="3" t="s">
        <v>391</v>
      </c>
      <c r="I33" s="3" t="s">
        <v>391</v>
      </c>
      <c r="J33" s="3" t="s">
        <v>391</v>
      </c>
      <c r="K33" s="3">
        <v>80</v>
      </c>
      <c r="L33" s="3">
        <v>67.275000000000006</v>
      </c>
      <c r="M33" s="5">
        <v>0</v>
      </c>
      <c r="N33" s="5">
        <v>1</v>
      </c>
      <c r="O33" s="5">
        <v>0</v>
      </c>
      <c r="P33" s="3" t="s">
        <v>391</v>
      </c>
      <c r="Q33" s="3" t="s">
        <v>391</v>
      </c>
      <c r="R33" s="3" t="s">
        <v>391</v>
      </c>
      <c r="S33" s="3" t="s">
        <v>391</v>
      </c>
      <c r="T33" s="3" t="s">
        <v>391</v>
      </c>
      <c r="U33" s="3" t="s">
        <v>391</v>
      </c>
      <c r="V33" s="3" t="s">
        <v>391</v>
      </c>
      <c r="W33" s="3" t="s">
        <v>391</v>
      </c>
      <c r="X33" s="3" t="s">
        <v>391</v>
      </c>
      <c r="Y33" s="5">
        <v>0</v>
      </c>
      <c r="Z33" s="5">
        <v>1</v>
      </c>
      <c r="AA33" s="5">
        <v>0</v>
      </c>
      <c r="AB33" s="5">
        <v>0</v>
      </c>
      <c r="AC33" s="5">
        <v>1</v>
      </c>
      <c r="AD33" s="5">
        <v>1</v>
      </c>
      <c r="AE33" s="5">
        <v>0</v>
      </c>
      <c r="AF33" s="5">
        <v>1</v>
      </c>
      <c r="AG33" s="5">
        <v>0</v>
      </c>
      <c r="AH33" s="5">
        <v>0</v>
      </c>
      <c r="AI33" s="5">
        <v>1</v>
      </c>
      <c r="AJ33" s="5" t="s">
        <v>391</v>
      </c>
      <c r="AK33" s="5">
        <v>0</v>
      </c>
      <c r="AL33" s="5">
        <v>1</v>
      </c>
      <c r="AM33" s="5">
        <v>0</v>
      </c>
      <c r="AN33" s="3" t="s">
        <v>391</v>
      </c>
      <c r="AO33" s="3" t="s">
        <v>391</v>
      </c>
      <c r="AP33" s="3" t="s">
        <v>391</v>
      </c>
      <c r="AQ33" s="3" t="s">
        <v>391</v>
      </c>
      <c r="AR33" s="3" t="s">
        <v>391</v>
      </c>
      <c r="AS33" s="3" t="s">
        <v>391</v>
      </c>
      <c r="AT33" s="5" t="s">
        <v>391</v>
      </c>
      <c r="AU33" s="5" t="s">
        <v>391</v>
      </c>
      <c r="AV33" s="5" t="s">
        <v>391</v>
      </c>
      <c r="AW33" s="5" t="s">
        <v>391</v>
      </c>
      <c r="AX33" s="5" t="s">
        <v>391</v>
      </c>
      <c r="AY33" s="5">
        <v>1</v>
      </c>
      <c r="AZ33" s="5">
        <v>0</v>
      </c>
      <c r="BA33" s="5">
        <v>0</v>
      </c>
      <c r="BB33" s="3">
        <v>25</v>
      </c>
      <c r="BC33" s="5">
        <v>400</v>
      </c>
      <c r="BD33" s="3">
        <v>1.5</v>
      </c>
      <c r="BE33" s="3" t="s">
        <v>391</v>
      </c>
      <c r="BF33" s="5" t="s">
        <v>391</v>
      </c>
      <c r="BG33" s="5">
        <v>0</v>
      </c>
      <c r="BH33" s="5">
        <v>0</v>
      </c>
      <c r="BI33" s="5">
        <v>1</v>
      </c>
      <c r="BJ33" s="5">
        <v>1</v>
      </c>
      <c r="BK33" s="5">
        <v>0</v>
      </c>
      <c r="BL33" s="5">
        <v>0</v>
      </c>
      <c r="BM33" s="5">
        <v>1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 t="s">
        <v>391</v>
      </c>
      <c r="BY33" s="5">
        <v>0</v>
      </c>
      <c r="BZ33" s="5">
        <v>1</v>
      </c>
      <c r="CA33" s="5">
        <v>0</v>
      </c>
      <c r="CB33" s="5">
        <v>0</v>
      </c>
      <c r="CC33" s="5">
        <v>0</v>
      </c>
      <c r="CD33" s="5">
        <v>0</v>
      </c>
      <c r="CE33" s="5">
        <v>1</v>
      </c>
      <c r="CF33" s="5">
        <v>1</v>
      </c>
      <c r="CG33" s="5">
        <v>1</v>
      </c>
      <c r="CH33" s="5">
        <v>0</v>
      </c>
      <c r="CI33" s="5">
        <v>0</v>
      </c>
      <c r="CJ33" s="5">
        <v>0</v>
      </c>
      <c r="CK33" s="3" t="s">
        <v>391</v>
      </c>
      <c r="CL33" s="5">
        <v>0</v>
      </c>
      <c r="CM33" s="5">
        <v>0</v>
      </c>
      <c r="CN33" s="5">
        <v>0</v>
      </c>
      <c r="CO33" s="5">
        <v>0</v>
      </c>
      <c r="CP33" s="5">
        <v>1</v>
      </c>
      <c r="CQ33" s="5">
        <v>1</v>
      </c>
      <c r="CR33" s="5">
        <v>0</v>
      </c>
      <c r="CS33" s="5">
        <v>1</v>
      </c>
      <c r="CT33" s="5">
        <v>1</v>
      </c>
      <c r="CU33" s="5">
        <v>0</v>
      </c>
      <c r="CV33" s="5">
        <v>0</v>
      </c>
      <c r="CW33" s="5">
        <v>0</v>
      </c>
      <c r="CX33" s="3" t="s">
        <v>391</v>
      </c>
      <c r="CY33" s="5" t="s">
        <v>391</v>
      </c>
      <c r="CZ33" s="5" t="s">
        <v>391</v>
      </c>
      <c r="DA33" s="5" t="s">
        <v>391</v>
      </c>
      <c r="DB33" s="5">
        <v>1</v>
      </c>
      <c r="DC33" s="5">
        <v>0</v>
      </c>
      <c r="DD33" s="5">
        <v>0</v>
      </c>
      <c r="DE33" s="5">
        <v>0</v>
      </c>
      <c r="DF33" s="5">
        <v>1</v>
      </c>
      <c r="DG33" s="5">
        <v>0</v>
      </c>
      <c r="DH33" s="5" t="s">
        <v>391</v>
      </c>
      <c r="DI33" s="5" t="s">
        <v>391</v>
      </c>
      <c r="DJ33" s="5" t="s">
        <v>391</v>
      </c>
      <c r="DK33" s="3" t="s">
        <v>391</v>
      </c>
      <c r="DL33" s="3">
        <v>182</v>
      </c>
      <c r="DM33" s="3" t="s">
        <v>391</v>
      </c>
      <c r="DN33" s="5" t="s">
        <v>391</v>
      </c>
      <c r="DO33" s="5" t="s">
        <v>391</v>
      </c>
      <c r="DP33" s="12" t="s">
        <v>391</v>
      </c>
      <c r="DQ33" s="12" t="s">
        <v>391</v>
      </c>
      <c r="DR33" s="12" t="s">
        <v>391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1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1525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1</v>
      </c>
      <c r="GE33" s="5">
        <v>1</v>
      </c>
      <c r="GF33" s="5">
        <v>0</v>
      </c>
      <c r="GG33" s="5">
        <v>0</v>
      </c>
      <c r="GH33" s="5">
        <v>0</v>
      </c>
      <c r="GI33" s="3">
        <v>78459.348599999998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1</v>
      </c>
      <c r="HX33" s="5">
        <v>0</v>
      </c>
      <c r="HY33" s="5">
        <v>0</v>
      </c>
      <c r="HZ33" s="5">
        <v>1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1</v>
      </c>
      <c r="IG33" s="5">
        <v>0</v>
      </c>
      <c r="IH33" s="5">
        <v>0</v>
      </c>
      <c r="II33" s="5">
        <v>1</v>
      </c>
      <c r="IJ33" s="5">
        <v>1</v>
      </c>
      <c r="IK33" s="5">
        <v>0</v>
      </c>
      <c r="IL33" s="5">
        <v>0</v>
      </c>
      <c r="IM33" s="5">
        <v>0</v>
      </c>
      <c r="IN33" s="5">
        <v>1</v>
      </c>
      <c r="IO33" s="5">
        <v>1</v>
      </c>
      <c r="IP33" s="5">
        <v>0</v>
      </c>
      <c r="IQ33" s="5">
        <v>0</v>
      </c>
      <c r="IR33" s="5">
        <v>0</v>
      </c>
      <c r="IS33" s="5">
        <v>1</v>
      </c>
      <c r="IT33" s="5">
        <v>0</v>
      </c>
    </row>
    <row r="34" spans="1:254" x14ac:dyDescent="0.25">
      <c r="A34" s="2" t="s">
        <v>219</v>
      </c>
      <c r="B34" s="5">
        <v>1</v>
      </c>
      <c r="C34" s="3">
        <v>1.7</v>
      </c>
      <c r="D34" s="3">
        <v>2.6</v>
      </c>
      <c r="E34" s="3">
        <v>2.15</v>
      </c>
      <c r="F34" s="3" t="s">
        <v>391</v>
      </c>
      <c r="G34" s="3">
        <v>38.786999999999999</v>
      </c>
      <c r="H34" s="3">
        <v>45.036999999999999</v>
      </c>
      <c r="I34" s="3">
        <v>41.911999999999999</v>
      </c>
      <c r="J34" s="3">
        <f>AVERAGE(75)</f>
        <v>75</v>
      </c>
      <c r="K34" s="3">
        <v>100</v>
      </c>
      <c r="L34" s="3">
        <v>83.844999999999999</v>
      </c>
      <c r="M34" s="5">
        <v>0</v>
      </c>
      <c r="N34" s="5">
        <v>1</v>
      </c>
      <c r="O34" s="5">
        <v>0</v>
      </c>
      <c r="P34" s="3" t="s">
        <v>391</v>
      </c>
      <c r="Q34" s="3" t="s">
        <v>391</v>
      </c>
      <c r="R34" s="3" t="s">
        <v>391</v>
      </c>
      <c r="S34" s="3">
        <v>13.4</v>
      </c>
      <c r="T34" s="3">
        <v>13.6</v>
      </c>
      <c r="U34" s="3">
        <v>14.164999999999999</v>
      </c>
      <c r="V34" s="3" t="s">
        <v>391</v>
      </c>
      <c r="W34" s="3" t="s">
        <v>391</v>
      </c>
      <c r="X34" s="3" t="s">
        <v>391</v>
      </c>
      <c r="Y34" s="5">
        <v>0</v>
      </c>
      <c r="Z34" s="5">
        <v>1</v>
      </c>
      <c r="AA34" s="5">
        <v>0</v>
      </c>
      <c r="AB34" s="5">
        <v>0</v>
      </c>
      <c r="AC34" s="5">
        <v>1</v>
      </c>
      <c r="AD34" s="5">
        <v>1</v>
      </c>
      <c r="AE34" s="5">
        <v>0</v>
      </c>
      <c r="AF34" s="5">
        <v>1</v>
      </c>
      <c r="AG34" s="5">
        <v>0</v>
      </c>
      <c r="AH34" s="5">
        <v>0</v>
      </c>
      <c r="AI34" s="5" t="s">
        <v>391</v>
      </c>
      <c r="AJ34" s="5" t="s">
        <v>391</v>
      </c>
      <c r="AK34" s="5">
        <v>0</v>
      </c>
      <c r="AL34" s="5">
        <v>0</v>
      </c>
      <c r="AM34" s="5">
        <v>1</v>
      </c>
      <c r="AN34" s="3" t="s">
        <v>391</v>
      </c>
      <c r="AO34" s="3" t="s">
        <v>391</v>
      </c>
      <c r="AP34" s="3" t="s">
        <v>391</v>
      </c>
      <c r="AQ34" s="3" t="s">
        <v>391</v>
      </c>
      <c r="AR34" s="3" t="s">
        <v>391</v>
      </c>
      <c r="AS34" s="3">
        <v>3</v>
      </c>
      <c r="AT34" s="5" t="s">
        <v>391</v>
      </c>
      <c r="AU34" s="5" t="s">
        <v>391</v>
      </c>
      <c r="AV34" s="5" t="s">
        <v>391</v>
      </c>
      <c r="AW34" s="5" t="s">
        <v>391</v>
      </c>
      <c r="AX34" s="5" t="s">
        <v>391</v>
      </c>
      <c r="AY34" s="5">
        <v>1</v>
      </c>
      <c r="AZ34" s="5">
        <v>0</v>
      </c>
      <c r="BA34" s="5">
        <v>0</v>
      </c>
      <c r="BB34" s="3">
        <v>30</v>
      </c>
      <c r="BC34" s="5">
        <v>250</v>
      </c>
      <c r="BD34" s="3" t="s">
        <v>391</v>
      </c>
      <c r="BE34" s="3" t="s">
        <v>391</v>
      </c>
      <c r="BF34" s="5" t="s">
        <v>391</v>
      </c>
      <c r="BG34" s="5">
        <v>0</v>
      </c>
      <c r="BH34" s="5">
        <v>0</v>
      </c>
      <c r="BI34" s="5">
        <v>0</v>
      </c>
      <c r="BJ34" s="5">
        <v>1</v>
      </c>
      <c r="BK34" s="5">
        <v>0</v>
      </c>
      <c r="BL34" s="5">
        <v>0</v>
      </c>
      <c r="BM34" s="5">
        <v>1</v>
      </c>
      <c r="BN34" s="5">
        <v>0</v>
      </c>
      <c r="BO34" s="5">
        <v>0</v>
      </c>
      <c r="BP34" s="5">
        <v>0</v>
      </c>
      <c r="BQ34" s="5">
        <v>1</v>
      </c>
      <c r="BR34" s="5" t="s">
        <v>391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 t="s">
        <v>391</v>
      </c>
      <c r="BY34" s="5" t="s">
        <v>391</v>
      </c>
      <c r="BZ34" s="5" t="s">
        <v>391</v>
      </c>
      <c r="CA34" s="5" t="s">
        <v>391</v>
      </c>
      <c r="CB34" s="5" t="s">
        <v>391</v>
      </c>
      <c r="CC34" s="5" t="s">
        <v>391</v>
      </c>
      <c r="CD34" s="5" t="s">
        <v>391</v>
      </c>
      <c r="CE34" s="5">
        <v>1</v>
      </c>
      <c r="CF34" s="5">
        <v>1</v>
      </c>
      <c r="CG34" s="5">
        <v>1</v>
      </c>
      <c r="CH34" s="5">
        <v>1</v>
      </c>
      <c r="CI34" s="5">
        <v>0</v>
      </c>
      <c r="CJ34" s="5">
        <v>0</v>
      </c>
      <c r="CK34" s="3" t="s">
        <v>391</v>
      </c>
      <c r="CL34" s="5">
        <v>0</v>
      </c>
      <c r="CM34" s="5">
        <v>0</v>
      </c>
      <c r="CN34" s="5">
        <v>0</v>
      </c>
      <c r="CO34" s="5">
        <v>0</v>
      </c>
      <c r="CP34" s="5">
        <v>1</v>
      </c>
      <c r="CQ34" s="5">
        <v>1</v>
      </c>
      <c r="CR34" s="5">
        <v>0</v>
      </c>
      <c r="CS34" s="5">
        <v>1</v>
      </c>
      <c r="CT34" s="5">
        <v>1</v>
      </c>
      <c r="CU34" s="5">
        <v>0</v>
      </c>
      <c r="CV34" s="5">
        <v>0</v>
      </c>
      <c r="CW34" s="5">
        <v>0</v>
      </c>
      <c r="CX34" s="3" t="s">
        <v>391</v>
      </c>
      <c r="CY34" s="5" t="s">
        <v>391</v>
      </c>
      <c r="CZ34" s="5" t="s">
        <v>391</v>
      </c>
      <c r="DA34" s="5" t="s">
        <v>391</v>
      </c>
      <c r="DB34" s="5">
        <v>1</v>
      </c>
      <c r="DC34" s="5">
        <v>0</v>
      </c>
      <c r="DD34" s="5">
        <v>0</v>
      </c>
      <c r="DE34" s="5">
        <v>0</v>
      </c>
      <c r="DF34" s="5">
        <v>1</v>
      </c>
      <c r="DG34" s="5">
        <v>0</v>
      </c>
      <c r="DH34" s="5" t="s">
        <v>391</v>
      </c>
      <c r="DI34" s="5" t="s">
        <v>391</v>
      </c>
      <c r="DJ34" s="5" t="s">
        <v>391</v>
      </c>
      <c r="DK34" s="3" t="s">
        <v>391</v>
      </c>
      <c r="DL34" s="3" t="s">
        <v>391</v>
      </c>
      <c r="DM34" s="3" t="s">
        <v>391</v>
      </c>
      <c r="DN34" s="5" t="s">
        <v>391</v>
      </c>
      <c r="DO34" s="5" t="s">
        <v>391</v>
      </c>
      <c r="DP34" s="12" t="s">
        <v>391</v>
      </c>
      <c r="DQ34" s="12" t="s">
        <v>391</v>
      </c>
      <c r="DR34" s="12" t="s">
        <v>391</v>
      </c>
      <c r="DS34" s="5">
        <v>0</v>
      </c>
      <c r="DT34" s="5">
        <v>0</v>
      </c>
      <c r="DU34" s="5">
        <v>0</v>
      </c>
      <c r="DV34" s="5">
        <v>0</v>
      </c>
      <c r="DW34" s="5">
        <v>1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1</v>
      </c>
      <c r="ET34" s="5">
        <v>0</v>
      </c>
      <c r="EU34" s="5">
        <v>0</v>
      </c>
      <c r="EV34" s="5">
        <v>1</v>
      </c>
      <c r="EW34" s="5">
        <v>1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200</v>
      </c>
      <c r="FW34" s="5">
        <v>2000</v>
      </c>
      <c r="FX34" s="5">
        <v>1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1</v>
      </c>
      <c r="GE34" s="5">
        <v>0</v>
      </c>
      <c r="GF34" s="5">
        <v>0</v>
      </c>
      <c r="GG34" s="5">
        <v>0</v>
      </c>
      <c r="GH34" s="5">
        <v>0</v>
      </c>
      <c r="GI34" s="12">
        <v>149289.07489999998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1</v>
      </c>
      <c r="HX34" s="5">
        <v>0</v>
      </c>
      <c r="HY34" s="5">
        <v>0</v>
      </c>
      <c r="HZ34" s="5">
        <v>1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1</v>
      </c>
      <c r="IG34" s="5">
        <v>0</v>
      </c>
      <c r="IH34" s="5">
        <v>0</v>
      </c>
      <c r="II34" s="5">
        <v>1</v>
      </c>
      <c r="IJ34" s="5">
        <v>1</v>
      </c>
      <c r="IK34" s="5">
        <v>1</v>
      </c>
      <c r="IL34" s="5">
        <v>0</v>
      </c>
      <c r="IM34" s="5">
        <v>1</v>
      </c>
      <c r="IN34" s="5">
        <v>1</v>
      </c>
      <c r="IO34" s="5">
        <v>1</v>
      </c>
      <c r="IP34" s="5">
        <v>0</v>
      </c>
      <c r="IQ34" s="5">
        <v>0</v>
      </c>
      <c r="IR34" s="5">
        <v>0</v>
      </c>
      <c r="IS34" s="5">
        <v>1</v>
      </c>
      <c r="IT34" s="5">
        <v>0</v>
      </c>
    </row>
    <row r="35" spans="1:254" x14ac:dyDescent="0.25">
      <c r="A35" s="2" t="s">
        <v>220</v>
      </c>
      <c r="B35" s="5">
        <v>1</v>
      </c>
      <c r="C35" s="3">
        <v>2.2599999999999998</v>
      </c>
      <c r="D35" s="3">
        <v>3.1</v>
      </c>
      <c r="E35" s="3">
        <v>2.6812499999999999</v>
      </c>
      <c r="F35" s="3" t="s">
        <v>391</v>
      </c>
      <c r="G35" s="3">
        <v>39.982999999999997</v>
      </c>
      <c r="H35" s="3">
        <v>41.381</v>
      </c>
      <c r="I35" s="3">
        <v>40.682000000000002</v>
      </c>
      <c r="J35" s="3">
        <v>72</v>
      </c>
      <c r="K35" s="3">
        <v>76</v>
      </c>
      <c r="L35" s="3">
        <v>84.230999999999995</v>
      </c>
      <c r="M35" s="5">
        <v>0</v>
      </c>
      <c r="N35" s="5">
        <v>1</v>
      </c>
      <c r="O35" s="5">
        <v>0</v>
      </c>
      <c r="P35" s="3" t="s">
        <v>391</v>
      </c>
      <c r="Q35" s="3" t="s">
        <v>391</v>
      </c>
      <c r="R35" s="3" t="s">
        <v>391</v>
      </c>
      <c r="S35" s="3" t="s">
        <v>391</v>
      </c>
      <c r="T35" s="3" t="s">
        <v>391</v>
      </c>
      <c r="U35" s="3">
        <v>14.5</v>
      </c>
      <c r="V35" s="3" t="s">
        <v>391</v>
      </c>
      <c r="W35" s="3" t="s">
        <v>391</v>
      </c>
      <c r="X35" s="3" t="s">
        <v>391</v>
      </c>
      <c r="Y35" s="5">
        <v>0</v>
      </c>
      <c r="Z35" s="5">
        <v>1</v>
      </c>
      <c r="AA35" s="5">
        <v>0</v>
      </c>
      <c r="AB35" s="5">
        <v>0</v>
      </c>
      <c r="AC35" s="5">
        <v>1</v>
      </c>
      <c r="AD35" s="5">
        <v>1</v>
      </c>
      <c r="AE35" s="5">
        <v>0</v>
      </c>
      <c r="AF35" s="5">
        <v>1</v>
      </c>
      <c r="AG35" s="5">
        <v>0</v>
      </c>
      <c r="AH35" s="5">
        <v>0</v>
      </c>
      <c r="AI35" s="5">
        <v>0</v>
      </c>
      <c r="AJ35" s="5">
        <v>1</v>
      </c>
      <c r="AK35" s="5">
        <v>0</v>
      </c>
      <c r="AL35" s="5">
        <v>0</v>
      </c>
      <c r="AM35" s="5">
        <v>1</v>
      </c>
      <c r="AN35" s="3">
        <v>0.4975</v>
      </c>
      <c r="AO35" s="3">
        <v>0.8</v>
      </c>
      <c r="AP35" s="3" t="s">
        <v>391</v>
      </c>
      <c r="AQ35" s="3">
        <v>2.875</v>
      </c>
      <c r="AR35" s="3">
        <v>3.1669999999999998</v>
      </c>
      <c r="AS35" s="3">
        <v>2.875</v>
      </c>
      <c r="AT35" s="5">
        <v>0</v>
      </c>
      <c r="AU35" s="5">
        <v>1</v>
      </c>
      <c r="AV35" s="5">
        <v>0</v>
      </c>
      <c r="AW35" s="5">
        <v>0</v>
      </c>
      <c r="AX35" s="5">
        <v>0</v>
      </c>
      <c r="AY35" s="5">
        <v>1</v>
      </c>
      <c r="AZ35" s="5">
        <v>0</v>
      </c>
      <c r="BA35" s="5">
        <v>0</v>
      </c>
      <c r="BB35" s="3">
        <v>39.666666999999997</v>
      </c>
      <c r="BC35" s="5">
        <v>300</v>
      </c>
      <c r="BD35" s="3">
        <v>1.5</v>
      </c>
      <c r="BE35" s="3">
        <v>8.9999999999999998E-4</v>
      </c>
      <c r="BF35" s="5">
        <v>0</v>
      </c>
      <c r="BG35" s="5">
        <v>0</v>
      </c>
      <c r="BH35" s="5">
        <v>0</v>
      </c>
      <c r="BI35" s="5">
        <v>0</v>
      </c>
      <c r="BJ35" s="5">
        <v>1</v>
      </c>
      <c r="BK35" s="5">
        <v>0</v>
      </c>
      <c r="BL35" s="5">
        <v>0</v>
      </c>
      <c r="BM35" s="5">
        <v>1</v>
      </c>
      <c r="BN35" s="5">
        <v>0</v>
      </c>
      <c r="BO35" s="5">
        <v>0</v>
      </c>
      <c r="BP35" s="5">
        <v>0</v>
      </c>
      <c r="BQ35" s="5">
        <v>1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1</v>
      </c>
      <c r="BY35" s="5">
        <v>0</v>
      </c>
      <c r="BZ35" s="5">
        <v>1</v>
      </c>
      <c r="CA35" s="5">
        <v>1</v>
      </c>
      <c r="CB35" s="5">
        <v>0</v>
      </c>
      <c r="CC35" s="5">
        <v>0</v>
      </c>
      <c r="CD35" s="5">
        <v>0</v>
      </c>
      <c r="CE35" s="5">
        <v>1</v>
      </c>
      <c r="CF35" s="5">
        <v>1</v>
      </c>
      <c r="CG35" s="5">
        <v>1</v>
      </c>
      <c r="CH35" s="5">
        <v>1</v>
      </c>
      <c r="CI35" s="5">
        <v>0</v>
      </c>
      <c r="CJ35" s="5">
        <v>0</v>
      </c>
      <c r="CK35" s="3">
        <v>1.0329999999999999</v>
      </c>
      <c r="CL35" s="5">
        <v>1</v>
      </c>
      <c r="CM35" s="5">
        <v>0</v>
      </c>
      <c r="CN35" s="5">
        <v>0</v>
      </c>
      <c r="CO35" s="5">
        <v>0</v>
      </c>
      <c r="CP35" s="5">
        <v>1</v>
      </c>
      <c r="CQ35" s="5">
        <v>1</v>
      </c>
      <c r="CR35" s="5">
        <v>0</v>
      </c>
      <c r="CS35" s="5">
        <v>1</v>
      </c>
      <c r="CT35" s="5">
        <v>1</v>
      </c>
      <c r="CU35" s="5">
        <v>0</v>
      </c>
      <c r="CV35" s="5">
        <v>0</v>
      </c>
      <c r="CW35" s="5">
        <v>0</v>
      </c>
      <c r="CX35" s="3" t="s">
        <v>391</v>
      </c>
      <c r="CY35" s="5">
        <v>1</v>
      </c>
      <c r="CZ35" s="5">
        <v>1</v>
      </c>
      <c r="DA35" s="5">
        <v>0</v>
      </c>
      <c r="DB35" s="5">
        <v>1</v>
      </c>
      <c r="DC35" s="5">
        <v>0</v>
      </c>
      <c r="DD35" s="5">
        <v>0</v>
      </c>
      <c r="DE35" s="5">
        <v>0</v>
      </c>
      <c r="DF35" s="5">
        <v>1</v>
      </c>
      <c r="DG35" s="5">
        <v>0</v>
      </c>
      <c r="DH35" s="5">
        <v>1</v>
      </c>
      <c r="DI35" s="5">
        <v>1</v>
      </c>
      <c r="DJ35" s="5">
        <v>0</v>
      </c>
      <c r="DK35" s="3" t="s">
        <v>391</v>
      </c>
      <c r="DL35" s="3" t="s">
        <v>391</v>
      </c>
      <c r="DM35" s="3" t="s">
        <v>391</v>
      </c>
      <c r="DN35" s="5">
        <v>0</v>
      </c>
      <c r="DO35" s="5">
        <v>1</v>
      </c>
      <c r="DP35" s="3">
        <v>34.5</v>
      </c>
      <c r="DQ35" s="3">
        <v>866</v>
      </c>
      <c r="DR35" s="3">
        <v>80</v>
      </c>
      <c r="DS35" s="5">
        <v>0</v>
      </c>
      <c r="DT35" s="5">
        <v>0</v>
      </c>
      <c r="DU35" s="5">
        <v>0</v>
      </c>
      <c r="DV35" s="5">
        <v>0</v>
      </c>
      <c r="DW35" s="5">
        <v>1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1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1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1</v>
      </c>
      <c r="FP35" s="5">
        <v>0</v>
      </c>
      <c r="FQ35" s="5">
        <v>0</v>
      </c>
      <c r="FR35" s="5">
        <v>1</v>
      </c>
      <c r="FS35" s="5">
        <v>0</v>
      </c>
      <c r="FT35" s="5">
        <v>0</v>
      </c>
      <c r="FU35" s="5">
        <v>0</v>
      </c>
      <c r="FV35" s="5">
        <v>0</v>
      </c>
      <c r="FW35" s="5">
        <v>2150</v>
      </c>
      <c r="FX35" s="5">
        <v>1</v>
      </c>
      <c r="FY35" s="5">
        <v>1</v>
      </c>
      <c r="FZ35" s="5">
        <v>0</v>
      </c>
      <c r="GA35" s="5">
        <v>1</v>
      </c>
      <c r="GB35" s="5">
        <v>1</v>
      </c>
      <c r="GC35" s="5">
        <v>1</v>
      </c>
      <c r="GD35" s="5">
        <v>1</v>
      </c>
      <c r="GE35" s="5">
        <v>1</v>
      </c>
      <c r="GF35" s="5">
        <v>0</v>
      </c>
      <c r="GG35" s="5">
        <v>1</v>
      </c>
      <c r="GH35" s="5">
        <v>1</v>
      </c>
      <c r="GI35" s="12">
        <v>10174105.743999999</v>
      </c>
      <c r="GJ35" s="5">
        <v>0</v>
      </c>
      <c r="GK35" s="5">
        <v>0</v>
      </c>
      <c r="GL35" s="5">
        <v>0</v>
      </c>
      <c r="GM35" s="5">
        <v>1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1</v>
      </c>
      <c r="HW35" s="5">
        <v>0</v>
      </c>
      <c r="HX35" s="5">
        <v>0</v>
      </c>
      <c r="HY35" s="5">
        <v>0</v>
      </c>
      <c r="HZ35" s="5">
        <v>1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1</v>
      </c>
      <c r="IH35" s="5">
        <v>0</v>
      </c>
      <c r="II35" s="5">
        <v>1</v>
      </c>
      <c r="IJ35" s="5">
        <v>1</v>
      </c>
      <c r="IK35" s="5">
        <v>1</v>
      </c>
      <c r="IL35" s="5">
        <v>0</v>
      </c>
      <c r="IM35" s="5">
        <v>1</v>
      </c>
      <c r="IN35" s="5">
        <v>1</v>
      </c>
      <c r="IO35" s="5">
        <v>1</v>
      </c>
      <c r="IP35" s="5">
        <v>0</v>
      </c>
      <c r="IQ35" s="5">
        <v>0</v>
      </c>
      <c r="IR35" s="5">
        <v>0</v>
      </c>
      <c r="IS35" s="5">
        <v>1</v>
      </c>
      <c r="IT35" s="5">
        <v>0</v>
      </c>
    </row>
    <row r="36" spans="1:254" x14ac:dyDescent="0.25">
      <c r="A36" s="2" t="s">
        <v>221</v>
      </c>
      <c r="B36" s="5">
        <v>1</v>
      </c>
      <c r="C36" s="3">
        <v>467.8</v>
      </c>
      <c r="D36" s="3">
        <v>403</v>
      </c>
      <c r="E36" s="3">
        <v>307.23333500000001</v>
      </c>
      <c r="F36" s="3">
        <v>26.31</v>
      </c>
      <c r="G36" s="3">
        <v>134.74</v>
      </c>
      <c r="H36" s="3">
        <v>135.53</v>
      </c>
      <c r="I36" s="3">
        <v>135.13499999999999</v>
      </c>
      <c r="J36" s="3">
        <v>105.3</v>
      </c>
      <c r="K36" s="3">
        <v>113.2</v>
      </c>
      <c r="L36" s="3">
        <v>135.13499999999999</v>
      </c>
      <c r="M36" s="5">
        <v>1</v>
      </c>
      <c r="N36" s="5">
        <v>0</v>
      </c>
      <c r="O36" s="5">
        <v>0</v>
      </c>
      <c r="P36" s="3">
        <f>AVERAGE(71,63,59,64,65,76)</f>
        <v>66.333333333333329</v>
      </c>
      <c r="Q36" s="3">
        <f>AVERAGE(80,64,58,50,79,42,63,61,93)</f>
        <v>65.555555555555557</v>
      </c>
      <c r="R36" s="3">
        <v>65.944999999999993</v>
      </c>
      <c r="S36" s="3">
        <f>AVERAGE(192,182,153,194,183,217)</f>
        <v>186.83333333333334</v>
      </c>
      <c r="T36" s="3">
        <f>AVERAGE(220,190,174,149,232,120,181,179,270)</f>
        <v>190.55555555555554</v>
      </c>
      <c r="U36" s="3">
        <v>188.97667000000001</v>
      </c>
      <c r="V36" s="3">
        <f>AVERAGE(55,50,47,60,55,64)</f>
        <v>55.166666666666664</v>
      </c>
      <c r="W36" s="3">
        <f>AVERAGE(70,55,51,43,72,37,57,56,85)</f>
        <v>58.444444444444443</v>
      </c>
      <c r="X36" s="3">
        <v>56.805549999999997</v>
      </c>
      <c r="Y36" s="5">
        <v>1</v>
      </c>
      <c r="Z36" s="5">
        <v>0</v>
      </c>
      <c r="AA36" s="5">
        <v>0</v>
      </c>
      <c r="AB36" s="5">
        <v>0</v>
      </c>
      <c r="AC36" s="5">
        <v>1</v>
      </c>
      <c r="AD36" s="5">
        <v>1</v>
      </c>
      <c r="AE36" s="5">
        <v>0</v>
      </c>
      <c r="AF36" s="5">
        <v>1</v>
      </c>
      <c r="AG36" s="5">
        <v>0</v>
      </c>
      <c r="AH36" s="5">
        <v>1</v>
      </c>
      <c r="AI36" s="5">
        <v>0</v>
      </c>
      <c r="AJ36" s="5">
        <v>0</v>
      </c>
      <c r="AK36" s="5">
        <v>0</v>
      </c>
      <c r="AL36" s="5">
        <v>0</v>
      </c>
      <c r="AM36" s="5">
        <v>1</v>
      </c>
      <c r="AN36" s="3" t="s">
        <v>391</v>
      </c>
      <c r="AO36" s="3" t="s">
        <v>391</v>
      </c>
      <c r="AP36" s="3">
        <f>AVERAGE(0.118,0.131,0.176)</f>
        <v>0.14166666666666666</v>
      </c>
      <c r="AQ36" s="3">
        <v>1.5</v>
      </c>
      <c r="AR36" s="3">
        <v>2.5</v>
      </c>
      <c r="AS36" s="3">
        <v>1.5</v>
      </c>
      <c r="AT36" s="5">
        <v>0</v>
      </c>
      <c r="AU36" s="5">
        <v>1</v>
      </c>
      <c r="AV36" s="5">
        <v>0</v>
      </c>
      <c r="AW36" s="5">
        <v>0</v>
      </c>
      <c r="AX36" s="5">
        <v>0</v>
      </c>
      <c r="AY36" s="5">
        <v>0</v>
      </c>
      <c r="AZ36" s="5">
        <v>1</v>
      </c>
      <c r="BA36" s="5">
        <v>0</v>
      </c>
      <c r="BB36" s="3">
        <v>95</v>
      </c>
      <c r="BC36" s="5">
        <v>25000</v>
      </c>
      <c r="BD36" s="3">
        <v>2.5</v>
      </c>
      <c r="BE36" s="3" t="s">
        <v>391</v>
      </c>
      <c r="BF36" s="5">
        <v>1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1</v>
      </c>
      <c r="BM36" s="5">
        <v>0</v>
      </c>
      <c r="BN36" s="5">
        <v>0</v>
      </c>
      <c r="BO36" s="5">
        <v>1</v>
      </c>
      <c r="BP36" s="5">
        <v>1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 t="s">
        <v>391</v>
      </c>
      <c r="BY36" s="5">
        <v>1</v>
      </c>
      <c r="BZ36" s="5">
        <v>1</v>
      </c>
      <c r="CA36" s="5">
        <v>1</v>
      </c>
      <c r="CB36" s="5">
        <v>0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0</v>
      </c>
      <c r="CJ36" s="5">
        <v>0</v>
      </c>
      <c r="CK36" s="3">
        <v>2.8000000000000001E-2</v>
      </c>
      <c r="CL36" s="5">
        <v>0</v>
      </c>
      <c r="CM36" s="5">
        <v>0</v>
      </c>
      <c r="CN36" s="5">
        <v>0</v>
      </c>
      <c r="CO36" s="5">
        <v>0</v>
      </c>
      <c r="CP36" s="5">
        <v>1</v>
      </c>
      <c r="CQ36" s="5">
        <v>1</v>
      </c>
      <c r="CR36" s="5">
        <v>1</v>
      </c>
      <c r="CS36" s="5">
        <v>0</v>
      </c>
      <c r="CT36" s="5">
        <v>0</v>
      </c>
      <c r="CU36" s="5">
        <v>1</v>
      </c>
      <c r="CV36" s="5">
        <v>0</v>
      </c>
      <c r="CW36" s="5">
        <v>0</v>
      </c>
      <c r="CX36" s="3" t="s">
        <v>391</v>
      </c>
      <c r="CY36" s="5" t="s">
        <v>391</v>
      </c>
      <c r="CZ36" s="5" t="s">
        <v>391</v>
      </c>
      <c r="DA36" s="5">
        <v>1</v>
      </c>
      <c r="DB36" s="5">
        <v>0</v>
      </c>
      <c r="DC36" s="5">
        <v>1</v>
      </c>
      <c r="DD36" s="5">
        <v>0</v>
      </c>
      <c r="DE36" s="5">
        <v>0</v>
      </c>
      <c r="DF36" s="5">
        <v>0</v>
      </c>
      <c r="DG36" s="5">
        <v>0</v>
      </c>
      <c r="DH36" s="5">
        <v>1</v>
      </c>
      <c r="DI36" s="5">
        <v>1</v>
      </c>
      <c r="DJ36" s="5">
        <v>0</v>
      </c>
      <c r="DK36" s="3">
        <v>158.40723684861334</v>
      </c>
      <c r="DL36" s="3">
        <v>1600</v>
      </c>
      <c r="DM36" s="3">
        <v>1.5</v>
      </c>
      <c r="DN36" s="5">
        <v>1</v>
      </c>
      <c r="DO36" s="5">
        <v>1</v>
      </c>
      <c r="DP36" s="3">
        <v>1083.9318250000001</v>
      </c>
      <c r="DQ36" s="3">
        <v>4000</v>
      </c>
      <c r="DR36" s="3" t="s">
        <v>391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1</v>
      </c>
      <c r="ET36" s="5">
        <v>0</v>
      </c>
      <c r="EU36" s="5">
        <v>0</v>
      </c>
      <c r="EV36" s="5">
        <v>1</v>
      </c>
      <c r="EW36" s="5">
        <v>1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 t="s">
        <v>391</v>
      </c>
      <c r="FW36" s="5" t="s">
        <v>391</v>
      </c>
      <c r="FX36" s="5">
        <v>1</v>
      </c>
      <c r="FY36" s="5">
        <v>0</v>
      </c>
      <c r="FZ36" s="5">
        <v>0</v>
      </c>
      <c r="GA36" s="5">
        <v>1</v>
      </c>
      <c r="GB36" s="5">
        <v>0</v>
      </c>
      <c r="GC36" s="5">
        <v>0</v>
      </c>
      <c r="GD36" s="5">
        <v>1</v>
      </c>
      <c r="GE36" s="5">
        <v>1</v>
      </c>
      <c r="GF36" s="5">
        <v>0</v>
      </c>
      <c r="GG36" s="5">
        <v>0</v>
      </c>
      <c r="GH36" s="5">
        <v>0</v>
      </c>
      <c r="GI36" s="3" t="s">
        <v>391</v>
      </c>
      <c r="GJ36" s="5">
        <v>0</v>
      </c>
      <c r="GK36" s="5">
        <v>1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1</v>
      </c>
      <c r="HI36" s="5">
        <v>0</v>
      </c>
      <c r="HJ36" s="5">
        <v>0</v>
      </c>
      <c r="HK36" s="5">
        <v>0</v>
      </c>
      <c r="HL36" s="5">
        <v>0</v>
      </c>
      <c r="HM36" s="5">
        <v>1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1</v>
      </c>
      <c r="HW36" s="5">
        <v>0</v>
      </c>
      <c r="HX36" s="5">
        <v>0</v>
      </c>
      <c r="HY36" s="5">
        <v>0</v>
      </c>
      <c r="HZ36" s="5">
        <v>1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1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1</v>
      </c>
    </row>
    <row r="37" spans="1:254" x14ac:dyDescent="0.25">
      <c r="A37" s="2" t="s">
        <v>222</v>
      </c>
      <c r="B37" s="5" t="s">
        <v>391</v>
      </c>
      <c r="C37" s="3">
        <v>11.2</v>
      </c>
      <c r="D37" s="3">
        <v>17.600000000000001</v>
      </c>
      <c r="E37" s="3">
        <v>14.4</v>
      </c>
      <c r="F37" s="3" t="s">
        <v>391</v>
      </c>
      <c r="G37" s="3">
        <v>53.043999999999997</v>
      </c>
      <c r="H37" s="3">
        <v>62.314999999999998</v>
      </c>
      <c r="I37" s="3">
        <v>57.679499999999997</v>
      </c>
      <c r="J37" s="3">
        <f>AVERAGE(43.6,55.3,41.7,43.6)</f>
        <v>46.050000000000004</v>
      </c>
      <c r="K37" s="3">
        <f>AVERAGE(48.8,64.4,47.7,49.3)</f>
        <v>52.55</v>
      </c>
      <c r="L37" s="3">
        <v>57.679499999999997</v>
      </c>
      <c r="M37" s="5">
        <v>1</v>
      </c>
      <c r="N37" s="5">
        <v>0</v>
      </c>
      <c r="O37" s="5">
        <v>0</v>
      </c>
      <c r="P37" s="3">
        <f>AVERAGE(19,23,23,24,21,23,25,25,23,23)</f>
        <v>22.9</v>
      </c>
      <c r="Q37" s="3">
        <f>AVERAGE(27,20,23,28,25,23,26,28,27,25,32,33,31,32,30,28)</f>
        <v>27.375</v>
      </c>
      <c r="R37" s="3">
        <v>30.881250000000001</v>
      </c>
      <c r="S37" s="3">
        <f>AVERAGE(60,73,70,75,68,68,79,81,74,73)</f>
        <v>72.099999999999994</v>
      </c>
      <c r="T37" s="3">
        <f>AVERAGE(83,58,75,89,82,74,86,86,84,79,101,102,97,99,95,89)</f>
        <v>86.1875</v>
      </c>
      <c r="U37" s="3">
        <v>95.59</v>
      </c>
      <c r="V37" s="3">
        <f>AVERAGE(17,23,22,23,21,22,25,26,24,23)</f>
        <v>22.6</v>
      </c>
      <c r="W37" s="3">
        <f>AVERAGE(27,20,25,28,26,25,27,28,27,25,34,34,31,31,30,28)</f>
        <v>27.875</v>
      </c>
      <c r="X37" s="3">
        <v>29.493749999999999</v>
      </c>
      <c r="Y37" s="5">
        <v>1</v>
      </c>
      <c r="Z37" s="5">
        <v>0</v>
      </c>
      <c r="AA37" s="5">
        <v>0</v>
      </c>
      <c r="AB37" s="5">
        <v>0</v>
      </c>
      <c r="AC37" s="5">
        <v>1</v>
      </c>
      <c r="AD37" s="5">
        <v>1</v>
      </c>
      <c r="AE37" s="5">
        <v>0</v>
      </c>
      <c r="AF37" s="5">
        <v>1</v>
      </c>
      <c r="AG37" s="5">
        <v>0</v>
      </c>
      <c r="AH37" s="5" t="s">
        <v>391</v>
      </c>
      <c r="AI37" s="5" t="s">
        <v>391</v>
      </c>
      <c r="AJ37" s="5" t="s">
        <v>391</v>
      </c>
      <c r="AK37" s="5" t="s">
        <v>391</v>
      </c>
      <c r="AL37" s="5" t="s">
        <v>391</v>
      </c>
      <c r="AM37" s="5" t="s">
        <v>391</v>
      </c>
      <c r="AN37" s="3" t="s">
        <v>391</v>
      </c>
      <c r="AO37" s="3" t="s">
        <v>391</v>
      </c>
      <c r="AP37" s="3" t="s">
        <v>391</v>
      </c>
      <c r="AQ37" s="3">
        <v>1</v>
      </c>
      <c r="AR37" s="3">
        <v>2</v>
      </c>
      <c r="AS37" s="3">
        <v>1</v>
      </c>
      <c r="AT37" s="5" t="s">
        <v>391</v>
      </c>
      <c r="AU37" s="5" t="s">
        <v>391</v>
      </c>
      <c r="AV37" s="5" t="s">
        <v>391</v>
      </c>
      <c r="AW37" s="5" t="s">
        <v>391</v>
      </c>
      <c r="AX37" s="5" t="s">
        <v>391</v>
      </c>
      <c r="AY37" s="5">
        <v>0</v>
      </c>
      <c r="AZ37" s="5">
        <v>1</v>
      </c>
      <c r="BA37" s="5">
        <v>0</v>
      </c>
      <c r="BB37" s="3">
        <v>12.7</v>
      </c>
      <c r="BC37" s="5">
        <v>3000</v>
      </c>
      <c r="BD37" s="3">
        <f>AVERAGE(1.83,2.28)</f>
        <v>2.0549999999999997</v>
      </c>
      <c r="BE37" s="3" t="s">
        <v>391</v>
      </c>
      <c r="BF37" s="5" t="s">
        <v>391</v>
      </c>
      <c r="BG37" s="5">
        <v>0</v>
      </c>
      <c r="BH37" s="5">
        <v>0</v>
      </c>
      <c r="BI37" s="5">
        <v>0</v>
      </c>
      <c r="BJ37" s="5">
        <v>1</v>
      </c>
      <c r="BK37" s="5">
        <v>1</v>
      </c>
      <c r="BL37" s="5">
        <v>0</v>
      </c>
      <c r="BM37" s="5">
        <v>1</v>
      </c>
      <c r="BN37" s="5">
        <v>1</v>
      </c>
      <c r="BO37" s="5">
        <v>0</v>
      </c>
      <c r="BP37" s="5">
        <v>0</v>
      </c>
      <c r="BQ37" s="5" t="s">
        <v>391</v>
      </c>
      <c r="BR37" s="5" t="s">
        <v>391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 t="s">
        <v>391</v>
      </c>
      <c r="BY37" s="18">
        <v>1</v>
      </c>
      <c r="BZ37" s="18">
        <v>1</v>
      </c>
      <c r="CA37" s="18">
        <v>0</v>
      </c>
      <c r="CB37" s="18">
        <v>1</v>
      </c>
      <c r="CC37" s="18">
        <v>0</v>
      </c>
      <c r="CD37" s="18">
        <v>0</v>
      </c>
      <c r="CE37" s="5">
        <v>0</v>
      </c>
      <c r="CF37" s="5">
        <v>1</v>
      </c>
      <c r="CG37" s="5">
        <v>0</v>
      </c>
      <c r="CH37" s="5">
        <v>0</v>
      </c>
      <c r="CI37" s="5">
        <v>0</v>
      </c>
      <c r="CJ37" s="5">
        <v>0</v>
      </c>
      <c r="CK37" s="3">
        <v>0.6</v>
      </c>
      <c r="CL37" s="5">
        <v>0</v>
      </c>
      <c r="CM37" s="5">
        <v>0</v>
      </c>
      <c r="CN37" s="5">
        <v>0</v>
      </c>
      <c r="CO37" s="5">
        <v>0</v>
      </c>
      <c r="CP37" s="5">
        <v>1</v>
      </c>
      <c r="CQ37" s="5">
        <v>1</v>
      </c>
      <c r="CR37" s="5">
        <v>1</v>
      </c>
      <c r="CS37" s="5">
        <v>0</v>
      </c>
      <c r="CT37" s="5">
        <v>0</v>
      </c>
      <c r="CU37" s="5" t="s">
        <v>391</v>
      </c>
      <c r="CV37" s="5" t="s">
        <v>391</v>
      </c>
      <c r="CW37" s="5" t="s">
        <v>391</v>
      </c>
      <c r="CX37" s="3">
        <v>64.55</v>
      </c>
      <c r="CY37" s="5" t="s">
        <v>391</v>
      </c>
      <c r="CZ37" s="5" t="s">
        <v>391</v>
      </c>
      <c r="DA37" s="5">
        <v>0</v>
      </c>
      <c r="DB37" s="5" t="s">
        <v>391</v>
      </c>
      <c r="DC37" s="5" t="s">
        <v>391</v>
      </c>
      <c r="DD37" s="5" t="s">
        <v>391</v>
      </c>
      <c r="DE37" s="5" t="s">
        <v>391</v>
      </c>
      <c r="DF37" s="5" t="s">
        <v>391</v>
      </c>
      <c r="DG37" s="5" t="s">
        <v>391</v>
      </c>
      <c r="DH37" s="5">
        <v>1</v>
      </c>
      <c r="DI37" s="5">
        <v>1</v>
      </c>
      <c r="DJ37" s="5">
        <v>0</v>
      </c>
      <c r="DK37" s="3">
        <v>1208</v>
      </c>
      <c r="DL37" s="3">
        <v>2530</v>
      </c>
      <c r="DM37" s="3" t="s">
        <v>391</v>
      </c>
      <c r="DN37" s="5">
        <v>0</v>
      </c>
      <c r="DO37" s="5">
        <v>1</v>
      </c>
      <c r="DP37" s="3">
        <v>216.76702020202021</v>
      </c>
      <c r="DQ37" s="3">
        <v>800</v>
      </c>
      <c r="DR37" s="3">
        <v>1</v>
      </c>
      <c r="DS37" s="5">
        <v>0</v>
      </c>
      <c r="DT37" s="5">
        <v>0</v>
      </c>
      <c r="DU37" s="5">
        <v>0</v>
      </c>
      <c r="DV37" s="5">
        <v>0</v>
      </c>
      <c r="DW37" s="5">
        <v>1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1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1</v>
      </c>
      <c r="ET37" s="5">
        <v>0</v>
      </c>
      <c r="EU37" s="5">
        <v>0</v>
      </c>
      <c r="EV37" s="5">
        <v>1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1</v>
      </c>
      <c r="FP37" s="5">
        <v>1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43</v>
      </c>
      <c r="FW37" s="5">
        <v>1100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3" t="s">
        <v>391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1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1</v>
      </c>
      <c r="HX37" s="5">
        <v>0</v>
      </c>
      <c r="HY37" s="5">
        <v>0</v>
      </c>
      <c r="HZ37" s="5">
        <v>1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1</v>
      </c>
      <c r="IH37" s="5">
        <v>0</v>
      </c>
      <c r="II37" s="5">
        <v>1</v>
      </c>
      <c r="IJ37" s="5">
        <v>0</v>
      </c>
      <c r="IK37" s="5">
        <v>1</v>
      </c>
      <c r="IL37" s="5">
        <v>0</v>
      </c>
      <c r="IM37" s="5">
        <v>1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</row>
    <row r="38" spans="1:254" x14ac:dyDescent="0.25">
      <c r="A38" s="2" t="s">
        <v>223</v>
      </c>
      <c r="B38" s="5" t="s">
        <v>391</v>
      </c>
      <c r="C38" s="3" t="s">
        <v>391</v>
      </c>
      <c r="D38" s="3" t="s">
        <v>391</v>
      </c>
      <c r="E38" s="3" t="s">
        <v>391</v>
      </c>
      <c r="F38" s="3" t="s">
        <v>391</v>
      </c>
      <c r="G38" s="3" t="s">
        <v>391</v>
      </c>
      <c r="H38" s="3" t="s">
        <v>391</v>
      </c>
      <c r="I38" s="3" t="s">
        <v>391</v>
      </c>
      <c r="J38" s="3" t="s">
        <v>391</v>
      </c>
      <c r="K38" s="3" t="s">
        <v>391</v>
      </c>
      <c r="L38" s="3">
        <v>140</v>
      </c>
      <c r="M38" s="5">
        <v>0</v>
      </c>
      <c r="N38" s="5">
        <v>0</v>
      </c>
      <c r="O38" s="5">
        <v>1</v>
      </c>
      <c r="P38" s="3" t="s">
        <v>391</v>
      </c>
      <c r="Q38" s="3" t="s">
        <v>391</v>
      </c>
      <c r="R38" s="3" t="s">
        <v>391</v>
      </c>
      <c r="S38" s="3" t="s">
        <v>391</v>
      </c>
      <c r="T38" s="3" t="s">
        <v>391</v>
      </c>
      <c r="U38" s="3" t="s">
        <v>391</v>
      </c>
      <c r="V38" s="3" t="s">
        <v>391</v>
      </c>
      <c r="W38" s="3" t="s">
        <v>391</v>
      </c>
      <c r="X38" s="3" t="s">
        <v>391</v>
      </c>
      <c r="Y38" s="5">
        <v>0</v>
      </c>
      <c r="Z38" s="5">
        <v>1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1</v>
      </c>
      <c r="AG38" s="5">
        <v>0</v>
      </c>
      <c r="AH38" s="5">
        <v>0</v>
      </c>
      <c r="AI38" s="5" t="s">
        <v>391</v>
      </c>
      <c r="AJ38" s="5" t="s">
        <v>391</v>
      </c>
      <c r="AK38" s="5">
        <v>0</v>
      </c>
      <c r="AL38" s="5">
        <v>1</v>
      </c>
      <c r="AM38" s="5">
        <v>0</v>
      </c>
      <c r="AN38" s="3" t="s">
        <v>391</v>
      </c>
      <c r="AO38" s="3" t="s">
        <v>391</v>
      </c>
      <c r="AP38" s="3" t="s">
        <v>391</v>
      </c>
      <c r="AQ38" s="3" t="s">
        <v>391</v>
      </c>
      <c r="AR38" s="3" t="s">
        <v>391</v>
      </c>
      <c r="AS38" s="3">
        <v>3</v>
      </c>
      <c r="AT38" s="5" t="s">
        <v>391</v>
      </c>
      <c r="AU38" s="5" t="s">
        <v>391</v>
      </c>
      <c r="AV38" s="5">
        <v>2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3" t="s">
        <v>391</v>
      </c>
      <c r="BC38" s="5">
        <v>2</v>
      </c>
      <c r="BD38" s="3" t="s">
        <v>391</v>
      </c>
      <c r="BE38" s="3" t="s">
        <v>391</v>
      </c>
      <c r="BF38" s="5" t="s">
        <v>391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 t="s">
        <v>391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 t="s">
        <v>391</v>
      </c>
      <c r="BY38" s="5" t="s">
        <v>391</v>
      </c>
      <c r="BZ38" s="5" t="s">
        <v>391</v>
      </c>
      <c r="CA38" s="5" t="s">
        <v>391</v>
      </c>
      <c r="CB38" s="5" t="s">
        <v>391</v>
      </c>
      <c r="CC38" s="5" t="s">
        <v>391</v>
      </c>
      <c r="CD38" s="5" t="s">
        <v>391</v>
      </c>
      <c r="CE38" s="5">
        <v>1</v>
      </c>
      <c r="CF38" s="5">
        <v>1</v>
      </c>
      <c r="CG38" s="5">
        <v>1</v>
      </c>
      <c r="CH38" s="5">
        <v>0</v>
      </c>
      <c r="CI38" s="5">
        <v>0</v>
      </c>
      <c r="CJ38" s="5">
        <v>0</v>
      </c>
      <c r="CK38" s="3" t="s">
        <v>391</v>
      </c>
      <c r="CL38" s="5" t="s">
        <v>391</v>
      </c>
      <c r="CM38" s="5" t="s">
        <v>391</v>
      </c>
      <c r="CN38" s="5" t="s">
        <v>391</v>
      </c>
      <c r="CO38" s="5" t="s">
        <v>391</v>
      </c>
      <c r="CP38" s="5" t="s">
        <v>391</v>
      </c>
      <c r="CQ38" s="5">
        <v>1</v>
      </c>
      <c r="CR38" s="5">
        <v>0</v>
      </c>
      <c r="CS38" s="5">
        <v>1</v>
      </c>
      <c r="CT38" s="5">
        <v>1</v>
      </c>
      <c r="CU38" s="5" t="s">
        <v>391</v>
      </c>
      <c r="CV38" s="5" t="s">
        <v>391</v>
      </c>
      <c r="CW38" s="5" t="s">
        <v>391</v>
      </c>
      <c r="CX38" s="3" t="s">
        <v>391</v>
      </c>
      <c r="CY38" s="5">
        <v>1</v>
      </c>
      <c r="CZ38" s="5" t="s">
        <v>391</v>
      </c>
      <c r="DA38" s="5" t="s">
        <v>391</v>
      </c>
      <c r="DB38" s="5" t="s">
        <v>391</v>
      </c>
      <c r="DC38" s="5" t="s">
        <v>391</v>
      </c>
      <c r="DD38" s="5" t="s">
        <v>391</v>
      </c>
      <c r="DE38" s="5" t="s">
        <v>391</v>
      </c>
      <c r="DF38" s="5" t="s">
        <v>391</v>
      </c>
      <c r="DG38" s="5" t="s">
        <v>391</v>
      </c>
      <c r="DH38" s="5" t="s">
        <v>391</v>
      </c>
      <c r="DI38" s="5" t="s">
        <v>391</v>
      </c>
      <c r="DJ38" s="5" t="s">
        <v>391</v>
      </c>
      <c r="DK38" s="3" t="s">
        <v>391</v>
      </c>
      <c r="DL38" s="3" t="s">
        <v>391</v>
      </c>
      <c r="DM38" s="3" t="s">
        <v>391</v>
      </c>
      <c r="DN38" s="5" t="s">
        <v>391</v>
      </c>
      <c r="DO38" s="5" t="s">
        <v>391</v>
      </c>
      <c r="DP38" s="12" t="s">
        <v>391</v>
      </c>
      <c r="DQ38" s="12" t="s">
        <v>391</v>
      </c>
      <c r="DR38" s="12" t="s">
        <v>391</v>
      </c>
      <c r="DS38" s="5" t="s">
        <v>391</v>
      </c>
      <c r="DT38" s="5" t="s">
        <v>391</v>
      </c>
      <c r="DU38" s="5" t="s">
        <v>391</v>
      </c>
      <c r="DV38" s="5" t="s">
        <v>391</v>
      </c>
      <c r="DW38" s="5" t="s">
        <v>391</v>
      </c>
      <c r="DX38" s="5" t="s">
        <v>391</v>
      </c>
      <c r="DY38" s="5" t="s">
        <v>391</v>
      </c>
      <c r="DZ38" s="5" t="s">
        <v>391</v>
      </c>
      <c r="EA38" s="5" t="s">
        <v>391</v>
      </c>
      <c r="EB38" s="5" t="s">
        <v>391</v>
      </c>
      <c r="EC38" s="5" t="s">
        <v>391</v>
      </c>
      <c r="ED38" s="5" t="s">
        <v>391</v>
      </c>
      <c r="EE38" s="5" t="s">
        <v>391</v>
      </c>
      <c r="EF38" s="5" t="s">
        <v>391</v>
      </c>
      <c r="EG38" s="5" t="s">
        <v>391</v>
      </c>
      <c r="EH38" s="5" t="s">
        <v>391</v>
      </c>
      <c r="EI38" s="5" t="s">
        <v>391</v>
      </c>
      <c r="EJ38" s="5" t="s">
        <v>391</v>
      </c>
      <c r="EK38" s="5" t="s">
        <v>391</v>
      </c>
      <c r="EL38" s="5" t="s">
        <v>391</v>
      </c>
      <c r="EM38" s="5" t="s">
        <v>391</v>
      </c>
      <c r="EN38" s="5" t="s">
        <v>391</v>
      </c>
      <c r="EO38" s="5" t="s">
        <v>391</v>
      </c>
      <c r="EP38" s="5" t="s">
        <v>391</v>
      </c>
      <c r="EQ38" s="5" t="s">
        <v>391</v>
      </c>
      <c r="ER38" s="5" t="s">
        <v>391</v>
      </c>
      <c r="ES38" s="5" t="s">
        <v>391</v>
      </c>
      <c r="ET38" s="5" t="s">
        <v>391</v>
      </c>
      <c r="EU38" s="5" t="s">
        <v>391</v>
      </c>
      <c r="EV38" s="5" t="s">
        <v>391</v>
      </c>
      <c r="EW38" s="5" t="s">
        <v>391</v>
      </c>
      <c r="EX38" s="5" t="s">
        <v>391</v>
      </c>
      <c r="EY38" s="5" t="s">
        <v>391</v>
      </c>
      <c r="EZ38" s="5" t="s">
        <v>391</v>
      </c>
      <c r="FA38" s="5" t="s">
        <v>391</v>
      </c>
      <c r="FB38" s="5" t="s">
        <v>391</v>
      </c>
      <c r="FC38" s="5" t="s">
        <v>391</v>
      </c>
      <c r="FD38" s="5" t="s">
        <v>391</v>
      </c>
      <c r="FE38" s="5" t="s">
        <v>391</v>
      </c>
      <c r="FF38" s="5" t="s">
        <v>391</v>
      </c>
      <c r="FG38" s="5" t="s">
        <v>391</v>
      </c>
      <c r="FH38" s="5" t="s">
        <v>391</v>
      </c>
      <c r="FI38" s="5" t="s">
        <v>391</v>
      </c>
      <c r="FJ38" s="5" t="s">
        <v>391</v>
      </c>
      <c r="FK38" s="5" t="s">
        <v>391</v>
      </c>
      <c r="FL38" s="5" t="s">
        <v>391</v>
      </c>
      <c r="FM38" s="5" t="s">
        <v>391</v>
      </c>
      <c r="FN38" s="5" t="s">
        <v>391</v>
      </c>
      <c r="FO38" s="5" t="s">
        <v>391</v>
      </c>
      <c r="FP38" s="5" t="s">
        <v>391</v>
      </c>
      <c r="FQ38" s="5" t="s">
        <v>391</v>
      </c>
      <c r="FR38" s="5" t="s">
        <v>391</v>
      </c>
      <c r="FS38" s="5" t="s">
        <v>391</v>
      </c>
      <c r="FT38" s="5" t="s">
        <v>391</v>
      </c>
      <c r="FU38" s="5" t="s">
        <v>391</v>
      </c>
      <c r="FV38" s="5" t="s">
        <v>391</v>
      </c>
      <c r="FW38" s="5" t="s">
        <v>391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1</v>
      </c>
      <c r="GF38" s="5">
        <v>0</v>
      </c>
      <c r="GG38" s="5">
        <v>0</v>
      </c>
      <c r="GH38" s="5">
        <v>0</v>
      </c>
      <c r="GI38" s="12">
        <v>396.9873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1</v>
      </c>
      <c r="HY38" s="5">
        <v>0</v>
      </c>
      <c r="HZ38" s="5">
        <v>0</v>
      </c>
      <c r="IA38" s="5">
        <v>0</v>
      </c>
      <c r="IB38" s="5">
        <v>1</v>
      </c>
      <c r="IC38" s="5">
        <v>0</v>
      </c>
      <c r="ID38" s="5">
        <v>0</v>
      </c>
      <c r="IE38" s="5">
        <v>0</v>
      </c>
      <c r="IF38" s="5">
        <v>0</v>
      </c>
      <c r="IG38" s="5">
        <v>1</v>
      </c>
      <c r="IH38" s="5">
        <v>0</v>
      </c>
      <c r="II38" s="5">
        <v>1</v>
      </c>
      <c r="IJ38" s="5">
        <v>0</v>
      </c>
      <c r="IK38" s="5">
        <v>1</v>
      </c>
      <c r="IL38" s="5">
        <v>0</v>
      </c>
      <c r="IM38" s="5">
        <v>1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1</v>
      </c>
    </row>
    <row r="39" spans="1:254" x14ac:dyDescent="0.25">
      <c r="A39" s="2" t="s">
        <v>224</v>
      </c>
      <c r="B39" s="5">
        <v>1</v>
      </c>
      <c r="C39" s="3" t="s">
        <v>391</v>
      </c>
      <c r="D39" s="3" t="s">
        <v>391</v>
      </c>
      <c r="E39" s="3">
        <v>2</v>
      </c>
      <c r="F39" s="3">
        <v>2</v>
      </c>
      <c r="G39" s="3">
        <v>62.825000000000003</v>
      </c>
      <c r="H39" s="3">
        <v>61.338000000000001</v>
      </c>
      <c r="I39" s="3">
        <v>62.081499999999998</v>
      </c>
      <c r="J39" s="3">
        <v>126</v>
      </c>
      <c r="K39" s="3">
        <v>129</v>
      </c>
      <c r="L39" s="3">
        <v>118.65</v>
      </c>
      <c r="M39" s="5">
        <v>0</v>
      </c>
      <c r="N39" s="5">
        <v>0</v>
      </c>
      <c r="O39" s="5">
        <v>1</v>
      </c>
      <c r="P39" s="3" t="s">
        <v>391</v>
      </c>
      <c r="Q39" s="3" t="s">
        <v>391</v>
      </c>
      <c r="R39" s="3" t="s">
        <v>391</v>
      </c>
      <c r="S39" s="3" t="s">
        <v>391</v>
      </c>
      <c r="T39" s="3" t="s">
        <v>391</v>
      </c>
      <c r="U39" s="3">
        <v>22.1875</v>
      </c>
      <c r="V39" s="3" t="s">
        <v>391</v>
      </c>
      <c r="W39" s="3" t="s">
        <v>391</v>
      </c>
      <c r="X39" s="3" t="s">
        <v>391</v>
      </c>
      <c r="Y39" s="5">
        <v>0</v>
      </c>
      <c r="Z39" s="5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1</v>
      </c>
      <c r="AG39" s="5">
        <v>0</v>
      </c>
      <c r="AH39" s="5">
        <v>0</v>
      </c>
      <c r="AI39" s="5">
        <v>1</v>
      </c>
      <c r="AJ39" s="5">
        <v>0</v>
      </c>
      <c r="AK39" s="5">
        <v>0</v>
      </c>
      <c r="AL39" s="5">
        <v>0</v>
      </c>
      <c r="AM39" s="5">
        <v>1</v>
      </c>
      <c r="AN39" s="3">
        <v>0.79</v>
      </c>
      <c r="AO39" s="3" t="s">
        <v>391</v>
      </c>
      <c r="AP39" s="3" t="s">
        <v>391</v>
      </c>
      <c r="AQ39" s="3" t="s">
        <v>391</v>
      </c>
      <c r="AR39" s="3" t="s">
        <v>391</v>
      </c>
      <c r="AS39" s="3">
        <v>3</v>
      </c>
      <c r="AT39" s="5" t="s">
        <v>391</v>
      </c>
      <c r="AU39" s="5" t="s">
        <v>391</v>
      </c>
      <c r="AV39" s="5">
        <v>2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3" t="s">
        <v>391</v>
      </c>
      <c r="BC39" s="5">
        <v>2</v>
      </c>
      <c r="BD39" s="3">
        <v>70</v>
      </c>
      <c r="BE39" s="3">
        <v>2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1</v>
      </c>
      <c r="BR39" s="5" t="s">
        <v>391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 t="s">
        <v>391</v>
      </c>
      <c r="BY39" s="5">
        <v>0</v>
      </c>
      <c r="BZ39" s="5">
        <v>1</v>
      </c>
      <c r="CA39" s="5">
        <v>0</v>
      </c>
      <c r="CB39" s="5">
        <v>0</v>
      </c>
      <c r="CC39" s="5">
        <v>0</v>
      </c>
      <c r="CD39" s="5">
        <v>0</v>
      </c>
      <c r="CE39" s="5">
        <v>1</v>
      </c>
      <c r="CF39" s="5">
        <v>1</v>
      </c>
      <c r="CG39" s="5">
        <v>1</v>
      </c>
      <c r="CH39" s="5">
        <v>0</v>
      </c>
      <c r="CI39" s="5">
        <v>0</v>
      </c>
      <c r="CJ39" s="5">
        <v>0</v>
      </c>
      <c r="CK39" s="3" t="s">
        <v>391</v>
      </c>
      <c r="CL39" s="5">
        <v>0</v>
      </c>
      <c r="CM39" s="5">
        <v>0</v>
      </c>
      <c r="CN39" s="5">
        <v>0</v>
      </c>
      <c r="CO39" s="5">
        <v>0</v>
      </c>
      <c r="CP39" s="5">
        <v>1</v>
      </c>
      <c r="CQ39" s="5">
        <v>1</v>
      </c>
      <c r="CR39" s="5">
        <v>0</v>
      </c>
      <c r="CS39" s="5">
        <v>1</v>
      </c>
      <c r="CT39" s="5">
        <v>1</v>
      </c>
      <c r="CU39" s="5" t="s">
        <v>391</v>
      </c>
      <c r="CV39" s="5" t="s">
        <v>391</v>
      </c>
      <c r="CW39" s="5" t="s">
        <v>391</v>
      </c>
      <c r="CX39" s="3" t="s">
        <v>391</v>
      </c>
      <c r="CY39" s="5">
        <v>1</v>
      </c>
      <c r="CZ39" s="5" t="s">
        <v>391</v>
      </c>
      <c r="DA39" s="5" t="s">
        <v>391</v>
      </c>
      <c r="DB39" s="5">
        <v>1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 t="s">
        <v>391</v>
      </c>
      <c r="DI39" s="5" t="s">
        <v>391</v>
      </c>
      <c r="DJ39" s="5" t="s">
        <v>391</v>
      </c>
      <c r="DK39" s="3" t="s">
        <v>391</v>
      </c>
      <c r="DL39" s="3" t="s">
        <v>391</v>
      </c>
      <c r="DM39" s="3" t="s">
        <v>391</v>
      </c>
      <c r="DN39" s="5" t="s">
        <v>391</v>
      </c>
      <c r="DO39" s="5" t="s">
        <v>391</v>
      </c>
      <c r="DP39" s="12" t="s">
        <v>391</v>
      </c>
      <c r="DQ39" s="12" t="s">
        <v>391</v>
      </c>
      <c r="DR39" s="12" t="s">
        <v>391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1</v>
      </c>
      <c r="ET39" s="5">
        <v>1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1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1000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1</v>
      </c>
      <c r="GF39" s="5">
        <v>0</v>
      </c>
      <c r="GG39" s="5">
        <v>0</v>
      </c>
      <c r="GH39" s="5">
        <v>0</v>
      </c>
      <c r="GI39" s="12">
        <v>730.97520000000009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1</v>
      </c>
      <c r="HY39" s="5">
        <v>0</v>
      </c>
      <c r="HZ39" s="5">
        <v>0</v>
      </c>
      <c r="IA39" s="5">
        <v>0</v>
      </c>
      <c r="IB39" s="5">
        <v>1</v>
      </c>
      <c r="IC39" s="5">
        <v>0</v>
      </c>
      <c r="ID39" s="5">
        <v>0</v>
      </c>
      <c r="IE39" s="5">
        <v>0</v>
      </c>
      <c r="IF39" s="5">
        <v>0</v>
      </c>
      <c r="IG39" s="5">
        <v>1</v>
      </c>
      <c r="IH39" s="5">
        <v>0</v>
      </c>
      <c r="II39" s="5">
        <v>1</v>
      </c>
      <c r="IJ39" s="5">
        <v>0</v>
      </c>
      <c r="IK39" s="5">
        <v>1</v>
      </c>
      <c r="IL39" s="5">
        <v>0</v>
      </c>
      <c r="IM39" s="5">
        <v>1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1</v>
      </c>
      <c r="IT39" s="5">
        <v>0</v>
      </c>
    </row>
    <row r="40" spans="1:254" x14ac:dyDescent="0.25">
      <c r="A40" s="2" t="s">
        <v>225</v>
      </c>
      <c r="B40" s="5">
        <v>1</v>
      </c>
      <c r="C40" s="3">
        <v>2.355</v>
      </c>
      <c r="D40" s="3">
        <v>3.57</v>
      </c>
      <c r="E40" s="3">
        <v>2.9624999999999999</v>
      </c>
      <c r="F40" s="3" t="s">
        <v>391</v>
      </c>
      <c r="G40" s="3">
        <v>45.593000000000004</v>
      </c>
      <c r="H40" s="3">
        <v>53.84</v>
      </c>
      <c r="I40" s="3">
        <v>49.716500000000003</v>
      </c>
      <c r="J40" s="3">
        <v>92</v>
      </c>
      <c r="K40" s="3">
        <v>120</v>
      </c>
      <c r="L40" s="3">
        <v>95.055000000000007</v>
      </c>
      <c r="M40" s="5">
        <v>0</v>
      </c>
      <c r="N40" s="5">
        <v>1</v>
      </c>
      <c r="O40" s="5">
        <v>0</v>
      </c>
      <c r="P40" s="3" t="s">
        <v>391</v>
      </c>
      <c r="Q40" s="3" t="s">
        <v>391</v>
      </c>
      <c r="R40" s="3" t="s">
        <v>391</v>
      </c>
      <c r="S40" s="3" t="s">
        <v>391</v>
      </c>
      <c r="T40" s="3" t="s">
        <v>391</v>
      </c>
      <c r="U40" s="3">
        <v>17</v>
      </c>
      <c r="V40" s="3" t="s">
        <v>391</v>
      </c>
      <c r="W40" s="3" t="s">
        <v>391</v>
      </c>
      <c r="X40" s="3" t="s">
        <v>391</v>
      </c>
      <c r="Y40" s="5">
        <v>0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1</v>
      </c>
      <c r="AG40" s="5">
        <v>0</v>
      </c>
      <c r="AH40" s="5">
        <v>0</v>
      </c>
      <c r="AI40" s="5">
        <v>1</v>
      </c>
      <c r="AJ40" s="5">
        <v>0</v>
      </c>
      <c r="AK40" s="5">
        <v>0</v>
      </c>
      <c r="AL40" s="5">
        <v>0</v>
      </c>
      <c r="AM40" s="5">
        <v>1</v>
      </c>
      <c r="AN40" s="3">
        <v>0.69499999999999995</v>
      </c>
      <c r="AO40" s="3">
        <v>0.72</v>
      </c>
      <c r="AP40" s="3" t="s">
        <v>391</v>
      </c>
      <c r="AQ40" s="3">
        <v>3</v>
      </c>
      <c r="AR40" s="3">
        <v>4.0999999999999996</v>
      </c>
      <c r="AS40" s="3">
        <v>3</v>
      </c>
      <c r="AT40" s="5">
        <v>0</v>
      </c>
      <c r="AU40" s="5">
        <v>1</v>
      </c>
      <c r="AV40" s="5">
        <v>0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3">
        <v>47.863332999999997</v>
      </c>
      <c r="BC40" s="5">
        <v>260</v>
      </c>
      <c r="BD40" s="3">
        <v>1.5</v>
      </c>
      <c r="BE40" s="3">
        <v>1.6000000000000001E-3</v>
      </c>
      <c r="BF40" s="5">
        <v>1</v>
      </c>
      <c r="BG40" s="5">
        <v>0</v>
      </c>
      <c r="BH40" s="5">
        <v>0</v>
      </c>
      <c r="BI40" s="5">
        <v>0</v>
      </c>
      <c r="BJ40" s="5">
        <v>1</v>
      </c>
      <c r="BK40" s="5">
        <v>0</v>
      </c>
      <c r="BL40" s="5">
        <v>0</v>
      </c>
      <c r="BM40" s="5">
        <v>1</v>
      </c>
      <c r="BN40" s="5">
        <v>0</v>
      </c>
      <c r="BO40" s="5">
        <v>0</v>
      </c>
      <c r="BP40" s="5">
        <v>0</v>
      </c>
      <c r="BQ40" s="5">
        <v>1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1</v>
      </c>
      <c r="BY40" s="5">
        <v>1</v>
      </c>
      <c r="BZ40" s="5">
        <v>1</v>
      </c>
      <c r="CA40" s="5">
        <v>1</v>
      </c>
      <c r="CB40" s="5">
        <v>0</v>
      </c>
      <c r="CC40" s="5">
        <v>0</v>
      </c>
      <c r="CD40" s="5">
        <v>0</v>
      </c>
      <c r="CE40" s="5">
        <v>1</v>
      </c>
      <c r="CF40" s="5">
        <v>1</v>
      </c>
      <c r="CG40" s="5">
        <v>1</v>
      </c>
      <c r="CH40" s="5">
        <v>1</v>
      </c>
      <c r="CI40" s="5">
        <v>0</v>
      </c>
      <c r="CJ40" s="5">
        <v>0</v>
      </c>
      <c r="CK40" s="3" t="s">
        <v>391</v>
      </c>
      <c r="CL40" s="5">
        <v>1</v>
      </c>
      <c r="CM40" s="5">
        <v>0</v>
      </c>
      <c r="CN40" s="5">
        <v>0</v>
      </c>
      <c r="CO40" s="5">
        <v>0</v>
      </c>
      <c r="CP40" s="5">
        <v>1</v>
      </c>
      <c r="CQ40" s="5">
        <v>1</v>
      </c>
      <c r="CR40" s="5">
        <v>0</v>
      </c>
      <c r="CS40" s="5">
        <v>1</v>
      </c>
      <c r="CT40" s="5">
        <v>1</v>
      </c>
      <c r="CU40" s="5" t="s">
        <v>391</v>
      </c>
      <c r="CV40" s="5" t="s">
        <v>391</v>
      </c>
      <c r="CW40" s="5" t="s">
        <v>391</v>
      </c>
      <c r="CX40" s="3" t="s">
        <v>391</v>
      </c>
      <c r="CY40" s="5">
        <v>1</v>
      </c>
      <c r="CZ40" s="5">
        <v>1</v>
      </c>
      <c r="DA40" s="5">
        <v>1</v>
      </c>
      <c r="DB40" s="5">
        <v>0</v>
      </c>
      <c r="DC40" s="5">
        <v>0</v>
      </c>
      <c r="DD40" s="5">
        <v>0</v>
      </c>
      <c r="DE40" s="5">
        <v>0</v>
      </c>
      <c r="DF40" s="5">
        <v>1</v>
      </c>
      <c r="DG40" s="5">
        <v>1</v>
      </c>
      <c r="DH40" s="5">
        <v>1</v>
      </c>
      <c r="DI40" s="5">
        <v>1</v>
      </c>
      <c r="DJ40" s="5">
        <v>0</v>
      </c>
      <c r="DK40" s="3" t="s">
        <v>391</v>
      </c>
      <c r="DL40" s="3">
        <v>1500</v>
      </c>
      <c r="DM40" s="3" t="s">
        <v>391</v>
      </c>
      <c r="DN40" s="5">
        <v>1</v>
      </c>
      <c r="DO40" s="5">
        <v>0</v>
      </c>
      <c r="DP40" s="3">
        <v>200</v>
      </c>
      <c r="DQ40" s="3">
        <v>1000</v>
      </c>
      <c r="DR40" s="3">
        <v>105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1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2500</v>
      </c>
      <c r="FX40" s="5">
        <v>1</v>
      </c>
      <c r="FY40" s="5">
        <v>0</v>
      </c>
      <c r="FZ40" s="5">
        <v>0</v>
      </c>
      <c r="GA40" s="5">
        <v>1</v>
      </c>
      <c r="GB40" s="5">
        <v>0</v>
      </c>
      <c r="GC40" s="5">
        <v>0</v>
      </c>
      <c r="GD40" s="5">
        <v>1</v>
      </c>
      <c r="GE40" s="5">
        <v>1</v>
      </c>
      <c r="GF40" s="5">
        <v>0</v>
      </c>
      <c r="GG40" s="5">
        <v>1</v>
      </c>
      <c r="GH40" s="5">
        <v>0</v>
      </c>
      <c r="GI40" s="12">
        <v>1642680.8409000002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1</v>
      </c>
      <c r="HW40" s="5">
        <v>0</v>
      </c>
      <c r="HX40" s="5">
        <v>0</v>
      </c>
      <c r="HY40" s="5">
        <v>0</v>
      </c>
      <c r="HZ40" s="5">
        <v>1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1</v>
      </c>
      <c r="IG40" s="5">
        <v>0</v>
      </c>
      <c r="IH40" s="5">
        <v>0</v>
      </c>
      <c r="II40" s="5">
        <v>1</v>
      </c>
      <c r="IJ40" s="5">
        <v>1</v>
      </c>
      <c r="IK40" s="5">
        <v>1</v>
      </c>
      <c r="IL40" s="5">
        <v>0</v>
      </c>
      <c r="IM40" s="5">
        <v>1</v>
      </c>
      <c r="IN40" s="5">
        <v>1</v>
      </c>
      <c r="IO40" s="5">
        <v>1</v>
      </c>
      <c r="IP40" s="5">
        <v>1</v>
      </c>
      <c r="IQ40" s="5">
        <v>0</v>
      </c>
      <c r="IR40" s="5">
        <v>0</v>
      </c>
      <c r="IS40" s="5">
        <v>1</v>
      </c>
      <c r="IT40" s="5">
        <v>0</v>
      </c>
    </row>
    <row r="41" spans="1:254" x14ac:dyDescent="0.25">
      <c r="A41" s="2" t="s">
        <v>226</v>
      </c>
      <c r="B41" s="5">
        <v>1</v>
      </c>
      <c r="C41" s="3">
        <f>0.1058*G41^(3.0214)/1000</f>
        <v>33.112076012041101</v>
      </c>
      <c r="D41" s="3">
        <f>0.1058*H41^(3.0214)/1000</f>
        <v>40.044348787266955</v>
      </c>
      <c r="E41" s="3">
        <v>21.6</v>
      </c>
      <c r="F41" s="3" t="s">
        <v>391</v>
      </c>
      <c r="G41" s="3">
        <v>65.896000000000001</v>
      </c>
      <c r="H41" s="3">
        <v>70.174999999999997</v>
      </c>
      <c r="I41" s="3">
        <v>68.035499999999999</v>
      </c>
      <c r="J41" s="3">
        <v>70</v>
      </c>
      <c r="K41" s="3">
        <v>80</v>
      </c>
      <c r="L41" s="3">
        <v>68.035499999999999</v>
      </c>
      <c r="M41" s="5">
        <v>1</v>
      </c>
      <c r="N41" s="5">
        <v>0</v>
      </c>
      <c r="O41" s="5">
        <v>0</v>
      </c>
      <c r="P41" s="3" t="s">
        <v>391</v>
      </c>
      <c r="Q41" s="3" t="s">
        <v>391</v>
      </c>
      <c r="R41" s="3" t="s">
        <v>391</v>
      </c>
      <c r="S41" s="3">
        <v>89.3</v>
      </c>
      <c r="T41" s="3">
        <v>88</v>
      </c>
      <c r="U41" s="3">
        <v>88.65</v>
      </c>
      <c r="V41" s="3">
        <v>24.6</v>
      </c>
      <c r="W41" s="3">
        <v>24.3</v>
      </c>
      <c r="X41" s="3">
        <v>24.5</v>
      </c>
      <c r="Y41" s="5">
        <v>1</v>
      </c>
      <c r="Z41" s="5">
        <v>0</v>
      </c>
      <c r="AA41" s="5">
        <v>0</v>
      </c>
      <c r="AB41" s="5">
        <v>0</v>
      </c>
      <c r="AC41" s="5">
        <v>1</v>
      </c>
      <c r="AD41" s="5">
        <v>1</v>
      </c>
      <c r="AE41" s="5">
        <v>0</v>
      </c>
      <c r="AF41" s="5">
        <v>1</v>
      </c>
      <c r="AG41" s="5">
        <v>0</v>
      </c>
      <c r="AH41" s="5" t="s">
        <v>227</v>
      </c>
      <c r="AI41" s="5">
        <v>1</v>
      </c>
      <c r="AJ41" s="5">
        <v>0</v>
      </c>
      <c r="AK41" s="5">
        <v>0</v>
      </c>
      <c r="AL41" s="5">
        <v>1</v>
      </c>
      <c r="AM41" s="5">
        <v>0</v>
      </c>
      <c r="AN41" s="3" t="s">
        <v>391</v>
      </c>
      <c r="AO41" s="3" t="s">
        <v>391</v>
      </c>
      <c r="AP41" s="3" t="s">
        <v>391</v>
      </c>
      <c r="AQ41" s="3" t="s">
        <v>391</v>
      </c>
      <c r="AR41" s="3" t="s">
        <v>391</v>
      </c>
      <c r="AS41" s="3">
        <v>3</v>
      </c>
      <c r="AT41" s="5" t="s">
        <v>391</v>
      </c>
      <c r="AU41" s="5" t="s">
        <v>391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1</v>
      </c>
      <c r="BB41" s="3">
        <v>30.45</v>
      </c>
      <c r="BC41" s="5">
        <v>2500</v>
      </c>
      <c r="BD41" s="3">
        <v>2</v>
      </c>
      <c r="BE41" s="3" t="s">
        <v>391</v>
      </c>
      <c r="BF41" s="5">
        <v>1</v>
      </c>
      <c r="BG41" s="5">
        <v>0</v>
      </c>
      <c r="BH41" s="5">
        <v>0</v>
      </c>
      <c r="BI41" s="5">
        <v>1</v>
      </c>
      <c r="BJ41" s="5">
        <v>1</v>
      </c>
      <c r="BK41" s="5">
        <v>1</v>
      </c>
      <c r="BL41" s="5">
        <v>0</v>
      </c>
      <c r="BM41" s="5">
        <v>1</v>
      </c>
      <c r="BN41" s="5">
        <v>1</v>
      </c>
      <c r="BO41" s="5">
        <v>0</v>
      </c>
      <c r="BP41" s="5">
        <v>0</v>
      </c>
      <c r="BQ41" s="5">
        <v>1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 t="s">
        <v>391</v>
      </c>
      <c r="BY41" s="5">
        <v>0</v>
      </c>
      <c r="BZ41" s="5">
        <v>0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0</v>
      </c>
      <c r="CI41" s="5">
        <v>0</v>
      </c>
      <c r="CJ41" s="5">
        <v>0</v>
      </c>
      <c r="CK41" s="3" t="s">
        <v>391</v>
      </c>
      <c r="CL41" s="5">
        <v>0</v>
      </c>
      <c r="CM41" s="5">
        <v>0</v>
      </c>
      <c r="CN41" s="5">
        <v>0</v>
      </c>
      <c r="CO41" s="5">
        <v>0</v>
      </c>
      <c r="CP41" s="5">
        <v>1</v>
      </c>
      <c r="CQ41" s="5">
        <v>1</v>
      </c>
      <c r="CR41" s="5">
        <v>1</v>
      </c>
      <c r="CS41" s="5">
        <v>0</v>
      </c>
      <c r="CT41" s="5">
        <v>0</v>
      </c>
      <c r="CU41" s="5" t="s">
        <v>391</v>
      </c>
      <c r="CV41" s="5" t="s">
        <v>391</v>
      </c>
      <c r="CW41" s="5" t="s">
        <v>391</v>
      </c>
      <c r="CX41" s="3" t="s">
        <v>391</v>
      </c>
      <c r="CY41" s="5" t="s">
        <v>391</v>
      </c>
      <c r="CZ41" s="5" t="s">
        <v>391</v>
      </c>
      <c r="DA41" s="5" t="s">
        <v>391</v>
      </c>
      <c r="DB41" s="5">
        <v>1</v>
      </c>
      <c r="DC41" s="5">
        <v>1</v>
      </c>
      <c r="DD41" s="5">
        <v>1</v>
      </c>
      <c r="DE41" s="5">
        <v>0</v>
      </c>
      <c r="DF41" s="5">
        <v>1</v>
      </c>
      <c r="DG41" s="5">
        <v>0</v>
      </c>
      <c r="DH41" s="5">
        <v>0</v>
      </c>
      <c r="DI41" s="5">
        <v>1</v>
      </c>
      <c r="DJ41" s="5">
        <v>0</v>
      </c>
      <c r="DK41" s="3" t="s">
        <v>391</v>
      </c>
      <c r="DL41" s="3" t="s">
        <v>391</v>
      </c>
      <c r="DM41" s="3" t="s">
        <v>391</v>
      </c>
      <c r="DN41" s="5" t="s">
        <v>391</v>
      </c>
      <c r="DO41" s="5" t="s">
        <v>391</v>
      </c>
      <c r="DP41" s="3" t="s">
        <v>391</v>
      </c>
      <c r="DQ41" s="3" t="s">
        <v>391</v>
      </c>
      <c r="DR41" s="3" t="s">
        <v>391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1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1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1</v>
      </c>
      <c r="EW41" s="5">
        <v>0</v>
      </c>
      <c r="EX41" s="5">
        <v>0</v>
      </c>
      <c r="EY41" s="5">
        <v>0</v>
      </c>
      <c r="EZ41" s="5">
        <v>1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1</v>
      </c>
      <c r="FV41" s="5">
        <v>0</v>
      </c>
      <c r="FW41" s="5">
        <v>1800</v>
      </c>
      <c r="FX41" s="5">
        <v>0</v>
      </c>
      <c r="FY41" s="5">
        <v>0</v>
      </c>
      <c r="FZ41" s="5">
        <v>0</v>
      </c>
      <c r="GA41" s="5">
        <v>1</v>
      </c>
      <c r="GB41" s="5">
        <v>0</v>
      </c>
      <c r="GC41" s="5">
        <v>0</v>
      </c>
      <c r="GD41" s="5">
        <v>0</v>
      </c>
      <c r="GE41" s="5">
        <v>1</v>
      </c>
      <c r="GF41" s="5">
        <v>0</v>
      </c>
      <c r="GG41" s="5">
        <v>0</v>
      </c>
      <c r="GH41" s="5">
        <v>0</v>
      </c>
      <c r="GI41" s="12">
        <v>518773.0577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1</v>
      </c>
      <c r="HX41" s="5">
        <v>0</v>
      </c>
      <c r="HY41" s="5">
        <v>0</v>
      </c>
      <c r="HZ41" s="5">
        <v>0</v>
      </c>
      <c r="IA41" s="5">
        <v>1</v>
      </c>
      <c r="IB41" s="5">
        <v>0</v>
      </c>
      <c r="IC41" s="5">
        <v>0</v>
      </c>
      <c r="ID41" s="5">
        <v>0</v>
      </c>
      <c r="IE41" s="5">
        <v>0</v>
      </c>
      <c r="IF41" s="5">
        <v>1</v>
      </c>
      <c r="IG41" s="5">
        <v>0</v>
      </c>
      <c r="IH41" s="5">
        <v>0</v>
      </c>
      <c r="II41" s="5">
        <v>1</v>
      </c>
      <c r="IJ41" s="5">
        <v>1</v>
      </c>
      <c r="IK41" s="5">
        <v>0</v>
      </c>
      <c r="IL41" s="5">
        <v>1</v>
      </c>
      <c r="IM41" s="5">
        <v>0</v>
      </c>
      <c r="IN41" s="5">
        <v>1</v>
      </c>
      <c r="IO41" s="5">
        <v>1</v>
      </c>
      <c r="IP41" s="5">
        <v>1</v>
      </c>
      <c r="IQ41" s="5">
        <v>0</v>
      </c>
      <c r="IR41" s="5">
        <v>0</v>
      </c>
      <c r="IS41" s="5">
        <v>1</v>
      </c>
      <c r="IT41" s="5">
        <v>0</v>
      </c>
    </row>
    <row r="42" spans="1:254" x14ac:dyDescent="0.25">
      <c r="A42" s="2" t="s">
        <v>228</v>
      </c>
      <c r="B42" s="5">
        <v>1</v>
      </c>
      <c r="C42" s="3">
        <v>13.2</v>
      </c>
      <c r="D42" s="3">
        <v>29.4</v>
      </c>
      <c r="E42" s="3">
        <v>21.3</v>
      </c>
      <c r="F42" s="3" t="s">
        <v>391</v>
      </c>
      <c r="G42" s="3">
        <v>48.909199999999998</v>
      </c>
      <c r="H42" s="3">
        <v>57.131</v>
      </c>
      <c r="I42" s="3">
        <v>53.020099999999999</v>
      </c>
      <c r="J42" s="3">
        <v>45.87</v>
      </c>
      <c r="K42" s="3">
        <v>53.89</v>
      </c>
      <c r="L42" s="3">
        <v>53.020099999999999</v>
      </c>
      <c r="M42" s="5">
        <v>1</v>
      </c>
      <c r="N42" s="5">
        <v>0</v>
      </c>
      <c r="O42" s="5">
        <v>0</v>
      </c>
      <c r="P42" s="3" t="s">
        <v>391</v>
      </c>
      <c r="Q42" s="3" t="s">
        <v>391</v>
      </c>
      <c r="R42" s="3" t="s">
        <v>391</v>
      </c>
      <c r="S42" s="3">
        <f>AVERAGE(70,71,81)</f>
        <v>74</v>
      </c>
      <c r="T42" s="3">
        <f>AVERAGE(81,85,80)</f>
        <v>82</v>
      </c>
      <c r="U42" s="3">
        <v>78</v>
      </c>
      <c r="V42" s="3">
        <f>AVERAGE(19,19,22)</f>
        <v>20</v>
      </c>
      <c r="W42" s="3">
        <f>AVERAGE(23,24,22)</f>
        <v>23</v>
      </c>
      <c r="X42" s="3">
        <v>21.5</v>
      </c>
      <c r="Y42" s="5">
        <v>1</v>
      </c>
      <c r="Z42" s="5">
        <v>0</v>
      </c>
      <c r="AA42" s="5">
        <v>0</v>
      </c>
      <c r="AB42" s="5">
        <v>0</v>
      </c>
      <c r="AC42" s="5">
        <v>1</v>
      </c>
      <c r="AD42" s="5">
        <v>1</v>
      </c>
      <c r="AE42" s="5">
        <v>0</v>
      </c>
      <c r="AF42" s="5">
        <v>1</v>
      </c>
      <c r="AG42" s="5">
        <v>0</v>
      </c>
      <c r="AH42" s="5" t="s">
        <v>229</v>
      </c>
      <c r="AI42" s="5">
        <v>1</v>
      </c>
      <c r="AJ42" s="5">
        <v>0</v>
      </c>
      <c r="AK42" s="5">
        <v>0</v>
      </c>
      <c r="AL42" s="5">
        <v>1</v>
      </c>
      <c r="AM42" s="5">
        <v>0</v>
      </c>
      <c r="AN42" s="3">
        <v>0.34450000000000003</v>
      </c>
      <c r="AO42" s="3">
        <v>0.41499999999999998</v>
      </c>
      <c r="AP42" s="3" t="s">
        <v>391</v>
      </c>
      <c r="AQ42" s="3" t="s">
        <v>391</v>
      </c>
      <c r="AR42" s="3" t="s">
        <v>391</v>
      </c>
      <c r="AS42" s="3">
        <v>1.5</v>
      </c>
      <c r="AT42" s="5">
        <v>1</v>
      </c>
      <c r="AU42" s="5">
        <v>1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1</v>
      </c>
      <c r="BB42" s="3">
        <v>40</v>
      </c>
      <c r="BC42" s="5">
        <v>2500</v>
      </c>
      <c r="BD42" s="3">
        <v>2</v>
      </c>
      <c r="BE42" s="3" t="s">
        <v>391</v>
      </c>
      <c r="BF42" s="5">
        <v>0</v>
      </c>
      <c r="BG42" s="5">
        <v>0</v>
      </c>
      <c r="BH42" s="5">
        <v>0</v>
      </c>
      <c r="BI42" s="5">
        <v>1</v>
      </c>
      <c r="BJ42" s="5">
        <v>1</v>
      </c>
      <c r="BK42" s="5">
        <v>1</v>
      </c>
      <c r="BL42" s="5">
        <v>0</v>
      </c>
      <c r="BM42" s="5">
        <v>1</v>
      </c>
      <c r="BN42" s="5">
        <v>1</v>
      </c>
      <c r="BO42" s="5">
        <v>0</v>
      </c>
      <c r="BP42" s="5">
        <v>0</v>
      </c>
      <c r="BQ42" s="5">
        <v>1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1</v>
      </c>
      <c r="BY42" s="5">
        <v>0</v>
      </c>
      <c r="BZ42" s="5">
        <v>0</v>
      </c>
      <c r="CA42" s="5">
        <v>0</v>
      </c>
      <c r="CB42" s="5">
        <v>0</v>
      </c>
      <c r="CC42" s="5">
        <v>1</v>
      </c>
      <c r="CD42" s="5">
        <v>0</v>
      </c>
      <c r="CE42" s="5">
        <v>1</v>
      </c>
      <c r="CF42" s="5">
        <v>1</v>
      </c>
      <c r="CG42" s="5">
        <v>1</v>
      </c>
      <c r="CH42" s="5">
        <v>0</v>
      </c>
      <c r="CI42" s="5">
        <v>0</v>
      </c>
      <c r="CJ42" s="5">
        <v>0</v>
      </c>
      <c r="CK42" s="3" t="s">
        <v>391</v>
      </c>
      <c r="CL42" s="5">
        <v>0</v>
      </c>
      <c r="CM42" s="5">
        <v>0</v>
      </c>
      <c r="CN42" s="5">
        <v>0</v>
      </c>
      <c r="CO42" s="5">
        <v>0</v>
      </c>
      <c r="CP42" s="5">
        <v>1</v>
      </c>
      <c r="CQ42" s="5">
        <v>1</v>
      </c>
      <c r="CR42" s="5">
        <v>1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3" t="s">
        <v>391</v>
      </c>
      <c r="CY42" s="5">
        <v>0</v>
      </c>
      <c r="CZ42" s="5">
        <v>1</v>
      </c>
      <c r="DA42" s="5">
        <v>0</v>
      </c>
      <c r="DB42" s="5">
        <v>1</v>
      </c>
      <c r="DC42" s="5">
        <v>1</v>
      </c>
      <c r="DD42" s="5">
        <v>1</v>
      </c>
      <c r="DE42" s="5">
        <v>0</v>
      </c>
      <c r="DF42" s="5">
        <v>1</v>
      </c>
      <c r="DG42" s="5">
        <v>0</v>
      </c>
      <c r="DH42" s="5">
        <v>0</v>
      </c>
      <c r="DI42" s="5">
        <v>1</v>
      </c>
      <c r="DJ42" s="5">
        <v>0</v>
      </c>
      <c r="DK42" s="3" t="s">
        <v>391</v>
      </c>
      <c r="DL42" s="3" t="s">
        <v>391</v>
      </c>
      <c r="DM42" s="3" t="s">
        <v>391</v>
      </c>
      <c r="DN42" s="5">
        <v>0</v>
      </c>
      <c r="DO42" s="5">
        <v>1</v>
      </c>
      <c r="DP42" s="3">
        <v>17.899999999999999</v>
      </c>
      <c r="DQ42" s="3">
        <v>500</v>
      </c>
      <c r="DR42" s="3">
        <v>0.2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1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1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1</v>
      </c>
      <c r="FP42" s="5">
        <v>0</v>
      </c>
      <c r="FQ42" s="5">
        <v>0</v>
      </c>
      <c r="FR42" s="5">
        <v>1</v>
      </c>
      <c r="FS42" s="5">
        <v>0</v>
      </c>
      <c r="FT42" s="5">
        <v>0</v>
      </c>
      <c r="FU42" s="5">
        <v>1</v>
      </c>
      <c r="FV42" s="5">
        <v>0</v>
      </c>
      <c r="FW42" s="5">
        <v>675</v>
      </c>
      <c r="FX42" s="5">
        <v>0</v>
      </c>
      <c r="FY42" s="5">
        <v>0</v>
      </c>
      <c r="FZ42" s="5">
        <v>0</v>
      </c>
      <c r="GA42" s="5">
        <v>1</v>
      </c>
      <c r="GB42" s="5">
        <v>1</v>
      </c>
      <c r="GC42" s="5">
        <v>1</v>
      </c>
      <c r="GD42" s="5">
        <v>1</v>
      </c>
      <c r="GE42" s="5">
        <v>0</v>
      </c>
      <c r="GF42" s="5">
        <v>0</v>
      </c>
      <c r="GG42" s="5">
        <v>1</v>
      </c>
      <c r="GH42" s="5">
        <v>1</v>
      </c>
      <c r="GI42" s="12">
        <v>5775803.7793999994</v>
      </c>
      <c r="GJ42" s="5">
        <v>0</v>
      </c>
      <c r="GK42" s="5">
        <v>0</v>
      </c>
      <c r="GL42" s="5">
        <v>0</v>
      </c>
      <c r="GM42" s="5">
        <v>1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1</v>
      </c>
      <c r="HW42" s="5">
        <v>0</v>
      </c>
      <c r="HX42" s="5">
        <v>0</v>
      </c>
      <c r="HY42" s="5">
        <v>0</v>
      </c>
      <c r="HZ42" s="5">
        <v>1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1</v>
      </c>
      <c r="IG42" s="5">
        <v>0</v>
      </c>
      <c r="IH42" s="5">
        <v>0</v>
      </c>
      <c r="II42" s="5">
        <v>1</v>
      </c>
      <c r="IJ42" s="5">
        <v>1</v>
      </c>
      <c r="IK42" s="5">
        <v>1</v>
      </c>
      <c r="IL42" s="5">
        <v>1</v>
      </c>
      <c r="IM42" s="5">
        <v>1</v>
      </c>
      <c r="IN42" s="5">
        <v>1</v>
      </c>
      <c r="IO42" s="5">
        <v>1</v>
      </c>
      <c r="IP42" s="5">
        <v>0</v>
      </c>
      <c r="IQ42" s="5">
        <v>0</v>
      </c>
      <c r="IR42" s="5">
        <v>0</v>
      </c>
      <c r="IS42" s="5">
        <v>1</v>
      </c>
      <c r="IT42" s="5">
        <v>0</v>
      </c>
    </row>
    <row r="43" spans="1:254" x14ac:dyDescent="0.25">
      <c r="A43" s="2" t="s">
        <v>230</v>
      </c>
      <c r="B43" s="5">
        <v>1</v>
      </c>
      <c r="C43" s="3" t="s">
        <v>391</v>
      </c>
      <c r="D43" s="3" t="s">
        <v>391</v>
      </c>
      <c r="E43" s="3" t="s">
        <v>391</v>
      </c>
      <c r="F43" s="3" t="s">
        <v>391</v>
      </c>
      <c r="G43" s="3" t="s">
        <v>391</v>
      </c>
      <c r="H43" s="3" t="s">
        <v>391</v>
      </c>
      <c r="I43" s="3">
        <v>90</v>
      </c>
      <c r="J43" s="3" t="s">
        <v>391</v>
      </c>
      <c r="K43" s="3" t="s">
        <v>391</v>
      </c>
      <c r="L43" s="3">
        <v>90</v>
      </c>
      <c r="M43" s="5">
        <v>1</v>
      </c>
      <c r="N43" s="5">
        <v>0</v>
      </c>
      <c r="O43" s="5">
        <v>0</v>
      </c>
      <c r="P43" s="3" t="s">
        <v>391</v>
      </c>
      <c r="Q43" s="3" t="s">
        <v>391</v>
      </c>
      <c r="R43" s="3" t="s">
        <v>391</v>
      </c>
      <c r="S43" s="3" t="s">
        <v>391</v>
      </c>
      <c r="T43" s="3" t="s">
        <v>391</v>
      </c>
      <c r="U43" s="3" t="s">
        <v>391</v>
      </c>
      <c r="V43" s="3" t="s">
        <v>391</v>
      </c>
      <c r="W43" s="3" t="s">
        <v>391</v>
      </c>
      <c r="X43" s="3" t="s">
        <v>391</v>
      </c>
      <c r="Y43" s="5">
        <v>1</v>
      </c>
      <c r="Z43" s="5">
        <v>0</v>
      </c>
      <c r="AA43" s="5">
        <v>0</v>
      </c>
      <c r="AB43" s="5">
        <v>0</v>
      </c>
      <c r="AC43" s="5">
        <v>1</v>
      </c>
      <c r="AD43" s="5">
        <v>1</v>
      </c>
      <c r="AE43" s="5">
        <v>0</v>
      </c>
      <c r="AF43" s="5">
        <v>1</v>
      </c>
      <c r="AG43" s="5">
        <v>0</v>
      </c>
      <c r="AH43" s="5">
        <v>1</v>
      </c>
      <c r="AI43" s="5">
        <v>1</v>
      </c>
      <c r="AJ43" s="5">
        <v>0</v>
      </c>
      <c r="AK43" s="5">
        <v>0</v>
      </c>
      <c r="AL43" s="5">
        <v>0</v>
      </c>
      <c r="AM43" s="5">
        <v>1</v>
      </c>
      <c r="AN43" s="3" t="s">
        <v>391</v>
      </c>
      <c r="AO43" s="3" t="s">
        <v>391</v>
      </c>
      <c r="AP43" s="3" t="s">
        <v>391</v>
      </c>
      <c r="AQ43" s="3">
        <v>2</v>
      </c>
      <c r="AR43" s="3">
        <v>3</v>
      </c>
      <c r="AS43" s="3">
        <v>2</v>
      </c>
      <c r="AT43" s="5" t="s">
        <v>391</v>
      </c>
      <c r="AU43" s="5" t="s">
        <v>391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1</v>
      </c>
      <c r="BB43" s="3">
        <v>25</v>
      </c>
      <c r="BC43" s="5">
        <v>4000</v>
      </c>
      <c r="BD43" s="3">
        <v>1.7</v>
      </c>
      <c r="BE43" s="3" t="s">
        <v>391</v>
      </c>
      <c r="BF43" s="5">
        <v>1</v>
      </c>
      <c r="BG43" s="5">
        <v>0</v>
      </c>
      <c r="BH43" s="5">
        <v>0</v>
      </c>
      <c r="BI43" s="5">
        <v>1</v>
      </c>
      <c r="BJ43" s="5">
        <v>1</v>
      </c>
      <c r="BK43" s="5">
        <v>1</v>
      </c>
      <c r="BL43" s="5">
        <v>0</v>
      </c>
      <c r="BM43" s="5">
        <v>1</v>
      </c>
      <c r="BN43" s="5">
        <v>1</v>
      </c>
      <c r="BO43" s="5">
        <v>0</v>
      </c>
      <c r="BP43" s="5">
        <v>0</v>
      </c>
      <c r="BQ43" s="5">
        <v>1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 t="s">
        <v>391</v>
      </c>
      <c r="BY43" s="5">
        <v>0</v>
      </c>
      <c r="BZ43" s="5">
        <v>0</v>
      </c>
      <c r="CA43" s="5">
        <v>0</v>
      </c>
      <c r="CB43" s="5">
        <v>0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0</v>
      </c>
      <c r="CI43" s="5">
        <v>0</v>
      </c>
      <c r="CJ43" s="5">
        <v>0</v>
      </c>
      <c r="CK43" s="3" t="s">
        <v>391</v>
      </c>
      <c r="CL43" s="5">
        <v>0</v>
      </c>
      <c r="CM43" s="5">
        <v>0</v>
      </c>
      <c r="CN43" s="5">
        <v>0</v>
      </c>
      <c r="CO43" s="5">
        <v>0</v>
      </c>
      <c r="CP43" s="5">
        <v>1</v>
      </c>
      <c r="CQ43" s="5">
        <v>1</v>
      </c>
      <c r="CR43" s="5">
        <v>1</v>
      </c>
      <c r="CS43" s="5">
        <v>0</v>
      </c>
      <c r="CT43" s="5">
        <v>0</v>
      </c>
      <c r="CU43" s="5" t="s">
        <v>391</v>
      </c>
      <c r="CV43" s="5" t="s">
        <v>391</v>
      </c>
      <c r="CW43" s="5" t="s">
        <v>391</v>
      </c>
      <c r="CX43" s="3" t="s">
        <v>391</v>
      </c>
      <c r="CY43" s="5" t="s">
        <v>391</v>
      </c>
      <c r="CZ43" s="5" t="s">
        <v>391</v>
      </c>
      <c r="DA43" s="5" t="s">
        <v>391</v>
      </c>
      <c r="DB43" s="5">
        <v>1</v>
      </c>
      <c r="DC43" s="5">
        <v>1</v>
      </c>
      <c r="DD43" s="5">
        <v>1</v>
      </c>
      <c r="DE43" s="5">
        <v>0</v>
      </c>
      <c r="DF43" s="5">
        <v>1</v>
      </c>
      <c r="DG43" s="5">
        <v>0</v>
      </c>
      <c r="DH43" s="5" t="s">
        <v>391</v>
      </c>
      <c r="DI43" s="5" t="s">
        <v>391</v>
      </c>
      <c r="DJ43" s="5" t="s">
        <v>391</v>
      </c>
      <c r="DK43" s="3" t="s">
        <v>391</v>
      </c>
      <c r="DL43" s="3" t="s">
        <v>391</v>
      </c>
      <c r="DM43" s="3" t="s">
        <v>391</v>
      </c>
      <c r="DN43" s="5" t="s">
        <v>391</v>
      </c>
      <c r="DO43" s="5" t="s">
        <v>391</v>
      </c>
      <c r="DP43" s="3" t="s">
        <v>391</v>
      </c>
      <c r="DQ43" s="3" t="s">
        <v>391</v>
      </c>
      <c r="DR43" s="3" t="s">
        <v>391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1</v>
      </c>
      <c r="EW43" s="5">
        <v>0</v>
      </c>
      <c r="EX43" s="5">
        <v>0</v>
      </c>
      <c r="EY43" s="5">
        <v>0</v>
      </c>
      <c r="EZ43" s="5">
        <v>1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500</v>
      </c>
      <c r="FX43" s="5">
        <v>0</v>
      </c>
      <c r="FY43" s="5">
        <v>1</v>
      </c>
      <c r="FZ43" s="5">
        <v>0</v>
      </c>
      <c r="GA43" s="5">
        <v>0</v>
      </c>
      <c r="GB43" s="5">
        <v>1</v>
      </c>
      <c r="GC43" s="5">
        <v>0</v>
      </c>
      <c r="GD43" s="5">
        <v>1</v>
      </c>
      <c r="GE43" s="5">
        <v>1</v>
      </c>
      <c r="GF43" s="5">
        <v>0</v>
      </c>
      <c r="GG43" s="5">
        <v>0</v>
      </c>
      <c r="GH43" s="5">
        <v>0</v>
      </c>
      <c r="GI43" s="12">
        <v>533761.48329999985</v>
      </c>
      <c r="GJ43" s="5">
        <v>0</v>
      </c>
      <c r="GK43" s="5">
        <v>1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1</v>
      </c>
      <c r="HW43" s="5">
        <v>0</v>
      </c>
      <c r="HX43" s="5">
        <v>0</v>
      </c>
      <c r="HY43" s="5">
        <v>0</v>
      </c>
      <c r="HZ43" s="5">
        <v>1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1</v>
      </c>
      <c r="IG43" s="5">
        <v>0</v>
      </c>
      <c r="IH43" s="5">
        <v>0</v>
      </c>
      <c r="II43" s="5">
        <v>1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1</v>
      </c>
      <c r="IQ43" s="5">
        <v>0</v>
      </c>
      <c r="IR43" s="5">
        <v>0</v>
      </c>
      <c r="IS43" s="5">
        <v>1</v>
      </c>
      <c r="IT43" s="5">
        <v>0</v>
      </c>
    </row>
    <row r="44" spans="1:254" x14ac:dyDescent="0.25">
      <c r="A44" s="2" t="s">
        <v>231</v>
      </c>
      <c r="B44" s="5" t="s">
        <v>391</v>
      </c>
      <c r="C44" s="3">
        <v>3.56</v>
      </c>
      <c r="D44" s="3">
        <v>4.87</v>
      </c>
      <c r="E44" s="3">
        <v>3.9827499999999998</v>
      </c>
      <c r="F44" s="3" t="s">
        <v>391</v>
      </c>
      <c r="G44" s="3">
        <v>35.173000000000002</v>
      </c>
      <c r="H44" s="3">
        <v>40.72</v>
      </c>
      <c r="I44" s="3">
        <v>37.9465</v>
      </c>
      <c r="J44" s="3" t="s">
        <v>391</v>
      </c>
      <c r="K44" s="3" t="s">
        <v>391</v>
      </c>
      <c r="L44" s="3">
        <v>37.9465</v>
      </c>
      <c r="M44" s="5">
        <v>1</v>
      </c>
      <c r="N44" s="5">
        <v>0</v>
      </c>
      <c r="O44" s="5">
        <v>0</v>
      </c>
      <c r="P44" s="3" t="s">
        <v>391</v>
      </c>
      <c r="Q44" s="3" t="s">
        <v>391</v>
      </c>
      <c r="R44" s="3" t="s">
        <v>391</v>
      </c>
      <c r="S44" s="3" t="s">
        <v>391</v>
      </c>
      <c r="T44" s="3" t="s">
        <v>391</v>
      </c>
      <c r="U44" s="3">
        <v>55.844999999999999</v>
      </c>
      <c r="V44" s="3" t="s">
        <v>391</v>
      </c>
      <c r="W44" s="3" t="s">
        <v>391</v>
      </c>
      <c r="X44" s="3">
        <v>14.842000000000001</v>
      </c>
      <c r="Y44" s="5">
        <v>1</v>
      </c>
      <c r="Z44" s="5">
        <v>0</v>
      </c>
      <c r="AA44" s="5">
        <v>0</v>
      </c>
      <c r="AB44" s="5">
        <v>0</v>
      </c>
      <c r="AC44" s="5">
        <v>1</v>
      </c>
      <c r="AD44" s="5">
        <v>1</v>
      </c>
      <c r="AE44" s="5">
        <v>0</v>
      </c>
      <c r="AF44" s="5">
        <v>1</v>
      </c>
      <c r="AG44" s="5">
        <v>0</v>
      </c>
      <c r="AH44" s="5">
        <v>1</v>
      </c>
      <c r="AI44" s="5" t="s">
        <v>391</v>
      </c>
      <c r="AJ44" s="5" t="s">
        <v>391</v>
      </c>
      <c r="AK44" s="5">
        <v>0</v>
      </c>
      <c r="AL44" s="5">
        <v>0</v>
      </c>
      <c r="AM44" s="5">
        <v>1</v>
      </c>
      <c r="AN44" s="3" t="s">
        <v>391</v>
      </c>
      <c r="AO44" s="3" t="s">
        <v>391</v>
      </c>
      <c r="AP44" s="3" t="s">
        <v>391</v>
      </c>
      <c r="AQ44" s="3" t="s">
        <v>391</v>
      </c>
      <c r="AR44" s="3" t="s">
        <v>391</v>
      </c>
      <c r="AS44" s="3">
        <v>1</v>
      </c>
      <c r="AT44" s="5" t="s">
        <v>391</v>
      </c>
      <c r="AU44" s="5" t="s">
        <v>391</v>
      </c>
      <c r="AV44" s="5" t="s">
        <v>391</v>
      </c>
      <c r="AW44" s="5" t="s">
        <v>391</v>
      </c>
      <c r="AX44" s="5" t="s">
        <v>391</v>
      </c>
      <c r="AY44" s="5">
        <v>0</v>
      </c>
      <c r="AZ44" s="5">
        <v>1</v>
      </c>
      <c r="BA44" s="5">
        <v>0</v>
      </c>
      <c r="BB44" s="3">
        <v>20</v>
      </c>
      <c r="BC44" s="5">
        <v>350</v>
      </c>
      <c r="BD44" s="3">
        <v>1.45</v>
      </c>
      <c r="BE44" s="3">
        <f>AVERAGE(0.15,1.8)</f>
        <v>0.97499999999999998</v>
      </c>
      <c r="BF44" s="5" t="s">
        <v>391</v>
      </c>
      <c r="BG44" s="5">
        <v>0</v>
      </c>
      <c r="BH44" s="5">
        <v>0</v>
      </c>
      <c r="BI44" s="5">
        <v>1</v>
      </c>
      <c r="BJ44" s="5">
        <v>1</v>
      </c>
      <c r="BK44" s="5">
        <v>1</v>
      </c>
      <c r="BL44" s="5">
        <v>0</v>
      </c>
      <c r="BM44" s="5">
        <v>1</v>
      </c>
      <c r="BN44" s="5">
        <v>1</v>
      </c>
      <c r="BO44" s="5">
        <v>0</v>
      </c>
      <c r="BP44" s="5">
        <v>0</v>
      </c>
      <c r="BQ44" s="5">
        <v>1</v>
      </c>
      <c r="BR44" s="5" t="s">
        <v>391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 t="s">
        <v>391</v>
      </c>
      <c r="BY44" s="5">
        <v>0</v>
      </c>
      <c r="BZ44" s="5">
        <v>0</v>
      </c>
      <c r="CA44" s="5">
        <v>0</v>
      </c>
      <c r="CB44" s="5">
        <v>0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0</v>
      </c>
      <c r="CI44" s="5">
        <v>0</v>
      </c>
      <c r="CJ44" s="5">
        <v>0</v>
      </c>
      <c r="CK44" s="3" t="s">
        <v>391</v>
      </c>
      <c r="CL44" s="5">
        <v>1</v>
      </c>
      <c r="CM44" s="5">
        <v>0</v>
      </c>
      <c r="CN44" s="5">
        <v>0</v>
      </c>
      <c r="CO44" s="5">
        <v>0</v>
      </c>
      <c r="CP44" s="5">
        <v>1</v>
      </c>
      <c r="CQ44" s="5">
        <v>1</v>
      </c>
      <c r="CR44" s="5">
        <v>1</v>
      </c>
      <c r="CS44" s="5">
        <v>0</v>
      </c>
      <c r="CT44" s="5">
        <v>0</v>
      </c>
      <c r="CU44" s="5" t="s">
        <v>391</v>
      </c>
      <c r="CV44" s="5" t="s">
        <v>391</v>
      </c>
      <c r="CW44" s="5" t="s">
        <v>391</v>
      </c>
      <c r="CX44" s="3" t="s">
        <v>391</v>
      </c>
      <c r="CY44" s="5" t="s">
        <v>391</v>
      </c>
      <c r="CZ44" s="5" t="s">
        <v>391</v>
      </c>
      <c r="DA44" s="5" t="s">
        <v>391</v>
      </c>
      <c r="DB44" s="5">
        <v>1</v>
      </c>
      <c r="DC44" s="5">
        <v>1</v>
      </c>
      <c r="DD44" s="5">
        <v>1</v>
      </c>
      <c r="DE44" s="5">
        <v>0</v>
      </c>
      <c r="DF44" s="5">
        <v>0</v>
      </c>
      <c r="DG44" s="5">
        <v>0</v>
      </c>
      <c r="DH44" s="5" t="s">
        <v>391</v>
      </c>
      <c r="DI44" s="5" t="s">
        <v>391</v>
      </c>
      <c r="DJ44" s="5" t="s">
        <v>391</v>
      </c>
      <c r="DK44" s="3" t="s">
        <v>391</v>
      </c>
      <c r="DL44" s="3" t="s">
        <v>391</v>
      </c>
      <c r="DM44" s="3" t="s">
        <v>391</v>
      </c>
      <c r="DN44" s="5" t="s">
        <v>391</v>
      </c>
      <c r="DO44" s="5" t="s">
        <v>391</v>
      </c>
      <c r="DP44" s="3" t="s">
        <v>391</v>
      </c>
      <c r="DQ44" s="3" t="s">
        <v>391</v>
      </c>
      <c r="DR44" s="3" t="s">
        <v>391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1</v>
      </c>
      <c r="EW44" s="5">
        <v>0</v>
      </c>
      <c r="EX44" s="5">
        <v>0</v>
      </c>
      <c r="EY44" s="5">
        <v>0</v>
      </c>
      <c r="EZ44" s="5">
        <v>1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900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1</v>
      </c>
      <c r="GF44" s="5">
        <v>0</v>
      </c>
      <c r="GG44" s="5">
        <v>0</v>
      </c>
      <c r="GH44" s="5">
        <v>0</v>
      </c>
      <c r="GI44" s="12">
        <v>105069.2827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1</v>
      </c>
      <c r="HX44" s="5">
        <v>0</v>
      </c>
      <c r="HY44" s="5">
        <v>0</v>
      </c>
      <c r="HZ44" s="5">
        <v>1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1</v>
      </c>
      <c r="IH44" s="5">
        <v>0</v>
      </c>
      <c r="II44" s="5">
        <v>1</v>
      </c>
      <c r="IJ44" s="5">
        <v>1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1</v>
      </c>
      <c r="IT44" s="5">
        <v>0</v>
      </c>
    </row>
    <row r="45" spans="1:254" x14ac:dyDescent="0.25">
      <c r="A45" s="2" t="s">
        <v>232</v>
      </c>
      <c r="B45" s="5">
        <v>1</v>
      </c>
      <c r="C45" s="3" t="s">
        <v>391</v>
      </c>
      <c r="D45" s="3" t="s">
        <v>391</v>
      </c>
      <c r="E45" s="3">
        <v>3.03</v>
      </c>
      <c r="F45" s="3">
        <v>0.4</v>
      </c>
      <c r="G45" s="3">
        <v>36.669499999999999</v>
      </c>
      <c r="H45" s="3">
        <v>43.31</v>
      </c>
      <c r="I45" s="3">
        <v>45.875</v>
      </c>
      <c r="J45" s="3">
        <v>36.32</v>
      </c>
      <c r="K45" s="3">
        <v>43.31</v>
      </c>
      <c r="L45" s="3">
        <v>45.875</v>
      </c>
      <c r="M45" s="5">
        <v>1</v>
      </c>
      <c r="N45" s="5">
        <v>0</v>
      </c>
      <c r="O45" s="5">
        <v>0</v>
      </c>
      <c r="P45" s="3" t="s">
        <v>391</v>
      </c>
      <c r="Q45" s="3" t="s">
        <v>391</v>
      </c>
      <c r="R45" s="3">
        <v>41.43</v>
      </c>
      <c r="S45" s="3" t="s">
        <v>391</v>
      </c>
      <c r="T45" s="3" t="s">
        <v>391</v>
      </c>
      <c r="U45" s="3">
        <v>63.67</v>
      </c>
      <c r="V45" s="3">
        <v>16</v>
      </c>
      <c r="W45" s="3">
        <v>18</v>
      </c>
      <c r="X45" s="3">
        <v>17.666666666666668</v>
      </c>
      <c r="Y45" s="5">
        <v>1</v>
      </c>
      <c r="Z45" s="5">
        <v>0</v>
      </c>
      <c r="AA45" s="5">
        <v>0</v>
      </c>
      <c r="AB45" s="5">
        <v>0</v>
      </c>
      <c r="AC45" s="5">
        <v>1</v>
      </c>
      <c r="AD45" s="5">
        <v>1</v>
      </c>
      <c r="AE45" s="5">
        <v>0</v>
      </c>
      <c r="AF45" s="5">
        <v>1</v>
      </c>
      <c r="AG45" s="5">
        <v>0</v>
      </c>
      <c r="AH45" s="5">
        <v>1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3" t="s">
        <v>391</v>
      </c>
      <c r="AO45" s="3" t="s">
        <v>391</v>
      </c>
      <c r="AP45" s="3">
        <v>0.61</v>
      </c>
      <c r="AQ45" s="3" t="s">
        <v>391</v>
      </c>
      <c r="AR45" s="3" t="s">
        <v>391</v>
      </c>
      <c r="AS45" s="3">
        <v>1</v>
      </c>
      <c r="AT45" s="5" t="s">
        <v>391</v>
      </c>
      <c r="AU45" s="5" t="s">
        <v>391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1</v>
      </c>
      <c r="BB45" s="3">
        <v>20</v>
      </c>
      <c r="BC45" s="5">
        <v>1500</v>
      </c>
      <c r="BD45" s="3">
        <v>2</v>
      </c>
      <c r="BE45" s="3" t="s">
        <v>391</v>
      </c>
      <c r="BF45" s="5">
        <v>1</v>
      </c>
      <c r="BG45" s="5">
        <v>0</v>
      </c>
      <c r="BH45" s="5">
        <v>0</v>
      </c>
      <c r="BI45" s="5">
        <v>1</v>
      </c>
      <c r="BJ45" s="5">
        <v>1</v>
      </c>
      <c r="BK45" s="5">
        <v>1</v>
      </c>
      <c r="BL45" s="5">
        <v>0</v>
      </c>
      <c r="BM45" s="5">
        <v>1</v>
      </c>
      <c r="BN45" s="5">
        <v>1</v>
      </c>
      <c r="BO45" s="5">
        <v>0</v>
      </c>
      <c r="BP45" s="5">
        <v>0</v>
      </c>
      <c r="BQ45" s="5">
        <v>1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 t="s">
        <v>391</v>
      </c>
      <c r="BY45" s="5">
        <v>0</v>
      </c>
      <c r="BZ45" s="5">
        <v>1</v>
      </c>
      <c r="CA45" s="5">
        <v>0</v>
      </c>
      <c r="CB45" s="5">
        <v>0</v>
      </c>
      <c r="CC45" s="5">
        <v>1</v>
      </c>
      <c r="CD45" s="5">
        <v>0</v>
      </c>
      <c r="CE45" s="5">
        <v>1</v>
      </c>
      <c r="CF45" s="5">
        <v>1</v>
      </c>
      <c r="CG45" s="5">
        <v>1</v>
      </c>
      <c r="CH45" s="5">
        <v>0</v>
      </c>
      <c r="CI45" s="5">
        <v>0</v>
      </c>
      <c r="CJ45" s="5">
        <v>0</v>
      </c>
      <c r="CK45" s="3" t="s">
        <v>391</v>
      </c>
      <c r="CL45" s="5">
        <v>0</v>
      </c>
      <c r="CM45" s="5">
        <v>0</v>
      </c>
      <c r="CN45" s="5">
        <v>0</v>
      </c>
      <c r="CO45" s="5">
        <v>0</v>
      </c>
      <c r="CP45" s="5">
        <v>1</v>
      </c>
      <c r="CQ45" s="5">
        <v>1</v>
      </c>
      <c r="CR45" s="5">
        <v>1</v>
      </c>
      <c r="CS45" s="5">
        <v>0</v>
      </c>
      <c r="CT45" s="5">
        <v>0</v>
      </c>
      <c r="CU45" s="5" t="s">
        <v>391</v>
      </c>
      <c r="CV45" s="5" t="s">
        <v>391</v>
      </c>
      <c r="CW45" s="5" t="s">
        <v>391</v>
      </c>
      <c r="CX45" s="3" t="s">
        <v>391</v>
      </c>
      <c r="CY45" s="5" t="s">
        <v>391</v>
      </c>
      <c r="CZ45" s="5" t="s">
        <v>391</v>
      </c>
      <c r="DA45" s="5" t="s">
        <v>391</v>
      </c>
      <c r="DB45" s="5">
        <v>0</v>
      </c>
      <c r="DC45" s="5">
        <v>1</v>
      </c>
      <c r="DD45" s="5">
        <v>0</v>
      </c>
      <c r="DE45" s="5">
        <v>1</v>
      </c>
      <c r="DF45" s="5">
        <v>1</v>
      </c>
      <c r="DG45" s="5">
        <v>0</v>
      </c>
      <c r="DH45" s="5" t="s">
        <v>391</v>
      </c>
      <c r="DI45" s="5" t="s">
        <v>391</v>
      </c>
      <c r="DJ45" s="5" t="s">
        <v>391</v>
      </c>
      <c r="DK45" s="3" t="s">
        <v>391</v>
      </c>
      <c r="DL45" s="3" t="s">
        <v>391</v>
      </c>
      <c r="DM45" s="3" t="s">
        <v>391</v>
      </c>
      <c r="DN45" s="5" t="s">
        <v>391</v>
      </c>
      <c r="DO45" s="5" t="s">
        <v>391</v>
      </c>
      <c r="DP45" s="3" t="s">
        <v>391</v>
      </c>
      <c r="DQ45" s="3" t="s">
        <v>391</v>
      </c>
      <c r="DR45" s="3" t="s">
        <v>391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1</v>
      </c>
      <c r="EP45" s="5">
        <v>0</v>
      </c>
      <c r="EQ45" s="5">
        <v>0</v>
      </c>
      <c r="ER45" s="5">
        <v>0</v>
      </c>
      <c r="ES45" s="5">
        <v>1</v>
      </c>
      <c r="ET45" s="5">
        <v>0</v>
      </c>
      <c r="EU45" s="5">
        <v>0</v>
      </c>
      <c r="EV45" s="5">
        <v>1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1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1</v>
      </c>
      <c r="FP45" s="5">
        <v>0</v>
      </c>
      <c r="FQ45" s="5">
        <v>0</v>
      </c>
      <c r="FR45" s="5">
        <v>0</v>
      </c>
      <c r="FS45" s="5">
        <v>1</v>
      </c>
      <c r="FT45" s="5">
        <v>0</v>
      </c>
      <c r="FU45" s="5">
        <v>0</v>
      </c>
      <c r="FV45" s="5">
        <v>0</v>
      </c>
      <c r="FW45" s="5">
        <v>1500</v>
      </c>
      <c r="FX45" s="5">
        <v>0</v>
      </c>
      <c r="FY45" s="5">
        <v>0</v>
      </c>
      <c r="FZ45" s="5">
        <v>0</v>
      </c>
      <c r="GA45" s="5">
        <v>1</v>
      </c>
      <c r="GB45" s="5">
        <v>0</v>
      </c>
      <c r="GC45" s="5">
        <v>0</v>
      </c>
      <c r="GD45" s="5">
        <v>1</v>
      </c>
      <c r="GE45" s="5">
        <v>1</v>
      </c>
      <c r="GF45" s="5">
        <v>0</v>
      </c>
      <c r="GG45" s="5">
        <v>0</v>
      </c>
      <c r="GH45" s="5">
        <v>0</v>
      </c>
      <c r="GI45" s="12">
        <v>850488.93849999993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1</v>
      </c>
      <c r="HW45" s="5">
        <v>0</v>
      </c>
      <c r="HX45" s="5">
        <v>0</v>
      </c>
      <c r="HY45" s="5">
        <v>0</v>
      </c>
      <c r="HZ45" s="5">
        <v>1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1</v>
      </c>
      <c r="IG45" s="5">
        <v>0</v>
      </c>
      <c r="IH45" s="5">
        <v>0</v>
      </c>
      <c r="II45" s="5">
        <v>1</v>
      </c>
      <c r="IJ45" s="5">
        <v>1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1</v>
      </c>
      <c r="IQ45" s="5">
        <v>0</v>
      </c>
      <c r="IR45" s="5">
        <v>0</v>
      </c>
      <c r="IS45" s="5">
        <v>1</v>
      </c>
      <c r="IT45" s="5">
        <v>0</v>
      </c>
    </row>
    <row r="46" spans="1:254" x14ac:dyDescent="0.25">
      <c r="A46" s="2" t="s">
        <v>233</v>
      </c>
      <c r="B46" s="5">
        <v>1</v>
      </c>
      <c r="C46" s="3" t="s">
        <v>391</v>
      </c>
      <c r="D46" s="3" t="s">
        <v>391</v>
      </c>
      <c r="E46" s="3" t="s">
        <v>391</v>
      </c>
      <c r="F46" s="3" t="s">
        <v>391</v>
      </c>
      <c r="G46" s="3">
        <v>58.8</v>
      </c>
      <c r="H46" s="3">
        <v>61.7</v>
      </c>
      <c r="I46" s="3">
        <v>60.25</v>
      </c>
      <c r="J46" s="3" t="s">
        <v>391</v>
      </c>
      <c r="K46" s="3" t="s">
        <v>391</v>
      </c>
      <c r="L46" s="3">
        <v>60.25</v>
      </c>
      <c r="M46" s="5">
        <v>1</v>
      </c>
      <c r="N46" s="5">
        <v>0</v>
      </c>
      <c r="O46" s="5">
        <v>0</v>
      </c>
      <c r="P46" s="3">
        <v>28.6</v>
      </c>
      <c r="Q46" s="3">
        <v>29.9</v>
      </c>
      <c r="R46" s="3">
        <v>29.25</v>
      </c>
      <c r="S46" s="3" t="s">
        <v>391</v>
      </c>
      <c r="T46" s="3" t="s">
        <v>391</v>
      </c>
      <c r="U46" s="3" t="s">
        <v>391</v>
      </c>
      <c r="V46" s="3">
        <v>26.4</v>
      </c>
      <c r="W46" s="3">
        <v>27.8</v>
      </c>
      <c r="X46" s="3">
        <v>27.1</v>
      </c>
      <c r="Y46" s="5">
        <v>1</v>
      </c>
      <c r="Z46" s="5">
        <v>0</v>
      </c>
      <c r="AA46" s="5">
        <v>0</v>
      </c>
      <c r="AB46" s="5">
        <v>0</v>
      </c>
      <c r="AC46" s="5">
        <v>1</v>
      </c>
      <c r="AD46" s="5">
        <v>1</v>
      </c>
      <c r="AE46" s="5">
        <v>0</v>
      </c>
      <c r="AF46" s="5">
        <v>1</v>
      </c>
      <c r="AG46" s="5">
        <v>0</v>
      </c>
      <c r="AH46" s="5" t="s">
        <v>391</v>
      </c>
      <c r="AI46" s="5" t="s">
        <v>391</v>
      </c>
      <c r="AJ46" s="5" t="s">
        <v>391</v>
      </c>
      <c r="AK46" s="5">
        <v>1</v>
      </c>
      <c r="AL46" s="5">
        <v>0</v>
      </c>
      <c r="AM46" s="5">
        <v>0</v>
      </c>
      <c r="AN46" s="3" t="s">
        <v>391</v>
      </c>
      <c r="AO46" s="3" t="s">
        <v>391</v>
      </c>
      <c r="AP46" s="3" t="s">
        <v>391</v>
      </c>
      <c r="AQ46" s="3">
        <v>2</v>
      </c>
      <c r="AR46" s="3">
        <v>3</v>
      </c>
      <c r="AS46" s="3">
        <v>2</v>
      </c>
      <c r="AT46" s="5" t="s">
        <v>391</v>
      </c>
      <c r="AU46" s="5" t="s">
        <v>391</v>
      </c>
      <c r="AV46" s="5" t="s">
        <v>391</v>
      </c>
      <c r="AW46" s="5" t="s">
        <v>391</v>
      </c>
      <c r="AX46" s="5" t="s">
        <v>391</v>
      </c>
      <c r="AY46" s="5">
        <v>0</v>
      </c>
      <c r="AZ46" s="5">
        <v>1</v>
      </c>
      <c r="BA46" s="5">
        <v>0</v>
      </c>
      <c r="BB46" s="3" t="s">
        <v>391</v>
      </c>
      <c r="BC46" s="5">
        <v>10000</v>
      </c>
      <c r="BD46" s="3" t="s">
        <v>391</v>
      </c>
      <c r="BE46" s="3" t="s">
        <v>391</v>
      </c>
      <c r="BF46" s="5" t="s">
        <v>391</v>
      </c>
      <c r="BG46" s="5">
        <v>0</v>
      </c>
      <c r="BH46" s="5">
        <v>0</v>
      </c>
      <c r="BI46" s="5">
        <v>1</v>
      </c>
      <c r="BJ46" s="5">
        <v>1</v>
      </c>
      <c r="BK46" s="5">
        <v>1</v>
      </c>
      <c r="BL46" s="5">
        <v>0</v>
      </c>
      <c r="BM46" s="5">
        <v>1</v>
      </c>
      <c r="BN46" s="5">
        <v>1</v>
      </c>
      <c r="BO46" s="5">
        <v>0</v>
      </c>
      <c r="BP46" s="5">
        <v>0</v>
      </c>
      <c r="BQ46" s="5">
        <v>0</v>
      </c>
      <c r="BR46" s="5" t="s">
        <v>391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 t="s">
        <v>391</v>
      </c>
      <c r="BY46" s="5" t="s">
        <v>391</v>
      </c>
      <c r="BZ46" s="5" t="s">
        <v>391</v>
      </c>
      <c r="CA46" s="5" t="s">
        <v>391</v>
      </c>
      <c r="CB46" s="5" t="s">
        <v>391</v>
      </c>
      <c r="CC46" s="5" t="s">
        <v>391</v>
      </c>
      <c r="CD46" s="5" t="s">
        <v>391</v>
      </c>
      <c r="CE46" s="5">
        <v>1</v>
      </c>
      <c r="CF46" s="5">
        <v>1</v>
      </c>
      <c r="CG46" s="5">
        <v>1</v>
      </c>
      <c r="CH46" s="5">
        <v>1</v>
      </c>
      <c r="CI46" s="5">
        <v>0</v>
      </c>
      <c r="CJ46" s="5">
        <v>0</v>
      </c>
      <c r="CK46" s="3" t="s">
        <v>391</v>
      </c>
      <c r="CL46" s="5">
        <v>0</v>
      </c>
      <c r="CM46" s="5">
        <v>0</v>
      </c>
      <c r="CN46" s="5">
        <v>0</v>
      </c>
      <c r="CO46" s="5">
        <v>0</v>
      </c>
      <c r="CP46" s="5">
        <v>1</v>
      </c>
      <c r="CQ46" s="5">
        <v>1</v>
      </c>
      <c r="CR46" s="5">
        <v>1</v>
      </c>
      <c r="CS46" s="5">
        <v>0</v>
      </c>
      <c r="CT46" s="5">
        <v>0</v>
      </c>
      <c r="CU46" s="5" t="s">
        <v>391</v>
      </c>
      <c r="CV46" s="5" t="s">
        <v>391</v>
      </c>
      <c r="CW46" s="5" t="s">
        <v>391</v>
      </c>
      <c r="CX46" s="3" t="s">
        <v>391</v>
      </c>
      <c r="CY46" s="5" t="s">
        <v>391</v>
      </c>
      <c r="CZ46" s="5" t="s">
        <v>391</v>
      </c>
      <c r="DA46" s="5" t="s">
        <v>391</v>
      </c>
      <c r="DB46" s="5" t="s">
        <v>391</v>
      </c>
      <c r="DC46" s="5" t="s">
        <v>391</v>
      </c>
      <c r="DD46" s="5" t="s">
        <v>391</v>
      </c>
      <c r="DE46" s="5" t="s">
        <v>391</v>
      </c>
      <c r="DF46" s="5" t="s">
        <v>391</v>
      </c>
      <c r="DG46" s="5" t="s">
        <v>391</v>
      </c>
      <c r="DH46" s="5" t="s">
        <v>391</v>
      </c>
      <c r="DI46" s="5" t="s">
        <v>391</v>
      </c>
      <c r="DJ46" s="5" t="s">
        <v>391</v>
      </c>
      <c r="DK46" s="3" t="s">
        <v>391</v>
      </c>
      <c r="DL46" s="3" t="s">
        <v>391</v>
      </c>
      <c r="DM46" s="3" t="s">
        <v>391</v>
      </c>
      <c r="DN46" s="5" t="s">
        <v>391</v>
      </c>
      <c r="DO46" s="5" t="s">
        <v>391</v>
      </c>
      <c r="DP46" s="3" t="s">
        <v>391</v>
      </c>
      <c r="DQ46" s="3" t="s">
        <v>391</v>
      </c>
      <c r="DR46" s="3" t="s">
        <v>391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1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 t="s">
        <v>391</v>
      </c>
      <c r="FW46" s="5" t="s">
        <v>391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1</v>
      </c>
      <c r="GF46" s="5">
        <v>0</v>
      </c>
      <c r="GG46" s="5">
        <v>0</v>
      </c>
      <c r="GH46" s="5">
        <v>0</v>
      </c>
      <c r="GI46" s="12">
        <v>286870.39639999997</v>
      </c>
      <c r="GJ46" s="5">
        <v>0</v>
      </c>
      <c r="GK46" s="5">
        <v>1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1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1</v>
      </c>
      <c r="HW46" s="5">
        <v>0</v>
      </c>
      <c r="HX46" s="5">
        <v>0</v>
      </c>
      <c r="HY46" s="5">
        <v>0</v>
      </c>
      <c r="HZ46" s="5">
        <v>1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1</v>
      </c>
      <c r="IG46" s="5">
        <v>0</v>
      </c>
      <c r="IH46" s="5">
        <v>0</v>
      </c>
      <c r="II46" s="5">
        <v>1</v>
      </c>
      <c r="IJ46" s="5">
        <v>0</v>
      </c>
      <c r="IK46" s="5">
        <v>1</v>
      </c>
      <c r="IL46" s="5">
        <v>0</v>
      </c>
      <c r="IM46" s="5">
        <v>1</v>
      </c>
      <c r="IN46" s="5">
        <v>1</v>
      </c>
      <c r="IO46" s="5">
        <v>1</v>
      </c>
      <c r="IP46" s="5">
        <v>0</v>
      </c>
      <c r="IQ46" s="5">
        <v>0</v>
      </c>
      <c r="IR46" s="5">
        <v>0</v>
      </c>
      <c r="IS46" s="5">
        <v>1</v>
      </c>
      <c r="IT46" s="5">
        <v>0</v>
      </c>
    </row>
    <row r="47" spans="1:254" x14ac:dyDescent="0.25">
      <c r="A47" s="2" t="s">
        <v>234</v>
      </c>
      <c r="B47" s="5">
        <v>1</v>
      </c>
      <c r="C47" s="3" t="s">
        <v>391</v>
      </c>
      <c r="D47" s="3" t="s">
        <v>391</v>
      </c>
      <c r="E47" s="3" t="s">
        <v>391</v>
      </c>
      <c r="F47" s="3" t="s">
        <v>391</v>
      </c>
      <c r="G47" s="3">
        <v>50</v>
      </c>
      <c r="H47" s="3">
        <v>57.5</v>
      </c>
      <c r="I47" s="3">
        <v>53.75</v>
      </c>
      <c r="J47" s="3" t="s">
        <v>391</v>
      </c>
      <c r="K47" s="3" t="s">
        <v>391</v>
      </c>
      <c r="L47" s="3">
        <v>53.75</v>
      </c>
      <c r="M47" s="5">
        <v>1</v>
      </c>
      <c r="N47" s="5">
        <v>0</v>
      </c>
      <c r="O47" s="5">
        <v>0</v>
      </c>
      <c r="P47" s="3" t="s">
        <v>391</v>
      </c>
      <c r="Q47" s="3" t="s">
        <v>391</v>
      </c>
      <c r="R47" s="3" t="s">
        <v>391</v>
      </c>
      <c r="S47" s="3" t="s">
        <v>391</v>
      </c>
      <c r="T47" s="3" t="s">
        <v>391</v>
      </c>
      <c r="U47" s="3" t="s">
        <v>391</v>
      </c>
      <c r="V47" s="3" t="s">
        <v>391</v>
      </c>
      <c r="W47" s="3" t="s">
        <v>391</v>
      </c>
      <c r="X47" s="3" t="s">
        <v>391</v>
      </c>
      <c r="Y47" s="5">
        <v>1</v>
      </c>
      <c r="Z47" s="5">
        <v>0</v>
      </c>
      <c r="AA47" s="5">
        <v>0</v>
      </c>
      <c r="AB47" s="5">
        <v>0</v>
      </c>
      <c r="AC47" s="5">
        <v>1</v>
      </c>
      <c r="AD47" s="5">
        <v>1</v>
      </c>
      <c r="AE47" s="5">
        <v>0</v>
      </c>
      <c r="AF47" s="5">
        <v>1</v>
      </c>
      <c r="AG47" s="5">
        <v>0</v>
      </c>
      <c r="AH47" s="5">
        <v>1</v>
      </c>
      <c r="AI47" s="5">
        <v>1</v>
      </c>
      <c r="AJ47" s="5">
        <v>0</v>
      </c>
      <c r="AK47" s="5">
        <v>0</v>
      </c>
      <c r="AL47" s="5">
        <v>1</v>
      </c>
      <c r="AM47" s="5">
        <v>0</v>
      </c>
      <c r="AN47" s="3" t="s">
        <v>391</v>
      </c>
      <c r="AO47" s="3" t="s">
        <v>391</v>
      </c>
      <c r="AP47" s="3" t="s">
        <v>391</v>
      </c>
      <c r="AQ47" s="3" t="s">
        <v>391</v>
      </c>
      <c r="AR47" s="3" t="s">
        <v>391</v>
      </c>
      <c r="AS47" s="3" t="s">
        <v>391</v>
      </c>
      <c r="AT47" s="5" t="s">
        <v>391</v>
      </c>
      <c r="AU47" s="5" t="s">
        <v>391</v>
      </c>
      <c r="AV47" s="5" t="s">
        <v>391</v>
      </c>
      <c r="AW47" s="5" t="s">
        <v>391</v>
      </c>
      <c r="AX47" s="5" t="s">
        <v>391</v>
      </c>
      <c r="AY47" s="5">
        <v>0</v>
      </c>
      <c r="AZ47" s="5">
        <v>1</v>
      </c>
      <c r="BA47" s="5">
        <v>0</v>
      </c>
      <c r="BB47" s="3">
        <v>25</v>
      </c>
      <c r="BC47" s="5">
        <v>3000</v>
      </c>
      <c r="BD47" s="3">
        <v>7</v>
      </c>
      <c r="BE47" s="3" t="s">
        <v>391</v>
      </c>
      <c r="BF47" s="5" t="s">
        <v>391</v>
      </c>
      <c r="BG47" s="5">
        <v>0</v>
      </c>
      <c r="BH47" s="5">
        <v>0</v>
      </c>
      <c r="BI47" s="5">
        <v>0</v>
      </c>
      <c r="BJ47" s="5">
        <v>1</v>
      </c>
      <c r="BK47" s="5">
        <v>1</v>
      </c>
      <c r="BL47" s="5">
        <v>0</v>
      </c>
      <c r="BM47" s="5">
        <v>1</v>
      </c>
      <c r="BN47" s="5">
        <v>1</v>
      </c>
      <c r="BO47" s="5">
        <v>0</v>
      </c>
      <c r="BP47" s="5">
        <v>0</v>
      </c>
      <c r="BQ47" s="5" t="s">
        <v>391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 t="s">
        <v>391</v>
      </c>
      <c r="BY47" s="5">
        <v>0</v>
      </c>
      <c r="BZ47" s="5">
        <v>1</v>
      </c>
      <c r="CA47" s="5">
        <v>0</v>
      </c>
      <c r="CB47" s="5">
        <v>0</v>
      </c>
      <c r="CC47" s="5">
        <v>0</v>
      </c>
      <c r="CD47" s="5">
        <v>0</v>
      </c>
      <c r="CE47" s="5">
        <v>1</v>
      </c>
      <c r="CF47" s="5">
        <v>1</v>
      </c>
      <c r="CG47" s="5">
        <v>1</v>
      </c>
      <c r="CH47" s="5">
        <v>0</v>
      </c>
      <c r="CI47" s="5">
        <v>0</v>
      </c>
      <c r="CJ47" s="5">
        <v>0</v>
      </c>
      <c r="CK47" s="3" t="s">
        <v>391</v>
      </c>
      <c r="CL47" s="5">
        <v>0</v>
      </c>
      <c r="CM47" s="5">
        <v>0</v>
      </c>
      <c r="CN47" s="5">
        <v>0</v>
      </c>
      <c r="CO47" s="5">
        <v>0</v>
      </c>
      <c r="CP47" s="5">
        <v>1</v>
      </c>
      <c r="CQ47" s="5">
        <v>1</v>
      </c>
      <c r="CR47" s="5">
        <v>1</v>
      </c>
      <c r="CS47" s="5">
        <v>0</v>
      </c>
      <c r="CT47" s="5">
        <v>0</v>
      </c>
      <c r="CU47" s="5" t="s">
        <v>391</v>
      </c>
      <c r="CV47" s="5" t="s">
        <v>391</v>
      </c>
      <c r="CW47" s="5" t="s">
        <v>391</v>
      </c>
      <c r="CX47" s="3" t="s">
        <v>391</v>
      </c>
      <c r="CY47" s="5" t="s">
        <v>391</v>
      </c>
      <c r="CZ47" s="5" t="s">
        <v>391</v>
      </c>
      <c r="DA47" s="5" t="s">
        <v>391</v>
      </c>
      <c r="DB47" s="5" t="s">
        <v>391</v>
      </c>
      <c r="DC47" s="5" t="s">
        <v>391</v>
      </c>
      <c r="DD47" s="5" t="s">
        <v>391</v>
      </c>
      <c r="DE47" s="5" t="s">
        <v>391</v>
      </c>
      <c r="DF47" s="5">
        <v>1</v>
      </c>
      <c r="DG47" s="5" t="s">
        <v>391</v>
      </c>
      <c r="DH47" s="5" t="s">
        <v>391</v>
      </c>
      <c r="DI47" s="5" t="s">
        <v>391</v>
      </c>
      <c r="DJ47" s="5" t="s">
        <v>391</v>
      </c>
      <c r="DK47" s="3" t="s">
        <v>391</v>
      </c>
      <c r="DL47" s="3" t="s">
        <v>391</v>
      </c>
      <c r="DM47" s="3" t="s">
        <v>391</v>
      </c>
      <c r="DN47" s="5" t="s">
        <v>391</v>
      </c>
      <c r="DO47" s="5" t="s">
        <v>391</v>
      </c>
      <c r="DP47" s="3" t="s">
        <v>391</v>
      </c>
      <c r="DQ47" s="3" t="s">
        <v>391</v>
      </c>
      <c r="DR47" s="3" t="s">
        <v>391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1</v>
      </c>
      <c r="ET47" s="5">
        <v>0</v>
      </c>
      <c r="EU47" s="5">
        <v>0</v>
      </c>
      <c r="EV47" s="5">
        <v>1</v>
      </c>
      <c r="EW47" s="5">
        <v>0</v>
      </c>
      <c r="EX47" s="5">
        <v>0</v>
      </c>
      <c r="EY47" s="5">
        <v>1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 t="s">
        <v>391</v>
      </c>
      <c r="FW47" s="5" t="s">
        <v>391</v>
      </c>
      <c r="FX47" s="5">
        <v>1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1</v>
      </c>
      <c r="GE47" s="5">
        <v>1</v>
      </c>
      <c r="GF47" s="5">
        <v>0</v>
      </c>
      <c r="GG47" s="5">
        <v>0</v>
      </c>
      <c r="GH47" s="5">
        <v>0</v>
      </c>
      <c r="GI47" s="12">
        <v>189930.7715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1</v>
      </c>
      <c r="HX47" s="5">
        <v>0</v>
      </c>
      <c r="HY47" s="5">
        <v>0</v>
      </c>
      <c r="HZ47" s="5">
        <v>1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1</v>
      </c>
      <c r="IG47" s="5">
        <v>0</v>
      </c>
      <c r="IH47" s="5">
        <v>0</v>
      </c>
      <c r="II47" s="5">
        <v>1</v>
      </c>
      <c r="IJ47" s="5">
        <v>0</v>
      </c>
      <c r="IK47" s="5">
        <v>1</v>
      </c>
      <c r="IL47" s="5">
        <v>0</v>
      </c>
      <c r="IM47" s="5">
        <v>1</v>
      </c>
      <c r="IN47" s="5">
        <v>0</v>
      </c>
      <c r="IO47" s="5">
        <v>0</v>
      </c>
      <c r="IP47" s="5">
        <v>0</v>
      </c>
      <c r="IQ47" s="5">
        <v>0</v>
      </c>
      <c r="IR47" s="5">
        <v>1</v>
      </c>
      <c r="IS47" s="5">
        <v>1</v>
      </c>
      <c r="IT47" s="5">
        <v>0</v>
      </c>
    </row>
    <row r="48" spans="1:254" x14ac:dyDescent="0.25">
      <c r="A48" s="2" t="s">
        <v>235</v>
      </c>
      <c r="B48" s="5" t="s">
        <v>391</v>
      </c>
      <c r="C48" s="3" t="s">
        <v>391</v>
      </c>
      <c r="D48" s="3" t="s">
        <v>391</v>
      </c>
      <c r="E48" s="3" t="s">
        <v>391</v>
      </c>
      <c r="F48" s="3" t="s">
        <v>391</v>
      </c>
      <c r="G48" s="3" t="s">
        <v>391</v>
      </c>
      <c r="H48" s="3" t="s">
        <v>391</v>
      </c>
      <c r="I48" s="3">
        <v>62.25</v>
      </c>
      <c r="J48" s="3" t="s">
        <v>391</v>
      </c>
      <c r="K48" s="3" t="s">
        <v>391</v>
      </c>
      <c r="L48" s="3">
        <v>62.25</v>
      </c>
      <c r="M48" s="5">
        <v>1</v>
      </c>
      <c r="N48" s="5">
        <v>0</v>
      </c>
      <c r="O48" s="5">
        <v>0</v>
      </c>
      <c r="P48" s="3" t="s">
        <v>391</v>
      </c>
      <c r="Q48" s="3" t="s">
        <v>391</v>
      </c>
      <c r="R48" s="3" t="s">
        <v>391</v>
      </c>
      <c r="S48" s="3" t="s">
        <v>391</v>
      </c>
      <c r="T48" s="3" t="s">
        <v>391</v>
      </c>
      <c r="U48" s="3" t="s">
        <v>391</v>
      </c>
      <c r="V48" s="3" t="s">
        <v>391</v>
      </c>
      <c r="W48" s="3" t="s">
        <v>391</v>
      </c>
      <c r="X48" s="3">
        <v>29.459499999999998</v>
      </c>
      <c r="Y48" s="5">
        <v>1</v>
      </c>
      <c r="Z48" s="5">
        <v>0</v>
      </c>
      <c r="AA48" s="5">
        <v>0</v>
      </c>
      <c r="AB48" s="5">
        <v>0</v>
      </c>
      <c r="AC48" s="5">
        <v>1</v>
      </c>
      <c r="AD48" s="5">
        <v>1</v>
      </c>
      <c r="AE48" s="5">
        <v>0</v>
      </c>
      <c r="AF48" s="5">
        <v>1</v>
      </c>
      <c r="AG48" s="5">
        <v>0</v>
      </c>
      <c r="AH48" s="5">
        <v>1</v>
      </c>
      <c r="AI48" s="5" t="s">
        <v>391</v>
      </c>
      <c r="AJ48" s="5" t="s">
        <v>391</v>
      </c>
      <c r="AK48" s="5" t="s">
        <v>391</v>
      </c>
      <c r="AL48" s="5" t="s">
        <v>391</v>
      </c>
      <c r="AM48" s="5" t="s">
        <v>391</v>
      </c>
      <c r="AN48" s="3" t="s">
        <v>391</v>
      </c>
      <c r="AO48" s="3" t="s">
        <v>391</v>
      </c>
      <c r="AP48" s="3" t="s">
        <v>391</v>
      </c>
      <c r="AQ48" s="3" t="s">
        <v>391</v>
      </c>
      <c r="AR48" s="3" t="s">
        <v>391</v>
      </c>
      <c r="AS48" s="3" t="s">
        <v>391</v>
      </c>
      <c r="AT48" s="5" t="s">
        <v>391</v>
      </c>
      <c r="AU48" s="5" t="s">
        <v>391</v>
      </c>
      <c r="AV48" s="5" t="s">
        <v>391</v>
      </c>
      <c r="AW48" s="5" t="s">
        <v>391</v>
      </c>
      <c r="AX48" s="5" t="s">
        <v>391</v>
      </c>
      <c r="AY48" s="5">
        <v>0</v>
      </c>
      <c r="AZ48" s="5">
        <v>1</v>
      </c>
      <c r="BA48" s="5">
        <v>0</v>
      </c>
      <c r="BB48" s="3" t="s">
        <v>391</v>
      </c>
      <c r="BC48" s="5">
        <v>15000</v>
      </c>
      <c r="BD48" s="3" t="s">
        <v>391</v>
      </c>
      <c r="BE48" s="3" t="s">
        <v>391</v>
      </c>
      <c r="BF48" s="5" t="s">
        <v>391</v>
      </c>
      <c r="BG48" s="5">
        <v>0</v>
      </c>
      <c r="BH48" s="5">
        <v>0</v>
      </c>
      <c r="BI48" s="5">
        <v>0</v>
      </c>
      <c r="BJ48" s="5">
        <v>1</v>
      </c>
      <c r="BK48" s="5">
        <v>1</v>
      </c>
      <c r="BL48" s="5">
        <v>0</v>
      </c>
      <c r="BM48" s="5">
        <v>1</v>
      </c>
      <c r="BN48" s="5">
        <v>1</v>
      </c>
      <c r="BO48" s="5">
        <v>0</v>
      </c>
      <c r="BP48" s="5">
        <v>0</v>
      </c>
      <c r="BQ48" s="5" t="s">
        <v>391</v>
      </c>
      <c r="BR48" s="5" t="s">
        <v>391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 t="s">
        <v>391</v>
      </c>
      <c r="BY48" s="5" t="s">
        <v>391</v>
      </c>
      <c r="BZ48" s="5" t="s">
        <v>391</v>
      </c>
      <c r="CA48" s="5" t="s">
        <v>391</v>
      </c>
      <c r="CB48" s="5" t="s">
        <v>391</v>
      </c>
      <c r="CC48" s="5" t="s">
        <v>391</v>
      </c>
      <c r="CD48" s="5" t="s">
        <v>391</v>
      </c>
      <c r="CE48" s="5" t="s">
        <v>391</v>
      </c>
      <c r="CF48" s="5" t="s">
        <v>391</v>
      </c>
      <c r="CG48" s="5" t="s">
        <v>391</v>
      </c>
      <c r="CH48" s="5" t="s">
        <v>391</v>
      </c>
      <c r="CI48" s="5" t="s">
        <v>391</v>
      </c>
      <c r="CJ48" s="5" t="s">
        <v>391</v>
      </c>
      <c r="CK48" s="3" t="s">
        <v>391</v>
      </c>
      <c r="CL48" s="5">
        <v>0</v>
      </c>
      <c r="CM48" s="5">
        <v>0</v>
      </c>
      <c r="CN48" s="5">
        <v>0</v>
      </c>
      <c r="CO48" s="5">
        <v>0</v>
      </c>
      <c r="CP48" s="5">
        <v>1</v>
      </c>
      <c r="CQ48" s="5">
        <v>1</v>
      </c>
      <c r="CR48" s="5">
        <v>1</v>
      </c>
      <c r="CS48" s="5">
        <v>0</v>
      </c>
      <c r="CT48" s="5">
        <v>0</v>
      </c>
      <c r="CU48" s="5" t="s">
        <v>391</v>
      </c>
      <c r="CV48" s="5" t="s">
        <v>391</v>
      </c>
      <c r="CW48" s="5" t="s">
        <v>391</v>
      </c>
      <c r="CX48" s="3" t="s">
        <v>391</v>
      </c>
      <c r="CY48" s="5" t="s">
        <v>391</v>
      </c>
      <c r="CZ48" s="5" t="s">
        <v>391</v>
      </c>
      <c r="DA48" s="5" t="s">
        <v>391</v>
      </c>
      <c r="DB48" s="5" t="s">
        <v>391</v>
      </c>
      <c r="DC48" s="5" t="s">
        <v>391</v>
      </c>
      <c r="DD48" s="5" t="s">
        <v>391</v>
      </c>
      <c r="DE48" s="5" t="s">
        <v>391</v>
      </c>
      <c r="DF48" s="5" t="s">
        <v>391</v>
      </c>
      <c r="DG48" s="5" t="s">
        <v>391</v>
      </c>
      <c r="DH48" s="5" t="s">
        <v>391</v>
      </c>
      <c r="DI48" s="5" t="s">
        <v>391</v>
      </c>
      <c r="DJ48" s="5" t="s">
        <v>391</v>
      </c>
      <c r="DK48" s="3" t="s">
        <v>391</v>
      </c>
      <c r="DL48" s="3" t="s">
        <v>391</v>
      </c>
      <c r="DM48" s="3" t="s">
        <v>391</v>
      </c>
      <c r="DN48" s="5" t="s">
        <v>391</v>
      </c>
      <c r="DO48" s="5" t="s">
        <v>391</v>
      </c>
      <c r="DP48" s="3" t="s">
        <v>391</v>
      </c>
      <c r="DQ48" s="3" t="s">
        <v>391</v>
      </c>
      <c r="DR48" s="3" t="s">
        <v>391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1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 t="s">
        <v>391</v>
      </c>
      <c r="FW48" s="5" t="s">
        <v>391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1</v>
      </c>
      <c r="GF48" s="5">
        <v>0</v>
      </c>
      <c r="GG48" s="5">
        <v>0</v>
      </c>
      <c r="GH48" s="5">
        <v>0</v>
      </c>
      <c r="GI48" s="12">
        <v>1004.3603000000001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1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1</v>
      </c>
      <c r="IE48" s="5">
        <v>0</v>
      </c>
      <c r="IF48" s="5">
        <v>1</v>
      </c>
      <c r="IG48" s="5">
        <v>0</v>
      </c>
      <c r="IH48" s="5">
        <v>0</v>
      </c>
      <c r="II48" s="5">
        <v>1</v>
      </c>
      <c r="IJ48" s="5">
        <v>0</v>
      </c>
      <c r="IK48" s="5">
        <v>0</v>
      </c>
      <c r="IL48" s="5">
        <v>0</v>
      </c>
      <c r="IM48" s="5">
        <v>0</v>
      </c>
      <c r="IN48" s="5">
        <v>1</v>
      </c>
      <c r="IO48" s="5">
        <v>1</v>
      </c>
      <c r="IP48" s="5">
        <v>1</v>
      </c>
      <c r="IQ48" s="5">
        <v>0</v>
      </c>
      <c r="IR48" s="5">
        <v>0</v>
      </c>
      <c r="IS48" s="5">
        <v>1</v>
      </c>
      <c r="IT48" s="5">
        <v>0</v>
      </c>
    </row>
    <row r="49" spans="1:254" x14ac:dyDescent="0.25">
      <c r="A49" s="2" t="s">
        <v>236</v>
      </c>
      <c r="B49" s="5" t="s">
        <v>391</v>
      </c>
      <c r="C49" s="3" t="s">
        <v>391</v>
      </c>
      <c r="D49" s="3" t="s">
        <v>391</v>
      </c>
      <c r="E49" s="3" t="s">
        <v>391</v>
      </c>
      <c r="F49" s="3" t="s">
        <v>391</v>
      </c>
      <c r="G49" s="3" t="s">
        <v>391</v>
      </c>
      <c r="H49" s="3" t="s">
        <v>391</v>
      </c>
      <c r="I49" s="3">
        <v>72.3</v>
      </c>
      <c r="J49" s="3" t="s">
        <v>391</v>
      </c>
      <c r="K49" s="3" t="s">
        <v>391</v>
      </c>
      <c r="L49" s="3">
        <v>72.3</v>
      </c>
      <c r="M49" s="5">
        <v>1</v>
      </c>
      <c r="N49" s="5">
        <v>0</v>
      </c>
      <c r="O49" s="5">
        <v>0</v>
      </c>
      <c r="P49" s="3" t="s">
        <v>391</v>
      </c>
      <c r="Q49" s="3" t="s">
        <v>391</v>
      </c>
      <c r="R49" s="3" t="s">
        <v>391</v>
      </c>
      <c r="S49" s="3" t="s">
        <v>391</v>
      </c>
      <c r="T49" s="3" t="s">
        <v>391</v>
      </c>
      <c r="U49" s="3" t="s">
        <v>391</v>
      </c>
      <c r="V49" s="3" t="s">
        <v>391</v>
      </c>
      <c r="W49" s="3" t="s">
        <v>391</v>
      </c>
      <c r="X49" s="3">
        <v>32.791899999999998</v>
      </c>
      <c r="Y49" s="5">
        <v>1</v>
      </c>
      <c r="Z49" s="5">
        <v>0</v>
      </c>
      <c r="AA49" s="5">
        <v>0</v>
      </c>
      <c r="AB49" s="5">
        <v>0</v>
      </c>
      <c r="AC49" s="5">
        <v>1</v>
      </c>
      <c r="AD49" s="5">
        <v>1</v>
      </c>
      <c r="AE49" s="5">
        <v>0</v>
      </c>
      <c r="AF49" s="5">
        <v>1</v>
      </c>
      <c r="AG49" s="5">
        <v>0</v>
      </c>
      <c r="AH49" s="5">
        <v>1</v>
      </c>
      <c r="AI49" s="5" t="s">
        <v>391</v>
      </c>
      <c r="AJ49" s="5" t="s">
        <v>391</v>
      </c>
      <c r="AK49" s="5" t="s">
        <v>391</v>
      </c>
      <c r="AL49" s="5" t="s">
        <v>391</v>
      </c>
      <c r="AM49" s="5" t="s">
        <v>391</v>
      </c>
      <c r="AN49" s="3" t="s">
        <v>391</v>
      </c>
      <c r="AO49" s="3" t="s">
        <v>391</v>
      </c>
      <c r="AP49" s="3" t="s">
        <v>391</v>
      </c>
      <c r="AQ49" s="3" t="s">
        <v>391</v>
      </c>
      <c r="AR49" s="3" t="s">
        <v>391</v>
      </c>
      <c r="AS49" s="3" t="s">
        <v>391</v>
      </c>
      <c r="AT49" s="5" t="s">
        <v>391</v>
      </c>
      <c r="AU49" s="5" t="s">
        <v>391</v>
      </c>
      <c r="AV49" s="5" t="s">
        <v>391</v>
      </c>
      <c r="AW49" s="5" t="s">
        <v>391</v>
      </c>
      <c r="AX49" s="5" t="s">
        <v>391</v>
      </c>
      <c r="AY49" s="5">
        <v>0</v>
      </c>
      <c r="AZ49" s="5">
        <v>1</v>
      </c>
      <c r="BA49" s="5">
        <v>0</v>
      </c>
      <c r="BB49" s="3" t="s">
        <v>391</v>
      </c>
      <c r="BC49" s="5">
        <v>15000</v>
      </c>
      <c r="BD49" s="3" t="s">
        <v>391</v>
      </c>
      <c r="BE49" s="3" t="s">
        <v>391</v>
      </c>
      <c r="BF49" s="5" t="s">
        <v>391</v>
      </c>
      <c r="BG49" s="5">
        <v>0</v>
      </c>
      <c r="BH49" s="5">
        <v>0</v>
      </c>
      <c r="BI49" s="5">
        <v>0</v>
      </c>
      <c r="BJ49" s="5">
        <v>1</v>
      </c>
      <c r="BK49" s="5">
        <v>1</v>
      </c>
      <c r="BL49" s="5">
        <v>0</v>
      </c>
      <c r="BM49" s="5">
        <v>1</v>
      </c>
      <c r="BN49" s="5">
        <v>1</v>
      </c>
      <c r="BO49" s="5">
        <v>0</v>
      </c>
      <c r="BP49" s="5">
        <v>0</v>
      </c>
      <c r="BQ49" s="5" t="s">
        <v>391</v>
      </c>
      <c r="BR49" s="5" t="s">
        <v>391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 t="s">
        <v>391</v>
      </c>
      <c r="BY49" s="5" t="s">
        <v>391</v>
      </c>
      <c r="BZ49" s="5" t="s">
        <v>391</v>
      </c>
      <c r="CA49" s="5" t="s">
        <v>391</v>
      </c>
      <c r="CB49" s="5" t="s">
        <v>391</v>
      </c>
      <c r="CC49" s="5" t="s">
        <v>391</v>
      </c>
      <c r="CD49" s="5" t="s">
        <v>391</v>
      </c>
      <c r="CE49" s="5" t="s">
        <v>391</v>
      </c>
      <c r="CF49" s="5" t="s">
        <v>391</v>
      </c>
      <c r="CG49" s="5" t="s">
        <v>391</v>
      </c>
      <c r="CH49" s="5" t="s">
        <v>391</v>
      </c>
      <c r="CI49" s="5" t="s">
        <v>391</v>
      </c>
      <c r="CJ49" s="5" t="s">
        <v>391</v>
      </c>
      <c r="CK49" s="3" t="s">
        <v>391</v>
      </c>
      <c r="CL49" s="5">
        <v>0</v>
      </c>
      <c r="CM49" s="5">
        <v>0</v>
      </c>
      <c r="CN49" s="5">
        <v>0</v>
      </c>
      <c r="CO49" s="5">
        <v>0</v>
      </c>
      <c r="CP49" s="5">
        <v>1</v>
      </c>
      <c r="CQ49" s="5">
        <v>1</v>
      </c>
      <c r="CR49" s="5">
        <v>1</v>
      </c>
      <c r="CS49" s="5">
        <v>0</v>
      </c>
      <c r="CT49" s="5">
        <v>0</v>
      </c>
      <c r="CU49" s="5" t="s">
        <v>391</v>
      </c>
      <c r="CV49" s="5" t="s">
        <v>391</v>
      </c>
      <c r="CW49" s="5" t="s">
        <v>391</v>
      </c>
      <c r="CX49" s="3" t="s">
        <v>391</v>
      </c>
      <c r="CY49" s="5" t="s">
        <v>391</v>
      </c>
      <c r="CZ49" s="5" t="s">
        <v>391</v>
      </c>
      <c r="DA49" s="5" t="s">
        <v>391</v>
      </c>
      <c r="DB49" s="5" t="s">
        <v>391</v>
      </c>
      <c r="DC49" s="5" t="s">
        <v>391</v>
      </c>
      <c r="DD49" s="5" t="s">
        <v>391</v>
      </c>
      <c r="DE49" s="5" t="s">
        <v>391</v>
      </c>
      <c r="DF49" s="5" t="s">
        <v>391</v>
      </c>
      <c r="DG49" s="5" t="s">
        <v>391</v>
      </c>
      <c r="DH49" s="5" t="s">
        <v>391</v>
      </c>
      <c r="DI49" s="5" t="s">
        <v>391</v>
      </c>
      <c r="DJ49" s="5" t="s">
        <v>391</v>
      </c>
      <c r="DK49" s="3" t="s">
        <v>391</v>
      </c>
      <c r="DL49" s="3" t="s">
        <v>391</v>
      </c>
      <c r="DM49" s="3" t="s">
        <v>391</v>
      </c>
      <c r="DN49" s="5" t="s">
        <v>391</v>
      </c>
      <c r="DO49" s="5" t="s">
        <v>391</v>
      </c>
      <c r="DP49" s="3" t="s">
        <v>391</v>
      </c>
      <c r="DQ49" s="3" t="s">
        <v>391</v>
      </c>
      <c r="DR49" s="3" t="s">
        <v>391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1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 t="s">
        <v>391</v>
      </c>
      <c r="FW49" s="5" t="s">
        <v>391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1</v>
      </c>
      <c r="GF49" s="5">
        <v>0</v>
      </c>
      <c r="GG49" s="5">
        <v>0</v>
      </c>
      <c r="GH49" s="5">
        <v>0</v>
      </c>
      <c r="GI49" s="3">
        <v>2512.7633000000001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1</v>
      </c>
      <c r="HY49" s="5">
        <v>0</v>
      </c>
      <c r="HZ49" s="5">
        <v>0</v>
      </c>
      <c r="IA49" s="5">
        <v>0</v>
      </c>
      <c r="IB49" s="5">
        <v>0</v>
      </c>
      <c r="IC49" s="5">
        <v>1</v>
      </c>
      <c r="ID49" s="5">
        <v>0</v>
      </c>
      <c r="IE49" s="5">
        <v>0</v>
      </c>
      <c r="IF49" s="5">
        <v>1</v>
      </c>
      <c r="IG49" s="5">
        <v>0</v>
      </c>
      <c r="IH49" s="5">
        <v>0</v>
      </c>
      <c r="II49" s="5">
        <v>1</v>
      </c>
      <c r="IJ49" s="5">
        <v>1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1</v>
      </c>
      <c r="IT49" s="5">
        <v>0</v>
      </c>
    </row>
    <row r="50" spans="1:254" x14ac:dyDescent="0.25">
      <c r="A50" s="2" t="s">
        <v>237</v>
      </c>
      <c r="B50" s="5">
        <v>1</v>
      </c>
      <c r="C50" s="3">
        <f>AVERAGE(43.46,33.69,33.87,28.64,34.71,40.41,38.61,40,43.82,40.27,40,45.4)</f>
        <v>38.573333333333331</v>
      </c>
      <c r="D50" s="3">
        <f>AVERAGE(72.66,52.59,42.13,52.42,65.6,57.66,48.81,48.01,68.67,65.5,58.18,77.45,50.83,65.83)</f>
        <v>59.024285714285718</v>
      </c>
      <c r="E50" s="3">
        <v>48.798809519999999</v>
      </c>
      <c r="F50" s="3" t="s">
        <v>391</v>
      </c>
      <c r="G50" s="3">
        <v>72.415700000000001</v>
      </c>
      <c r="H50" s="3">
        <v>83.979399999999998</v>
      </c>
      <c r="I50" s="3">
        <v>78.197550000000007</v>
      </c>
      <c r="J50" s="3">
        <v>74.400000000000006</v>
      </c>
      <c r="K50" s="3">
        <v>83</v>
      </c>
      <c r="L50" s="3">
        <v>78.197550000000007</v>
      </c>
      <c r="M50" s="5">
        <v>1</v>
      </c>
      <c r="N50" s="5">
        <v>0</v>
      </c>
      <c r="O50" s="5">
        <v>0</v>
      </c>
      <c r="P50" s="3" t="s">
        <v>391</v>
      </c>
      <c r="Q50" s="3" t="s">
        <v>391</v>
      </c>
      <c r="R50" s="3" t="s">
        <v>391</v>
      </c>
      <c r="S50" s="3" t="s">
        <v>391</v>
      </c>
      <c r="T50" s="3" t="s">
        <v>391</v>
      </c>
      <c r="U50" s="3" t="s">
        <v>391</v>
      </c>
      <c r="V50" s="3" t="s">
        <v>391</v>
      </c>
      <c r="W50" s="3" t="s">
        <v>391</v>
      </c>
      <c r="X50" s="3" t="s">
        <v>391</v>
      </c>
      <c r="Y50" s="5">
        <v>1</v>
      </c>
      <c r="Z50" s="5">
        <v>0</v>
      </c>
      <c r="AA50" s="5">
        <v>0</v>
      </c>
      <c r="AB50" s="5">
        <v>0</v>
      </c>
      <c r="AC50" s="5">
        <v>1</v>
      </c>
      <c r="AD50" s="5">
        <v>1</v>
      </c>
      <c r="AE50" s="5">
        <v>0</v>
      </c>
      <c r="AF50" s="5">
        <v>1</v>
      </c>
      <c r="AG50" s="5">
        <v>0</v>
      </c>
      <c r="AH50" s="5">
        <v>1</v>
      </c>
      <c r="AI50" s="5">
        <v>1</v>
      </c>
      <c r="AJ50" s="5" t="s">
        <v>391</v>
      </c>
      <c r="AK50" s="5" t="s">
        <v>391</v>
      </c>
      <c r="AL50" s="5" t="s">
        <v>391</v>
      </c>
      <c r="AM50" s="5" t="s">
        <v>391</v>
      </c>
      <c r="AN50" s="3" t="s">
        <v>391</v>
      </c>
      <c r="AO50" s="3" t="s">
        <v>391</v>
      </c>
      <c r="AP50" s="3" t="s">
        <v>391</v>
      </c>
      <c r="AQ50" s="3" t="s">
        <v>391</v>
      </c>
      <c r="AR50" s="3" t="s">
        <v>391</v>
      </c>
      <c r="AS50" s="3">
        <v>1</v>
      </c>
      <c r="AT50" s="5" t="s">
        <v>391</v>
      </c>
      <c r="AU50" s="5" t="s">
        <v>391</v>
      </c>
      <c r="AV50" s="5" t="s">
        <v>391</v>
      </c>
      <c r="AW50" s="5" t="s">
        <v>391</v>
      </c>
      <c r="AX50" s="5" t="s">
        <v>391</v>
      </c>
      <c r="AY50" s="5">
        <v>0</v>
      </c>
      <c r="AZ50" s="5">
        <v>1</v>
      </c>
      <c r="BA50" s="5">
        <v>0</v>
      </c>
      <c r="BB50" s="3" t="s">
        <v>391</v>
      </c>
      <c r="BC50" s="5">
        <v>2575</v>
      </c>
      <c r="BD50" s="3">
        <f>AVERAGE(1.33,1.59)</f>
        <v>1.46</v>
      </c>
      <c r="BE50" s="3" t="s">
        <v>391</v>
      </c>
      <c r="BF50" s="5" t="s">
        <v>391</v>
      </c>
      <c r="BG50" s="5">
        <v>0</v>
      </c>
      <c r="BH50" s="5">
        <v>0</v>
      </c>
      <c r="BI50" s="5">
        <v>0</v>
      </c>
      <c r="BJ50" s="5">
        <v>1</v>
      </c>
      <c r="BK50" s="5">
        <v>1</v>
      </c>
      <c r="BL50" s="5">
        <v>0</v>
      </c>
      <c r="BM50" s="5">
        <v>1</v>
      </c>
      <c r="BN50" s="5">
        <v>1</v>
      </c>
      <c r="BO50" s="5">
        <v>0</v>
      </c>
      <c r="BP50" s="5">
        <v>0</v>
      </c>
      <c r="BQ50" s="5" t="s">
        <v>391</v>
      </c>
      <c r="BR50" s="5" t="s">
        <v>391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 t="s">
        <v>391</v>
      </c>
      <c r="BY50" s="5" t="s">
        <v>391</v>
      </c>
      <c r="BZ50" s="5" t="s">
        <v>391</v>
      </c>
      <c r="CA50" s="5" t="s">
        <v>391</v>
      </c>
      <c r="CB50" s="5" t="s">
        <v>391</v>
      </c>
      <c r="CC50" s="5" t="s">
        <v>391</v>
      </c>
      <c r="CD50" s="5" t="s">
        <v>391</v>
      </c>
      <c r="CE50" s="5" t="s">
        <v>391</v>
      </c>
      <c r="CF50" s="5" t="s">
        <v>391</v>
      </c>
      <c r="CG50" s="5" t="s">
        <v>391</v>
      </c>
      <c r="CH50" s="5" t="s">
        <v>391</v>
      </c>
      <c r="CI50" s="5" t="s">
        <v>391</v>
      </c>
      <c r="CJ50" s="5" t="s">
        <v>391</v>
      </c>
      <c r="CK50" s="3" t="s">
        <v>391</v>
      </c>
      <c r="CL50" s="5">
        <v>0</v>
      </c>
      <c r="CM50" s="5">
        <v>0</v>
      </c>
      <c r="CN50" s="5">
        <v>0</v>
      </c>
      <c r="CO50" s="5">
        <v>0</v>
      </c>
      <c r="CP50" s="5">
        <v>1</v>
      </c>
      <c r="CQ50" s="5">
        <v>1</v>
      </c>
      <c r="CR50" s="5">
        <v>1</v>
      </c>
      <c r="CS50" s="5">
        <v>0</v>
      </c>
      <c r="CT50" s="5">
        <v>0</v>
      </c>
      <c r="CU50" s="5">
        <v>1</v>
      </c>
      <c r="CV50" s="5">
        <v>0</v>
      </c>
      <c r="CW50" s="5">
        <v>0</v>
      </c>
      <c r="CX50" s="3" t="s">
        <v>391</v>
      </c>
      <c r="CY50" s="5" t="s">
        <v>391</v>
      </c>
      <c r="CZ50" s="5" t="s">
        <v>391</v>
      </c>
      <c r="DA50" s="5" t="s">
        <v>391</v>
      </c>
      <c r="DB50" s="5">
        <v>1</v>
      </c>
      <c r="DC50" s="5">
        <v>1</v>
      </c>
      <c r="DD50" s="5" t="s">
        <v>391</v>
      </c>
      <c r="DE50" s="5" t="s">
        <v>391</v>
      </c>
      <c r="DF50" s="5" t="s">
        <v>391</v>
      </c>
      <c r="DG50" s="5" t="s">
        <v>391</v>
      </c>
      <c r="DH50" s="5" t="s">
        <v>391</v>
      </c>
      <c r="DI50" s="5" t="s">
        <v>391</v>
      </c>
      <c r="DJ50" s="5" t="s">
        <v>391</v>
      </c>
      <c r="DK50" s="3" t="s">
        <v>391</v>
      </c>
      <c r="DL50" s="3" t="s">
        <v>391</v>
      </c>
      <c r="DM50" s="3" t="s">
        <v>391</v>
      </c>
      <c r="DN50" s="5" t="s">
        <v>391</v>
      </c>
      <c r="DO50" s="5" t="s">
        <v>391</v>
      </c>
      <c r="DP50" s="3" t="s">
        <v>391</v>
      </c>
      <c r="DQ50" s="3" t="s">
        <v>391</v>
      </c>
      <c r="DR50" s="3" t="s">
        <v>391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1</v>
      </c>
      <c r="EP50" s="5">
        <v>0</v>
      </c>
      <c r="EQ50" s="5">
        <v>0</v>
      </c>
      <c r="ER50" s="5">
        <v>0</v>
      </c>
      <c r="ES50" s="5">
        <v>1</v>
      </c>
      <c r="ET50" s="5">
        <v>0</v>
      </c>
      <c r="EU50" s="5">
        <v>0</v>
      </c>
      <c r="EV50" s="5">
        <v>1</v>
      </c>
      <c r="EW50" s="5">
        <v>1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480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1</v>
      </c>
      <c r="GF50" s="5">
        <v>0</v>
      </c>
      <c r="GG50" s="5">
        <v>0</v>
      </c>
      <c r="GH50" s="5">
        <v>0</v>
      </c>
      <c r="GI50" s="12">
        <v>11224.314399999999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1</v>
      </c>
      <c r="HY50" s="5">
        <v>0</v>
      </c>
      <c r="HZ50" s="5">
        <v>0</v>
      </c>
      <c r="IA50" s="5">
        <v>0</v>
      </c>
      <c r="IB50" s="5">
        <v>1</v>
      </c>
      <c r="IC50" s="5">
        <v>0</v>
      </c>
      <c r="ID50" s="5">
        <v>0</v>
      </c>
      <c r="IE50" s="5">
        <v>0</v>
      </c>
      <c r="IF50" s="5">
        <v>1</v>
      </c>
      <c r="IG50" s="5">
        <v>0</v>
      </c>
      <c r="IH50" s="5">
        <v>0</v>
      </c>
      <c r="II50" s="5">
        <v>1</v>
      </c>
      <c r="IJ50" s="5">
        <v>0</v>
      </c>
      <c r="IK50" s="5">
        <v>1</v>
      </c>
      <c r="IL50" s="5">
        <v>0</v>
      </c>
      <c r="IM50" s="5">
        <v>1</v>
      </c>
      <c r="IN50" s="5">
        <v>1</v>
      </c>
      <c r="IO50" s="5">
        <v>1</v>
      </c>
      <c r="IP50" s="5">
        <v>0</v>
      </c>
      <c r="IQ50" s="5">
        <v>0</v>
      </c>
      <c r="IR50" s="5">
        <v>0</v>
      </c>
      <c r="IS50" s="5">
        <v>1</v>
      </c>
      <c r="IT50" s="5">
        <v>0</v>
      </c>
    </row>
    <row r="51" spans="1:254" x14ac:dyDescent="0.25">
      <c r="A51" s="2" t="s">
        <v>238</v>
      </c>
      <c r="B51" s="5">
        <v>1</v>
      </c>
      <c r="C51" s="3" t="s">
        <v>391</v>
      </c>
      <c r="D51" s="3" t="s">
        <v>391</v>
      </c>
      <c r="E51" s="3">
        <v>36.9</v>
      </c>
      <c r="F51" s="3">
        <v>1.3</v>
      </c>
      <c r="G51" s="3">
        <v>79.709999999999994</v>
      </c>
      <c r="H51" s="3">
        <v>97.878</v>
      </c>
      <c r="I51" s="3">
        <v>88.793999999999997</v>
      </c>
      <c r="J51" s="3" t="s">
        <v>391</v>
      </c>
      <c r="K51" s="3" t="s">
        <v>391</v>
      </c>
      <c r="L51" s="3">
        <v>88.793999999999997</v>
      </c>
      <c r="M51" s="5">
        <v>1</v>
      </c>
      <c r="N51" s="5">
        <v>0</v>
      </c>
      <c r="O51" s="5">
        <v>0</v>
      </c>
      <c r="P51" s="3">
        <v>40.25</v>
      </c>
      <c r="Q51" s="3">
        <v>50.25</v>
      </c>
      <c r="R51" s="3">
        <v>5.375</v>
      </c>
      <c r="S51" s="3">
        <v>125.5</v>
      </c>
      <c r="T51" s="3">
        <v>159.5</v>
      </c>
      <c r="U51" s="3">
        <v>142.75</v>
      </c>
      <c r="V51" s="3">
        <v>39</v>
      </c>
      <c r="W51" s="3">
        <v>50</v>
      </c>
      <c r="X51" s="3">
        <v>44.5</v>
      </c>
      <c r="Y51" s="5">
        <v>1</v>
      </c>
      <c r="Z51" s="5">
        <v>0</v>
      </c>
      <c r="AA51" s="5">
        <v>0</v>
      </c>
      <c r="AB51" s="5">
        <v>0</v>
      </c>
      <c r="AC51" s="5">
        <v>1</v>
      </c>
      <c r="AD51" s="5">
        <v>1</v>
      </c>
      <c r="AE51" s="5">
        <v>0</v>
      </c>
      <c r="AF51" s="5">
        <v>1</v>
      </c>
      <c r="AG51" s="5">
        <v>0</v>
      </c>
      <c r="AH51" s="5" t="s">
        <v>239</v>
      </c>
      <c r="AI51" s="5">
        <v>1</v>
      </c>
      <c r="AJ51" s="5">
        <v>0</v>
      </c>
      <c r="AK51" s="5">
        <v>0</v>
      </c>
      <c r="AL51" s="5">
        <v>1</v>
      </c>
      <c r="AM51" s="5">
        <v>0</v>
      </c>
      <c r="AN51" s="3">
        <v>0.61499999999999999</v>
      </c>
      <c r="AO51" s="3" t="s">
        <v>391</v>
      </c>
      <c r="AP51" s="3" t="s">
        <v>391</v>
      </c>
      <c r="AQ51" s="3" t="s">
        <v>391</v>
      </c>
      <c r="AR51" s="3" t="s">
        <v>391</v>
      </c>
      <c r="AS51" s="3">
        <v>3</v>
      </c>
      <c r="AT51" s="5">
        <v>0</v>
      </c>
      <c r="AU51" s="5">
        <v>1</v>
      </c>
      <c r="AV51" s="5">
        <v>0</v>
      </c>
      <c r="AW51" s="5">
        <v>0</v>
      </c>
      <c r="AX51" s="5">
        <v>0</v>
      </c>
      <c r="AY51" s="5">
        <v>0</v>
      </c>
      <c r="AZ51" s="5">
        <v>1</v>
      </c>
      <c r="BA51" s="5">
        <v>0</v>
      </c>
      <c r="BB51" s="3">
        <v>27.333333</v>
      </c>
      <c r="BC51" s="5">
        <v>10000</v>
      </c>
      <c r="BD51" s="3">
        <v>2.5</v>
      </c>
      <c r="BE51" s="3" t="s">
        <v>391</v>
      </c>
      <c r="BF51" s="5">
        <v>1</v>
      </c>
      <c r="BG51" s="5">
        <v>0</v>
      </c>
      <c r="BH51" s="5">
        <v>0</v>
      </c>
      <c r="BI51" s="5">
        <v>0</v>
      </c>
      <c r="BJ51" s="5">
        <v>1</v>
      </c>
      <c r="BK51" s="5">
        <v>1</v>
      </c>
      <c r="BL51" s="5">
        <v>0</v>
      </c>
      <c r="BM51" s="5">
        <v>1</v>
      </c>
      <c r="BN51" s="5">
        <v>1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1</v>
      </c>
      <c r="BY51" s="5">
        <v>0</v>
      </c>
      <c r="BZ51" s="5">
        <v>0</v>
      </c>
      <c r="CA51" s="5">
        <v>0</v>
      </c>
      <c r="CB51" s="5">
        <v>0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0</v>
      </c>
      <c r="CI51" s="5">
        <v>0</v>
      </c>
      <c r="CJ51" s="5">
        <v>0</v>
      </c>
      <c r="CK51" s="3">
        <v>9.1999999999999998E-2</v>
      </c>
      <c r="CL51" s="5">
        <v>0</v>
      </c>
      <c r="CM51" s="5">
        <v>0</v>
      </c>
      <c r="CN51" s="5">
        <v>0</v>
      </c>
      <c r="CO51" s="5">
        <v>0</v>
      </c>
      <c r="CP51" s="5">
        <v>1</v>
      </c>
      <c r="CQ51" s="5">
        <v>1</v>
      </c>
      <c r="CR51" s="5">
        <v>1</v>
      </c>
      <c r="CS51" s="5">
        <v>0</v>
      </c>
      <c r="CT51" s="5">
        <v>0</v>
      </c>
      <c r="CU51" s="5">
        <v>1</v>
      </c>
      <c r="CV51" s="5">
        <v>0</v>
      </c>
      <c r="CW51" s="5">
        <v>0</v>
      </c>
      <c r="CX51" s="3" t="s">
        <v>391</v>
      </c>
      <c r="CY51" s="5">
        <v>1</v>
      </c>
      <c r="CZ51" s="5">
        <v>1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1</v>
      </c>
      <c r="DG51" s="5">
        <v>0</v>
      </c>
      <c r="DH51" s="5">
        <v>1</v>
      </c>
      <c r="DI51" s="5">
        <v>1</v>
      </c>
      <c r="DJ51" s="5">
        <v>0</v>
      </c>
      <c r="DK51" s="3" t="s">
        <v>391</v>
      </c>
      <c r="DL51" s="3">
        <v>78</v>
      </c>
      <c r="DM51" s="3">
        <v>330</v>
      </c>
      <c r="DN51" s="5">
        <v>0</v>
      </c>
      <c r="DO51" s="5">
        <v>1</v>
      </c>
      <c r="DP51" s="3" t="s">
        <v>391</v>
      </c>
      <c r="DQ51" s="3">
        <v>15000</v>
      </c>
      <c r="DR51" s="3" t="s">
        <v>391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1</v>
      </c>
      <c r="ET51" s="5">
        <v>0</v>
      </c>
      <c r="EU51" s="5">
        <v>0</v>
      </c>
      <c r="EV51" s="5">
        <v>1</v>
      </c>
      <c r="EW51" s="5">
        <v>1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1550</v>
      </c>
      <c r="FX51" s="5">
        <v>1</v>
      </c>
      <c r="FY51" s="5">
        <v>0</v>
      </c>
      <c r="FZ51" s="5">
        <v>0</v>
      </c>
      <c r="GA51" s="5">
        <v>1</v>
      </c>
      <c r="GB51" s="5">
        <v>1</v>
      </c>
      <c r="GC51" s="5">
        <v>1</v>
      </c>
      <c r="GD51" s="5">
        <v>1</v>
      </c>
      <c r="GE51" s="5">
        <v>1</v>
      </c>
      <c r="GF51" s="5">
        <v>0</v>
      </c>
      <c r="GG51" s="5">
        <v>1</v>
      </c>
      <c r="GH51" s="5">
        <v>1</v>
      </c>
      <c r="GI51" s="12">
        <v>3612739.1606999999</v>
      </c>
      <c r="GJ51" s="5">
        <v>0</v>
      </c>
      <c r="GK51" s="5">
        <v>0</v>
      </c>
      <c r="GL51" s="5">
        <v>0</v>
      </c>
      <c r="GM51" s="5">
        <v>1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1</v>
      </c>
      <c r="HW51" s="5">
        <v>0</v>
      </c>
      <c r="HX51" s="5">
        <v>0</v>
      </c>
      <c r="HY51" s="5">
        <v>0</v>
      </c>
      <c r="HZ51" s="5">
        <v>1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1</v>
      </c>
      <c r="IG51" s="5">
        <v>0</v>
      </c>
      <c r="IH51" s="5">
        <v>0</v>
      </c>
      <c r="II51" s="5">
        <v>1</v>
      </c>
      <c r="IJ51" s="5">
        <v>0</v>
      </c>
      <c r="IK51" s="5">
        <v>1</v>
      </c>
      <c r="IL51" s="5">
        <v>0</v>
      </c>
      <c r="IM51" s="5">
        <v>1</v>
      </c>
      <c r="IN51" s="5">
        <v>1</v>
      </c>
      <c r="IO51" s="5">
        <v>1</v>
      </c>
      <c r="IP51" s="5">
        <v>0</v>
      </c>
      <c r="IQ51" s="5">
        <v>0</v>
      </c>
      <c r="IR51" s="5">
        <v>1</v>
      </c>
      <c r="IS51" s="5">
        <v>0</v>
      </c>
      <c r="IT51" s="5">
        <v>0</v>
      </c>
    </row>
    <row r="52" spans="1:254" x14ac:dyDescent="0.25">
      <c r="A52" s="2" t="s">
        <v>240</v>
      </c>
      <c r="B52" s="5">
        <v>1</v>
      </c>
      <c r="C52" s="3" t="s">
        <v>391</v>
      </c>
      <c r="D52" s="3" t="s">
        <v>391</v>
      </c>
      <c r="E52" s="3" t="s">
        <v>391</v>
      </c>
      <c r="F52" s="3" t="s">
        <v>391</v>
      </c>
      <c r="G52" s="3" t="s">
        <v>391</v>
      </c>
      <c r="H52" s="3" t="s">
        <v>391</v>
      </c>
      <c r="I52" s="3">
        <v>92.5</v>
      </c>
      <c r="J52" s="3" t="s">
        <v>391</v>
      </c>
      <c r="K52" s="3" t="s">
        <v>391</v>
      </c>
      <c r="L52" s="3">
        <v>92.5</v>
      </c>
      <c r="M52" s="5">
        <v>1</v>
      </c>
      <c r="N52" s="5">
        <v>0</v>
      </c>
      <c r="O52" s="5">
        <v>0</v>
      </c>
      <c r="P52" s="3" t="s">
        <v>391</v>
      </c>
      <c r="Q52" s="3" t="s">
        <v>391</v>
      </c>
      <c r="R52" s="3" t="s">
        <v>391</v>
      </c>
      <c r="S52" s="3" t="s">
        <v>391</v>
      </c>
      <c r="T52" s="3" t="s">
        <v>391</v>
      </c>
      <c r="U52" s="3" t="s">
        <v>391</v>
      </c>
      <c r="V52" s="3" t="s">
        <v>391</v>
      </c>
      <c r="W52" s="3" t="s">
        <v>391</v>
      </c>
      <c r="X52" s="3" t="s">
        <v>391</v>
      </c>
      <c r="Y52" s="5">
        <v>1</v>
      </c>
      <c r="Z52" s="5">
        <v>0</v>
      </c>
      <c r="AA52" s="5">
        <v>0</v>
      </c>
      <c r="AB52" s="5">
        <v>0</v>
      </c>
      <c r="AC52" s="5">
        <v>1</v>
      </c>
      <c r="AD52" s="5">
        <v>1</v>
      </c>
      <c r="AE52" s="5">
        <v>0</v>
      </c>
      <c r="AF52" s="5">
        <v>1</v>
      </c>
      <c r="AG52" s="5">
        <v>0</v>
      </c>
      <c r="AH52" s="5">
        <v>1</v>
      </c>
      <c r="AI52" s="5">
        <v>1</v>
      </c>
      <c r="AJ52" s="5">
        <v>0</v>
      </c>
      <c r="AK52" s="5">
        <v>0</v>
      </c>
      <c r="AL52" s="5">
        <v>0</v>
      </c>
      <c r="AM52" s="5">
        <v>1</v>
      </c>
      <c r="AN52" s="3" t="s">
        <v>391</v>
      </c>
      <c r="AO52" s="3" t="s">
        <v>391</v>
      </c>
      <c r="AP52" s="3" t="s">
        <v>391</v>
      </c>
      <c r="AQ52" s="3" t="s">
        <v>391</v>
      </c>
      <c r="AR52" s="3" t="s">
        <v>391</v>
      </c>
      <c r="AS52" s="3" t="s">
        <v>391</v>
      </c>
      <c r="AT52" s="5" t="s">
        <v>391</v>
      </c>
      <c r="AU52" s="5" t="s">
        <v>391</v>
      </c>
      <c r="AV52" s="5" t="s">
        <v>391</v>
      </c>
      <c r="AW52" s="5" t="s">
        <v>391</v>
      </c>
      <c r="AX52" s="5" t="s">
        <v>391</v>
      </c>
      <c r="AY52" s="5">
        <v>0</v>
      </c>
      <c r="AZ52" s="5">
        <v>1</v>
      </c>
      <c r="BA52" s="5">
        <v>0</v>
      </c>
      <c r="BB52" s="3" t="s">
        <v>391</v>
      </c>
      <c r="BC52" s="5">
        <v>10000</v>
      </c>
      <c r="BD52" s="3" t="s">
        <v>391</v>
      </c>
      <c r="BE52" s="3" t="s">
        <v>391</v>
      </c>
      <c r="BF52" s="5" t="s">
        <v>391</v>
      </c>
      <c r="BG52" s="5">
        <v>0</v>
      </c>
      <c r="BH52" s="5">
        <v>0</v>
      </c>
      <c r="BI52" s="5">
        <v>1</v>
      </c>
      <c r="BJ52" s="5">
        <v>1</v>
      </c>
      <c r="BK52" s="5">
        <v>1</v>
      </c>
      <c r="BL52" s="5">
        <v>0</v>
      </c>
      <c r="BM52" s="5">
        <v>1</v>
      </c>
      <c r="BN52" s="5">
        <v>1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 t="s">
        <v>391</v>
      </c>
      <c r="BY52" s="5">
        <v>0</v>
      </c>
      <c r="BZ52" s="5">
        <v>1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1</v>
      </c>
      <c r="CG52" s="5">
        <v>0</v>
      </c>
      <c r="CH52" s="5">
        <v>0</v>
      </c>
      <c r="CI52" s="5">
        <v>0</v>
      </c>
      <c r="CJ52" s="5">
        <v>0</v>
      </c>
      <c r="CK52" s="3" t="s">
        <v>391</v>
      </c>
      <c r="CL52" s="5">
        <v>0</v>
      </c>
      <c r="CM52" s="5">
        <v>0</v>
      </c>
      <c r="CN52" s="5">
        <v>0</v>
      </c>
      <c r="CO52" s="5">
        <v>0</v>
      </c>
      <c r="CP52" s="5">
        <v>1</v>
      </c>
      <c r="CQ52" s="5">
        <v>1</v>
      </c>
      <c r="CR52" s="5">
        <v>1</v>
      </c>
      <c r="CS52" s="5">
        <v>0</v>
      </c>
      <c r="CT52" s="5">
        <v>0</v>
      </c>
      <c r="CU52" s="5" t="s">
        <v>391</v>
      </c>
      <c r="CV52" s="5" t="s">
        <v>391</v>
      </c>
      <c r="CW52" s="5" t="s">
        <v>391</v>
      </c>
      <c r="CX52" s="3" t="s">
        <v>391</v>
      </c>
      <c r="CY52" s="5" t="s">
        <v>391</v>
      </c>
      <c r="CZ52" s="5" t="s">
        <v>391</v>
      </c>
      <c r="DA52" s="5" t="s">
        <v>391</v>
      </c>
      <c r="DB52" s="5" t="s">
        <v>391</v>
      </c>
      <c r="DC52" s="5" t="s">
        <v>391</v>
      </c>
      <c r="DD52" s="5" t="s">
        <v>391</v>
      </c>
      <c r="DE52" s="5" t="s">
        <v>391</v>
      </c>
      <c r="DF52" s="5" t="s">
        <v>391</v>
      </c>
      <c r="DG52" s="5" t="s">
        <v>391</v>
      </c>
      <c r="DH52" s="5" t="s">
        <v>391</v>
      </c>
      <c r="DI52" s="5" t="s">
        <v>391</v>
      </c>
      <c r="DJ52" s="5" t="s">
        <v>391</v>
      </c>
      <c r="DK52" s="3" t="s">
        <v>391</v>
      </c>
      <c r="DL52" s="3" t="s">
        <v>391</v>
      </c>
      <c r="DM52" s="3" t="s">
        <v>391</v>
      </c>
      <c r="DN52" s="5" t="s">
        <v>391</v>
      </c>
      <c r="DO52" s="5" t="s">
        <v>391</v>
      </c>
      <c r="DP52" s="3" t="s">
        <v>391</v>
      </c>
      <c r="DQ52" s="3" t="s">
        <v>391</v>
      </c>
      <c r="DR52" s="3" t="s">
        <v>391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1</v>
      </c>
      <c r="ET52" s="5">
        <v>1</v>
      </c>
      <c r="EU52" s="5">
        <v>0</v>
      </c>
      <c r="EV52" s="5">
        <v>1</v>
      </c>
      <c r="EW52" s="5">
        <v>1</v>
      </c>
      <c r="EX52" s="5">
        <v>1</v>
      </c>
      <c r="EY52" s="5">
        <v>1</v>
      </c>
      <c r="EZ52" s="5">
        <v>1</v>
      </c>
      <c r="FA52" s="5">
        <v>0</v>
      </c>
      <c r="FB52" s="5">
        <v>0</v>
      </c>
      <c r="FC52" s="5">
        <v>0</v>
      </c>
      <c r="FD52" s="5">
        <v>0</v>
      </c>
      <c r="FE52" s="5">
        <v>1</v>
      </c>
      <c r="FF52" s="5">
        <v>1</v>
      </c>
      <c r="FG52" s="5">
        <v>1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 t="s">
        <v>391</v>
      </c>
      <c r="FW52" s="5" t="s">
        <v>391</v>
      </c>
      <c r="FX52" s="5">
        <v>0</v>
      </c>
      <c r="FY52" s="5">
        <v>0</v>
      </c>
      <c r="FZ52" s="5">
        <v>0</v>
      </c>
      <c r="GA52" s="5">
        <v>1</v>
      </c>
      <c r="GB52" s="5">
        <v>0</v>
      </c>
      <c r="GC52" s="5">
        <v>0</v>
      </c>
      <c r="GD52" s="5">
        <v>0</v>
      </c>
      <c r="GE52" s="5">
        <v>1</v>
      </c>
      <c r="GF52" s="5">
        <v>0</v>
      </c>
      <c r="GG52" s="5">
        <v>0</v>
      </c>
      <c r="GH52" s="5">
        <v>0</v>
      </c>
      <c r="GI52" s="12">
        <v>99972.469500000007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1</v>
      </c>
      <c r="HX52" s="5">
        <v>0</v>
      </c>
      <c r="HY52" s="5">
        <v>0</v>
      </c>
      <c r="HZ52" s="5">
        <v>0</v>
      </c>
      <c r="IA52" s="5">
        <v>1</v>
      </c>
      <c r="IB52" s="5">
        <v>0</v>
      </c>
      <c r="IC52" s="5">
        <v>0</v>
      </c>
      <c r="ID52" s="5">
        <v>0</v>
      </c>
      <c r="IE52" s="5">
        <v>0</v>
      </c>
      <c r="IF52" s="5">
        <v>1</v>
      </c>
      <c r="IG52" s="5">
        <v>0</v>
      </c>
      <c r="IH52" s="5">
        <v>0</v>
      </c>
      <c r="II52" s="5">
        <v>1</v>
      </c>
      <c r="IJ52" s="5">
        <v>1</v>
      </c>
      <c r="IK52" s="5">
        <v>0</v>
      </c>
      <c r="IL52" s="5">
        <v>0</v>
      </c>
      <c r="IM52" s="5">
        <v>0</v>
      </c>
      <c r="IN52" s="5">
        <v>1</v>
      </c>
      <c r="IO52" s="5">
        <v>1</v>
      </c>
      <c r="IP52" s="5">
        <v>0</v>
      </c>
      <c r="IQ52" s="5">
        <v>0</v>
      </c>
      <c r="IR52" s="5">
        <v>0</v>
      </c>
      <c r="IS52" s="5">
        <v>1</v>
      </c>
      <c r="IT52" s="5">
        <v>0</v>
      </c>
    </row>
    <row r="53" spans="1:254" x14ac:dyDescent="0.25">
      <c r="A53" s="2" t="s">
        <v>241</v>
      </c>
      <c r="B53" s="5">
        <v>1</v>
      </c>
      <c r="C53" s="3" t="s">
        <v>391</v>
      </c>
      <c r="D53" s="3" t="s">
        <v>391</v>
      </c>
      <c r="E53" s="3" t="s">
        <v>391</v>
      </c>
      <c r="F53" s="3" t="s">
        <v>391</v>
      </c>
      <c r="G53" s="3" t="s">
        <v>391</v>
      </c>
      <c r="H53" s="3" t="s">
        <v>391</v>
      </c>
      <c r="I53" s="3">
        <v>100</v>
      </c>
      <c r="J53" s="3" t="s">
        <v>391</v>
      </c>
      <c r="K53" s="3" t="s">
        <v>391</v>
      </c>
      <c r="L53" s="3">
        <v>100</v>
      </c>
      <c r="M53" s="5">
        <v>1</v>
      </c>
      <c r="N53" s="5">
        <v>0</v>
      </c>
      <c r="O53" s="5">
        <v>0</v>
      </c>
      <c r="P53" s="3" t="s">
        <v>391</v>
      </c>
      <c r="Q53" s="3" t="s">
        <v>391</v>
      </c>
      <c r="R53" s="3" t="s">
        <v>391</v>
      </c>
      <c r="S53" s="3" t="s">
        <v>391</v>
      </c>
      <c r="T53" s="3" t="s">
        <v>391</v>
      </c>
      <c r="U53" s="3" t="s">
        <v>391</v>
      </c>
      <c r="V53" s="3" t="s">
        <v>391</v>
      </c>
      <c r="W53" s="3" t="s">
        <v>391</v>
      </c>
      <c r="X53" s="3" t="s">
        <v>391</v>
      </c>
      <c r="Y53" s="5">
        <v>1</v>
      </c>
      <c r="Z53" s="5">
        <v>0</v>
      </c>
      <c r="AA53" s="5">
        <v>0</v>
      </c>
      <c r="AB53" s="5">
        <v>0</v>
      </c>
      <c r="AC53" s="5">
        <v>1</v>
      </c>
      <c r="AD53" s="5">
        <v>1</v>
      </c>
      <c r="AE53" s="5">
        <v>0</v>
      </c>
      <c r="AF53" s="5">
        <v>1</v>
      </c>
      <c r="AG53" s="5">
        <v>0</v>
      </c>
      <c r="AH53" s="5">
        <v>1</v>
      </c>
      <c r="AI53" s="5">
        <v>1</v>
      </c>
      <c r="AJ53" s="5" t="s">
        <v>391</v>
      </c>
      <c r="AK53" s="5" t="s">
        <v>391</v>
      </c>
      <c r="AL53" s="5" t="s">
        <v>391</v>
      </c>
      <c r="AM53" s="5" t="s">
        <v>391</v>
      </c>
      <c r="AN53" s="3" t="s">
        <v>391</v>
      </c>
      <c r="AO53" s="3" t="s">
        <v>391</v>
      </c>
      <c r="AP53" s="3" t="s">
        <v>391</v>
      </c>
      <c r="AQ53" s="3" t="s">
        <v>391</v>
      </c>
      <c r="AR53" s="3" t="s">
        <v>391</v>
      </c>
      <c r="AS53" s="3" t="s">
        <v>391</v>
      </c>
      <c r="AT53" s="5" t="s">
        <v>391</v>
      </c>
      <c r="AU53" s="5" t="s">
        <v>391</v>
      </c>
      <c r="AV53" s="5" t="s">
        <v>391</v>
      </c>
      <c r="AW53" s="5" t="s">
        <v>391</v>
      </c>
      <c r="AX53" s="5" t="s">
        <v>391</v>
      </c>
      <c r="AY53" s="5">
        <v>0</v>
      </c>
      <c r="AZ53" s="5">
        <v>1</v>
      </c>
      <c r="BA53" s="5">
        <v>0</v>
      </c>
      <c r="BB53" s="3" t="s">
        <v>391</v>
      </c>
      <c r="BC53" s="5">
        <v>10000</v>
      </c>
      <c r="BD53" s="3" t="s">
        <v>391</v>
      </c>
      <c r="BE53" s="3" t="s">
        <v>391</v>
      </c>
      <c r="BF53" s="5" t="s">
        <v>391</v>
      </c>
      <c r="BG53" s="5">
        <v>0</v>
      </c>
      <c r="BH53" s="5">
        <v>0</v>
      </c>
      <c r="BI53" s="5">
        <v>1</v>
      </c>
      <c r="BJ53" s="5">
        <v>1</v>
      </c>
      <c r="BK53" s="5">
        <v>1</v>
      </c>
      <c r="BL53" s="5">
        <v>0</v>
      </c>
      <c r="BM53" s="5">
        <v>1</v>
      </c>
      <c r="BN53" s="5">
        <v>1</v>
      </c>
      <c r="BO53" s="5">
        <v>0</v>
      </c>
      <c r="BP53" s="5">
        <v>0</v>
      </c>
      <c r="BQ53" s="5">
        <v>0</v>
      </c>
      <c r="BR53" s="5" t="s">
        <v>391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 t="s">
        <v>391</v>
      </c>
      <c r="BY53" s="5" t="s">
        <v>391</v>
      </c>
      <c r="BZ53" s="5" t="s">
        <v>391</v>
      </c>
      <c r="CA53" s="5" t="s">
        <v>391</v>
      </c>
      <c r="CB53" s="5" t="s">
        <v>391</v>
      </c>
      <c r="CC53" s="5" t="s">
        <v>391</v>
      </c>
      <c r="CD53" s="5" t="s">
        <v>391</v>
      </c>
      <c r="CE53" s="5" t="s">
        <v>391</v>
      </c>
      <c r="CF53" s="5" t="s">
        <v>391</v>
      </c>
      <c r="CG53" s="5" t="s">
        <v>391</v>
      </c>
      <c r="CH53" s="5" t="s">
        <v>391</v>
      </c>
      <c r="CI53" s="5" t="s">
        <v>391</v>
      </c>
      <c r="CJ53" s="5" t="s">
        <v>391</v>
      </c>
      <c r="CK53" s="3" t="s">
        <v>391</v>
      </c>
      <c r="CL53" s="5">
        <v>0</v>
      </c>
      <c r="CM53" s="5">
        <v>0</v>
      </c>
      <c r="CN53" s="5">
        <v>0</v>
      </c>
      <c r="CO53" s="5">
        <v>0</v>
      </c>
      <c r="CP53" s="5">
        <v>1</v>
      </c>
      <c r="CQ53" s="5">
        <v>1</v>
      </c>
      <c r="CR53" s="5">
        <v>1</v>
      </c>
      <c r="CS53" s="5">
        <v>0</v>
      </c>
      <c r="CT53" s="5">
        <v>0</v>
      </c>
      <c r="CU53" s="5" t="s">
        <v>391</v>
      </c>
      <c r="CV53" s="5" t="s">
        <v>391</v>
      </c>
      <c r="CW53" s="5" t="s">
        <v>391</v>
      </c>
      <c r="CX53" s="3" t="s">
        <v>391</v>
      </c>
      <c r="CY53" s="5">
        <v>1</v>
      </c>
      <c r="CZ53" s="5" t="s">
        <v>391</v>
      </c>
      <c r="DA53" s="5" t="s">
        <v>391</v>
      </c>
      <c r="DB53" s="5" t="s">
        <v>391</v>
      </c>
      <c r="DC53" s="5" t="s">
        <v>391</v>
      </c>
      <c r="DD53" s="5" t="s">
        <v>391</v>
      </c>
      <c r="DE53" s="5" t="s">
        <v>391</v>
      </c>
      <c r="DF53" s="5" t="s">
        <v>391</v>
      </c>
      <c r="DG53" s="5" t="s">
        <v>391</v>
      </c>
      <c r="DH53" s="5" t="s">
        <v>391</v>
      </c>
      <c r="DI53" s="5" t="s">
        <v>391</v>
      </c>
      <c r="DJ53" s="5" t="s">
        <v>391</v>
      </c>
      <c r="DK53" s="3" t="s">
        <v>391</v>
      </c>
      <c r="DL53" s="3" t="s">
        <v>391</v>
      </c>
      <c r="DM53" s="3" t="s">
        <v>391</v>
      </c>
      <c r="DN53" s="5" t="s">
        <v>391</v>
      </c>
      <c r="DO53" s="5" t="s">
        <v>391</v>
      </c>
      <c r="DP53" s="3" t="s">
        <v>391</v>
      </c>
      <c r="DQ53" s="3" t="s">
        <v>391</v>
      </c>
      <c r="DR53" s="3" t="s">
        <v>391</v>
      </c>
      <c r="DS53" s="5" t="s">
        <v>391</v>
      </c>
      <c r="DT53" s="5" t="s">
        <v>391</v>
      </c>
      <c r="DU53" s="5" t="s">
        <v>391</v>
      </c>
      <c r="DV53" s="5" t="s">
        <v>391</v>
      </c>
      <c r="DW53" s="5" t="s">
        <v>391</v>
      </c>
      <c r="DX53" s="5" t="s">
        <v>391</v>
      </c>
      <c r="DY53" s="5" t="s">
        <v>391</v>
      </c>
      <c r="DZ53" s="5" t="s">
        <v>391</v>
      </c>
      <c r="EA53" s="5" t="s">
        <v>391</v>
      </c>
      <c r="EB53" s="5" t="s">
        <v>391</v>
      </c>
      <c r="EC53" s="5" t="s">
        <v>391</v>
      </c>
      <c r="ED53" s="5" t="s">
        <v>391</v>
      </c>
      <c r="EE53" s="5" t="s">
        <v>391</v>
      </c>
      <c r="EF53" s="5" t="s">
        <v>391</v>
      </c>
      <c r="EG53" s="5" t="s">
        <v>391</v>
      </c>
      <c r="EH53" s="5" t="s">
        <v>391</v>
      </c>
      <c r="EI53" s="5" t="s">
        <v>391</v>
      </c>
      <c r="EJ53" s="5" t="s">
        <v>391</v>
      </c>
      <c r="EK53" s="5" t="s">
        <v>391</v>
      </c>
      <c r="EL53" s="5" t="s">
        <v>391</v>
      </c>
      <c r="EM53" s="5" t="s">
        <v>391</v>
      </c>
      <c r="EN53" s="5" t="s">
        <v>391</v>
      </c>
      <c r="EO53" s="5" t="s">
        <v>391</v>
      </c>
      <c r="EP53" s="5" t="s">
        <v>391</v>
      </c>
      <c r="EQ53" s="5" t="s">
        <v>391</v>
      </c>
      <c r="ER53" s="5" t="s">
        <v>391</v>
      </c>
      <c r="ES53" s="5" t="s">
        <v>391</v>
      </c>
      <c r="ET53" s="5" t="s">
        <v>391</v>
      </c>
      <c r="EU53" s="5" t="s">
        <v>391</v>
      </c>
      <c r="EV53" s="5" t="s">
        <v>391</v>
      </c>
      <c r="EW53" s="5" t="s">
        <v>391</v>
      </c>
      <c r="EX53" s="5" t="s">
        <v>391</v>
      </c>
      <c r="EY53" s="5" t="s">
        <v>391</v>
      </c>
      <c r="EZ53" s="5" t="s">
        <v>391</v>
      </c>
      <c r="FA53" s="5" t="s">
        <v>391</v>
      </c>
      <c r="FB53" s="5" t="s">
        <v>391</v>
      </c>
      <c r="FC53" s="5" t="s">
        <v>391</v>
      </c>
      <c r="FD53" s="5" t="s">
        <v>391</v>
      </c>
      <c r="FE53" s="5" t="s">
        <v>391</v>
      </c>
      <c r="FF53" s="5" t="s">
        <v>391</v>
      </c>
      <c r="FG53" s="5" t="s">
        <v>391</v>
      </c>
      <c r="FH53" s="5" t="s">
        <v>391</v>
      </c>
      <c r="FI53" s="5" t="s">
        <v>391</v>
      </c>
      <c r="FJ53" s="5" t="s">
        <v>391</v>
      </c>
      <c r="FK53" s="5" t="s">
        <v>391</v>
      </c>
      <c r="FL53" s="5" t="s">
        <v>391</v>
      </c>
      <c r="FM53" s="5" t="s">
        <v>391</v>
      </c>
      <c r="FN53" s="5" t="s">
        <v>391</v>
      </c>
      <c r="FO53" s="5" t="s">
        <v>391</v>
      </c>
      <c r="FP53" s="5" t="s">
        <v>391</v>
      </c>
      <c r="FQ53" s="5" t="s">
        <v>391</v>
      </c>
      <c r="FR53" s="5" t="s">
        <v>391</v>
      </c>
      <c r="FS53" s="5" t="s">
        <v>391</v>
      </c>
      <c r="FT53" s="5" t="s">
        <v>391</v>
      </c>
      <c r="FU53" s="5" t="s">
        <v>391</v>
      </c>
      <c r="FV53" s="5" t="s">
        <v>391</v>
      </c>
      <c r="FW53" s="5" t="s">
        <v>391</v>
      </c>
      <c r="FX53" s="5">
        <v>1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1</v>
      </c>
      <c r="GE53" s="5">
        <v>1</v>
      </c>
      <c r="GF53" s="5">
        <v>0</v>
      </c>
      <c r="GG53" s="5">
        <v>0</v>
      </c>
      <c r="GH53" s="5">
        <v>0</v>
      </c>
      <c r="GI53" s="12">
        <v>179128.17739999999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1</v>
      </c>
      <c r="HX53" s="5">
        <v>0</v>
      </c>
      <c r="HY53" s="5">
        <v>0</v>
      </c>
      <c r="HZ53" s="5">
        <v>1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1</v>
      </c>
      <c r="IH53" s="5">
        <v>0</v>
      </c>
      <c r="II53" s="5">
        <v>1</v>
      </c>
      <c r="IJ53" s="5">
        <v>1</v>
      </c>
      <c r="IK53" s="5">
        <v>1</v>
      </c>
      <c r="IL53" s="5">
        <v>0</v>
      </c>
      <c r="IM53" s="5">
        <v>1</v>
      </c>
      <c r="IN53" s="5">
        <v>0</v>
      </c>
      <c r="IO53" s="5">
        <v>0</v>
      </c>
      <c r="IP53" s="5">
        <v>0</v>
      </c>
      <c r="IQ53" s="5">
        <v>0</v>
      </c>
      <c r="IR53" s="5">
        <v>1</v>
      </c>
      <c r="IS53" s="5">
        <v>1</v>
      </c>
      <c r="IT53" s="5">
        <v>0</v>
      </c>
    </row>
    <row r="54" spans="1:254" x14ac:dyDescent="0.25">
      <c r="A54" s="2" t="s">
        <v>242</v>
      </c>
      <c r="B54" s="5">
        <v>1</v>
      </c>
      <c r="C54" s="3" t="s">
        <v>391</v>
      </c>
      <c r="D54" s="3" t="s">
        <v>391</v>
      </c>
      <c r="E54" s="3" t="s">
        <v>391</v>
      </c>
      <c r="F54" s="3" t="s">
        <v>391</v>
      </c>
      <c r="G54" s="3" t="s">
        <v>391</v>
      </c>
      <c r="H54" s="3" t="s">
        <v>391</v>
      </c>
      <c r="I54" s="3">
        <v>100</v>
      </c>
      <c r="J54" s="3" t="s">
        <v>391</v>
      </c>
      <c r="K54" s="3" t="s">
        <v>391</v>
      </c>
      <c r="L54" s="3">
        <v>100</v>
      </c>
      <c r="M54" s="5">
        <v>1</v>
      </c>
      <c r="N54" s="5">
        <v>0</v>
      </c>
      <c r="O54" s="5">
        <v>0</v>
      </c>
      <c r="P54" s="3" t="s">
        <v>391</v>
      </c>
      <c r="Q54" s="3" t="s">
        <v>391</v>
      </c>
      <c r="R54" s="3" t="s">
        <v>391</v>
      </c>
      <c r="S54" s="3" t="s">
        <v>391</v>
      </c>
      <c r="T54" s="3" t="s">
        <v>391</v>
      </c>
      <c r="U54" s="3" t="s">
        <v>391</v>
      </c>
      <c r="V54" s="3" t="s">
        <v>391</v>
      </c>
      <c r="W54" s="3" t="s">
        <v>391</v>
      </c>
      <c r="X54" s="3" t="s">
        <v>391</v>
      </c>
      <c r="Y54" s="5">
        <v>1</v>
      </c>
      <c r="Z54" s="5">
        <v>0</v>
      </c>
      <c r="AA54" s="5">
        <v>0</v>
      </c>
      <c r="AB54" s="5">
        <v>0</v>
      </c>
      <c r="AC54" s="5">
        <v>1</v>
      </c>
      <c r="AD54" s="5">
        <v>1</v>
      </c>
      <c r="AE54" s="5">
        <v>0</v>
      </c>
      <c r="AF54" s="5">
        <v>1</v>
      </c>
      <c r="AG54" s="5">
        <v>0</v>
      </c>
      <c r="AH54" s="5">
        <v>1</v>
      </c>
      <c r="AI54" s="5" t="s">
        <v>391</v>
      </c>
      <c r="AJ54" s="5" t="s">
        <v>391</v>
      </c>
      <c r="AK54" s="5" t="s">
        <v>391</v>
      </c>
      <c r="AL54" s="5" t="s">
        <v>391</v>
      </c>
      <c r="AM54" s="5" t="s">
        <v>391</v>
      </c>
      <c r="AN54" s="3" t="s">
        <v>391</v>
      </c>
      <c r="AO54" s="3" t="s">
        <v>391</v>
      </c>
      <c r="AP54" s="3" t="s">
        <v>391</v>
      </c>
      <c r="AQ54" s="3">
        <v>2</v>
      </c>
      <c r="AR54" s="3">
        <v>3</v>
      </c>
      <c r="AS54" s="3">
        <v>2</v>
      </c>
      <c r="AT54" s="5" t="s">
        <v>391</v>
      </c>
      <c r="AU54" s="5" t="s">
        <v>391</v>
      </c>
      <c r="AV54" s="5" t="s">
        <v>391</v>
      </c>
      <c r="AW54" s="5" t="s">
        <v>391</v>
      </c>
      <c r="AX54" s="5" t="s">
        <v>391</v>
      </c>
      <c r="AY54" s="5">
        <v>0</v>
      </c>
      <c r="AZ54" s="5">
        <v>1</v>
      </c>
      <c r="BA54" s="5">
        <v>0</v>
      </c>
      <c r="BB54" s="3" t="s">
        <v>391</v>
      </c>
      <c r="BC54" s="5">
        <v>10000</v>
      </c>
      <c r="BD54" s="3" t="s">
        <v>391</v>
      </c>
      <c r="BE54" s="3" t="s">
        <v>391</v>
      </c>
      <c r="BF54" s="5" t="s">
        <v>391</v>
      </c>
      <c r="BG54" s="5">
        <v>0</v>
      </c>
      <c r="BH54" s="5">
        <v>0</v>
      </c>
      <c r="BI54" s="5">
        <v>1</v>
      </c>
      <c r="BJ54" s="5">
        <v>1</v>
      </c>
      <c r="BK54" s="5">
        <v>1</v>
      </c>
      <c r="BL54" s="5">
        <v>0</v>
      </c>
      <c r="BM54" s="5">
        <v>1</v>
      </c>
      <c r="BN54" s="5">
        <v>1</v>
      </c>
      <c r="BO54" s="5">
        <v>0</v>
      </c>
      <c r="BP54" s="5">
        <v>0</v>
      </c>
      <c r="BQ54" s="5">
        <v>0</v>
      </c>
      <c r="BR54" s="5" t="s">
        <v>391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 t="s">
        <v>391</v>
      </c>
      <c r="BY54" s="5" t="s">
        <v>391</v>
      </c>
      <c r="BZ54" s="5" t="s">
        <v>391</v>
      </c>
      <c r="CA54" s="5" t="s">
        <v>391</v>
      </c>
      <c r="CB54" s="5" t="s">
        <v>391</v>
      </c>
      <c r="CC54" s="5" t="s">
        <v>391</v>
      </c>
      <c r="CD54" s="5" t="s">
        <v>391</v>
      </c>
      <c r="CE54" s="5" t="s">
        <v>391</v>
      </c>
      <c r="CF54" s="5" t="s">
        <v>391</v>
      </c>
      <c r="CG54" s="5" t="s">
        <v>391</v>
      </c>
      <c r="CH54" s="5" t="s">
        <v>391</v>
      </c>
      <c r="CI54" s="5" t="s">
        <v>391</v>
      </c>
      <c r="CJ54" s="5" t="s">
        <v>391</v>
      </c>
      <c r="CK54" s="3" t="s">
        <v>391</v>
      </c>
      <c r="CL54" s="5">
        <v>0</v>
      </c>
      <c r="CM54" s="5">
        <v>0</v>
      </c>
      <c r="CN54" s="5">
        <v>0</v>
      </c>
      <c r="CO54" s="5">
        <v>0</v>
      </c>
      <c r="CP54" s="5">
        <v>1</v>
      </c>
      <c r="CQ54" s="5">
        <v>1</v>
      </c>
      <c r="CR54" s="5">
        <v>1</v>
      </c>
      <c r="CS54" s="5">
        <v>0</v>
      </c>
      <c r="CT54" s="5">
        <v>0</v>
      </c>
      <c r="CU54" s="5" t="s">
        <v>391</v>
      </c>
      <c r="CV54" s="5" t="s">
        <v>391</v>
      </c>
      <c r="CW54" s="5" t="s">
        <v>391</v>
      </c>
      <c r="CX54" s="3" t="s">
        <v>391</v>
      </c>
      <c r="CY54" s="5" t="s">
        <v>391</v>
      </c>
      <c r="CZ54" s="5" t="s">
        <v>391</v>
      </c>
      <c r="DA54" s="5" t="s">
        <v>391</v>
      </c>
      <c r="DB54" s="5" t="s">
        <v>391</v>
      </c>
      <c r="DC54" s="5" t="s">
        <v>391</v>
      </c>
      <c r="DD54" s="5" t="s">
        <v>391</v>
      </c>
      <c r="DE54" s="5" t="s">
        <v>391</v>
      </c>
      <c r="DF54" s="5" t="s">
        <v>391</v>
      </c>
      <c r="DG54" s="5" t="s">
        <v>391</v>
      </c>
      <c r="DH54" s="5" t="s">
        <v>391</v>
      </c>
      <c r="DI54" s="5" t="s">
        <v>391</v>
      </c>
      <c r="DJ54" s="5" t="s">
        <v>391</v>
      </c>
      <c r="DK54" s="3" t="s">
        <v>391</v>
      </c>
      <c r="DL54" s="3" t="s">
        <v>391</v>
      </c>
      <c r="DM54" s="3" t="s">
        <v>391</v>
      </c>
      <c r="DN54" s="5" t="s">
        <v>391</v>
      </c>
      <c r="DO54" s="5" t="s">
        <v>391</v>
      </c>
      <c r="DP54" s="3" t="s">
        <v>391</v>
      </c>
      <c r="DQ54" s="3" t="s">
        <v>391</v>
      </c>
      <c r="DR54" s="3" t="s">
        <v>391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1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1000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1</v>
      </c>
      <c r="GF54" s="5">
        <v>0</v>
      </c>
      <c r="GG54" s="5">
        <v>0</v>
      </c>
      <c r="GH54" s="5">
        <v>0</v>
      </c>
      <c r="GI54" s="12">
        <v>142798.1054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1</v>
      </c>
      <c r="HY54" s="5">
        <v>0</v>
      </c>
      <c r="HZ54" s="5">
        <v>1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1</v>
      </c>
      <c r="IH54" s="5">
        <v>0</v>
      </c>
      <c r="II54" s="5">
        <v>1</v>
      </c>
      <c r="IJ54" s="5">
        <v>1</v>
      </c>
      <c r="IK54" s="5">
        <v>1</v>
      </c>
      <c r="IL54" s="5">
        <v>0</v>
      </c>
      <c r="IM54" s="5">
        <v>1</v>
      </c>
      <c r="IN54" s="5">
        <v>1</v>
      </c>
      <c r="IO54" s="5">
        <v>1</v>
      </c>
      <c r="IP54" s="5">
        <v>0</v>
      </c>
      <c r="IQ54" s="5">
        <v>0</v>
      </c>
      <c r="IR54" s="5">
        <v>0</v>
      </c>
      <c r="IS54" s="5">
        <v>1</v>
      </c>
      <c r="IT54" s="5">
        <v>0</v>
      </c>
    </row>
    <row r="55" spans="1:254" x14ac:dyDescent="0.25">
      <c r="A55" s="2" t="s">
        <v>243</v>
      </c>
      <c r="B55" s="5">
        <v>1</v>
      </c>
      <c r="C55" s="3">
        <v>17.05</v>
      </c>
      <c r="D55" s="3">
        <v>19.93</v>
      </c>
      <c r="E55" s="3">
        <v>30.8</v>
      </c>
      <c r="F55" s="3">
        <v>1.34</v>
      </c>
      <c r="G55" s="3">
        <v>54.45</v>
      </c>
      <c r="H55" s="3">
        <v>60.247999999999998</v>
      </c>
      <c r="I55" s="3">
        <v>57.348999999999997</v>
      </c>
      <c r="J55" s="3" t="s">
        <v>391</v>
      </c>
      <c r="K55" s="3" t="s">
        <v>391</v>
      </c>
      <c r="L55" s="3">
        <v>57.348999999999997</v>
      </c>
      <c r="M55" s="5">
        <v>1</v>
      </c>
      <c r="N55" s="5">
        <v>0</v>
      </c>
      <c r="O55" s="5">
        <v>0</v>
      </c>
      <c r="P55" s="3">
        <f>AVERAGE(34,28,27)</f>
        <v>29.666666666666668</v>
      </c>
      <c r="Q55" s="3">
        <f>AVERAGE(39,28,37,31)</f>
        <v>33.75</v>
      </c>
      <c r="R55" s="3">
        <v>31.708500000000001</v>
      </c>
      <c r="S55" s="3">
        <f>AVERAGE(97,82,77)</f>
        <v>85.333333333333329</v>
      </c>
      <c r="T55" s="3">
        <f>AVERAGE(110,80,105,90)</f>
        <v>96.25</v>
      </c>
      <c r="U55" s="3">
        <v>90.791666669999998</v>
      </c>
      <c r="V55" s="3">
        <f>AVERAGE(25,24,23)</f>
        <v>24</v>
      </c>
      <c r="W55" s="3">
        <f>AVERAGE(30,24,31,25)</f>
        <v>27.5</v>
      </c>
      <c r="X55" s="3">
        <v>27.066666666666666</v>
      </c>
      <c r="Y55" s="5">
        <v>1</v>
      </c>
      <c r="Z55" s="5">
        <v>0</v>
      </c>
      <c r="AA55" s="5">
        <v>0</v>
      </c>
      <c r="AB55" s="5">
        <v>0</v>
      </c>
      <c r="AC55" s="5">
        <v>1</v>
      </c>
      <c r="AD55" s="5">
        <v>1</v>
      </c>
      <c r="AE55" s="5">
        <v>0</v>
      </c>
      <c r="AF55" s="5">
        <v>1</v>
      </c>
      <c r="AG55" s="5">
        <v>0</v>
      </c>
      <c r="AH55" s="5" t="s">
        <v>244</v>
      </c>
      <c r="AI55" s="5">
        <v>1</v>
      </c>
      <c r="AJ55" s="5">
        <v>0</v>
      </c>
      <c r="AK55" s="5">
        <v>0</v>
      </c>
      <c r="AL55" s="5">
        <v>0</v>
      </c>
      <c r="AM55" s="5">
        <v>1</v>
      </c>
      <c r="AN55" s="3">
        <v>0.78</v>
      </c>
      <c r="AO55" s="3" t="s">
        <v>391</v>
      </c>
      <c r="AP55" s="3" t="s">
        <v>391</v>
      </c>
      <c r="AQ55" s="3" t="s">
        <v>391</v>
      </c>
      <c r="AR55" s="3" t="s">
        <v>391</v>
      </c>
      <c r="AS55" s="3">
        <v>3</v>
      </c>
      <c r="AT55" s="5">
        <v>1</v>
      </c>
      <c r="AU55" s="5">
        <v>1</v>
      </c>
      <c r="AV55" s="5">
        <v>0</v>
      </c>
      <c r="AW55" s="5">
        <v>0</v>
      </c>
      <c r="AX55" s="5">
        <v>0</v>
      </c>
      <c r="AY55" s="5">
        <v>0</v>
      </c>
      <c r="AZ55" s="5">
        <v>1</v>
      </c>
      <c r="BA55" s="5">
        <v>0</v>
      </c>
      <c r="BB55" s="3">
        <v>25</v>
      </c>
      <c r="BC55" s="5">
        <v>4000</v>
      </c>
      <c r="BD55" s="3">
        <v>2</v>
      </c>
      <c r="BE55" s="3" t="s">
        <v>391</v>
      </c>
      <c r="BF55" s="5">
        <v>1</v>
      </c>
      <c r="BG55" s="5">
        <v>0</v>
      </c>
      <c r="BH55" s="5">
        <v>0</v>
      </c>
      <c r="BI55" s="5">
        <v>1</v>
      </c>
      <c r="BJ55" s="5">
        <v>1</v>
      </c>
      <c r="BK55" s="5">
        <v>1</v>
      </c>
      <c r="BL55" s="5">
        <v>0</v>
      </c>
      <c r="BM55" s="5">
        <v>1</v>
      </c>
      <c r="BN55" s="5">
        <v>1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1</v>
      </c>
      <c r="BY55" s="5">
        <v>0</v>
      </c>
      <c r="BZ55" s="5">
        <v>1</v>
      </c>
      <c r="CA55" s="5">
        <v>0</v>
      </c>
      <c r="CB55" s="5">
        <v>0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0</v>
      </c>
      <c r="CI55" s="5">
        <v>0</v>
      </c>
      <c r="CJ55" s="5">
        <v>0</v>
      </c>
      <c r="CK55" s="3" t="s">
        <v>391</v>
      </c>
      <c r="CL55" s="5">
        <v>0</v>
      </c>
      <c r="CM55" s="5">
        <v>0</v>
      </c>
      <c r="CN55" s="5">
        <v>0</v>
      </c>
      <c r="CO55" s="5">
        <v>0</v>
      </c>
      <c r="CP55" s="5">
        <v>1</v>
      </c>
      <c r="CQ55" s="5">
        <v>1</v>
      </c>
      <c r="CR55" s="5">
        <v>1</v>
      </c>
      <c r="CS55" s="5">
        <v>0</v>
      </c>
      <c r="CT55" s="5">
        <v>0</v>
      </c>
      <c r="CU55" s="5">
        <v>1</v>
      </c>
      <c r="CV55" s="5">
        <v>0</v>
      </c>
      <c r="CW55" s="5">
        <v>0</v>
      </c>
      <c r="CX55" s="3" t="s">
        <v>391</v>
      </c>
      <c r="CY55" s="5">
        <v>1</v>
      </c>
      <c r="CZ55" s="5">
        <v>1</v>
      </c>
      <c r="DA55" s="18">
        <v>0</v>
      </c>
      <c r="DB55" s="5">
        <v>0</v>
      </c>
      <c r="DC55" s="5">
        <v>0</v>
      </c>
      <c r="DD55" s="5">
        <v>0</v>
      </c>
      <c r="DE55" s="5">
        <v>0</v>
      </c>
      <c r="DF55" s="5">
        <v>1</v>
      </c>
      <c r="DG55" s="5">
        <v>0</v>
      </c>
      <c r="DH55" s="5">
        <v>0</v>
      </c>
      <c r="DI55" s="5">
        <v>1</v>
      </c>
      <c r="DJ55" s="5">
        <v>0</v>
      </c>
      <c r="DK55" s="3">
        <v>270</v>
      </c>
      <c r="DL55" s="3">
        <v>78</v>
      </c>
      <c r="DM55" s="3">
        <v>330</v>
      </c>
      <c r="DN55" s="5">
        <v>1</v>
      </c>
      <c r="DO55" s="5">
        <v>0</v>
      </c>
      <c r="DP55" s="3" t="s">
        <v>391</v>
      </c>
      <c r="DQ55" s="3">
        <v>15000</v>
      </c>
      <c r="DR55" s="3" t="s">
        <v>391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1</v>
      </c>
      <c r="EW55" s="5">
        <v>1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1550</v>
      </c>
      <c r="FX55" s="5">
        <v>0</v>
      </c>
      <c r="FY55" s="5">
        <v>0</v>
      </c>
      <c r="FZ55" s="5">
        <v>1</v>
      </c>
      <c r="GA55" s="5">
        <v>1</v>
      </c>
      <c r="GB55" s="5">
        <v>1</v>
      </c>
      <c r="GC55" s="5">
        <v>1</v>
      </c>
      <c r="GD55" s="5">
        <v>1</v>
      </c>
      <c r="GE55" s="5">
        <v>1</v>
      </c>
      <c r="GF55" s="5">
        <v>0</v>
      </c>
      <c r="GG55" s="5">
        <v>1</v>
      </c>
      <c r="GH55" s="5">
        <v>1</v>
      </c>
      <c r="GI55" s="12">
        <v>4268477.5496999994</v>
      </c>
      <c r="GJ55" s="5">
        <v>0</v>
      </c>
      <c r="GK55" s="5">
        <v>0</v>
      </c>
      <c r="GL55" s="5">
        <v>0</v>
      </c>
      <c r="GM55" s="5">
        <v>1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1</v>
      </c>
      <c r="HW55" s="5">
        <v>0</v>
      </c>
      <c r="HX55" s="5">
        <v>0</v>
      </c>
      <c r="HY55" s="5">
        <v>0</v>
      </c>
      <c r="HZ55" s="5">
        <v>1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1</v>
      </c>
      <c r="IG55" s="5">
        <v>0</v>
      </c>
      <c r="IH55" s="5">
        <v>0</v>
      </c>
      <c r="II55" s="5">
        <v>1</v>
      </c>
      <c r="IJ55" s="5">
        <v>1</v>
      </c>
      <c r="IK55" s="5">
        <v>1</v>
      </c>
      <c r="IL55" s="5">
        <v>0</v>
      </c>
      <c r="IM55" s="5">
        <v>1</v>
      </c>
      <c r="IN55" s="5">
        <v>1</v>
      </c>
      <c r="IO55" s="5">
        <v>1</v>
      </c>
      <c r="IP55" s="5">
        <v>0</v>
      </c>
      <c r="IQ55" s="5">
        <v>0</v>
      </c>
      <c r="IR55" s="5">
        <v>1</v>
      </c>
      <c r="IS55" s="5">
        <v>1</v>
      </c>
      <c r="IT55" s="5">
        <v>0</v>
      </c>
    </row>
    <row r="56" spans="1:254" x14ac:dyDescent="0.25">
      <c r="A56" s="2" t="s">
        <v>245</v>
      </c>
      <c r="B56" s="5">
        <v>1</v>
      </c>
      <c r="C56" s="3" t="s">
        <v>391</v>
      </c>
      <c r="D56" s="3" t="s">
        <v>391</v>
      </c>
      <c r="E56" s="3">
        <v>21.555</v>
      </c>
      <c r="F56" s="3" t="s">
        <v>391</v>
      </c>
      <c r="G56" s="3">
        <v>50.325000000000003</v>
      </c>
      <c r="H56" s="3">
        <v>61.597000000000001</v>
      </c>
      <c r="I56" s="3">
        <v>55.960999999999999</v>
      </c>
      <c r="J56" s="3">
        <v>52</v>
      </c>
      <c r="K56" s="3">
        <v>65.599999999999994</v>
      </c>
      <c r="L56" s="3">
        <v>55.960999999999999</v>
      </c>
      <c r="M56" s="5">
        <v>1</v>
      </c>
      <c r="N56" s="5">
        <v>0</v>
      </c>
      <c r="O56" s="5">
        <v>0</v>
      </c>
      <c r="P56" s="3" t="s">
        <v>391</v>
      </c>
      <c r="Q56" s="3" t="s">
        <v>391</v>
      </c>
      <c r="R56" s="3" t="s">
        <v>391</v>
      </c>
      <c r="S56" s="3" t="s">
        <v>391</v>
      </c>
      <c r="T56" s="3" t="s">
        <v>391</v>
      </c>
      <c r="U56" s="3" t="s">
        <v>391</v>
      </c>
      <c r="V56" s="3" t="s">
        <v>391</v>
      </c>
      <c r="W56" s="3" t="s">
        <v>391</v>
      </c>
      <c r="X56" s="3" t="s">
        <v>391</v>
      </c>
      <c r="Y56" s="5">
        <v>1</v>
      </c>
      <c r="Z56" s="5">
        <v>0</v>
      </c>
      <c r="AA56" s="5">
        <v>0</v>
      </c>
      <c r="AB56" s="5">
        <v>0</v>
      </c>
      <c r="AC56" s="5">
        <v>1</v>
      </c>
      <c r="AD56" s="5">
        <v>1</v>
      </c>
      <c r="AE56" s="5">
        <v>0</v>
      </c>
      <c r="AF56" s="5">
        <v>1</v>
      </c>
      <c r="AG56" s="5">
        <v>0</v>
      </c>
      <c r="AH56" s="18">
        <v>1</v>
      </c>
      <c r="AI56" s="5">
        <v>1</v>
      </c>
      <c r="AJ56" s="5">
        <v>0</v>
      </c>
      <c r="AK56" s="5">
        <v>0</v>
      </c>
      <c r="AL56" s="5">
        <v>0</v>
      </c>
      <c r="AM56" s="5">
        <v>1</v>
      </c>
      <c r="AN56" s="3" t="s">
        <v>391</v>
      </c>
      <c r="AO56" s="3" t="s">
        <v>391</v>
      </c>
      <c r="AP56" s="3" t="s">
        <v>391</v>
      </c>
      <c r="AQ56" s="3">
        <v>2</v>
      </c>
      <c r="AR56" s="3">
        <v>3</v>
      </c>
      <c r="AS56" s="3">
        <v>2</v>
      </c>
      <c r="AT56" s="5" t="s">
        <v>391</v>
      </c>
      <c r="AU56" s="5" t="s">
        <v>391</v>
      </c>
      <c r="AV56" s="5">
        <v>0</v>
      </c>
      <c r="AW56" s="5">
        <v>0</v>
      </c>
      <c r="AX56" s="5">
        <v>0</v>
      </c>
      <c r="AY56" s="5">
        <v>0</v>
      </c>
      <c r="AZ56" s="5">
        <v>1</v>
      </c>
      <c r="BA56" s="5">
        <v>0</v>
      </c>
      <c r="BB56" s="3">
        <v>27.3</v>
      </c>
      <c r="BC56" s="5">
        <v>10000</v>
      </c>
      <c r="BD56" s="3">
        <v>2</v>
      </c>
      <c r="BE56" s="3" t="s">
        <v>391</v>
      </c>
      <c r="BF56" s="5" t="s">
        <v>391</v>
      </c>
      <c r="BG56" s="5">
        <v>0</v>
      </c>
      <c r="BH56" s="5">
        <v>0</v>
      </c>
      <c r="BI56" s="5">
        <v>1</v>
      </c>
      <c r="BJ56" s="5">
        <v>1</v>
      </c>
      <c r="BK56" s="5">
        <v>1</v>
      </c>
      <c r="BL56" s="5">
        <v>0</v>
      </c>
      <c r="BM56" s="5">
        <v>1</v>
      </c>
      <c r="BN56" s="5">
        <v>1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 t="s">
        <v>391</v>
      </c>
      <c r="BY56" s="5">
        <v>0</v>
      </c>
      <c r="BZ56" s="5">
        <v>0</v>
      </c>
      <c r="CA56" s="5">
        <v>0</v>
      </c>
      <c r="CB56" s="5">
        <v>0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0</v>
      </c>
      <c r="CI56" s="5">
        <v>0</v>
      </c>
      <c r="CJ56" s="5">
        <v>0</v>
      </c>
      <c r="CK56" s="3" t="s">
        <v>391</v>
      </c>
      <c r="CL56" s="5">
        <v>0</v>
      </c>
      <c r="CM56" s="5">
        <v>0</v>
      </c>
      <c r="CN56" s="5">
        <v>0</v>
      </c>
      <c r="CO56" s="5">
        <v>0</v>
      </c>
      <c r="CP56" s="5">
        <v>1</v>
      </c>
      <c r="CQ56" s="5">
        <v>1</v>
      </c>
      <c r="CR56" s="5">
        <v>1</v>
      </c>
      <c r="CS56" s="5">
        <v>0</v>
      </c>
      <c r="CT56" s="5">
        <v>0</v>
      </c>
      <c r="CU56" s="5" t="s">
        <v>391</v>
      </c>
      <c r="CV56" s="5" t="s">
        <v>391</v>
      </c>
      <c r="CW56" s="5" t="s">
        <v>391</v>
      </c>
      <c r="CX56" s="3" t="s">
        <v>391</v>
      </c>
      <c r="CY56" s="5" t="s">
        <v>391</v>
      </c>
      <c r="CZ56" s="5" t="s">
        <v>391</v>
      </c>
      <c r="DA56" s="18" t="s">
        <v>391</v>
      </c>
      <c r="DB56" s="5" t="s">
        <v>391</v>
      </c>
      <c r="DC56" s="5" t="s">
        <v>391</v>
      </c>
      <c r="DD56" s="5" t="s">
        <v>391</v>
      </c>
      <c r="DE56" s="5" t="s">
        <v>391</v>
      </c>
      <c r="DF56" s="5" t="s">
        <v>391</v>
      </c>
      <c r="DG56" s="5" t="s">
        <v>391</v>
      </c>
      <c r="DH56" s="5">
        <v>1</v>
      </c>
      <c r="DI56" s="5">
        <v>1</v>
      </c>
      <c r="DJ56" s="5">
        <v>0</v>
      </c>
      <c r="DK56" s="3" t="s">
        <v>391</v>
      </c>
      <c r="DL56" s="3" t="s">
        <v>391</v>
      </c>
      <c r="DM56" s="3" t="s">
        <v>391</v>
      </c>
      <c r="DN56" s="5">
        <v>0</v>
      </c>
      <c r="DO56" s="5">
        <v>1</v>
      </c>
      <c r="DP56" s="3" t="s">
        <v>391</v>
      </c>
      <c r="DQ56" s="3" t="s">
        <v>391</v>
      </c>
      <c r="DR56" s="3" t="s">
        <v>391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1</v>
      </c>
      <c r="ET56" s="5">
        <v>1</v>
      </c>
      <c r="EU56" s="5">
        <v>0</v>
      </c>
      <c r="EV56" s="5">
        <v>1</v>
      </c>
      <c r="EW56" s="5">
        <v>1</v>
      </c>
      <c r="EX56" s="5">
        <v>1</v>
      </c>
      <c r="EY56" s="5">
        <v>1</v>
      </c>
      <c r="EZ56" s="5">
        <v>1</v>
      </c>
      <c r="FA56" s="5">
        <v>0</v>
      </c>
      <c r="FB56" s="5">
        <v>0</v>
      </c>
      <c r="FC56" s="5">
        <v>0</v>
      </c>
      <c r="FD56" s="5">
        <v>0</v>
      </c>
      <c r="FE56" s="5">
        <v>1</v>
      </c>
      <c r="FF56" s="5">
        <v>1</v>
      </c>
      <c r="FG56" s="5">
        <v>1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2380</v>
      </c>
      <c r="FX56" s="5">
        <v>0</v>
      </c>
      <c r="FY56" s="5">
        <v>0</v>
      </c>
      <c r="FZ56" s="5">
        <v>0</v>
      </c>
      <c r="GA56" s="5">
        <v>1</v>
      </c>
      <c r="GB56" s="5">
        <v>0</v>
      </c>
      <c r="GC56" s="5">
        <v>0</v>
      </c>
      <c r="GD56" s="5">
        <v>0</v>
      </c>
      <c r="GE56" s="5">
        <v>1</v>
      </c>
      <c r="GF56" s="5">
        <v>1</v>
      </c>
      <c r="GG56" s="5">
        <v>0</v>
      </c>
      <c r="GH56" s="5">
        <v>0</v>
      </c>
      <c r="GI56" s="12">
        <v>692502.29240000003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1</v>
      </c>
      <c r="HX56" s="5">
        <v>0</v>
      </c>
      <c r="HY56" s="5">
        <v>0</v>
      </c>
      <c r="HZ56" s="5">
        <v>1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1</v>
      </c>
      <c r="IH56" s="5">
        <v>0</v>
      </c>
      <c r="II56" s="5">
        <v>1</v>
      </c>
      <c r="IJ56" s="5">
        <v>1</v>
      </c>
      <c r="IK56" s="5">
        <v>1</v>
      </c>
      <c r="IL56" s="5">
        <v>0</v>
      </c>
      <c r="IM56" s="5">
        <v>1</v>
      </c>
      <c r="IN56" s="5">
        <v>1</v>
      </c>
      <c r="IO56" s="5">
        <v>1</v>
      </c>
      <c r="IP56" s="5">
        <v>0</v>
      </c>
      <c r="IQ56" s="5">
        <v>0</v>
      </c>
      <c r="IR56" s="5">
        <v>1</v>
      </c>
      <c r="IS56" s="5">
        <v>1</v>
      </c>
      <c r="IT56" s="5">
        <v>0</v>
      </c>
    </row>
    <row r="57" spans="1:254" x14ac:dyDescent="0.25">
      <c r="A57" s="2" t="s">
        <v>246</v>
      </c>
      <c r="B57" s="5">
        <v>1</v>
      </c>
      <c r="C57" s="3">
        <v>29.44</v>
      </c>
      <c r="D57" s="3">
        <v>41.61</v>
      </c>
      <c r="E57" s="3">
        <v>35.524999999999999</v>
      </c>
      <c r="F57" s="3" t="s">
        <v>391</v>
      </c>
      <c r="G57" s="3">
        <v>72.239999999999995</v>
      </c>
      <c r="H57" s="3">
        <v>87.879000000000005</v>
      </c>
      <c r="I57" s="3">
        <v>80.0595</v>
      </c>
      <c r="J57" s="3" t="s">
        <v>391</v>
      </c>
      <c r="K57" s="3" t="s">
        <v>391</v>
      </c>
      <c r="L57" s="3">
        <v>80.0595</v>
      </c>
      <c r="M57" s="5">
        <v>1</v>
      </c>
      <c r="N57" s="5">
        <v>0</v>
      </c>
      <c r="O57" s="5">
        <v>0</v>
      </c>
      <c r="P57" s="3">
        <f>AVERAGE(34,28,27)</f>
        <v>29.666666666666668</v>
      </c>
      <c r="Q57" s="3">
        <f>AVERAGE(39,28,37,31)</f>
        <v>33.75</v>
      </c>
      <c r="R57" s="3" t="s">
        <v>391</v>
      </c>
      <c r="S57" s="3">
        <v>85.3</v>
      </c>
      <c r="T57" s="3">
        <v>96.25</v>
      </c>
      <c r="U57" s="3">
        <v>142.75</v>
      </c>
      <c r="V57" s="3">
        <v>24</v>
      </c>
      <c r="W57" s="3">
        <v>27.5</v>
      </c>
      <c r="X57" s="3">
        <v>42.53</v>
      </c>
      <c r="Y57" s="5">
        <v>1</v>
      </c>
      <c r="Z57" s="5">
        <v>0</v>
      </c>
      <c r="AA57" s="5">
        <v>0</v>
      </c>
      <c r="AB57" s="5">
        <v>0</v>
      </c>
      <c r="AC57" s="5">
        <v>1</v>
      </c>
      <c r="AD57" s="5">
        <v>1</v>
      </c>
      <c r="AE57" s="5">
        <v>0</v>
      </c>
      <c r="AF57" s="5">
        <v>1</v>
      </c>
      <c r="AG57" s="5">
        <v>0</v>
      </c>
      <c r="AH57" s="5" t="s">
        <v>247</v>
      </c>
      <c r="AI57" s="5">
        <v>1</v>
      </c>
      <c r="AJ57" s="5">
        <v>0</v>
      </c>
      <c r="AK57" s="5">
        <v>0</v>
      </c>
      <c r="AL57" s="5">
        <v>0</v>
      </c>
      <c r="AM57" s="5">
        <v>1</v>
      </c>
      <c r="AN57" s="3">
        <v>0.70250000000000001</v>
      </c>
      <c r="AO57" s="3" t="s">
        <v>391</v>
      </c>
      <c r="AP57" s="3" t="s">
        <v>391</v>
      </c>
      <c r="AQ57" s="3">
        <v>2</v>
      </c>
      <c r="AR57" s="3">
        <v>3</v>
      </c>
      <c r="AS57" s="3">
        <v>2</v>
      </c>
      <c r="AT57" s="5">
        <v>0</v>
      </c>
      <c r="AU57" s="5">
        <v>1</v>
      </c>
      <c r="AV57" s="5">
        <v>0</v>
      </c>
      <c r="AW57" s="5">
        <v>0</v>
      </c>
      <c r="AX57" s="5">
        <v>0</v>
      </c>
      <c r="AY57" s="5">
        <v>0</v>
      </c>
      <c r="AZ57" s="5">
        <v>1</v>
      </c>
      <c r="BA57" s="5">
        <v>0</v>
      </c>
      <c r="BB57" s="3">
        <v>23.125</v>
      </c>
      <c r="BC57" s="5">
        <v>16000</v>
      </c>
      <c r="BD57" s="3">
        <v>2</v>
      </c>
      <c r="BE57" s="3">
        <f>AVERAGE(1.56,0.91,2.62,6.53,9.9,7.95,9.39,11.87,3.97,2.41,13.77,5.48,1.78,3.43)*0.001</f>
        <v>5.8264285714285718E-3</v>
      </c>
      <c r="BF57" s="5">
        <v>1</v>
      </c>
      <c r="BG57" s="5">
        <v>0</v>
      </c>
      <c r="BH57" s="5">
        <v>0</v>
      </c>
      <c r="BI57" s="5">
        <v>1</v>
      </c>
      <c r="BJ57" s="5">
        <v>1</v>
      </c>
      <c r="BK57" s="5">
        <v>1</v>
      </c>
      <c r="BL57" s="5">
        <v>0</v>
      </c>
      <c r="BM57" s="5">
        <v>1</v>
      </c>
      <c r="BN57" s="5">
        <v>1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1</v>
      </c>
      <c r="BY57" s="18">
        <v>0</v>
      </c>
      <c r="BZ57" s="18">
        <v>0</v>
      </c>
      <c r="CA57" s="18">
        <v>0</v>
      </c>
      <c r="CB57" s="18">
        <v>0</v>
      </c>
      <c r="CC57" s="18">
        <v>1</v>
      </c>
      <c r="CD57" s="18">
        <v>1</v>
      </c>
      <c r="CE57" s="5">
        <v>1</v>
      </c>
      <c r="CF57" s="5">
        <v>1</v>
      </c>
      <c r="CG57" s="5">
        <v>1</v>
      </c>
      <c r="CH57" s="5">
        <v>1</v>
      </c>
      <c r="CI57" s="5">
        <v>0</v>
      </c>
      <c r="CJ57" s="5">
        <v>0</v>
      </c>
      <c r="CK57" s="3">
        <v>0.17799999999999999</v>
      </c>
      <c r="CL57" s="5">
        <v>0</v>
      </c>
      <c r="CM57" s="5">
        <v>0</v>
      </c>
      <c r="CN57" s="5">
        <v>0</v>
      </c>
      <c r="CO57" s="5">
        <v>0</v>
      </c>
      <c r="CP57" s="5">
        <v>1</v>
      </c>
      <c r="CQ57" s="5">
        <v>1</v>
      </c>
      <c r="CR57" s="5">
        <v>1</v>
      </c>
      <c r="CS57" s="5">
        <v>0</v>
      </c>
      <c r="CT57" s="5">
        <v>0</v>
      </c>
      <c r="CU57" s="5">
        <v>1</v>
      </c>
      <c r="CV57" s="5">
        <v>0</v>
      </c>
      <c r="CW57" s="5">
        <v>0</v>
      </c>
      <c r="CX57" s="3">
        <v>4.25</v>
      </c>
      <c r="CY57" s="5">
        <v>1</v>
      </c>
      <c r="CZ57" s="5">
        <v>1</v>
      </c>
      <c r="DA57" s="18">
        <v>0</v>
      </c>
      <c r="DB57" s="5">
        <v>0</v>
      </c>
      <c r="DC57" s="5">
        <v>1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1</v>
      </c>
      <c r="DJ57" s="5">
        <v>0</v>
      </c>
      <c r="DK57" s="3" t="s">
        <v>391</v>
      </c>
      <c r="DL57" s="3">
        <v>78</v>
      </c>
      <c r="DM57" s="3">
        <v>78</v>
      </c>
      <c r="DN57" s="5">
        <v>1</v>
      </c>
      <c r="DO57" s="5">
        <v>0</v>
      </c>
      <c r="DP57" s="3" t="s">
        <v>391</v>
      </c>
      <c r="DQ57" s="3" t="s">
        <v>391</v>
      </c>
      <c r="DR57" s="3" t="s">
        <v>391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1</v>
      </c>
      <c r="ET57" s="5">
        <v>0</v>
      </c>
      <c r="EU57" s="5">
        <v>0</v>
      </c>
      <c r="EV57" s="5">
        <v>1</v>
      </c>
      <c r="EW57" s="5">
        <v>1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2000</v>
      </c>
      <c r="FX57" s="5">
        <v>1</v>
      </c>
      <c r="FY57" s="5">
        <v>1</v>
      </c>
      <c r="FZ57" s="5">
        <v>0</v>
      </c>
      <c r="GA57" s="5">
        <v>1</v>
      </c>
      <c r="GB57" s="5">
        <v>1</v>
      </c>
      <c r="GC57" s="5">
        <v>1</v>
      </c>
      <c r="GD57" s="5">
        <v>1</v>
      </c>
      <c r="GE57" s="5">
        <v>1</v>
      </c>
      <c r="GF57" s="5">
        <v>0</v>
      </c>
      <c r="GG57" s="5">
        <v>1</v>
      </c>
      <c r="GH57" s="5">
        <v>1</v>
      </c>
      <c r="GI57" s="12">
        <v>10963258.896500001</v>
      </c>
      <c r="GJ57" s="5">
        <v>0</v>
      </c>
      <c r="GK57" s="5">
        <v>0</v>
      </c>
      <c r="GL57" s="5">
        <v>0</v>
      </c>
      <c r="GM57" s="5">
        <v>1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1</v>
      </c>
      <c r="HW57" s="5">
        <v>0</v>
      </c>
      <c r="HX57" s="5">
        <v>0</v>
      </c>
      <c r="HY57" s="5">
        <v>0</v>
      </c>
      <c r="HZ57" s="5">
        <v>1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1</v>
      </c>
      <c r="II57" s="5">
        <v>1</v>
      </c>
      <c r="IJ57" s="5">
        <v>0</v>
      </c>
      <c r="IK57" s="5">
        <v>1</v>
      </c>
      <c r="IL57" s="5">
        <v>0</v>
      </c>
      <c r="IM57" s="5">
        <v>1</v>
      </c>
      <c r="IN57" s="5">
        <v>1</v>
      </c>
      <c r="IO57" s="5">
        <v>1</v>
      </c>
      <c r="IP57" s="5">
        <v>0</v>
      </c>
      <c r="IQ57" s="5">
        <v>0</v>
      </c>
      <c r="IR57" s="5">
        <v>0</v>
      </c>
      <c r="IS57" s="5">
        <v>1</v>
      </c>
      <c r="IT57" s="5">
        <v>0</v>
      </c>
    </row>
    <row r="58" spans="1:254" x14ac:dyDescent="0.25">
      <c r="A58" s="2" t="s">
        <v>248</v>
      </c>
      <c r="B58" s="5">
        <v>1</v>
      </c>
      <c r="C58" s="3" t="s">
        <v>391</v>
      </c>
      <c r="D58" s="3" t="s">
        <v>391</v>
      </c>
      <c r="E58" s="3" t="s">
        <v>391</v>
      </c>
      <c r="F58" s="3" t="s">
        <v>391</v>
      </c>
      <c r="G58" s="3">
        <v>70.599999999999994</v>
      </c>
      <c r="H58" s="3">
        <v>73.8</v>
      </c>
      <c r="I58" s="3">
        <v>72.2</v>
      </c>
      <c r="J58" s="3">
        <v>70.599999999999994</v>
      </c>
      <c r="K58" s="3">
        <v>73.8</v>
      </c>
      <c r="L58" s="3">
        <v>72.2</v>
      </c>
      <c r="M58" s="5">
        <v>1</v>
      </c>
      <c r="N58" s="5">
        <v>0</v>
      </c>
      <c r="O58" s="5">
        <v>0</v>
      </c>
      <c r="P58" s="3" t="s">
        <v>391</v>
      </c>
      <c r="Q58" s="3" t="s">
        <v>391</v>
      </c>
      <c r="R58" s="3" t="s">
        <v>391</v>
      </c>
      <c r="S58" s="3" t="s">
        <v>391</v>
      </c>
      <c r="T58" s="3" t="s">
        <v>391</v>
      </c>
      <c r="U58" s="3" t="s">
        <v>391</v>
      </c>
      <c r="V58" s="3" t="s">
        <v>391</v>
      </c>
      <c r="W58" s="3" t="s">
        <v>391</v>
      </c>
      <c r="X58" s="3" t="s">
        <v>391</v>
      </c>
      <c r="Y58" s="5">
        <v>1</v>
      </c>
      <c r="Z58" s="5">
        <v>0</v>
      </c>
      <c r="AA58" s="5">
        <v>0</v>
      </c>
      <c r="AB58" s="5">
        <v>0</v>
      </c>
      <c r="AC58" s="5" t="s">
        <v>391</v>
      </c>
      <c r="AD58" s="5" t="s">
        <v>391</v>
      </c>
      <c r="AE58" s="5" t="s">
        <v>391</v>
      </c>
      <c r="AF58" s="5">
        <v>1</v>
      </c>
      <c r="AG58" s="5">
        <v>0</v>
      </c>
      <c r="AH58" s="5">
        <v>1</v>
      </c>
      <c r="AI58" s="5">
        <v>1</v>
      </c>
      <c r="AJ58" s="5" t="s">
        <v>391</v>
      </c>
      <c r="AK58" s="5" t="s">
        <v>391</v>
      </c>
      <c r="AL58" s="5" t="s">
        <v>391</v>
      </c>
      <c r="AM58" s="5" t="s">
        <v>391</v>
      </c>
      <c r="AN58" s="3" t="s">
        <v>391</v>
      </c>
      <c r="AO58" s="3" t="s">
        <v>391</v>
      </c>
      <c r="AP58" s="3" t="s">
        <v>391</v>
      </c>
      <c r="AQ58" s="3" t="s">
        <v>391</v>
      </c>
      <c r="AR58" s="3" t="s">
        <v>391</v>
      </c>
      <c r="AS58" s="3" t="s">
        <v>391</v>
      </c>
      <c r="AT58" s="5" t="s">
        <v>391</v>
      </c>
      <c r="AU58" s="5" t="s">
        <v>391</v>
      </c>
      <c r="AV58" s="5" t="s">
        <v>391</v>
      </c>
      <c r="AW58" s="5" t="s">
        <v>391</v>
      </c>
      <c r="AX58" s="5" t="s">
        <v>391</v>
      </c>
      <c r="AY58" s="5" t="s">
        <v>391</v>
      </c>
      <c r="AZ58" s="5" t="s">
        <v>391</v>
      </c>
      <c r="BA58" s="5" t="s">
        <v>391</v>
      </c>
      <c r="BB58" s="3" t="s">
        <v>391</v>
      </c>
      <c r="BC58" s="5">
        <v>3000</v>
      </c>
      <c r="BD58" s="3" t="s">
        <v>391</v>
      </c>
      <c r="BE58" s="3" t="s">
        <v>391</v>
      </c>
      <c r="BF58" s="5" t="s">
        <v>391</v>
      </c>
      <c r="BG58" s="5">
        <v>0</v>
      </c>
      <c r="BH58" s="5">
        <v>0</v>
      </c>
      <c r="BI58" s="5">
        <v>1</v>
      </c>
      <c r="BJ58" s="5">
        <v>1</v>
      </c>
      <c r="BK58" s="5">
        <v>1</v>
      </c>
      <c r="BL58" s="5">
        <v>0</v>
      </c>
      <c r="BM58" s="5">
        <v>1</v>
      </c>
      <c r="BN58" s="5">
        <v>1</v>
      </c>
      <c r="BO58" s="5">
        <v>0</v>
      </c>
      <c r="BP58" s="5">
        <v>0</v>
      </c>
      <c r="BQ58" s="5" t="s">
        <v>391</v>
      </c>
      <c r="BR58" s="5" t="s">
        <v>391</v>
      </c>
      <c r="BS58" s="5" t="s">
        <v>391</v>
      </c>
      <c r="BT58" s="5" t="s">
        <v>391</v>
      </c>
      <c r="BU58" s="5" t="s">
        <v>391</v>
      </c>
      <c r="BV58" s="5" t="s">
        <v>391</v>
      </c>
      <c r="BW58" s="5" t="s">
        <v>391</v>
      </c>
      <c r="BX58" s="5" t="s">
        <v>391</v>
      </c>
      <c r="BY58" s="5" t="s">
        <v>391</v>
      </c>
      <c r="BZ58" s="5" t="s">
        <v>391</v>
      </c>
      <c r="CA58" s="5" t="s">
        <v>391</v>
      </c>
      <c r="CB58" s="5" t="s">
        <v>391</v>
      </c>
      <c r="CC58" s="5" t="s">
        <v>391</v>
      </c>
      <c r="CD58" s="5" t="s">
        <v>391</v>
      </c>
      <c r="CE58" s="5" t="s">
        <v>391</v>
      </c>
      <c r="CF58" s="5" t="s">
        <v>391</v>
      </c>
      <c r="CG58" s="5" t="s">
        <v>391</v>
      </c>
      <c r="CH58" s="5" t="s">
        <v>391</v>
      </c>
      <c r="CI58" s="5" t="s">
        <v>391</v>
      </c>
      <c r="CJ58" s="5" t="s">
        <v>391</v>
      </c>
      <c r="CK58" s="3" t="s">
        <v>391</v>
      </c>
      <c r="CL58" s="5" t="s">
        <v>391</v>
      </c>
      <c r="CM58" s="5" t="s">
        <v>391</v>
      </c>
      <c r="CN58" s="5" t="s">
        <v>391</v>
      </c>
      <c r="CO58" s="5" t="s">
        <v>391</v>
      </c>
      <c r="CP58" s="5" t="s">
        <v>391</v>
      </c>
      <c r="CQ58" s="5">
        <v>1</v>
      </c>
      <c r="CR58" s="5">
        <v>1</v>
      </c>
      <c r="CS58" s="5">
        <v>0</v>
      </c>
      <c r="CT58" s="5">
        <v>0</v>
      </c>
      <c r="CU58" s="5" t="s">
        <v>391</v>
      </c>
      <c r="CV58" s="5" t="s">
        <v>391</v>
      </c>
      <c r="CW58" s="5" t="s">
        <v>391</v>
      </c>
      <c r="CX58" s="3" t="s">
        <v>391</v>
      </c>
      <c r="CY58" s="5" t="s">
        <v>391</v>
      </c>
      <c r="CZ58" s="5" t="s">
        <v>391</v>
      </c>
      <c r="DA58" s="5" t="s">
        <v>391</v>
      </c>
      <c r="DB58" s="5" t="s">
        <v>391</v>
      </c>
      <c r="DC58" s="5" t="s">
        <v>391</v>
      </c>
      <c r="DD58" s="5" t="s">
        <v>391</v>
      </c>
      <c r="DE58" s="5" t="s">
        <v>391</v>
      </c>
      <c r="DF58" s="5" t="s">
        <v>391</v>
      </c>
      <c r="DG58" s="5" t="s">
        <v>391</v>
      </c>
      <c r="DH58" s="5" t="s">
        <v>391</v>
      </c>
      <c r="DI58" s="5" t="s">
        <v>391</v>
      </c>
      <c r="DJ58" s="5" t="s">
        <v>391</v>
      </c>
      <c r="DK58" s="3" t="s">
        <v>391</v>
      </c>
      <c r="DL58" s="3" t="s">
        <v>391</v>
      </c>
      <c r="DM58" s="3" t="s">
        <v>391</v>
      </c>
      <c r="DN58" s="5" t="s">
        <v>391</v>
      </c>
      <c r="DO58" s="5" t="s">
        <v>391</v>
      </c>
      <c r="DP58" s="3" t="s">
        <v>391</v>
      </c>
      <c r="DQ58" s="3" t="s">
        <v>391</v>
      </c>
      <c r="DR58" s="3" t="s">
        <v>391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1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1</v>
      </c>
      <c r="EW58" s="5">
        <v>1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500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1</v>
      </c>
      <c r="GF58" s="5">
        <v>0</v>
      </c>
      <c r="GG58" s="5">
        <v>0</v>
      </c>
      <c r="GH58" s="5">
        <v>0</v>
      </c>
      <c r="GI58" s="3">
        <v>4976.9003000000002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1</v>
      </c>
      <c r="HY58" s="5">
        <v>0</v>
      </c>
      <c r="HZ58" s="5">
        <v>0</v>
      </c>
      <c r="IA58" s="5">
        <v>0</v>
      </c>
      <c r="IB58" s="5">
        <v>0</v>
      </c>
      <c r="IC58" s="5">
        <v>1</v>
      </c>
      <c r="ID58" s="5">
        <v>0</v>
      </c>
      <c r="IE58" s="5">
        <v>0</v>
      </c>
      <c r="IF58" s="5">
        <v>1</v>
      </c>
      <c r="IG58" s="5">
        <v>0</v>
      </c>
      <c r="IH58" s="5">
        <v>0</v>
      </c>
      <c r="II58" s="5">
        <v>1</v>
      </c>
      <c r="IJ58" s="5">
        <v>1</v>
      </c>
      <c r="IK58" s="5">
        <v>1</v>
      </c>
      <c r="IL58" s="5">
        <v>0</v>
      </c>
      <c r="IM58" s="5">
        <v>1</v>
      </c>
      <c r="IN58" s="5">
        <v>1</v>
      </c>
      <c r="IO58" s="5">
        <v>1</v>
      </c>
      <c r="IP58" s="5">
        <v>0</v>
      </c>
      <c r="IQ58" s="5">
        <v>0</v>
      </c>
      <c r="IR58" s="5">
        <v>0</v>
      </c>
      <c r="IS58" s="5">
        <v>1</v>
      </c>
      <c r="IT58" s="5">
        <v>0</v>
      </c>
    </row>
    <row r="59" spans="1:254" x14ac:dyDescent="0.25">
      <c r="A59" s="2" t="s">
        <v>249</v>
      </c>
      <c r="B59" s="5">
        <v>1</v>
      </c>
      <c r="C59" s="3">
        <v>25.8</v>
      </c>
      <c r="D59" s="3">
        <v>24.6</v>
      </c>
      <c r="E59" s="3">
        <v>25.2</v>
      </c>
      <c r="F59" s="3" t="s">
        <v>391</v>
      </c>
      <c r="G59" s="3">
        <v>87.4</v>
      </c>
      <c r="H59" s="3">
        <v>82.25</v>
      </c>
      <c r="I59" s="3">
        <v>84.825000000000003</v>
      </c>
      <c r="J59" s="3">
        <v>78.22</v>
      </c>
      <c r="K59" s="3">
        <v>142</v>
      </c>
      <c r="L59" s="3">
        <v>218.3</v>
      </c>
      <c r="M59" s="5">
        <v>0</v>
      </c>
      <c r="N59" s="5">
        <v>0</v>
      </c>
      <c r="O59" s="5">
        <v>1</v>
      </c>
      <c r="P59" s="3" t="s">
        <v>391</v>
      </c>
      <c r="Q59" s="3" t="s">
        <v>391</v>
      </c>
      <c r="R59" s="3" t="s">
        <v>391</v>
      </c>
      <c r="S59" s="3">
        <v>40</v>
      </c>
      <c r="T59" s="3" t="s">
        <v>391</v>
      </c>
      <c r="U59" s="3">
        <v>33.5</v>
      </c>
      <c r="V59" s="3" t="s">
        <v>391</v>
      </c>
      <c r="W59" s="3" t="s">
        <v>391</v>
      </c>
      <c r="X59" s="3" t="s">
        <v>391</v>
      </c>
      <c r="Y59" s="5">
        <v>0</v>
      </c>
      <c r="Z59" s="5">
        <v>1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1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1</v>
      </c>
      <c r="AM59" s="5">
        <v>0</v>
      </c>
      <c r="AN59" s="3" t="s">
        <v>391</v>
      </c>
      <c r="AO59" s="3" t="s">
        <v>391</v>
      </c>
      <c r="AP59" s="3" t="s">
        <v>391</v>
      </c>
      <c r="AQ59" s="3" t="s">
        <v>391</v>
      </c>
      <c r="AR59" s="3" t="s">
        <v>391</v>
      </c>
      <c r="AS59" s="3">
        <v>1.5</v>
      </c>
      <c r="AT59" s="5" t="s">
        <v>391</v>
      </c>
      <c r="AU59" s="5" t="s">
        <v>391</v>
      </c>
      <c r="AV59" s="5">
        <v>0</v>
      </c>
      <c r="AW59" s="5">
        <v>0</v>
      </c>
      <c r="AX59" s="5">
        <v>0</v>
      </c>
      <c r="AY59" s="5">
        <v>0</v>
      </c>
      <c r="AZ59" s="5">
        <v>1</v>
      </c>
      <c r="BA59" s="5">
        <v>0</v>
      </c>
      <c r="BB59" s="3">
        <v>49.383333</v>
      </c>
      <c r="BC59" s="5">
        <v>1400</v>
      </c>
      <c r="BD59" s="3">
        <v>2</v>
      </c>
      <c r="BE59" s="3" t="s">
        <v>391</v>
      </c>
      <c r="BF59" s="5" t="s">
        <v>391</v>
      </c>
      <c r="BG59" s="5">
        <v>0</v>
      </c>
      <c r="BH59" s="5">
        <v>0</v>
      </c>
      <c r="BI59" s="5">
        <v>0</v>
      </c>
      <c r="BJ59" s="5">
        <v>1</v>
      </c>
      <c r="BK59" s="5">
        <v>1</v>
      </c>
      <c r="BL59" s="5">
        <v>0</v>
      </c>
      <c r="BM59" s="5">
        <v>1</v>
      </c>
      <c r="BN59" s="5">
        <v>1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 t="s">
        <v>391</v>
      </c>
      <c r="BY59" s="5">
        <v>1</v>
      </c>
      <c r="BZ59" s="5">
        <v>1</v>
      </c>
      <c r="CA59" s="5">
        <v>1</v>
      </c>
      <c r="CB59" s="5">
        <v>0</v>
      </c>
      <c r="CC59" s="5">
        <v>0</v>
      </c>
      <c r="CD59" s="5">
        <v>0</v>
      </c>
      <c r="CE59" s="5">
        <v>1</v>
      </c>
      <c r="CF59" s="5">
        <v>1</v>
      </c>
      <c r="CG59" s="5">
        <v>1</v>
      </c>
      <c r="CH59" s="5">
        <v>0</v>
      </c>
      <c r="CI59" s="5">
        <v>0</v>
      </c>
      <c r="CJ59" s="5">
        <v>0</v>
      </c>
      <c r="CK59" s="3" t="s">
        <v>391</v>
      </c>
      <c r="CL59" s="5">
        <v>1</v>
      </c>
      <c r="CM59" s="5">
        <v>0</v>
      </c>
      <c r="CN59" s="5">
        <v>0</v>
      </c>
      <c r="CO59" s="5">
        <v>0</v>
      </c>
      <c r="CP59" s="5">
        <v>0</v>
      </c>
      <c r="CQ59" s="5">
        <v>1</v>
      </c>
      <c r="CR59" s="5">
        <v>0</v>
      </c>
      <c r="CS59" s="5">
        <v>1</v>
      </c>
      <c r="CT59" s="5">
        <v>0</v>
      </c>
      <c r="CU59" s="5" t="s">
        <v>391</v>
      </c>
      <c r="CV59" s="5" t="s">
        <v>391</v>
      </c>
      <c r="CW59" s="5" t="s">
        <v>391</v>
      </c>
      <c r="CX59" s="3" t="s">
        <v>391</v>
      </c>
      <c r="CY59" s="5" t="s">
        <v>391</v>
      </c>
      <c r="CZ59" s="5" t="s">
        <v>391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1</v>
      </c>
      <c r="DG59" s="5">
        <v>0</v>
      </c>
      <c r="DH59" s="5" t="s">
        <v>391</v>
      </c>
      <c r="DI59" s="5" t="s">
        <v>391</v>
      </c>
      <c r="DJ59" s="5" t="s">
        <v>391</v>
      </c>
      <c r="DK59" s="3" t="s">
        <v>391</v>
      </c>
      <c r="DL59" s="3">
        <v>200</v>
      </c>
      <c r="DM59" s="3" t="s">
        <v>391</v>
      </c>
      <c r="DN59" s="5" t="s">
        <v>391</v>
      </c>
      <c r="DO59" s="5" t="s">
        <v>391</v>
      </c>
      <c r="DP59" s="3" t="s">
        <v>391</v>
      </c>
      <c r="DQ59" s="3" t="s">
        <v>391</v>
      </c>
      <c r="DR59" s="3" t="s">
        <v>391</v>
      </c>
      <c r="DS59" s="5">
        <v>0</v>
      </c>
      <c r="DT59" s="5">
        <v>0</v>
      </c>
      <c r="DU59" s="5">
        <v>0</v>
      </c>
      <c r="DV59" s="5">
        <v>0</v>
      </c>
      <c r="DW59" s="5">
        <v>1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1</v>
      </c>
      <c r="ET59" s="5">
        <v>0</v>
      </c>
      <c r="EU59" s="5">
        <v>0</v>
      </c>
      <c r="EV59" s="5">
        <v>1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1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1500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1</v>
      </c>
      <c r="GF59" s="5">
        <v>0</v>
      </c>
      <c r="GG59" s="5">
        <v>0</v>
      </c>
      <c r="GH59" s="5">
        <v>0</v>
      </c>
      <c r="GI59" s="12">
        <v>391985.73210000002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1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1</v>
      </c>
      <c r="HX59" s="5">
        <v>0</v>
      </c>
      <c r="HY59" s="5">
        <v>0</v>
      </c>
      <c r="HZ59" s="5">
        <v>0</v>
      </c>
      <c r="IA59" s="5">
        <v>1</v>
      </c>
      <c r="IB59" s="5">
        <v>0</v>
      </c>
      <c r="IC59" s="5">
        <v>0</v>
      </c>
      <c r="ID59" s="5">
        <v>0</v>
      </c>
      <c r="IE59" s="5">
        <v>0</v>
      </c>
      <c r="IF59" s="5">
        <v>1</v>
      </c>
      <c r="IG59" s="5">
        <v>0</v>
      </c>
      <c r="IH59" s="5">
        <v>0</v>
      </c>
      <c r="II59" s="5">
        <v>1</v>
      </c>
      <c r="IJ59" s="5">
        <v>1</v>
      </c>
      <c r="IK59" s="5">
        <v>0</v>
      </c>
      <c r="IL59" s="5">
        <v>1</v>
      </c>
      <c r="IM59" s="5">
        <v>0</v>
      </c>
      <c r="IN59" s="5">
        <v>1</v>
      </c>
      <c r="IO59" s="5">
        <v>1</v>
      </c>
      <c r="IP59" s="5">
        <v>0</v>
      </c>
      <c r="IQ59" s="5">
        <v>0</v>
      </c>
      <c r="IR59" s="5">
        <v>0</v>
      </c>
      <c r="IS59" s="5">
        <v>1</v>
      </c>
      <c r="IT59" s="5">
        <v>0</v>
      </c>
    </row>
    <row r="60" spans="1:254" x14ac:dyDescent="0.25">
      <c r="A60" s="2" t="s">
        <v>250</v>
      </c>
      <c r="B60" s="5">
        <v>1</v>
      </c>
      <c r="C60" s="3" t="s">
        <v>391</v>
      </c>
      <c r="D60" s="3" t="s">
        <v>391</v>
      </c>
      <c r="E60" s="3">
        <v>13.2</v>
      </c>
      <c r="F60" s="3">
        <v>3.65</v>
      </c>
      <c r="G60" s="3" t="s">
        <v>391</v>
      </c>
      <c r="H60" s="3" t="s">
        <v>391</v>
      </c>
      <c r="I60" s="3">
        <v>169.9</v>
      </c>
      <c r="J60" s="3" t="s">
        <v>391</v>
      </c>
      <c r="K60" s="3" t="s">
        <v>391</v>
      </c>
      <c r="L60" s="3">
        <v>257</v>
      </c>
      <c r="M60" s="5">
        <v>0</v>
      </c>
      <c r="N60" s="5">
        <v>0</v>
      </c>
      <c r="O60" s="5">
        <v>1</v>
      </c>
      <c r="P60" s="3" t="s">
        <v>391</v>
      </c>
      <c r="Q60" s="3" t="s">
        <v>391</v>
      </c>
      <c r="R60" s="3" t="s">
        <v>391</v>
      </c>
      <c r="S60" s="3" t="s">
        <v>391</v>
      </c>
      <c r="T60" s="3" t="s">
        <v>391</v>
      </c>
      <c r="U60" s="3">
        <v>17.600000000000001</v>
      </c>
      <c r="V60" s="3" t="s">
        <v>391</v>
      </c>
      <c r="W60" s="3" t="s">
        <v>391</v>
      </c>
      <c r="X60" s="3" t="s">
        <v>391</v>
      </c>
      <c r="Y60" s="5">
        <v>0</v>
      </c>
      <c r="Z60" s="5">
        <v>1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1</v>
      </c>
      <c r="AN60" s="3" t="s">
        <v>391</v>
      </c>
      <c r="AO60" s="3" t="s">
        <v>391</v>
      </c>
      <c r="AP60" s="3" t="s">
        <v>391</v>
      </c>
      <c r="AQ60" s="3">
        <v>11</v>
      </c>
      <c r="AR60" s="3">
        <v>15</v>
      </c>
      <c r="AS60" s="3">
        <v>7</v>
      </c>
      <c r="AT60" s="5" t="s">
        <v>391</v>
      </c>
      <c r="AU60" s="5" t="s">
        <v>391</v>
      </c>
      <c r="AV60" s="5">
        <v>0</v>
      </c>
      <c r="AW60" s="5">
        <v>0</v>
      </c>
      <c r="AX60" s="5">
        <v>0</v>
      </c>
      <c r="AY60" s="5">
        <v>1</v>
      </c>
      <c r="AZ60" s="5">
        <v>0</v>
      </c>
      <c r="BA60" s="5">
        <v>0</v>
      </c>
      <c r="BB60" s="3">
        <v>38</v>
      </c>
      <c r="BC60" s="5">
        <v>70</v>
      </c>
      <c r="BD60" s="3">
        <v>5</v>
      </c>
      <c r="BE60" s="3">
        <v>4.0000000000000001E-3</v>
      </c>
      <c r="BF60" s="5">
        <v>0</v>
      </c>
      <c r="BG60" s="5">
        <v>1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1</v>
      </c>
      <c r="BS60" s="5">
        <v>0</v>
      </c>
      <c r="BT60" s="5">
        <v>0</v>
      </c>
      <c r="BU60" s="5">
        <v>1</v>
      </c>
      <c r="BV60" s="5">
        <v>1</v>
      </c>
      <c r="BW60" s="5">
        <v>0</v>
      </c>
      <c r="BX60" s="5" t="s">
        <v>391</v>
      </c>
      <c r="BY60" s="5">
        <v>0</v>
      </c>
      <c r="BZ60" s="5">
        <v>1</v>
      </c>
      <c r="CA60" s="5">
        <v>0</v>
      </c>
      <c r="CB60" s="5">
        <v>1</v>
      </c>
      <c r="CC60" s="5">
        <v>0</v>
      </c>
      <c r="CD60" s="5">
        <v>0</v>
      </c>
      <c r="CE60" s="5">
        <v>1</v>
      </c>
      <c r="CF60" s="5">
        <v>1</v>
      </c>
      <c r="CG60" s="5">
        <v>1</v>
      </c>
      <c r="CH60" s="5">
        <v>0</v>
      </c>
      <c r="CI60" s="5">
        <v>0</v>
      </c>
      <c r="CJ60" s="5">
        <v>0</v>
      </c>
      <c r="CK60" s="3" t="s">
        <v>391</v>
      </c>
      <c r="CL60" s="5">
        <v>0</v>
      </c>
      <c r="CM60" s="5">
        <v>0</v>
      </c>
      <c r="CN60" s="5">
        <v>0</v>
      </c>
      <c r="CO60" s="5">
        <v>0</v>
      </c>
      <c r="CP60" s="5">
        <v>1</v>
      </c>
      <c r="CQ60" s="5">
        <v>1</v>
      </c>
      <c r="CR60" s="5">
        <v>0</v>
      </c>
      <c r="CS60" s="5">
        <v>1</v>
      </c>
      <c r="CT60" s="5">
        <v>1</v>
      </c>
      <c r="CU60" s="5">
        <v>1</v>
      </c>
      <c r="CV60" s="5">
        <v>0</v>
      </c>
      <c r="CW60" s="5">
        <v>0</v>
      </c>
      <c r="CX60" s="3" t="s">
        <v>391</v>
      </c>
      <c r="CY60" s="5">
        <v>1</v>
      </c>
      <c r="CZ60" s="5" t="s">
        <v>391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1</v>
      </c>
      <c r="DG60" s="5">
        <v>0</v>
      </c>
      <c r="DH60" s="5" t="s">
        <v>391</v>
      </c>
      <c r="DI60" s="5" t="s">
        <v>391</v>
      </c>
      <c r="DJ60" s="5" t="s">
        <v>391</v>
      </c>
      <c r="DK60" s="3" t="s">
        <v>391</v>
      </c>
      <c r="DL60" s="3" t="s">
        <v>391</v>
      </c>
      <c r="DM60" s="3" t="s">
        <v>391</v>
      </c>
      <c r="DN60" s="5" t="s">
        <v>391</v>
      </c>
      <c r="DO60" s="5" t="s">
        <v>391</v>
      </c>
      <c r="DP60" s="3" t="s">
        <v>391</v>
      </c>
      <c r="DQ60" s="3" t="s">
        <v>391</v>
      </c>
      <c r="DR60" s="3" t="s">
        <v>391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1</v>
      </c>
      <c r="FK60" s="5">
        <v>1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 t="s">
        <v>391</v>
      </c>
      <c r="FW60" s="5" t="s">
        <v>391</v>
      </c>
      <c r="FX60" s="5">
        <v>1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1</v>
      </c>
      <c r="GF60" s="5">
        <v>0</v>
      </c>
      <c r="GG60" s="5">
        <v>0</v>
      </c>
      <c r="GH60" s="5">
        <v>0</v>
      </c>
      <c r="GI60" s="12">
        <v>40145.873299999999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1</v>
      </c>
      <c r="HX60" s="5">
        <v>0</v>
      </c>
      <c r="HY60" s="5">
        <v>0</v>
      </c>
      <c r="HZ60" s="5">
        <v>0</v>
      </c>
      <c r="IA60" s="5">
        <v>0</v>
      </c>
      <c r="IB60" s="5">
        <v>1</v>
      </c>
      <c r="IC60" s="5">
        <v>0</v>
      </c>
      <c r="ID60" s="5">
        <v>0</v>
      </c>
      <c r="IE60" s="5">
        <v>0</v>
      </c>
      <c r="IF60" s="5">
        <v>1</v>
      </c>
      <c r="IG60" s="5">
        <v>0</v>
      </c>
      <c r="IH60" s="5">
        <v>0</v>
      </c>
      <c r="II60" s="5">
        <v>1</v>
      </c>
      <c r="IJ60" s="5">
        <v>0</v>
      </c>
      <c r="IK60" s="5">
        <v>1</v>
      </c>
      <c r="IL60" s="5">
        <v>0</v>
      </c>
      <c r="IM60" s="5">
        <v>1</v>
      </c>
      <c r="IN60" s="5">
        <v>1</v>
      </c>
      <c r="IO60" s="5">
        <v>1</v>
      </c>
      <c r="IP60" s="5">
        <v>0</v>
      </c>
      <c r="IQ60" s="5">
        <v>0</v>
      </c>
      <c r="IR60" s="5">
        <v>0</v>
      </c>
      <c r="IS60" s="5">
        <v>1</v>
      </c>
      <c r="IT60" s="5">
        <v>0</v>
      </c>
    </row>
    <row r="61" spans="1:254" x14ac:dyDescent="0.25">
      <c r="A61" s="2" t="s">
        <v>251</v>
      </c>
      <c r="B61" s="5">
        <v>1</v>
      </c>
      <c r="C61" s="3">
        <v>33</v>
      </c>
      <c r="D61" s="3">
        <v>40.729999999999997</v>
      </c>
      <c r="E61" s="3">
        <v>33.177250000000001</v>
      </c>
      <c r="F61" s="3" t="s">
        <v>391</v>
      </c>
      <c r="G61" s="3">
        <v>69.9529</v>
      </c>
      <c r="H61" s="3">
        <v>78.772999999999996</v>
      </c>
      <c r="I61" s="3">
        <v>74.362949999999998</v>
      </c>
      <c r="J61" s="3" t="s">
        <v>391</v>
      </c>
      <c r="K61" s="3" t="s">
        <v>391</v>
      </c>
      <c r="L61" s="3">
        <v>74.362949999999998</v>
      </c>
      <c r="M61" s="5">
        <v>1</v>
      </c>
      <c r="N61" s="5">
        <v>0</v>
      </c>
      <c r="O61" s="5">
        <v>0</v>
      </c>
      <c r="P61" s="3">
        <f>AVERAGE(34,36,30,32,23.7)</f>
        <v>31.139999999999997</v>
      </c>
      <c r="Q61" s="3">
        <f>AVERAGE(31,33,30,38,25.8)</f>
        <v>31.560000000000002</v>
      </c>
      <c r="R61" s="3">
        <v>30.53</v>
      </c>
      <c r="S61" s="3">
        <v>93.75</v>
      </c>
      <c r="T61" s="3">
        <v>91.75</v>
      </c>
      <c r="U61" s="3">
        <v>92.75</v>
      </c>
      <c r="V61" s="3">
        <f>AVERAGE(27.75,22.2)</f>
        <v>24.975000000000001</v>
      </c>
      <c r="W61" s="3">
        <f>AVERAGE(27.5,21.6)</f>
        <v>24.55</v>
      </c>
      <c r="X61" s="3">
        <v>24.46</v>
      </c>
      <c r="Y61" s="5">
        <v>1</v>
      </c>
      <c r="Z61" s="5">
        <v>0</v>
      </c>
      <c r="AA61" s="5">
        <v>0</v>
      </c>
      <c r="AB61" s="5">
        <v>0</v>
      </c>
      <c r="AC61" s="5">
        <v>1</v>
      </c>
      <c r="AD61" s="5">
        <v>1</v>
      </c>
      <c r="AE61" s="5">
        <v>0</v>
      </c>
      <c r="AF61" s="5">
        <v>1</v>
      </c>
      <c r="AG61" s="5">
        <v>0</v>
      </c>
      <c r="AH61" s="5">
        <v>1</v>
      </c>
      <c r="AI61" s="5">
        <v>1</v>
      </c>
      <c r="AJ61" s="5">
        <v>0</v>
      </c>
      <c r="AK61" s="5">
        <v>0</v>
      </c>
      <c r="AL61" s="5">
        <v>0</v>
      </c>
      <c r="AM61" s="5">
        <v>1</v>
      </c>
      <c r="AN61" s="3" t="s">
        <v>391</v>
      </c>
      <c r="AO61" s="3" t="s">
        <v>391</v>
      </c>
      <c r="AP61" s="3" t="s">
        <v>391</v>
      </c>
      <c r="AQ61" s="3" t="s">
        <v>391</v>
      </c>
      <c r="AR61" s="3" t="s">
        <v>391</v>
      </c>
      <c r="AS61" s="3">
        <v>3</v>
      </c>
      <c r="AT61" s="5">
        <v>0</v>
      </c>
      <c r="AU61" s="5">
        <v>1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1</v>
      </c>
      <c r="BB61" s="3">
        <v>18.5</v>
      </c>
      <c r="BC61" s="5">
        <v>15000</v>
      </c>
      <c r="BD61" s="3">
        <v>1.6</v>
      </c>
      <c r="BE61" s="3">
        <v>0.56999999999999995</v>
      </c>
      <c r="BF61" s="5">
        <v>0</v>
      </c>
      <c r="BG61" s="5">
        <v>0</v>
      </c>
      <c r="BH61" s="5">
        <v>0</v>
      </c>
      <c r="BI61" s="5">
        <v>0</v>
      </c>
      <c r="BJ61" s="5">
        <v>1</v>
      </c>
      <c r="BK61" s="5">
        <v>1</v>
      </c>
      <c r="BL61" s="5">
        <v>0</v>
      </c>
      <c r="BM61" s="5">
        <v>1</v>
      </c>
      <c r="BN61" s="5">
        <v>1</v>
      </c>
      <c r="BO61" s="5">
        <v>0</v>
      </c>
      <c r="BP61" s="5">
        <v>0</v>
      </c>
      <c r="BQ61" s="5">
        <v>1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1</v>
      </c>
      <c r="BY61" s="5">
        <v>0</v>
      </c>
      <c r="BZ61" s="5">
        <v>0</v>
      </c>
      <c r="CA61" s="5">
        <v>0</v>
      </c>
      <c r="CB61" s="5">
        <v>0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0</v>
      </c>
      <c r="CJ61" s="5">
        <v>0</v>
      </c>
      <c r="CK61" s="3">
        <v>0.13900000000000001</v>
      </c>
      <c r="CL61" s="5">
        <v>1</v>
      </c>
      <c r="CM61" s="5">
        <v>0</v>
      </c>
      <c r="CN61" s="5">
        <v>0</v>
      </c>
      <c r="CO61" s="5">
        <v>0</v>
      </c>
      <c r="CP61" s="5">
        <v>1</v>
      </c>
      <c r="CQ61" s="5">
        <v>1</v>
      </c>
      <c r="CR61" s="5">
        <v>1</v>
      </c>
      <c r="CS61" s="5">
        <v>0</v>
      </c>
      <c r="CT61" s="5">
        <v>0</v>
      </c>
      <c r="CU61" s="5">
        <v>1</v>
      </c>
      <c r="CV61" s="5">
        <v>0</v>
      </c>
      <c r="CW61" s="5">
        <v>0</v>
      </c>
      <c r="CX61" s="3" t="s">
        <v>391</v>
      </c>
      <c r="CY61" s="5">
        <v>1</v>
      </c>
      <c r="CZ61" s="5">
        <v>1</v>
      </c>
      <c r="DA61" s="5" t="s">
        <v>391</v>
      </c>
      <c r="DB61" s="5">
        <v>0</v>
      </c>
      <c r="DC61" s="5">
        <v>1</v>
      </c>
      <c r="DD61" s="5">
        <v>0</v>
      </c>
      <c r="DE61" s="5">
        <v>1</v>
      </c>
      <c r="DF61" s="5">
        <v>0</v>
      </c>
      <c r="DG61" s="5">
        <v>0</v>
      </c>
      <c r="DH61" s="5">
        <v>1</v>
      </c>
      <c r="DI61" s="5">
        <v>1</v>
      </c>
      <c r="DJ61" s="5">
        <v>0</v>
      </c>
      <c r="DK61" s="3" t="s">
        <v>391</v>
      </c>
      <c r="DL61" s="3" t="s">
        <v>391</v>
      </c>
      <c r="DM61" s="3" t="s">
        <v>391</v>
      </c>
      <c r="DN61" s="5">
        <v>0</v>
      </c>
      <c r="DO61" s="5">
        <v>1</v>
      </c>
      <c r="DP61" s="3" t="s">
        <v>391</v>
      </c>
      <c r="DQ61" s="3">
        <v>10000</v>
      </c>
      <c r="DR61" s="3" t="s">
        <v>391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1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1</v>
      </c>
      <c r="EW61" s="5">
        <v>0</v>
      </c>
      <c r="EX61" s="5">
        <v>0</v>
      </c>
      <c r="EY61" s="5">
        <v>0</v>
      </c>
      <c r="EZ61" s="5">
        <v>1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1</v>
      </c>
      <c r="FP61" s="5">
        <v>0</v>
      </c>
      <c r="FQ61" s="5">
        <v>0</v>
      </c>
      <c r="FR61" s="5">
        <v>1</v>
      </c>
      <c r="FS61" s="5">
        <v>1</v>
      </c>
      <c r="FT61" s="5">
        <v>0</v>
      </c>
      <c r="FU61" s="5">
        <v>1</v>
      </c>
      <c r="FV61" s="5">
        <v>0</v>
      </c>
      <c r="FW61" s="5">
        <v>4500</v>
      </c>
      <c r="FX61" s="5">
        <v>1</v>
      </c>
      <c r="FY61" s="5">
        <v>0</v>
      </c>
      <c r="FZ61" s="5">
        <v>0</v>
      </c>
      <c r="GA61" s="5">
        <v>0</v>
      </c>
      <c r="GB61" s="5">
        <v>1</v>
      </c>
      <c r="GC61" s="5">
        <v>1</v>
      </c>
      <c r="GD61" s="5">
        <v>1</v>
      </c>
      <c r="GE61" s="5">
        <v>1</v>
      </c>
      <c r="GF61" s="5">
        <v>0</v>
      </c>
      <c r="GG61" s="5">
        <v>1</v>
      </c>
      <c r="GH61" s="5">
        <v>1</v>
      </c>
      <c r="GI61" s="12">
        <v>11678963.5756</v>
      </c>
      <c r="GJ61" s="5">
        <v>0</v>
      </c>
      <c r="GK61" s="5">
        <v>0</v>
      </c>
      <c r="GL61" s="5">
        <v>0</v>
      </c>
      <c r="GM61" s="5">
        <v>1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1</v>
      </c>
      <c r="HW61" s="5">
        <v>0</v>
      </c>
      <c r="HX61" s="5">
        <v>0</v>
      </c>
      <c r="HY61" s="5">
        <v>0</v>
      </c>
      <c r="HZ61" s="5">
        <v>1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1</v>
      </c>
      <c r="IG61" s="5">
        <v>0</v>
      </c>
      <c r="IH61" s="5">
        <v>0</v>
      </c>
      <c r="II61" s="5">
        <v>1</v>
      </c>
      <c r="IJ61" s="5">
        <v>0</v>
      </c>
      <c r="IK61" s="5">
        <v>0</v>
      </c>
      <c r="IL61" s="5">
        <v>1</v>
      </c>
      <c r="IM61" s="5">
        <v>0</v>
      </c>
      <c r="IN61" s="5">
        <v>1</v>
      </c>
      <c r="IO61" s="5">
        <v>1</v>
      </c>
      <c r="IP61" s="5">
        <v>0</v>
      </c>
      <c r="IQ61" s="5">
        <v>0</v>
      </c>
      <c r="IR61" s="5">
        <v>0</v>
      </c>
      <c r="IS61" s="5">
        <v>1</v>
      </c>
      <c r="IT61" s="5">
        <v>0</v>
      </c>
    </row>
    <row r="62" spans="1:254" x14ac:dyDescent="0.25">
      <c r="A62" s="2" t="s">
        <v>252</v>
      </c>
      <c r="B62" s="5">
        <v>1</v>
      </c>
      <c r="C62" s="3" t="s">
        <v>391</v>
      </c>
      <c r="D62" s="3" t="s">
        <v>391</v>
      </c>
      <c r="E62" s="3">
        <f>AVERAGE(3.16,18.435)</f>
        <v>10.797499999999999</v>
      </c>
      <c r="F62" s="3">
        <v>3.16</v>
      </c>
      <c r="G62" s="3">
        <f>AVERAGE(52.528,63.25)</f>
        <v>57.888999999999996</v>
      </c>
      <c r="H62" s="3">
        <f>AVERAGE(52.716,60.25)</f>
        <v>56.483000000000004</v>
      </c>
      <c r="I62" s="3" t="e">
        <f>AVERAGE(J62:K62)</f>
        <v>#DIV/0!</v>
      </c>
      <c r="J62" s="3" t="s">
        <v>391</v>
      </c>
      <c r="K62" s="3" t="s">
        <v>391</v>
      </c>
      <c r="L62" s="3">
        <v>57.186</v>
      </c>
      <c r="M62" s="5">
        <v>1</v>
      </c>
      <c r="N62" s="5">
        <v>0</v>
      </c>
      <c r="O62" s="5">
        <v>0</v>
      </c>
      <c r="P62" s="3">
        <f>AVERAGE(36,32,37,44)</f>
        <v>37.25</v>
      </c>
      <c r="Q62" s="3">
        <f>AVERAGE(39,30,32,33)</f>
        <v>33.5</v>
      </c>
      <c r="R62" s="3">
        <v>34.125</v>
      </c>
      <c r="S62" s="3">
        <v>111.25</v>
      </c>
      <c r="T62" s="3">
        <v>91</v>
      </c>
      <c r="U62" s="3">
        <v>101.125</v>
      </c>
      <c r="V62" s="3">
        <v>34</v>
      </c>
      <c r="W62" s="3">
        <v>27.75</v>
      </c>
      <c r="X62" s="3">
        <v>30.875</v>
      </c>
      <c r="Y62" s="5">
        <v>1</v>
      </c>
      <c r="Z62" s="5">
        <v>0</v>
      </c>
      <c r="AA62" s="5">
        <v>0</v>
      </c>
      <c r="AB62" s="5">
        <v>0</v>
      </c>
      <c r="AC62" s="5">
        <v>1</v>
      </c>
      <c r="AD62" s="5">
        <v>1</v>
      </c>
      <c r="AE62" s="5">
        <v>0</v>
      </c>
      <c r="AF62" s="5">
        <v>1</v>
      </c>
      <c r="AG62" s="5">
        <v>0</v>
      </c>
      <c r="AH62" s="5" t="s">
        <v>253</v>
      </c>
      <c r="AI62" s="5">
        <v>1</v>
      </c>
      <c r="AJ62" s="5">
        <v>0</v>
      </c>
      <c r="AK62" s="5">
        <v>0</v>
      </c>
      <c r="AL62" s="5">
        <v>0</v>
      </c>
      <c r="AM62" s="5">
        <v>1</v>
      </c>
      <c r="AN62" s="3" t="s">
        <v>391</v>
      </c>
      <c r="AO62" s="3" t="s">
        <v>391</v>
      </c>
      <c r="AP62" s="3" t="s">
        <v>391</v>
      </c>
      <c r="AQ62" s="3" t="s">
        <v>391</v>
      </c>
      <c r="AR62" s="3" t="s">
        <v>391</v>
      </c>
      <c r="AS62" s="3">
        <v>3</v>
      </c>
      <c r="AT62" s="5">
        <v>1</v>
      </c>
      <c r="AU62" s="5">
        <v>1</v>
      </c>
      <c r="AV62" s="5">
        <v>0</v>
      </c>
      <c r="AW62" s="5">
        <v>0</v>
      </c>
      <c r="AX62" s="5">
        <v>0</v>
      </c>
      <c r="AY62" s="5">
        <v>0</v>
      </c>
      <c r="AZ62" s="5">
        <v>1</v>
      </c>
      <c r="BA62" s="5">
        <v>0</v>
      </c>
      <c r="BB62" s="3">
        <v>16.25</v>
      </c>
      <c r="BC62" s="5">
        <v>3000</v>
      </c>
      <c r="BD62" s="3">
        <v>2.5</v>
      </c>
      <c r="BE62" s="3" t="s">
        <v>391</v>
      </c>
      <c r="BF62" s="5" t="s">
        <v>391</v>
      </c>
      <c r="BG62" s="5">
        <v>0</v>
      </c>
      <c r="BH62" s="5">
        <v>0</v>
      </c>
      <c r="BI62" s="5">
        <v>0</v>
      </c>
      <c r="BJ62" s="5">
        <v>0</v>
      </c>
      <c r="BK62" s="5">
        <v>1</v>
      </c>
      <c r="BL62" s="5">
        <v>0</v>
      </c>
      <c r="BM62" s="5">
        <v>0</v>
      </c>
      <c r="BN62" s="5">
        <v>1</v>
      </c>
      <c r="BO62" s="5">
        <v>0</v>
      </c>
      <c r="BP62" s="5">
        <v>0</v>
      </c>
      <c r="BQ62" s="5">
        <v>1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1</v>
      </c>
      <c r="BY62" s="5">
        <v>0</v>
      </c>
      <c r="BZ62" s="5">
        <v>0</v>
      </c>
      <c r="CA62" s="5">
        <v>0</v>
      </c>
      <c r="CB62" s="5">
        <v>0</v>
      </c>
      <c r="CC62" s="5">
        <v>1</v>
      </c>
      <c r="CD62" s="5">
        <v>0</v>
      </c>
      <c r="CE62" s="5">
        <v>1</v>
      </c>
      <c r="CF62" s="5">
        <v>1</v>
      </c>
      <c r="CG62" s="5">
        <v>1</v>
      </c>
      <c r="CH62" s="5">
        <v>0</v>
      </c>
      <c r="CI62" s="5">
        <v>0</v>
      </c>
      <c r="CJ62" s="5">
        <v>0</v>
      </c>
      <c r="CK62" s="3">
        <v>0.13800000000000001</v>
      </c>
      <c r="CL62" s="5">
        <v>0</v>
      </c>
      <c r="CM62" s="5">
        <v>0</v>
      </c>
      <c r="CN62" s="5">
        <v>0</v>
      </c>
      <c r="CO62" s="5">
        <v>0</v>
      </c>
      <c r="CP62" s="5">
        <v>1</v>
      </c>
      <c r="CQ62" s="5">
        <v>1</v>
      </c>
      <c r="CR62" s="5">
        <v>1</v>
      </c>
      <c r="CS62" s="5">
        <v>0</v>
      </c>
      <c r="CT62" s="5">
        <v>1</v>
      </c>
      <c r="CU62" s="5" t="s">
        <v>391</v>
      </c>
      <c r="CV62" s="5" t="s">
        <v>391</v>
      </c>
      <c r="CW62" s="5" t="s">
        <v>391</v>
      </c>
      <c r="CX62" s="3">
        <v>100</v>
      </c>
      <c r="CY62" s="5">
        <v>1</v>
      </c>
      <c r="CZ62" s="5">
        <v>1</v>
      </c>
      <c r="DA62" s="5">
        <v>0</v>
      </c>
      <c r="DB62" s="5">
        <v>0</v>
      </c>
      <c r="DC62" s="5">
        <v>1</v>
      </c>
      <c r="DD62" s="5">
        <v>0</v>
      </c>
      <c r="DE62" s="5">
        <v>0</v>
      </c>
      <c r="DF62" s="5">
        <v>0</v>
      </c>
      <c r="DG62" s="5">
        <v>0</v>
      </c>
      <c r="DH62" s="5">
        <v>1</v>
      </c>
      <c r="DI62" s="5">
        <v>1</v>
      </c>
      <c r="DJ62" s="5">
        <v>0</v>
      </c>
      <c r="DK62" s="3" t="s">
        <v>391</v>
      </c>
      <c r="DL62" s="3" t="s">
        <v>391</v>
      </c>
      <c r="DM62" s="3" t="s">
        <v>391</v>
      </c>
      <c r="DN62" s="5">
        <v>1</v>
      </c>
      <c r="DO62" s="5">
        <v>0</v>
      </c>
      <c r="DP62" s="3">
        <v>8.5</v>
      </c>
      <c r="DQ62" s="3">
        <v>1001</v>
      </c>
      <c r="DR62" s="3">
        <v>436</v>
      </c>
      <c r="DS62" s="5">
        <v>0</v>
      </c>
      <c r="DT62" s="5">
        <v>0</v>
      </c>
      <c r="DU62" s="5">
        <v>0</v>
      </c>
      <c r="DV62" s="5">
        <v>0</v>
      </c>
      <c r="DW62" s="5">
        <v>1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1</v>
      </c>
      <c r="EP62" s="5">
        <v>0</v>
      </c>
      <c r="EQ62" s="5">
        <v>0</v>
      </c>
      <c r="ER62" s="5">
        <v>0</v>
      </c>
      <c r="ES62" s="5">
        <v>1</v>
      </c>
      <c r="ET62" s="5">
        <v>0</v>
      </c>
      <c r="EU62" s="5">
        <v>0</v>
      </c>
      <c r="EV62" s="5">
        <v>1</v>
      </c>
      <c r="EW62" s="5">
        <v>1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1</v>
      </c>
      <c r="FP62" s="5">
        <v>1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800</v>
      </c>
      <c r="FX62" s="5">
        <v>0</v>
      </c>
      <c r="FY62" s="5">
        <v>0</v>
      </c>
      <c r="FZ62" s="5">
        <v>0</v>
      </c>
      <c r="GA62" s="5">
        <v>1</v>
      </c>
      <c r="GB62" s="5">
        <v>0</v>
      </c>
      <c r="GC62" s="5">
        <v>1</v>
      </c>
      <c r="GD62" s="5">
        <v>1</v>
      </c>
      <c r="GE62" s="5">
        <v>0</v>
      </c>
      <c r="GF62" s="5">
        <v>0</v>
      </c>
      <c r="GG62" s="5">
        <v>1</v>
      </c>
      <c r="GH62" s="5">
        <v>1</v>
      </c>
      <c r="GI62" s="12">
        <v>14823366.524400001</v>
      </c>
      <c r="GJ62" s="5">
        <v>0</v>
      </c>
      <c r="GK62" s="5">
        <v>0</v>
      </c>
      <c r="GL62" s="5">
        <v>0</v>
      </c>
      <c r="GM62" s="5">
        <v>0</v>
      </c>
      <c r="GN62" s="5">
        <v>1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1</v>
      </c>
      <c r="HW62" s="5">
        <v>0</v>
      </c>
      <c r="HX62" s="5">
        <v>0</v>
      </c>
      <c r="HY62" s="5">
        <v>0</v>
      </c>
      <c r="HZ62" s="5">
        <v>1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1</v>
      </c>
      <c r="IH62" s="5">
        <v>0</v>
      </c>
      <c r="II62" s="5">
        <v>1</v>
      </c>
      <c r="IJ62" s="5">
        <v>1</v>
      </c>
      <c r="IK62" s="5">
        <v>0</v>
      </c>
      <c r="IL62" s="5">
        <v>0</v>
      </c>
      <c r="IM62" s="5">
        <v>0</v>
      </c>
      <c r="IN62" s="5">
        <v>1</v>
      </c>
      <c r="IO62" s="5">
        <v>1</v>
      </c>
      <c r="IP62" s="5">
        <v>0</v>
      </c>
      <c r="IQ62" s="5">
        <v>0</v>
      </c>
      <c r="IR62" s="5">
        <v>0</v>
      </c>
      <c r="IS62" s="5">
        <v>1</v>
      </c>
      <c r="IT62" s="5">
        <v>0</v>
      </c>
    </row>
    <row r="63" spans="1:254" x14ac:dyDescent="0.25">
      <c r="A63" s="2" t="s">
        <v>254</v>
      </c>
      <c r="B63" s="5">
        <v>1</v>
      </c>
      <c r="C63" s="3">
        <v>10.08</v>
      </c>
      <c r="D63" s="3">
        <v>31.9</v>
      </c>
      <c r="E63" s="3">
        <v>20.987500000000001</v>
      </c>
      <c r="F63" s="3">
        <v>0.43</v>
      </c>
      <c r="G63" s="3">
        <v>49.173999999999999</v>
      </c>
      <c r="H63" s="3">
        <v>64.569999999999993</v>
      </c>
      <c r="I63" s="3">
        <v>56.872</v>
      </c>
      <c r="J63" s="3">
        <f>AVERAGE(52.4,58.9)</f>
        <v>55.65</v>
      </c>
      <c r="K63" s="3">
        <v>64.900000000000006</v>
      </c>
      <c r="L63" s="3">
        <v>56.872</v>
      </c>
      <c r="M63" s="5">
        <v>1</v>
      </c>
      <c r="N63" s="5">
        <v>0</v>
      </c>
      <c r="O63" s="5">
        <v>0</v>
      </c>
      <c r="P63" s="3">
        <f>AVERAGE(34,32,34,27)</f>
        <v>31.75</v>
      </c>
      <c r="Q63" s="3">
        <f>AVERAGE(41,40,37,36)</f>
        <v>38.5</v>
      </c>
      <c r="R63" s="3">
        <v>35.125</v>
      </c>
      <c r="S63" s="3">
        <v>101.25</v>
      </c>
      <c r="T63" s="3">
        <v>125.25</v>
      </c>
      <c r="U63" s="3">
        <v>113.25</v>
      </c>
      <c r="V63" s="3">
        <v>33.25</v>
      </c>
      <c r="W63" s="3">
        <v>42</v>
      </c>
      <c r="X63" s="3">
        <v>37.625</v>
      </c>
      <c r="Y63" s="5">
        <v>1</v>
      </c>
      <c r="Z63" s="5">
        <v>0</v>
      </c>
      <c r="AA63" s="5">
        <v>0</v>
      </c>
      <c r="AB63" s="5">
        <v>0</v>
      </c>
      <c r="AC63" s="5">
        <v>1</v>
      </c>
      <c r="AD63" s="5">
        <v>1</v>
      </c>
      <c r="AE63" s="5">
        <v>0</v>
      </c>
      <c r="AF63" s="5">
        <v>1</v>
      </c>
      <c r="AG63" s="5">
        <v>0</v>
      </c>
      <c r="AH63" s="5" t="s">
        <v>255</v>
      </c>
      <c r="AI63" s="5">
        <v>1</v>
      </c>
      <c r="AJ63" s="5">
        <v>0</v>
      </c>
      <c r="AK63" s="5">
        <v>0</v>
      </c>
      <c r="AL63" s="5">
        <v>0</v>
      </c>
      <c r="AM63" s="5">
        <v>1</v>
      </c>
      <c r="AN63" s="3" t="s">
        <v>391</v>
      </c>
      <c r="AO63" s="3" t="s">
        <v>391</v>
      </c>
      <c r="AP63" s="3" t="s">
        <v>391</v>
      </c>
      <c r="AQ63" s="3" t="s">
        <v>391</v>
      </c>
      <c r="AR63" s="3" t="s">
        <v>391</v>
      </c>
      <c r="AS63" s="3">
        <v>3</v>
      </c>
      <c r="AT63" s="5">
        <v>1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1</v>
      </c>
      <c r="BA63" s="5">
        <v>0</v>
      </c>
      <c r="BB63" s="3">
        <v>19</v>
      </c>
      <c r="BC63" s="5">
        <v>1800</v>
      </c>
      <c r="BD63" s="3">
        <v>2</v>
      </c>
      <c r="BE63" s="3">
        <v>1.2699999999999999E-2</v>
      </c>
      <c r="BF63" s="5">
        <v>1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1</v>
      </c>
      <c r="BM63" s="5">
        <v>0</v>
      </c>
      <c r="BN63" s="5">
        <v>0</v>
      </c>
      <c r="BO63" s="5">
        <v>1</v>
      </c>
      <c r="BP63" s="5">
        <v>0</v>
      </c>
      <c r="BQ63" s="5">
        <v>1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1</v>
      </c>
      <c r="CD63" s="5">
        <v>0</v>
      </c>
      <c r="CE63" s="5">
        <v>1</v>
      </c>
      <c r="CF63" s="5">
        <v>1</v>
      </c>
      <c r="CG63" s="5">
        <v>1</v>
      </c>
      <c r="CH63" s="5">
        <v>0</v>
      </c>
      <c r="CI63" s="5">
        <v>0</v>
      </c>
      <c r="CJ63" s="5">
        <v>0</v>
      </c>
      <c r="CK63" s="3" t="s">
        <v>391</v>
      </c>
      <c r="CL63" s="5">
        <v>0</v>
      </c>
      <c r="CM63" s="5">
        <v>0</v>
      </c>
      <c r="CN63" s="5">
        <v>0</v>
      </c>
      <c r="CO63" s="5">
        <v>0</v>
      </c>
      <c r="CP63" s="5">
        <v>1</v>
      </c>
      <c r="CQ63" s="5">
        <v>1</v>
      </c>
      <c r="CR63" s="5">
        <v>1</v>
      </c>
      <c r="CS63" s="5">
        <v>0</v>
      </c>
      <c r="CT63" s="5">
        <v>0</v>
      </c>
      <c r="CU63" s="5">
        <v>1</v>
      </c>
      <c r="CV63" s="5">
        <v>0</v>
      </c>
      <c r="CW63" s="5">
        <v>0</v>
      </c>
      <c r="CX63" s="3">
        <f>AVERAGE(58,122)</f>
        <v>90</v>
      </c>
      <c r="CY63" s="5">
        <v>0</v>
      </c>
      <c r="CZ63" s="5">
        <v>1</v>
      </c>
      <c r="DA63" s="5">
        <v>0</v>
      </c>
      <c r="DB63" s="5">
        <v>0</v>
      </c>
      <c r="DC63" s="5">
        <v>1</v>
      </c>
      <c r="DD63" s="5">
        <v>0</v>
      </c>
      <c r="DE63" s="5">
        <v>0</v>
      </c>
      <c r="DF63" s="5">
        <v>1</v>
      </c>
      <c r="DG63" s="5">
        <v>0</v>
      </c>
      <c r="DH63" s="5">
        <v>0</v>
      </c>
      <c r="DI63" s="5">
        <v>1</v>
      </c>
      <c r="DJ63" s="5">
        <v>0</v>
      </c>
      <c r="DK63" s="3" t="s">
        <v>391</v>
      </c>
      <c r="DL63" s="3" t="s">
        <v>391</v>
      </c>
      <c r="DM63" s="3" t="s">
        <v>391</v>
      </c>
      <c r="DN63" s="5">
        <v>1</v>
      </c>
      <c r="DO63" s="5">
        <v>0</v>
      </c>
      <c r="DP63" s="3">
        <v>194.2</v>
      </c>
      <c r="DQ63" s="3">
        <v>1700</v>
      </c>
      <c r="DR63" s="3">
        <v>26</v>
      </c>
      <c r="DS63" s="5">
        <v>0</v>
      </c>
      <c r="DT63" s="5">
        <v>0</v>
      </c>
      <c r="DU63" s="5">
        <v>0</v>
      </c>
      <c r="DV63" s="5">
        <v>0</v>
      </c>
      <c r="DW63" s="5">
        <v>1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1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1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1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1720</v>
      </c>
      <c r="FX63" s="5">
        <v>1</v>
      </c>
      <c r="FY63" s="5">
        <v>0</v>
      </c>
      <c r="FZ63" s="5">
        <v>0</v>
      </c>
      <c r="GA63" s="5">
        <v>1</v>
      </c>
      <c r="GB63" s="5">
        <v>1</v>
      </c>
      <c r="GC63" s="5">
        <v>0</v>
      </c>
      <c r="GD63" s="5">
        <v>1</v>
      </c>
      <c r="GE63" s="5">
        <v>1</v>
      </c>
      <c r="GF63" s="5">
        <v>0</v>
      </c>
      <c r="GG63" s="5">
        <v>1</v>
      </c>
      <c r="GH63" s="5">
        <v>1</v>
      </c>
      <c r="GI63" s="29">
        <v>2119626.5112999999</v>
      </c>
      <c r="GJ63" s="5">
        <v>0</v>
      </c>
      <c r="GK63" s="5">
        <v>1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1</v>
      </c>
      <c r="HW63" s="5">
        <v>0</v>
      </c>
      <c r="HX63" s="5">
        <v>0</v>
      </c>
      <c r="HY63" s="5">
        <v>0</v>
      </c>
      <c r="HZ63" s="5">
        <v>1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1</v>
      </c>
      <c r="IG63" s="5">
        <v>0</v>
      </c>
      <c r="IH63" s="5">
        <v>0</v>
      </c>
      <c r="II63" s="5">
        <v>1</v>
      </c>
      <c r="IJ63" s="5">
        <v>0</v>
      </c>
      <c r="IK63" s="5">
        <v>0</v>
      </c>
      <c r="IL63" s="5">
        <v>1</v>
      </c>
      <c r="IM63" s="5">
        <v>0</v>
      </c>
      <c r="IN63" s="5">
        <v>1</v>
      </c>
      <c r="IO63" s="5">
        <v>1</v>
      </c>
      <c r="IP63" s="5">
        <v>0</v>
      </c>
      <c r="IQ63" s="5">
        <v>0</v>
      </c>
      <c r="IR63" s="5">
        <v>0</v>
      </c>
      <c r="IS63" s="5">
        <v>1</v>
      </c>
      <c r="IT63" s="5">
        <v>0</v>
      </c>
    </row>
    <row r="64" spans="1:254" x14ac:dyDescent="0.25">
      <c r="A64" s="2" t="s">
        <v>256</v>
      </c>
      <c r="B64" s="5">
        <v>1</v>
      </c>
      <c r="C64" s="3" t="s">
        <v>391</v>
      </c>
      <c r="D64" s="3" t="s">
        <v>391</v>
      </c>
      <c r="E64" s="3" t="s">
        <v>391</v>
      </c>
      <c r="F64" s="3" t="s">
        <v>391</v>
      </c>
      <c r="G64" s="3">
        <v>51.75</v>
      </c>
      <c r="H64" s="3">
        <v>58</v>
      </c>
      <c r="I64" s="3">
        <v>54.875</v>
      </c>
      <c r="J64" s="3" t="s">
        <v>391</v>
      </c>
      <c r="K64" s="3" t="s">
        <v>391</v>
      </c>
      <c r="L64" s="3">
        <v>54.875</v>
      </c>
      <c r="M64" s="5">
        <v>1</v>
      </c>
      <c r="N64" s="5">
        <v>0</v>
      </c>
      <c r="O64" s="5">
        <v>0</v>
      </c>
      <c r="P64" s="3">
        <f>AVERAGE(27,42,23,26)</f>
        <v>29.5</v>
      </c>
      <c r="Q64" s="3">
        <f>AVERAGE(29,30)</f>
        <v>29.5</v>
      </c>
      <c r="R64" s="3">
        <v>29.5</v>
      </c>
      <c r="S64" s="3">
        <v>98.5</v>
      </c>
      <c r="T64" s="3">
        <v>99</v>
      </c>
      <c r="U64" s="3">
        <v>98.75</v>
      </c>
      <c r="V64" s="3">
        <v>33</v>
      </c>
      <c r="W64" s="3">
        <v>29.5</v>
      </c>
      <c r="X64" s="3">
        <v>32.25</v>
      </c>
      <c r="Y64" s="5">
        <v>1</v>
      </c>
      <c r="Z64" s="5">
        <v>0</v>
      </c>
      <c r="AA64" s="5">
        <v>0</v>
      </c>
      <c r="AB64" s="5">
        <v>0</v>
      </c>
      <c r="AC64" s="5">
        <v>1</v>
      </c>
      <c r="AD64" s="5">
        <v>1</v>
      </c>
      <c r="AE64" s="5">
        <v>0</v>
      </c>
      <c r="AF64" s="5">
        <v>1</v>
      </c>
      <c r="AG64" s="5">
        <v>0</v>
      </c>
      <c r="AH64" s="5" t="s">
        <v>257</v>
      </c>
      <c r="AI64" s="5">
        <v>0</v>
      </c>
      <c r="AJ64" s="5" t="s">
        <v>391</v>
      </c>
      <c r="AK64" s="5">
        <v>0</v>
      </c>
      <c r="AL64" s="5">
        <v>0</v>
      </c>
      <c r="AM64" s="5">
        <v>1</v>
      </c>
      <c r="AN64" s="3" t="s">
        <v>391</v>
      </c>
      <c r="AO64" s="3" t="s">
        <v>391</v>
      </c>
      <c r="AP64" s="3" t="s">
        <v>391</v>
      </c>
      <c r="AQ64" s="3" t="s">
        <v>391</v>
      </c>
      <c r="AR64" s="3" t="s">
        <v>391</v>
      </c>
      <c r="AS64" s="3">
        <v>3</v>
      </c>
      <c r="AT64" s="5" t="s">
        <v>391</v>
      </c>
      <c r="AU64" s="5" t="s">
        <v>391</v>
      </c>
      <c r="AV64" s="5">
        <v>0</v>
      </c>
      <c r="AW64" s="5">
        <v>0</v>
      </c>
      <c r="AX64" s="5">
        <v>0</v>
      </c>
      <c r="AY64" s="5">
        <v>0</v>
      </c>
      <c r="AZ64" s="5">
        <v>1</v>
      </c>
      <c r="BA64" s="5">
        <v>0</v>
      </c>
      <c r="BB64" s="3" t="s">
        <v>391</v>
      </c>
      <c r="BC64" s="5">
        <v>800</v>
      </c>
      <c r="BD64" s="3">
        <v>3.5</v>
      </c>
      <c r="BE64" s="3" t="s">
        <v>391</v>
      </c>
      <c r="BF64" s="5" t="s">
        <v>391</v>
      </c>
      <c r="BG64" s="5">
        <v>0</v>
      </c>
      <c r="BH64" s="5">
        <v>0</v>
      </c>
      <c r="BI64" s="5">
        <v>0</v>
      </c>
      <c r="BJ64" s="5">
        <v>1</v>
      </c>
      <c r="BK64" s="5">
        <v>0</v>
      </c>
      <c r="BL64" s="5">
        <v>0</v>
      </c>
      <c r="BM64" s="5">
        <v>1</v>
      </c>
      <c r="BN64" s="5">
        <v>0</v>
      </c>
      <c r="BO64" s="5">
        <v>0</v>
      </c>
      <c r="BP64" s="5">
        <v>0</v>
      </c>
      <c r="BQ64" s="5">
        <v>1</v>
      </c>
      <c r="BR64" s="5">
        <v>1</v>
      </c>
      <c r="BS64" s="5">
        <v>0</v>
      </c>
      <c r="BT64" s="5">
        <v>0</v>
      </c>
      <c r="BU64" s="5">
        <v>1</v>
      </c>
      <c r="BV64" s="5">
        <v>1</v>
      </c>
      <c r="BW64" s="5">
        <v>0</v>
      </c>
      <c r="BX64" s="5" t="s">
        <v>391</v>
      </c>
      <c r="BY64" s="5">
        <v>0</v>
      </c>
      <c r="BZ64" s="5">
        <v>0</v>
      </c>
      <c r="CA64" s="5">
        <v>0</v>
      </c>
      <c r="CB64" s="5">
        <v>0</v>
      </c>
      <c r="CC64" s="5">
        <v>1</v>
      </c>
      <c r="CD64" s="5">
        <v>0</v>
      </c>
      <c r="CE64" s="5">
        <v>1</v>
      </c>
      <c r="CF64" s="5">
        <v>1</v>
      </c>
      <c r="CG64" s="5">
        <v>1</v>
      </c>
      <c r="CH64" s="5">
        <v>0</v>
      </c>
      <c r="CI64" s="5">
        <v>0</v>
      </c>
      <c r="CJ64" s="5">
        <v>0</v>
      </c>
      <c r="CK64" s="3" t="s">
        <v>391</v>
      </c>
      <c r="CL64" s="5">
        <v>0</v>
      </c>
      <c r="CM64" s="5">
        <v>0</v>
      </c>
      <c r="CN64" s="5">
        <v>0</v>
      </c>
      <c r="CO64" s="5">
        <v>0</v>
      </c>
      <c r="CP64" s="5">
        <v>1</v>
      </c>
      <c r="CQ64" s="5">
        <v>1</v>
      </c>
      <c r="CR64" s="5">
        <v>1</v>
      </c>
      <c r="CS64" s="5">
        <v>0</v>
      </c>
      <c r="CT64" s="5">
        <v>0</v>
      </c>
      <c r="CU64" s="5" t="s">
        <v>391</v>
      </c>
      <c r="CV64" s="5" t="s">
        <v>391</v>
      </c>
      <c r="CW64" s="5" t="s">
        <v>391</v>
      </c>
      <c r="CX64" s="3" t="s">
        <v>391</v>
      </c>
      <c r="CY64" s="5">
        <v>0</v>
      </c>
      <c r="CZ64" s="5" t="s">
        <v>391</v>
      </c>
      <c r="DA64" s="5" t="s">
        <v>391</v>
      </c>
      <c r="DB64" s="5">
        <v>0</v>
      </c>
      <c r="DC64" s="5">
        <v>1</v>
      </c>
      <c r="DD64" s="5">
        <v>0</v>
      </c>
      <c r="DE64" s="5">
        <v>0</v>
      </c>
      <c r="DF64" s="5">
        <v>1</v>
      </c>
      <c r="DG64" s="5">
        <v>0</v>
      </c>
      <c r="DH64" s="5" t="s">
        <v>391</v>
      </c>
      <c r="DI64" s="5" t="s">
        <v>391</v>
      </c>
      <c r="DJ64" s="5" t="s">
        <v>391</v>
      </c>
      <c r="DK64" s="3" t="s">
        <v>391</v>
      </c>
      <c r="DL64" s="3">
        <v>6</v>
      </c>
      <c r="DM64" s="3" t="s">
        <v>391</v>
      </c>
      <c r="DN64" s="5" t="s">
        <v>391</v>
      </c>
      <c r="DO64" s="5" t="s">
        <v>391</v>
      </c>
      <c r="DP64" s="3">
        <v>115.6</v>
      </c>
      <c r="DQ64" s="3">
        <v>520</v>
      </c>
      <c r="DR64" s="3">
        <v>25</v>
      </c>
      <c r="DS64" s="5">
        <v>0</v>
      </c>
      <c r="DT64" s="5">
        <v>0</v>
      </c>
      <c r="DU64" s="5">
        <v>0</v>
      </c>
      <c r="DV64" s="5">
        <v>0</v>
      </c>
      <c r="DW64" s="5">
        <v>1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1</v>
      </c>
      <c r="ET64" s="5">
        <v>0</v>
      </c>
      <c r="EU64" s="5">
        <v>0</v>
      </c>
      <c r="EV64" s="5">
        <v>1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1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70</v>
      </c>
      <c r="FW64" s="5">
        <v>1960</v>
      </c>
      <c r="FX64" s="5">
        <v>1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1</v>
      </c>
      <c r="GE64" s="5">
        <v>1</v>
      </c>
      <c r="GF64" s="5">
        <v>0</v>
      </c>
      <c r="GG64" s="5">
        <v>0</v>
      </c>
      <c r="GH64" s="5">
        <v>0</v>
      </c>
      <c r="GI64" s="12">
        <v>252799.2555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1</v>
      </c>
      <c r="HX64" s="5">
        <v>0</v>
      </c>
      <c r="HY64" s="5">
        <v>0</v>
      </c>
      <c r="HZ64" s="5">
        <v>1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1</v>
      </c>
      <c r="IH64" s="5">
        <v>0</v>
      </c>
      <c r="II64" s="5">
        <v>1</v>
      </c>
      <c r="IJ64" s="5">
        <v>0</v>
      </c>
      <c r="IK64" s="5">
        <v>0</v>
      </c>
      <c r="IL64" s="5">
        <v>0</v>
      </c>
      <c r="IM64" s="5">
        <v>0</v>
      </c>
      <c r="IN64" s="5">
        <v>1</v>
      </c>
      <c r="IO64" s="5">
        <v>1</v>
      </c>
      <c r="IP64" s="5">
        <v>1</v>
      </c>
      <c r="IQ64" s="5">
        <v>0</v>
      </c>
      <c r="IR64" s="5">
        <v>0</v>
      </c>
      <c r="IS64" s="5">
        <v>1</v>
      </c>
      <c r="IT64" s="5">
        <v>0</v>
      </c>
    </row>
    <row r="65" spans="1:254" x14ac:dyDescent="0.25">
      <c r="A65" s="2" t="s">
        <v>258</v>
      </c>
      <c r="B65" s="5">
        <v>1</v>
      </c>
      <c r="C65" s="3">
        <f>AVERAGE(5.2,4.1)</f>
        <v>4.6500000000000004</v>
      </c>
      <c r="D65" s="3">
        <f>AVERAGE(9.7,5.1)</f>
        <v>7.3999999999999995</v>
      </c>
      <c r="E65" s="3">
        <v>6.0250000000000004</v>
      </c>
      <c r="F65" s="3" t="s">
        <v>391</v>
      </c>
      <c r="G65" s="3">
        <v>37.707500000000003</v>
      </c>
      <c r="H65" s="3">
        <v>45.085000000000001</v>
      </c>
      <c r="I65" s="3">
        <v>41.396250000000002</v>
      </c>
      <c r="J65" s="3">
        <f>AVERAGE(36.93,41.33)</f>
        <v>39.129999999999995</v>
      </c>
      <c r="K65" s="3">
        <f>AVERAGE(43.53,48.75)</f>
        <v>46.14</v>
      </c>
      <c r="L65" s="3">
        <v>41.396250000000002</v>
      </c>
      <c r="M65" s="5">
        <v>1</v>
      </c>
      <c r="N65" s="5">
        <v>0</v>
      </c>
      <c r="O65" s="5">
        <v>0</v>
      </c>
      <c r="P65" s="3">
        <v>25</v>
      </c>
      <c r="Q65" s="3">
        <v>28.5</v>
      </c>
      <c r="R65" s="3">
        <v>26.75</v>
      </c>
      <c r="S65" s="3">
        <f>AVERAGE(78,74)</f>
        <v>76</v>
      </c>
      <c r="T65" s="3">
        <v>92</v>
      </c>
      <c r="U65" s="3">
        <v>84</v>
      </c>
      <c r="V65" s="3">
        <v>24</v>
      </c>
      <c r="W65" s="3">
        <v>29.5</v>
      </c>
      <c r="X65" s="3">
        <v>26.75</v>
      </c>
      <c r="Y65" s="5">
        <v>1</v>
      </c>
      <c r="Z65" s="5">
        <v>0</v>
      </c>
      <c r="AA65" s="5">
        <v>0</v>
      </c>
      <c r="AB65" s="5">
        <v>0</v>
      </c>
      <c r="AC65" s="5">
        <v>1</v>
      </c>
      <c r="AD65" s="5">
        <v>1</v>
      </c>
      <c r="AE65" s="5">
        <v>0</v>
      </c>
      <c r="AF65" s="5">
        <v>1</v>
      </c>
      <c r="AG65" s="5">
        <v>0</v>
      </c>
      <c r="AH65" s="5" t="s">
        <v>259</v>
      </c>
      <c r="AI65" s="5">
        <v>1</v>
      </c>
      <c r="AJ65" s="5" t="s">
        <v>391</v>
      </c>
      <c r="AK65" s="5">
        <v>0</v>
      </c>
      <c r="AL65" s="5">
        <v>0</v>
      </c>
      <c r="AM65" s="5">
        <v>1</v>
      </c>
      <c r="AN65" s="3" t="s">
        <v>391</v>
      </c>
      <c r="AO65" s="3" t="s">
        <v>391</v>
      </c>
      <c r="AP65" s="3" t="s">
        <v>391</v>
      </c>
      <c r="AQ65" s="3" t="s">
        <v>391</v>
      </c>
      <c r="AR65" s="3" t="s">
        <v>391</v>
      </c>
      <c r="AS65" s="3" t="s">
        <v>391</v>
      </c>
      <c r="AT65" s="5" t="s">
        <v>391</v>
      </c>
      <c r="AU65" s="5" t="s">
        <v>391</v>
      </c>
      <c r="AV65" s="5">
        <v>0</v>
      </c>
      <c r="AW65" s="5">
        <v>0</v>
      </c>
      <c r="AX65" s="5">
        <v>0</v>
      </c>
      <c r="AY65" s="5">
        <v>0</v>
      </c>
      <c r="AZ65" s="5">
        <v>1</v>
      </c>
      <c r="BA65" s="5">
        <v>0</v>
      </c>
      <c r="BB65" s="3">
        <v>13</v>
      </c>
      <c r="BC65" s="5">
        <v>450</v>
      </c>
      <c r="BD65" s="3">
        <v>0.4</v>
      </c>
      <c r="BE65" s="3" t="s">
        <v>391</v>
      </c>
      <c r="BF65" s="5" t="s">
        <v>391</v>
      </c>
      <c r="BG65" s="5">
        <v>0</v>
      </c>
      <c r="BH65" s="5">
        <v>0</v>
      </c>
      <c r="BI65" s="5">
        <v>0</v>
      </c>
      <c r="BJ65" s="5">
        <v>1</v>
      </c>
      <c r="BK65" s="5">
        <v>1</v>
      </c>
      <c r="BL65" s="5">
        <v>0</v>
      </c>
      <c r="BM65" s="5">
        <v>1</v>
      </c>
      <c r="BN65" s="5">
        <v>1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 t="s">
        <v>391</v>
      </c>
      <c r="BY65" s="5">
        <v>0</v>
      </c>
      <c r="BZ65" s="5">
        <v>0</v>
      </c>
      <c r="CA65" s="5">
        <v>0</v>
      </c>
      <c r="CB65" s="5">
        <v>0</v>
      </c>
      <c r="CC65" s="5">
        <v>1</v>
      </c>
      <c r="CD65" s="5">
        <v>0</v>
      </c>
      <c r="CE65" s="5">
        <v>1</v>
      </c>
      <c r="CF65" s="5">
        <v>1</v>
      </c>
      <c r="CG65" s="5">
        <v>1</v>
      </c>
      <c r="CH65" s="5">
        <v>0</v>
      </c>
      <c r="CI65" s="5">
        <v>0</v>
      </c>
      <c r="CJ65" s="5">
        <v>0</v>
      </c>
      <c r="CK65" s="3" t="s">
        <v>391</v>
      </c>
      <c r="CL65" s="5">
        <v>0</v>
      </c>
      <c r="CM65" s="5">
        <v>0</v>
      </c>
      <c r="CN65" s="5">
        <v>0</v>
      </c>
      <c r="CO65" s="5">
        <v>0</v>
      </c>
      <c r="CP65" s="5">
        <v>1</v>
      </c>
      <c r="CQ65" s="5">
        <v>1</v>
      </c>
      <c r="CR65" s="5">
        <v>1</v>
      </c>
      <c r="CS65" s="5">
        <v>0</v>
      </c>
      <c r="CT65" s="5">
        <v>0</v>
      </c>
      <c r="CU65" s="5" t="s">
        <v>391</v>
      </c>
      <c r="CV65" s="5" t="s">
        <v>391</v>
      </c>
      <c r="CW65" s="5" t="s">
        <v>391</v>
      </c>
      <c r="CX65" s="3" t="s">
        <v>391</v>
      </c>
      <c r="CY65" s="5" t="s">
        <v>391</v>
      </c>
      <c r="CZ65" s="5" t="s">
        <v>391</v>
      </c>
      <c r="DA65" s="5" t="s">
        <v>391</v>
      </c>
      <c r="DB65" s="5">
        <v>0</v>
      </c>
      <c r="DC65" s="5">
        <v>1</v>
      </c>
      <c r="DD65" s="5">
        <v>0</v>
      </c>
      <c r="DE65" s="5">
        <v>0</v>
      </c>
      <c r="DF65" s="5">
        <v>1</v>
      </c>
      <c r="DG65" s="5">
        <v>0</v>
      </c>
      <c r="DH65" s="5" t="s">
        <v>391</v>
      </c>
      <c r="DI65" s="5" t="s">
        <v>391</v>
      </c>
      <c r="DJ65" s="5" t="s">
        <v>391</v>
      </c>
      <c r="DK65" s="3" t="s">
        <v>391</v>
      </c>
      <c r="DL65" s="3" t="s">
        <v>391</v>
      </c>
      <c r="DM65" s="3" t="s">
        <v>391</v>
      </c>
      <c r="DN65" s="5" t="s">
        <v>391</v>
      </c>
      <c r="DO65" s="5" t="s">
        <v>391</v>
      </c>
      <c r="DP65" s="3" t="s">
        <v>391</v>
      </c>
      <c r="DQ65" s="3">
        <v>460</v>
      </c>
      <c r="DR65" s="3" t="s">
        <v>391</v>
      </c>
      <c r="DS65" s="5">
        <v>0</v>
      </c>
      <c r="DT65" s="5">
        <v>0</v>
      </c>
      <c r="DU65" s="5">
        <v>0</v>
      </c>
      <c r="DV65" s="5">
        <v>0</v>
      </c>
      <c r="DW65" s="5">
        <v>1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1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1</v>
      </c>
      <c r="EP65" s="5">
        <v>0</v>
      </c>
      <c r="EQ65" s="5">
        <v>0</v>
      </c>
      <c r="ER65" s="5">
        <v>0</v>
      </c>
      <c r="ES65" s="5">
        <v>1</v>
      </c>
      <c r="ET65" s="5">
        <v>0</v>
      </c>
      <c r="EU65" s="5">
        <v>0</v>
      </c>
      <c r="EV65" s="5">
        <v>1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2200</v>
      </c>
      <c r="FX65" s="5">
        <v>0</v>
      </c>
      <c r="FY65" s="5">
        <v>0</v>
      </c>
      <c r="FZ65" s="5">
        <v>0</v>
      </c>
      <c r="GA65" s="5">
        <v>1</v>
      </c>
      <c r="GB65" s="5">
        <v>0</v>
      </c>
      <c r="GC65" s="5">
        <v>0</v>
      </c>
      <c r="GD65" s="5">
        <v>0</v>
      </c>
      <c r="GE65" s="5">
        <v>1</v>
      </c>
      <c r="GF65" s="5">
        <v>0</v>
      </c>
      <c r="GG65" s="5">
        <v>0</v>
      </c>
      <c r="GH65" s="5">
        <v>0</v>
      </c>
      <c r="GI65" s="12">
        <v>108833.2506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1</v>
      </c>
      <c r="HX65" s="5">
        <v>0</v>
      </c>
      <c r="HY65" s="5">
        <v>0</v>
      </c>
      <c r="HZ65" s="5">
        <v>0</v>
      </c>
      <c r="IA65" s="5">
        <v>1</v>
      </c>
      <c r="IB65" s="5">
        <v>0</v>
      </c>
      <c r="IC65" s="5">
        <v>0</v>
      </c>
      <c r="ID65" s="5">
        <v>0</v>
      </c>
      <c r="IE65" s="5">
        <v>0</v>
      </c>
      <c r="IF65" s="5">
        <v>1</v>
      </c>
      <c r="IG65" s="5">
        <v>0</v>
      </c>
      <c r="IH65" s="5">
        <v>0</v>
      </c>
      <c r="II65" s="5">
        <v>1</v>
      </c>
      <c r="IJ65" s="5">
        <v>1</v>
      </c>
      <c r="IK65" s="5">
        <v>0</v>
      </c>
      <c r="IL65" s="5">
        <v>0</v>
      </c>
      <c r="IM65" s="5">
        <v>0</v>
      </c>
      <c r="IN65" s="5">
        <v>1</v>
      </c>
      <c r="IO65" s="5">
        <v>1</v>
      </c>
      <c r="IP65" s="5">
        <v>1</v>
      </c>
      <c r="IQ65" s="5">
        <v>0</v>
      </c>
      <c r="IR65" s="5">
        <v>0</v>
      </c>
      <c r="IS65" s="5">
        <v>1</v>
      </c>
      <c r="IT65" s="5">
        <v>0</v>
      </c>
    </row>
    <row r="66" spans="1:254" x14ac:dyDescent="0.25">
      <c r="A66" s="2" t="s">
        <v>260</v>
      </c>
      <c r="B66" s="5">
        <v>1</v>
      </c>
      <c r="C66" s="3" t="s">
        <v>391</v>
      </c>
      <c r="D66" s="3" t="s">
        <v>391</v>
      </c>
      <c r="E66" s="3" t="s">
        <v>391</v>
      </c>
      <c r="F66" s="3" t="s">
        <v>391</v>
      </c>
      <c r="G66" s="3" t="s">
        <v>391</v>
      </c>
      <c r="H66" s="3" t="s">
        <v>391</v>
      </c>
      <c r="I66" s="3">
        <v>60</v>
      </c>
      <c r="J66" s="3" t="s">
        <v>391</v>
      </c>
      <c r="K66" s="3" t="s">
        <v>391</v>
      </c>
      <c r="L66" s="3">
        <v>60</v>
      </c>
      <c r="M66" s="5">
        <v>1</v>
      </c>
      <c r="N66" s="5">
        <v>0</v>
      </c>
      <c r="O66" s="5">
        <v>0</v>
      </c>
      <c r="P66" s="3" t="s">
        <v>391</v>
      </c>
      <c r="Q66" s="3" t="s">
        <v>391</v>
      </c>
      <c r="R66" s="3" t="s">
        <v>391</v>
      </c>
      <c r="S66" s="3" t="s">
        <v>391</v>
      </c>
      <c r="T66" s="3" t="s">
        <v>391</v>
      </c>
      <c r="U66" s="3" t="s">
        <v>391</v>
      </c>
      <c r="V66" s="3" t="s">
        <v>391</v>
      </c>
      <c r="W66" s="3" t="s">
        <v>391</v>
      </c>
      <c r="X66" s="3" t="s">
        <v>391</v>
      </c>
      <c r="Y66" s="5">
        <v>1</v>
      </c>
      <c r="Z66" s="5">
        <v>0</v>
      </c>
      <c r="AA66" s="5">
        <v>0</v>
      </c>
      <c r="AB66" s="5">
        <v>0</v>
      </c>
      <c r="AC66" s="5">
        <v>1</v>
      </c>
      <c r="AD66" s="5">
        <v>1</v>
      </c>
      <c r="AE66" s="5">
        <v>0</v>
      </c>
      <c r="AF66" s="5">
        <v>1</v>
      </c>
      <c r="AG66" s="5">
        <v>0</v>
      </c>
      <c r="AH66" s="5">
        <v>1</v>
      </c>
      <c r="AI66" s="5">
        <v>0</v>
      </c>
      <c r="AJ66" s="5" t="s">
        <v>391</v>
      </c>
      <c r="AK66" s="5">
        <v>0</v>
      </c>
      <c r="AL66" s="5">
        <v>0</v>
      </c>
      <c r="AM66" s="5">
        <v>1</v>
      </c>
      <c r="AN66" s="3" t="s">
        <v>391</v>
      </c>
      <c r="AO66" s="3" t="s">
        <v>391</v>
      </c>
      <c r="AP66" s="3" t="s">
        <v>391</v>
      </c>
      <c r="AQ66" s="3" t="s">
        <v>391</v>
      </c>
      <c r="AR66" s="3" t="s">
        <v>391</v>
      </c>
      <c r="AS66" s="3" t="s">
        <v>391</v>
      </c>
      <c r="AT66" s="5" t="s">
        <v>391</v>
      </c>
      <c r="AU66" s="5" t="s">
        <v>391</v>
      </c>
      <c r="AV66" s="5" t="s">
        <v>391</v>
      </c>
      <c r="AW66" s="5" t="s">
        <v>391</v>
      </c>
      <c r="AX66" s="5" t="s">
        <v>391</v>
      </c>
      <c r="AY66" s="5">
        <v>0</v>
      </c>
      <c r="AZ66" s="5">
        <v>1</v>
      </c>
      <c r="BA66" s="5">
        <v>0</v>
      </c>
      <c r="BB66" s="3" t="s">
        <v>391</v>
      </c>
      <c r="BC66" s="5">
        <v>2000</v>
      </c>
      <c r="BD66" s="3" t="s">
        <v>391</v>
      </c>
      <c r="BE66" s="3" t="s">
        <v>391</v>
      </c>
      <c r="BF66" s="5" t="s">
        <v>391</v>
      </c>
      <c r="BG66" s="5">
        <v>0</v>
      </c>
      <c r="BH66" s="5">
        <v>0</v>
      </c>
      <c r="BI66" s="5">
        <v>0</v>
      </c>
      <c r="BJ66" s="5">
        <v>1</v>
      </c>
      <c r="BK66" s="5">
        <v>0</v>
      </c>
      <c r="BL66" s="5">
        <v>0</v>
      </c>
      <c r="BM66" s="5">
        <v>1</v>
      </c>
      <c r="BN66" s="5">
        <v>0</v>
      </c>
      <c r="BO66" s="5">
        <v>0</v>
      </c>
      <c r="BP66" s="5">
        <v>0</v>
      </c>
      <c r="BQ66" s="5" t="s">
        <v>391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 t="s">
        <v>391</v>
      </c>
      <c r="BY66" s="5">
        <v>0</v>
      </c>
      <c r="BZ66" s="5">
        <v>0</v>
      </c>
      <c r="CA66" s="5">
        <v>0</v>
      </c>
      <c r="CB66" s="5">
        <v>0</v>
      </c>
      <c r="CC66" s="5">
        <v>1</v>
      </c>
      <c r="CD66" s="5">
        <v>0</v>
      </c>
      <c r="CE66" s="5" t="s">
        <v>391</v>
      </c>
      <c r="CF66" s="5" t="s">
        <v>391</v>
      </c>
      <c r="CG66" s="5" t="s">
        <v>391</v>
      </c>
      <c r="CH66" s="5" t="s">
        <v>391</v>
      </c>
      <c r="CI66" s="5" t="s">
        <v>391</v>
      </c>
      <c r="CJ66" s="5" t="s">
        <v>391</v>
      </c>
      <c r="CK66" s="3" t="s">
        <v>391</v>
      </c>
      <c r="CL66" s="5">
        <v>0</v>
      </c>
      <c r="CM66" s="5">
        <v>0</v>
      </c>
      <c r="CN66" s="5">
        <v>0</v>
      </c>
      <c r="CO66" s="5">
        <v>0</v>
      </c>
      <c r="CP66" s="5">
        <v>1</v>
      </c>
      <c r="CQ66" s="5">
        <v>1</v>
      </c>
      <c r="CR66" s="5">
        <v>1</v>
      </c>
      <c r="CS66" s="5">
        <v>0</v>
      </c>
      <c r="CT66" s="5">
        <v>0</v>
      </c>
      <c r="CU66" s="5" t="s">
        <v>391</v>
      </c>
      <c r="CV66" s="5" t="s">
        <v>391</v>
      </c>
      <c r="CW66" s="5" t="s">
        <v>391</v>
      </c>
      <c r="CX66" s="3" t="s">
        <v>391</v>
      </c>
      <c r="CY66" s="5" t="s">
        <v>391</v>
      </c>
      <c r="CZ66" s="5" t="s">
        <v>391</v>
      </c>
      <c r="DA66" s="5" t="s">
        <v>391</v>
      </c>
      <c r="DB66" s="5">
        <v>0</v>
      </c>
      <c r="DC66" s="5">
        <v>1</v>
      </c>
      <c r="DD66" s="5">
        <v>0</v>
      </c>
      <c r="DE66" s="5">
        <v>0</v>
      </c>
      <c r="DF66" s="5">
        <v>1</v>
      </c>
      <c r="DG66" s="5">
        <v>0</v>
      </c>
      <c r="DH66" s="5" t="s">
        <v>391</v>
      </c>
      <c r="DI66" s="5" t="s">
        <v>391</v>
      </c>
      <c r="DJ66" s="5" t="s">
        <v>391</v>
      </c>
      <c r="DK66" s="3" t="s">
        <v>391</v>
      </c>
      <c r="DL66" s="3" t="s">
        <v>391</v>
      </c>
      <c r="DM66" s="3" t="s">
        <v>391</v>
      </c>
      <c r="DN66" s="5" t="s">
        <v>391</v>
      </c>
      <c r="DO66" s="5" t="s">
        <v>391</v>
      </c>
      <c r="DP66" s="3" t="s">
        <v>391</v>
      </c>
      <c r="DQ66" s="3" t="s">
        <v>391</v>
      </c>
      <c r="DR66" s="3" t="s">
        <v>391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1</v>
      </c>
      <c r="ET66" s="5">
        <v>0</v>
      </c>
      <c r="EU66" s="5">
        <v>0</v>
      </c>
      <c r="EV66" s="5">
        <v>1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1700</v>
      </c>
      <c r="FX66" s="5">
        <v>1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1</v>
      </c>
      <c r="GE66" s="5">
        <v>1</v>
      </c>
      <c r="GF66" s="5">
        <v>0</v>
      </c>
      <c r="GG66" s="5">
        <v>0</v>
      </c>
      <c r="GH66" s="5">
        <v>0</v>
      </c>
      <c r="GI66" s="12">
        <v>116298.7788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1</v>
      </c>
      <c r="HX66" s="5">
        <v>0</v>
      </c>
      <c r="HY66" s="5">
        <v>0</v>
      </c>
      <c r="HZ66" s="5">
        <v>1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1</v>
      </c>
      <c r="IH66" s="5">
        <v>0</v>
      </c>
      <c r="II66" s="5">
        <v>1</v>
      </c>
      <c r="IJ66" s="5">
        <v>1</v>
      </c>
      <c r="IK66" s="5">
        <v>0</v>
      </c>
      <c r="IL66" s="5">
        <v>0</v>
      </c>
      <c r="IM66" s="5">
        <v>1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1</v>
      </c>
      <c r="IT66" s="5">
        <v>0</v>
      </c>
    </row>
    <row r="67" spans="1:254" x14ac:dyDescent="0.25">
      <c r="A67" s="2" t="s">
        <v>261</v>
      </c>
      <c r="B67" s="5">
        <v>1</v>
      </c>
      <c r="C67" s="3" t="s">
        <v>391</v>
      </c>
      <c r="D67" s="3" t="s">
        <v>391</v>
      </c>
      <c r="E67" s="3" t="s">
        <v>391</v>
      </c>
      <c r="F67" s="3" t="s">
        <v>391</v>
      </c>
      <c r="G67" s="3">
        <v>42.422221999999998</v>
      </c>
      <c r="H67" s="3">
        <v>45.441667000000002</v>
      </c>
      <c r="I67" s="3">
        <v>43.9319445</v>
      </c>
      <c r="J67" s="3" t="s">
        <v>391</v>
      </c>
      <c r="K67" s="3" t="s">
        <v>391</v>
      </c>
      <c r="L67" s="3">
        <v>43.9319445</v>
      </c>
      <c r="M67" s="5">
        <v>1</v>
      </c>
      <c r="N67" s="5">
        <v>0</v>
      </c>
      <c r="O67" s="5">
        <v>0</v>
      </c>
      <c r="P67" s="3">
        <f>AVERAGE(26,31,33)</f>
        <v>30</v>
      </c>
      <c r="Q67" s="3">
        <v>33.67</v>
      </c>
      <c r="R67" s="3">
        <v>31.833500000000001</v>
      </c>
      <c r="S67" s="3">
        <v>94</v>
      </c>
      <c r="T67" s="3">
        <v>107.67</v>
      </c>
      <c r="U67" s="3">
        <v>100.83499999999999</v>
      </c>
      <c r="V67" s="3">
        <v>32</v>
      </c>
      <c r="W67" s="3">
        <v>35.299999999999997</v>
      </c>
      <c r="X67" s="3">
        <v>33.666650000000004</v>
      </c>
      <c r="Y67" s="5">
        <v>1</v>
      </c>
      <c r="Z67" s="5">
        <v>0</v>
      </c>
      <c r="AA67" s="5">
        <v>0</v>
      </c>
      <c r="AB67" s="5">
        <v>0</v>
      </c>
      <c r="AC67" s="5">
        <v>1</v>
      </c>
      <c r="AD67" s="5">
        <v>1</v>
      </c>
      <c r="AE67" s="5">
        <v>0</v>
      </c>
      <c r="AF67" s="5">
        <v>1</v>
      </c>
      <c r="AG67" s="5">
        <v>0</v>
      </c>
      <c r="AH67" s="5" t="s">
        <v>262</v>
      </c>
      <c r="AI67" s="5">
        <v>1</v>
      </c>
      <c r="AJ67" s="5">
        <v>0</v>
      </c>
      <c r="AK67" s="5">
        <v>0</v>
      </c>
      <c r="AL67" s="5">
        <v>0</v>
      </c>
      <c r="AM67" s="5">
        <v>1</v>
      </c>
      <c r="AN67" s="3" t="s">
        <v>391</v>
      </c>
      <c r="AO67" s="3" t="s">
        <v>391</v>
      </c>
      <c r="AP67" s="3" t="s">
        <v>391</v>
      </c>
      <c r="AQ67" s="3" t="s">
        <v>391</v>
      </c>
      <c r="AR67" s="3" t="s">
        <v>391</v>
      </c>
      <c r="AS67" s="3">
        <v>1</v>
      </c>
      <c r="AT67" s="5" t="s">
        <v>391</v>
      </c>
      <c r="AU67" s="5" t="s">
        <v>391</v>
      </c>
      <c r="AV67" s="5">
        <v>0</v>
      </c>
      <c r="AW67" s="5">
        <v>0</v>
      </c>
      <c r="AX67" s="5">
        <v>0</v>
      </c>
      <c r="AY67" s="5">
        <v>0</v>
      </c>
      <c r="AZ67" s="5">
        <v>1</v>
      </c>
      <c r="BA67" s="5">
        <v>0</v>
      </c>
      <c r="BB67" s="3">
        <v>15</v>
      </c>
      <c r="BC67" s="5">
        <v>400</v>
      </c>
      <c r="BD67" s="3">
        <v>1.8</v>
      </c>
      <c r="BE67" s="3" t="s">
        <v>391</v>
      </c>
      <c r="BF67" s="5" t="s">
        <v>391</v>
      </c>
      <c r="BG67" s="5">
        <v>0</v>
      </c>
      <c r="BH67" s="5">
        <v>0</v>
      </c>
      <c r="BI67" s="5">
        <v>0</v>
      </c>
      <c r="BJ67" s="5">
        <v>1</v>
      </c>
      <c r="BK67" s="5">
        <v>0</v>
      </c>
      <c r="BL67" s="5">
        <v>0</v>
      </c>
      <c r="BM67" s="5">
        <v>1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 t="s">
        <v>391</v>
      </c>
      <c r="BY67" s="5">
        <v>0</v>
      </c>
      <c r="BZ67" s="5">
        <v>0</v>
      </c>
      <c r="CA67" s="5">
        <v>0</v>
      </c>
      <c r="CB67" s="5">
        <v>0</v>
      </c>
      <c r="CC67" s="5">
        <v>1</v>
      </c>
      <c r="CD67" s="5">
        <v>0</v>
      </c>
      <c r="CE67" s="5" t="s">
        <v>391</v>
      </c>
      <c r="CF67" s="5" t="s">
        <v>391</v>
      </c>
      <c r="CG67" s="5" t="s">
        <v>391</v>
      </c>
      <c r="CH67" s="5" t="s">
        <v>391</v>
      </c>
      <c r="CI67" s="5" t="s">
        <v>391</v>
      </c>
      <c r="CJ67" s="5" t="s">
        <v>391</v>
      </c>
      <c r="CK67" s="3" t="s">
        <v>391</v>
      </c>
      <c r="CL67" s="5">
        <v>0</v>
      </c>
      <c r="CM67" s="5">
        <v>0</v>
      </c>
      <c r="CN67" s="5">
        <v>0</v>
      </c>
      <c r="CO67" s="5">
        <v>0</v>
      </c>
      <c r="CP67" s="5">
        <v>1</v>
      </c>
      <c r="CQ67" s="5">
        <v>1</v>
      </c>
      <c r="CR67" s="5">
        <v>1</v>
      </c>
      <c r="CS67" s="5">
        <v>0</v>
      </c>
      <c r="CT67" s="5">
        <v>0</v>
      </c>
      <c r="CU67" s="5" t="s">
        <v>391</v>
      </c>
      <c r="CV67" s="5" t="s">
        <v>391</v>
      </c>
      <c r="CW67" s="5" t="s">
        <v>391</v>
      </c>
      <c r="CX67" s="3" t="s">
        <v>391</v>
      </c>
      <c r="CY67" s="5" t="s">
        <v>391</v>
      </c>
      <c r="CZ67" s="5" t="s">
        <v>391</v>
      </c>
      <c r="DA67" s="5" t="s">
        <v>391</v>
      </c>
      <c r="DB67" s="5">
        <v>0</v>
      </c>
      <c r="DC67" s="5">
        <v>1</v>
      </c>
      <c r="DD67" s="5">
        <v>0</v>
      </c>
      <c r="DE67" s="5">
        <v>0</v>
      </c>
      <c r="DF67" s="5">
        <v>1</v>
      </c>
      <c r="DG67" s="5">
        <v>0</v>
      </c>
      <c r="DH67" s="5" t="s">
        <v>391</v>
      </c>
      <c r="DI67" s="5" t="s">
        <v>391</v>
      </c>
      <c r="DJ67" s="5" t="s">
        <v>391</v>
      </c>
      <c r="DK67" s="3" t="s">
        <v>391</v>
      </c>
      <c r="DL67" s="3" t="s">
        <v>391</v>
      </c>
      <c r="DM67" s="3" t="s">
        <v>391</v>
      </c>
      <c r="DN67" s="5">
        <v>1</v>
      </c>
      <c r="DO67" s="5">
        <v>0</v>
      </c>
      <c r="DP67" s="3" t="s">
        <v>391</v>
      </c>
      <c r="DQ67" s="3">
        <v>1000</v>
      </c>
      <c r="DR67" s="3" t="s">
        <v>391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1</v>
      </c>
      <c r="EP67" s="5">
        <v>0</v>
      </c>
      <c r="EQ67" s="5">
        <v>0</v>
      </c>
      <c r="ER67" s="5">
        <v>0</v>
      </c>
      <c r="ES67" s="5">
        <v>1</v>
      </c>
      <c r="ET67" s="5">
        <v>0</v>
      </c>
      <c r="EU67" s="5">
        <v>0</v>
      </c>
      <c r="EV67" s="5">
        <v>1</v>
      </c>
      <c r="EW67" s="5">
        <v>1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400</v>
      </c>
      <c r="FX67" s="5">
        <v>1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1</v>
      </c>
      <c r="GE67" s="5">
        <v>0</v>
      </c>
      <c r="GF67" s="5">
        <v>0</v>
      </c>
      <c r="GG67" s="5">
        <v>0</v>
      </c>
      <c r="GH67" s="5">
        <v>0</v>
      </c>
      <c r="GI67" s="12">
        <v>40160.1515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1</v>
      </c>
      <c r="HX67" s="5">
        <v>0</v>
      </c>
      <c r="HY67" s="5">
        <v>0</v>
      </c>
      <c r="HZ67" s="5">
        <v>0</v>
      </c>
      <c r="IA67" s="5">
        <v>0</v>
      </c>
      <c r="IB67" s="5">
        <v>1</v>
      </c>
      <c r="IC67" s="5">
        <v>0</v>
      </c>
      <c r="ID67" s="5">
        <v>0</v>
      </c>
      <c r="IE67" s="5">
        <v>0</v>
      </c>
      <c r="IF67" s="5">
        <v>1</v>
      </c>
      <c r="IG67" s="5">
        <v>0</v>
      </c>
      <c r="IH67" s="5">
        <v>0</v>
      </c>
      <c r="II67" s="5">
        <v>1</v>
      </c>
      <c r="IJ67" s="5">
        <v>1</v>
      </c>
      <c r="IK67" s="5">
        <v>0</v>
      </c>
      <c r="IL67" s="5">
        <v>0</v>
      </c>
      <c r="IM67" s="5">
        <v>0</v>
      </c>
      <c r="IN67" s="5">
        <v>1</v>
      </c>
      <c r="IO67" s="5">
        <v>1</v>
      </c>
      <c r="IP67" s="5">
        <v>0</v>
      </c>
      <c r="IQ67" s="5">
        <v>0</v>
      </c>
      <c r="IR67" s="5">
        <v>0</v>
      </c>
      <c r="IS67" s="5">
        <v>1</v>
      </c>
      <c r="IT67" s="5">
        <v>0</v>
      </c>
    </row>
    <row r="68" spans="1:254" x14ac:dyDescent="0.25">
      <c r="A68" s="2" t="s">
        <v>263</v>
      </c>
      <c r="B68" s="5">
        <v>1</v>
      </c>
      <c r="C68" s="3" t="s">
        <v>391</v>
      </c>
      <c r="D68" s="3" t="s">
        <v>391</v>
      </c>
      <c r="E68" s="3" t="s">
        <v>391</v>
      </c>
      <c r="F68" s="3" t="s">
        <v>391</v>
      </c>
      <c r="G68" s="3">
        <v>38.5</v>
      </c>
      <c r="H68" s="3">
        <v>43</v>
      </c>
      <c r="I68" s="3">
        <v>40.75</v>
      </c>
      <c r="J68" s="3" t="s">
        <v>391</v>
      </c>
      <c r="K68" s="3" t="s">
        <v>391</v>
      </c>
      <c r="L68" s="3">
        <v>40.75</v>
      </c>
      <c r="M68" s="5">
        <v>1</v>
      </c>
      <c r="N68" s="5">
        <v>0</v>
      </c>
      <c r="O68" s="5">
        <v>0</v>
      </c>
      <c r="P68" s="3" t="s">
        <v>391</v>
      </c>
      <c r="Q68" s="3" t="s">
        <v>391</v>
      </c>
      <c r="R68" s="3" t="s">
        <v>391</v>
      </c>
      <c r="S68" s="3" t="s">
        <v>391</v>
      </c>
      <c r="T68" s="3" t="s">
        <v>391</v>
      </c>
      <c r="U68" s="3" t="s">
        <v>391</v>
      </c>
      <c r="V68" s="3" t="s">
        <v>391</v>
      </c>
      <c r="W68" s="3" t="s">
        <v>391</v>
      </c>
      <c r="X68" s="3" t="s">
        <v>391</v>
      </c>
      <c r="Y68" s="5">
        <v>1</v>
      </c>
      <c r="Z68" s="5">
        <v>0</v>
      </c>
      <c r="AA68" s="5">
        <v>0</v>
      </c>
      <c r="AB68" s="5">
        <v>0</v>
      </c>
      <c r="AC68" s="5">
        <v>1</v>
      </c>
      <c r="AD68" s="5">
        <v>1</v>
      </c>
      <c r="AE68" s="5">
        <v>0</v>
      </c>
      <c r="AF68" s="5">
        <v>1</v>
      </c>
      <c r="AG68" s="5">
        <v>0</v>
      </c>
      <c r="AH68" s="5">
        <v>1</v>
      </c>
      <c r="AI68" s="5">
        <v>0</v>
      </c>
      <c r="AJ68" s="5">
        <v>0</v>
      </c>
      <c r="AK68" s="5">
        <v>0</v>
      </c>
      <c r="AL68" s="5">
        <v>0</v>
      </c>
      <c r="AM68" s="5">
        <v>1</v>
      </c>
      <c r="AN68" s="3" t="s">
        <v>391</v>
      </c>
      <c r="AO68" s="3" t="s">
        <v>391</v>
      </c>
      <c r="AP68" s="3" t="s">
        <v>391</v>
      </c>
      <c r="AQ68" s="3" t="s">
        <v>391</v>
      </c>
      <c r="AR68" s="3" t="s">
        <v>391</v>
      </c>
      <c r="AS68" s="3" t="s">
        <v>391</v>
      </c>
      <c r="AT68" s="5" t="s">
        <v>391</v>
      </c>
      <c r="AU68" s="5" t="s">
        <v>391</v>
      </c>
      <c r="AV68" s="5">
        <v>0</v>
      </c>
      <c r="AW68" s="5">
        <v>0</v>
      </c>
      <c r="AX68" s="5">
        <v>0</v>
      </c>
      <c r="AY68" s="5">
        <v>0</v>
      </c>
      <c r="AZ68" s="5">
        <v>1</v>
      </c>
      <c r="BA68" s="5">
        <v>0</v>
      </c>
      <c r="BB68" s="3">
        <v>12</v>
      </c>
      <c r="BC68" s="5">
        <v>150</v>
      </c>
      <c r="BD68" s="3">
        <v>3.2</v>
      </c>
      <c r="BE68" s="3">
        <v>6.8700000000000002E-3</v>
      </c>
      <c r="BF68" s="5" t="s">
        <v>391</v>
      </c>
      <c r="BG68" s="5">
        <v>0</v>
      </c>
      <c r="BH68" s="5">
        <v>0</v>
      </c>
      <c r="BI68" s="5">
        <v>0</v>
      </c>
      <c r="BJ68" s="5">
        <v>0</v>
      </c>
      <c r="BK68" s="5">
        <v>1</v>
      </c>
      <c r="BL68" s="5">
        <v>0</v>
      </c>
      <c r="BM68" s="5">
        <v>0</v>
      </c>
      <c r="BN68" s="5">
        <v>1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 t="s">
        <v>391</v>
      </c>
      <c r="BY68" s="5">
        <v>0</v>
      </c>
      <c r="BZ68" s="5">
        <v>0</v>
      </c>
      <c r="CA68" s="5">
        <v>0</v>
      </c>
      <c r="CB68" s="5">
        <v>0</v>
      </c>
      <c r="CC68" s="5">
        <v>1</v>
      </c>
      <c r="CD68" s="5">
        <v>0</v>
      </c>
      <c r="CE68" s="5">
        <v>1</v>
      </c>
      <c r="CF68" s="5">
        <v>1</v>
      </c>
      <c r="CG68" s="5">
        <v>1</v>
      </c>
      <c r="CH68" s="5">
        <v>0</v>
      </c>
      <c r="CI68" s="5">
        <v>0</v>
      </c>
      <c r="CJ68" s="5">
        <v>0</v>
      </c>
      <c r="CK68" s="3" t="s">
        <v>391</v>
      </c>
      <c r="CL68" s="5">
        <v>0</v>
      </c>
      <c r="CM68" s="5">
        <v>0</v>
      </c>
      <c r="CN68" s="5">
        <v>0</v>
      </c>
      <c r="CO68" s="5">
        <v>0</v>
      </c>
      <c r="CP68" s="5">
        <v>1</v>
      </c>
      <c r="CQ68" s="5">
        <v>1</v>
      </c>
      <c r="CR68" s="5">
        <v>1</v>
      </c>
      <c r="CS68" s="5">
        <v>0</v>
      </c>
      <c r="CT68" s="5">
        <v>0</v>
      </c>
      <c r="CU68" s="5" t="s">
        <v>391</v>
      </c>
      <c r="CV68" s="5" t="s">
        <v>391</v>
      </c>
      <c r="CW68" s="5" t="s">
        <v>391</v>
      </c>
      <c r="CX68" s="3" t="s">
        <v>391</v>
      </c>
      <c r="CY68" s="5" t="s">
        <v>391</v>
      </c>
      <c r="CZ68" s="5" t="s">
        <v>391</v>
      </c>
      <c r="DA68" s="5" t="s">
        <v>391</v>
      </c>
      <c r="DB68" s="5">
        <v>0</v>
      </c>
      <c r="DC68" s="5">
        <v>1</v>
      </c>
      <c r="DD68" s="5">
        <v>0</v>
      </c>
      <c r="DE68" s="5">
        <v>0</v>
      </c>
      <c r="DF68" s="5">
        <v>1</v>
      </c>
      <c r="DG68" s="5">
        <v>0</v>
      </c>
      <c r="DH68" s="5" t="s">
        <v>391</v>
      </c>
      <c r="DI68" s="5" t="s">
        <v>391</v>
      </c>
      <c r="DJ68" s="5" t="s">
        <v>391</v>
      </c>
      <c r="DK68" s="3" t="s">
        <v>391</v>
      </c>
      <c r="DL68" s="3" t="s">
        <v>391</v>
      </c>
      <c r="DM68" s="3" t="s">
        <v>391</v>
      </c>
      <c r="DN68" s="5" t="s">
        <v>391</v>
      </c>
      <c r="DO68" s="5" t="s">
        <v>391</v>
      </c>
      <c r="DP68" s="3" t="s">
        <v>391</v>
      </c>
      <c r="DQ68" s="3" t="s">
        <v>391</v>
      </c>
      <c r="DR68" s="3" t="s">
        <v>391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1</v>
      </c>
      <c r="ET68" s="5">
        <v>0</v>
      </c>
      <c r="EU68" s="5">
        <v>0</v>
      </c>
      <c r="EV68" s="5">
        <v>1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800</v>
      </c>
      <c r="FW68" s="5">
        <v>2100</v>
      </c>
      <c r="FX68" s="5">
        <v>1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12">
        <v>2343.1309000000001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1</v>
      </c>
      <c r="HY68" s="5">
        <v>0</v>
      </c>
      <c r="HZ68" s="5">
        <v>0</v>
      </c>
      <c r="IA68" s="5">
        <v>0</v>
      </c>
      <c r="IB68" s="5">
        <v>0</v>
      </c>
      <c r="IC68" s="5">
        <v>1</v>
      </c>
      <c r="ID68" s="5">
        <v>0</v>
      </c>
      <c r="IE68" s="5">
        <v>0</v>
      </c>
      <c r="IF68" s="5">
        <v>1</v>
      </c>
      <c r="IG68" s="5">
        <v>0</v>
      </c>
      <c r="IH68" s="5">
        <v>0</v>
      </c>
      <c r="II68" s="5">
        <v>1</v>
      </c>
      <c r="IJ68" s="5">
        <v>1</v>
      </c>
      <c r="IK68" s="5">
        <v>0</v>
      </c>
      <c r="IL68" s="5">
        <v>0</v>
      </c>
      <c r="IM68" s="5">
        <v>0</v>
      </c>
      <c r="IN68" s="5">
        <v>1</v>
      </c>
      <c r="IO68" s="5">
        <v>1</v>
      </c>
      <c r="IP68" s="5">
        <v>0</v>
      </c>
      <c r="IQ68" s="5">
        <v>0</v>
      </c>
      <c r="IR68" s="5">
        <v>0</v>
      </c>
      <c r="IS68" s="5">
        <v>1</v>
      </c>
      <c r="IT68" s="5">
        <v>0</v>
      </c>
    </row>
    <row r="69" spans="1:254" x14ac:dyDescent="0.25">
      <c r="A69" s="2" t="s">
        <v>264</v>
      </c>
      <c r="B69" s="5">
        <v>1</v>
      </c>
      <c r="C69" s="3">
        <v>38.07</v>
      </c>
      <c r="D69" s="3">
        <v>46.4</v>
      </c>
      <c r="E69" s="3">
        <v>42.234999999999999</v>
      </c>
      <c r="F69" s="3">
        <v>0.43</v>
      </c>
      <c r="G69" s="3">
        <v>69.454400000000007</v>
      </c>
      <c r="H69" s="3">
        <v>70.826999999999998</v>
      </c>
      <c r="I69" s="3">
        <v>70.140699999999995</v>
      </c>
      <c r="J69" s="3">
        <f>AVERAGE(62.17,61.14,55.98,73.7,74.6,77.8)</f>
        <v>67.565000000000012</v>
      </c>
      <c r="K69" s="3">
        <f>AVERAGE(66.62,64.52,57.41,81.6,80.6,83.6)</f>
        <v>72.391666666666666</v>
      </c>
      <c r="L69" s="3">
        <v>70.140699999999995</v>
      </c>
      <c r="M69" s="5">
        <v>1</v>
      </c>
      <c r="N69" s="5">
        <v>0</v>
      </c>
      <c r="O69" s="5">
        <v>0</v>
      </c>
      <c r="P69" s="3">
        <f>AVERAGE(40,45,40,33)</f>
        <v>39.5</v>
      </c>
      <c r="Q69" s="3">
        <f>AVERAGE(48,43,45,35)</f>
        <v>42.75</v>
      </c>
      <c r="R69" s="3">
        <v>41.125</v>
      </c>
      <c r="S69" s="3">
        <v>116.25</v>
      </c>
      <c r="T69" s="3">
        <v>128.25</v>
      </c>
      <c r="U69" s="3">
        <v>122.25</v>
      </c>
      <c r="V69" s="3">
        <v>37</v>
      </c>
      <c r="W69" s="3">
        <v>40.75</v>
      </c>
      <c r="X69" s="3">
        <v>38.875</v>
      </c>
      <c r="Y69" s="5">
        <v>1</v>
      </c>
      <c r="Z69" s="5">
        <v>0</v>
      </c>
      <c r="AA69" s="5">
        <v>0</v>
      </c>
      <c r="AB69" s="5">
        <v>0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 t="s">
        <v>265</v>
      </c>
      <c r="AI69" s="5">
        <v>0</v>
      </c>
      <c r="AJ69" s="5">
        <v>0</v>
      </c>
      <c r="AK69" s="5">
        <v>0</v>
      </c>
      <c r="AL69" s="5">
        <v>0</v>
      </c>
      <c r="AM69" s="5">
        <v>1</v>
      </c>
      <c r="AN69" s="3" t="s">
        <v>391</v>
      </c>
      <c r="AO69" s="3">
        <v>0.47499999999999998</v>
      </c>
      <c r="AP69" s="3">
        <v>0.06</v>
      </c>
      <c r="AQ69" s="3" t="s">
        <v>391</v>
      </c>
      <c r="AR69" s="3" t="s">
        <v>391</v>
      </c>
      <c r="AS69" s="3">
        <v>3</v>
      </c>
      <c r="AT69" s="5">
        <v>1</v>
      </c>
      <c r="AU69" s="5">
        <v>1</v>
      </c>
      <c r="AV69" s="5">
        <v>0</v>
      </c>
      <c r="AW69" s="5">
        <v>0</v>
      </c>
      <c r="AX69" s="5">
        <v>0</v>
      </c>
      <c r="AY69" s="5">
        <v>0</v>
      </c>
      <c r="AZ69" s="5">
        <v>1</v>
      </c>
      <c r="BA69" s="5">
        <v>0</v>
      </c>
      <c r="BB69" s="3">
        <v>13.75</v>
      </c>
      <c r="BC69" s="5">
        <v>4000</v>
      </c>
      <c r="BD69" s="3">
        <v>3</v>
      </c>
      <c r="BE69" s="3">
        <v>1.2699999999999999E-2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1</v>
      </c>
      <c r="BL69" s="5">
        <v>0</v>
      </c>
      <c r="BM69" s="5">
        <v>0</v>
      </c>
      <c r="BN69" s="5">
        <v>1</v>
      </c>
      <c r="BO69" s="5">
        <v>0</v>
      </c>
      <c r="BP69" s="5">
        <v>0</v>
      </c>
      <c r="BQ69" s="5">
        <v>1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1</v>
      </c>
      <c r="BY69" s="5">
        <v>0</v>
      </c>
      <c r="BZ69" s="5">
        <v>0</v>
      </c>
      <c r="CA69" s="5">
        <v>0</v>
      </c>
      <c r="CB69" s="5">
        <v>0</v>
      </c>
      <c r="CC69" s="5">
        <v>1</v>
      </c>
      <c r="CD69" s="5">
        <v>0</v>
      </c>
      <c r="CE69" s="5">
        <v>1</v>
      </c>
      <c r="CF69" s="5">
        <v>1</v>
      </c>
      <c r="CG69" s="5">
        <v>1</v>
      </c>
      <c r="CH69" s="5">
        <v>0</v>
      </c>
      <c r="CI69" s="5">
        <v>0</v>
      </c>
      <c r="CJ69" s="5">
        <v>0</v>
      </c>
      <c r="CK69" s="3">
        <v>0.04</v>
      </c>
      <c r="CL69" s="5">
        <v>0</v>
      </c>
      <c r="CM69" s="5">
        <v>0</v>
      </c>
      <c r="CN69" s="5">
        <v>0</v>
      </c>
      <c r="CO69" s="5">
        <v>0</v>
      </c>
      <c r="CP69" s="5">
        <v>1</v>
      </c>
      <c r="CQ69" s="5">
        <v>1</v>
      </c>
      <c r="CR69" s="5">
        <v>1</v>
      </c>
      <c r="CS69" s="5">
        <v>0</v>
      </c>
      <c r="CT69" s="5">
        <v>1</v>
      </c>
      <c r="CU69" s="5">
        <v>1</v>
      </c>
      <c r="CV69" s="5">
        <v>0</v>
      </c>
      <c r="CW69" s="5">
        <v>0</v>
      </c>
      <c r="CX69" s="3">
        <f>AVERAGE(7,232)</f>
        <v>119.5</v>
      </c>
      <c r="CY69" s="5">
        <v>0</v>
      </c>
      <c r="CZ69" s="5">
        <v>1</v>
      </c>
      <c r="DA69" s="5">
        <v>1</v>
      </c>
      <c r="DB69" s="5">
        <v>1</v>
      </c>
      <c r="DC69" s="5">
        <v>1</v>
      </c>
      <c r="DD69" s="5">
        <v>0</v>
      </c>
      <c r="DE69" s="5">
        <v>0</v>
      </c>
      <c r="DF69" s="5">
        <v>1</v>
      </c>
      <c r="DG69" s="5">
        <v>0</v>
      </c>
      <c r="DH69" s="5">
        <v>1</v>
      </c>
      <c r="DI69" s="5">
        <v>1</v>
      </c>
      <c r="DJ69" s="5">
        <v>0</v>
      </c>
      <c r="DK69" s="3" t="s">
        <v>391</v>
      </c>
      <c r="DL69" s="3" t="s">
        <v>391</v>
      </c>
      <c r="DM69" s="3" t="s">
        <v>391</v>
      </c>
      <c r="DN69" s="5">
        <v>1</v>
      </c>
      <c r="DO69" s="5">
        <v>0</v>
      </c>
      <c r="DP69" s="3">
        <v>31</v>
      </c>
      <c r="DQ69" s="3">
        <v>2214</v>
      </c>
      <c r="DR69" s="3">
        <v>10</v>
      </c>
      <c r="DS69" s="5">
        <v>0</v>
      </c>
      <c r="DT69" s="5">
        <v>0</v>
      </c>
      <c r="DU69" s="5">
        <v>0</v>
      </c>
      <c r="DV69" s="5">
        <v>0</v>
      </c>
      <c r="DW69" s="5">
        <v>1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1</v>
      </c>
      <c r="EP69" s="5">
        <v>0</v>
      </c>
      <c r="EQ69" s="5">
        <v>0</v>
      </c>
      <c r="ER69" s="5">
        <v>0</v>
      </c>
      <c r="ES69" s="5">
        <v>1</v>
      </c>
      <c r="ET69" s="5">
        <v>0</v>
      </c>
      <c r="EU69" s="5">
        <v>0</v>
      </c>
      <c r="EV69" s="5">
        <v>1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1</v>
      </c>
      <c r="FP69" s="5">
        <v>0</v>
      </c>
      <c r="FQ69" s="5">
        <v>0</v>
      </c>
      <c r="FR69" s="5">
        <v>1</v>
      </c>
      <c r="FS69" s="5">
        <v>1</v>
      </c>
      <c r="FT69" s="5">
        <v>0</v>
      </c>
      <c r="FU69" s="5">
        <v>0</v>
      </c>
      <c r="FV69" s="5">
        <v>0</v>
      </c>
      <c r="FW69" s="5">
        <v>3000</v>
      </c>
      <c r="FX69" s="5">
        <v>1</v>
      </c>
      <c r="FY69" s="5">
        <v>0</v>
      </c>
      <c r="FZ69" s="5">
        <v>1</v>
      </c>
      <c r="GA69" s="5">
        <v>1</v>
      </c>
      <c r="GB69" s="5">
        <v>0</v>
      </c>
      <c r="GC69" s="5">
        <v>1</v>
      </c>
      <c r="GD69" s="5">
        <v>1</v>
      </c>
      <c r="GE69" s="5">
        <v>1</v>
      </c>
      <c r="GF69" s="5">
        <v>0</v>
      </c>
      <c r="GG69" s="5">
        <v>1</v>
      </c>
      <c r="GH69" s="5">
        <v>1</v>
      </c>
      <c r="GI69" s="12">
        <v>11595931.8212</v>
      </c>
      <c r="GJ69" s="5">
        <v>0</v>
      </c>
      <c r="GK69" s="5">
        <v>0</v>
      </c>
      <c r="GL69" s="5">
        <v>1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1</v>
      </c>
      <c r="HW69" s="5">
        <v>0</v>
      </c>
      <c r="HX69" s="5">
        <v>0</v>
      </c>
      <c r="HY69" s="5">
        <v>0</v>
      </c>
      <c r="HZ69" s="5">
        <v>1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1</v>
      </c>
      <c r="IH69" s="5">
        <v>0</v>
      </c>
      <c r="II69" s="5">
        <v>1</v>
      </c>
      <c r="IJ69" s="5">
        <v>0</v>
      </c>
      <c r="IK69" s="5">
        <v>1</v>
      </c>
      <c r="IL69" s="5">
        <v>0</v>
      </c>
      <c r="IM69" s="5">
        <v>1</v>
      </c>
      <c r="IN69" s="5">
        <v>1</v>
      </c>
      <c r="IO69" s="5">
        <v>1</v>
      </c>
      <c r="IP69" s="5">
        <v>0</v>
      </c>
      <c r="IQ69" s="5">
        <v>0</v>
      </c>
      <c r="IR69" s="5">
        <v>0</v>
      </c>
      <c r="IS69" s="5">
        <v>0</v>
      </c>
      <c r="IT69" s="5">
        <v>1</v>
      </c>
    </row>
    <row r="70" spans="1:254" x14ac:dyDescent="0.25">
      <c r="A70" s="2" t="s">
        <v>266</v>
      </c>
      <c r="B70" s="5" t="s">
        <v>391</v>
      </c>
      <c r="C70" s="3" t="s">
        <v>391</v>
      </c>
      <c r="D70" s="3" t="s">
        <v>391</v>
      </c>
      <c r="E70" s="3" t="s">
        <v>391</v>
      </c>
      <c r="F70" s="3" t="s">
        <v>391</v>
      </c>
      <c r="G70" s="3" t="s">
        <v>391</v>
      </c>
      <c r="H70" s="3" t="s">
        <v>391</v>
      </c>
      <c r="I70" s="3">
        <v>80.2</v>
      </c>
      <c r="J70" s="3" t="s">
        <v>391</v>
      </c>
      <c r="K70" s="3" t="s">
        <v>391</v>
      </c>
      <c r="L70" s="3">
        <v>188.75</v>
      </c>
      <c r="M70" s="5">
        <v>0</v>
      </c>
      <c r="N70" s="5">
        <v>1</v>
      </c>
      <c r="O70" s="5">
        <v>0</v>
      </c>
      <c r="P70" s="3" t="s">
        <v>391</v>
      </c>
      <c r="Q70" s="3" t="s">
        <v>391</v>
      </c>
      <c r="R70" s="3" t="s">
        <v>391</v>
      </c>
      <c r="S70" s="3" t="s">
        <v>391</v>
      </c>
      <c r="T70" s="3" t="s">
        <v>391</v>
      </c>
      <c r="U70" s="3" t="s">
        <v>391</v>
      </c>
      <c r="V70" s="3" t="s">
        <v>391</v>
      </c>
      <c r="W70" s="3" t="s">
        <v>391</v>
      </c>
      <c r="X70" s="3" t="s">
        <v>391</v>
      </c>
      <c r="Y70" s="5">
        <v>0</v>
      </c>
      <c r="Z70" s="5">
        <v>1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1</v>
      </c>
      <c r="AG70" s="5">
        <v>0</v>
      </c>
      <c r="AH70" s="5">
        <v>0</v>
      </c>
      <c r="AI70" s="5" t="s">
        <v>391</v>
      </c>
      <c r="AJ70" s="5" t="s">
        <v>391</v>
      </c>
      <c r="AK70" s="5" t="s">
        <v>391</v>
      </c>
      <c r="AL70" s="5" t="s">
        <v>391</v>
      </c>
      <c r="AM70" s="5" t="s">
        <v>391</v>
      </c>
      <c r="AN70" s="3" t="s">
        <v>391</v>
      </c>
      <c r="AO70" s="3" t="s">
        <v>391</v>
      </c>
      <c r="AP70" s="3" t="s">
        <v>391</v>
      </c>
      <c r="AQ70" s="3" t="s">
        <v>391</v>
      </c>
      <c r="AR70" s="3" t="s">
        <v>391</v>
      </c>
      <c r="AS70" s="3" t="s">
        <v>391</v>
      </c>
      <c r="AT70" s="5" t="s">
        <v>391</v>
      </c>
      <c r="AU70" s="5" t="s">
        <v>391</v>
      </c>
      <c r="AV70" s="5" t="s">
        <v>391</v>
      </c>
      <c r="AW70" s="5">
        <v>20</v>
      </c>
      <c r="AX70" s="5" t="s">
        <v>391</v>
      </c>
      <c r="AY70" s="5">
        <v>0</v>
      </c>
      <c r="AZ70" s="5">
        <v>0</v>
      </c>
      <c r="BA70" s="5">
        <v>0</v>
      </c>
      <c r="BB70" s="3" t="s">
        <v>391</v>
      </c>
      <c r="BC70" s="5">
        <v>17.5</v>
      </c>
      <c r="BD70" s="3" t="s">
        <v>391</v>
      </c>
      <c r="BE70" s="3" t="s">
        <v>391</v>
      </c>
      <c r="BF70" s="5" t="s">
        <v>391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 t="s">
        <v>391</v>
      </c>
      <c r="BR70" s="5" t="s">
        <v>391</v>
      </c>
      <c r="BS70" s="5" t="s">
        <v>391</v>
      </c>
      <c r="BT70" s="5" t="s">
        <v>391</v>
      </c>
      <c r="BU70" s="5" t="s">
        <v>391</v>
      </c>
      <c r="BV70" s="5" t="s">
        <v>391</v>
      </c>
      <c r="BW70" s="5" t="s">
        <v>391</v>
      </c>
      <c r="BX70" s="5" t="s">
        <v>391</v>
      </c>
      <c r="BY70" s="5" t="s">
        <v>391</v>
      </c>
      <c r="BZ70" s="5" t="s">
        <v>391</v>
      </c>
      <c r="CA70" s="5" t="s">
        <v>391</v>
      </c>
      <c r="CB70" s="5" t="s">
        <v>391</v>
      </c>
      <c r="CC70" s="5" t="s">
        <v>391</v>
      </c>
      <c r="CD70" s="5" t="s">
        <v>391</v>
      </c>
      <c r="CE70" s="5" t="s">
        <v>391</v>
      </c>
      <c r="CF70" s="5" t="s">
        <v>391</v>
      </c>
      <c r="CG70" s="5" t="s">
        <v>391</v>
      </c>
      <c r="CH70" s="5" t="s">
        <v>391</v>
      </c>
      <c r="CI70" s="5" t="s">
        <v>391</v>
      </c>
      <c r="CJ70" s="5" t="s">
        <v>391</v>
      </c>
      <c r="CK70" s="3" t="s">
        <v>391</v>
      </c>
      <c r="CL70" s="5" t="s">
        <v>391</v>
      </c>
      <c r="CM70" s="5" t="s">
        <v>391</v>
      </c>
      <c r="CN70" s="5" t="s">
        <v>391</v>
      </c>
      <c r="CO70" s="5" t="s">
        <v>391</v>
      </c>
      <c r="CP70" s="5" t="s">
        <v>391</v>
      </c>
      <c r="CQ70" s="5">
        <v>1</v>
      </c>
      <c r="CR70" s="5">
        <v>0</v>
      </c>
      <c r="CS70" s="5">
        <v>1</v>
      </c>
      <c r="CT70" s="5">
        <v>0</v>
      </c>
      <c r="CU70" s="5" t="s">
        <v>391</v>
      </c>
      <c r="CV70" s="5" t="s">
        <v>391</v>
      </c>
      <c r="CW70" s="5" t="s">
        <v>391</v>
      </c>
      <c r="CX70" s="3" t="s">
        <v>391</v>
      </c>
      <c r="CY70" s="5" t="s">
        <v>391</v>
      </c>
      <c r="CZ70" s="5" t="s">
        <v>391</v>
      </c>
      <c r="DA70" s="5" t="s">
        <v>391</v>
      </c>
      <c r="DB70" s="5">
        <v>1</v>
      </c>
      <c r="DC70" s="5">
        <v>0</v>
      </c>
      <c r="DD70" s="5">
        <v>0</v>
      </c>
      <c r="DE70" s="5">
        <v>1</v>
      </c>
      <c r="DF70" s="5">
        <v>0</v>
      </c>
      <c r="DG70" s="5">
        <v>0</v>
      </c>
      <c r="DH70" s="5" t="s">
        <v>391</v>
      </c>
      <c r="DI70" s="5" t="s">
        <v>391</v>
      </c>
      <c r="DJ70" s="5" t="s">
        <v>391</v>
      </c>
      <c r="DK70" s="3" t="s">
        <v>391</v>
      </c>
      <c r="DL70" s="3" t="s">
        <v>391</v>
      </c>
      <c r="DM70" s="3" t="s">
        <v>391</v>
      </c>
      <c r="DN70" s="5" t="s">
        <v>391</v>
      </c>
      <c r="DO70" s="5" t="s">
        <v>391</v>
      </c>
      <c r="DP70" s="3" t="s">
        <v>391</v>
      </c>
      <c r="DQ70" s="3" t="s">
        <v>391</v>
      </c>
      <c r="DR70" s="3" t="s">
        <v>391</v>
      </c>
      <c r="DS70" s="5">
        <v>0</v>
      </c>
      <c r="DT70" s="5">
        <v>0</v>
      </c>
      <c r="DU70" s="5">
        <v>0</v>
      </c>
      <c r="DV70" s="5">
        <v>0</v>
      </c>
      <c r="DW70" s="5">
        <v>1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1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2450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1</v>
      </c>
      <c r="GF70" s="5">
        <v>0</v>
      </c>
      <c r="GG70" s="5">
        <v>0</v>
      </c>
      <c r="GH70" s="5">
        <v>0</v>
      </c>
      <c r="GI70" s="3">
        <v>14718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1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1</v>
      </c>
      <c r="HY70" s="5">
        <v>0</v>
      </c>
      <c r="HZ70" s="5">
        <v>0</v>
      </c>
      <c r="IA70" s="5">
        <v>0</v>
      </c>
      <c r="IB70" s="5">
        <v>1</v>
      </c>
      <c r="IC70" s="5">
        <v>0</v>
      </c>
      <c r="ID70" s="5">
        <v>0</v>
      </c>
      <c r="IE70" s="5">
        <v>0</v>
      </c>
      <c r="IF70" s="5">
        <v>1</v>
      </c>
      <c r="IG70" s="5">
        <v>0</v>
      </c>
      <c r="IH70" s="5">
        <v>0</v>
      </c>
      <c r="II70" s="5">
        <v>1</v>
      </c>
      <c r="IJ70" s="5">
        <v>0</v>
      </c>
      <c r="IK70" s="5">
        <v>1</v>
      </c>
      <c r="IL70" s="5">
        <v>1</v>
      </c>
      <c r="IM70" s="5">
        <v>1</v>
      </c>
      <c r="IN70" s="5">
        <v>1</v>
      </c>
      <c r="IO70" s="5">
        <v>1</v>
      </c>
      <c r="IP70" s="5">
        <v>0</v>
      </c>
      <c r="IQ70" s="5">
        <v>0</v>
      </c>
      <c r="IR70" s="5">
        <v>0</v>
      </c>
      <c r="IS70" s="5">
        <v>1</v>
      </c>
      <c r="IT70" s="5">
        <v>0</v>
      </c>
    </row>
    <row r="71" spans="1:254" x14ac:dyDescent="0.25">
      <c r="A71" s="2" t="s">
        <v>267</v>
      </c>
      <c r="B71" s="5">
        <v>1</v>
      </c>
      <c r="C71" s="3" t="s">
        <v>391</v>
      </c>
      <c r="D71" s="3" t="s">
        <v>391</v>
      </c>
      <c r="E71" s="3">
        <v>8.1999999999999993</v>
      </c>
      <c r="F71" s="3" t="s">
        <v>391</v>
      </c>
      <c r="G71" s="3">
        <v>66.95</v>
      </c>
      <c r="H71" s="3">
        <v>71.224999999999994</v>
      </c>
      <c r="I71" s="3">
        <v>69.087500000000006</v>
      </c>
      <c r="J71" s="3">
        <v>144</v>
      </c>
      <c r="K71" s="3">
        <v>151</v>
      </c>
      <c r="L71" s="3">
        <v>115.14666667</v>
      </c>
      <c r="M71" s="5">
        <v>0</v>
      </c>
      <c r="N71" s="5">
        <v>1</v>
      </c>
      <c r="O71" s="5">
        <v>0</v>
      </c>
      <c r="P71" s="3" t="s">
        <v>391</v>
      </c>
      <c r="Q71" s="3" t="s">
        <v>391</v>
      </c>
      <c r="R71" s="3" t="s">
        <v>391</v>
      </c>
      <c r="S71" s="3" t="s">
        <v>391</v>
      </c>
      <c r="T71" s="3" t="s">
        <v>391</v>
      </c>
      <c r="U71" s="3">
        <v>23.5</v>
      </c>
      <c r="V71" s="3" t="s">
        <v>391</v>
      </c>
      <c r="W71" s="3" t="s">
        <v>391</v>
      </c>
      <c r="X71" s="3" t="s">
        <v>391</v>
      </c>
      <c r="Y71" s="5">
        <v>0</v>
      </c>
      <c r="Z71" s="5">
        <v>1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1</v>
      </c>
      <c r="AM71" s="5">
        <v>0</v>
      </c>
      <c r="AN71" s="3" t="s">
        <v>391</v>
      </c>
      <c r="AO71" s="3" t="s">
        <v>391</v>
      </c>
      <c r="AP71" s="3" t="s">
        <v>391</v>
      </c>
      <c r="AQ71" s="3" t="s">
        <v>391</v>
      </c>
      <c r="AR71" s="3" t="s">
        <v>391</v>
      </c>
      <c r="AS71" s="3">
        <v>3</v>
      </c>
      <c r="AT71" s="5">
        <v>1</v>
      </c>
      <c r="AU71" s="5">
        <v>1</v>
      </c>
      <c r="AV71" s="5">
        <v>0</v>
      </c>
      <c r="AW71" s="5">
        <v>50</v>
      </c>
      <c r="AX71" s="5">
        <v>2</v>
      </c>
      <c r="AY71" s="5">
        <v>0</v>
      </c>
      <c r="AZ71" s="5">
        <v>0</v>
      </c>
      <c r="BA71" s="5">
        <v>0</v>
      </c>
      <c r="BB71" s="3">
        <v>47.5</v>
      </c>
      <c r="BC71" s="5">
        <v>11</v>
      </c>
      <c r="BD71" s="3" t="s">
        <v>391</v>
      </c>
      <c r="BE71" s="3" t="s">
        <v>391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1</v>
      </c>
      <c r="BR71" s="5" t="s">
        <v>391</v>
      </c>
      <c r="BS71" s="5" t="s">
        <v>391</v>
      </c>
      <c r="BT71" s="5" t="s">
        <v>391</v>
      </c>
      <c r="BU71" s="5" t="s">
        <v>391</v>
      </c>
      <c r="BV71" s="5" t="s">
        <v>391</v>
      </c>
      <c r="BW71" s="5" t="s">
        <v>391</v>
      </c>
      <c r="BX71" s="5">
        <v>1</v>
      </c>
      <c r="BY71" s="5">
        <v>0</v>
      </c>
      <c r="BZ71" s="5">
        <v>1</v>
      </c>
      <c r="CA71" s="5">
        <v>0</v>
      </c>
      <c r="CB71" s="5">
        <v>0</v>
      </c>
      <c r="CC71" s="5">
        <v>0</v>
      </c>
      <c r="CD71" s="5">
        <v>0</v>
      </c>
      <c r="CE71" s="5" t="s">
        <v>391</v>
      </c>
      <c r="CF71" s="5" t="s">
        <v>391</v>
      </c>
      <c r="CG71" s="5" t="s">
        <v>391</v>
      </c>
      <c r="CH71" s="5" t="s">
        <v>391</v>
      </c>
      <c r="CI71" s="5" t="s">
        <v>391</v>
      </c>
      <c r="CJ71" s="5" t="s">
        <v>391</v>
      </c>
      <c r="CK71" s="3" t="s">
        <v>391</v>
      </c>
      <c r="CL71" s="5">
        <v>1</v>
      </c>
      <c r="CM71" s="5">
        <v>0</v>
      </c>
      <c r="CN71" s="5">
        <v>0</v>
      </c>
      <c r="CO71" s="5">
        <v>0</v>
      </c>
      <c r="CP71" s="5">
        <v>0</v>
      </c>
      <c r="CQ71" s="5">
        <v>1</v>
      </c>
      <c r="CR71" s="5">
        <v>0</v>
      </c>
      <c r="CS71" s="5">
        <v>1</v>
      </c>
      <c r="CT71" s="5">
        <v>0</v>
      </c>
      <c r="CU71" s="5" t="s">
        <v>391</v>
      </c>
      <c r="CV71" s="5" t="s">
        <v>391</v>
      </c>
      <c r="CW71" s="5" t="s">
        <v>391</v>
      </c>
      <c r="CX71" s="3" t="s">
        <v>391</v>
      </c>
      <c r="CY71" s="5">
        <v>0</v>
      </c>
      <c r="CZ71" s="5">
        <v>1</v>
      </c>
      <c r="DA71" s="5">
        <v>0</v>
      </c>
      <c r="DB71" s="5" t="s">
        <v>391</v>
      </c>
      <c r="DC71" s="5" t="s">
        <v>391</v>
      </c>
      <c r="DD71" s="5" t="s">
        <v>391</v>
      </c>
      <c r="DE71" s="5" t="s">
        <v>391</v>
      </c>
      <c r="DF71" s="5" t="s">
        <v>391</v>
      </c>
      <c r="DG71" s="5" t="s">
        <v>391</v>
      </c>
      <c r="DH71" s="5">
        <v>0</v>
      </c>
      <c r="DI71" s="5">
        <v>1</v>
      </c>
      <c r="DJ71" s="5">
        <v>0</v>
      </c>
      <c r="DK71" s="3">
        <v>9.3000000000000007</v>
      </c>
      <c r="DL71" s="3">
        <v>30</v>
      </c>
      <c r="DM71" s="3" t="s">
        <v>391</v>
      </c>
      <c r="DN71" s="5" t="s">
        <v>391</v>
      </c>
      <c r="DO71" s="5" t="s">
        <v>391</v>
      </c>
      <c r="DP71" s="3" t="s">
        <v>391</v>
      </c>
      <c r="DQ71" s="3" t="s">
        <v>391</v>
      </c>
      <c r="DR71" s="3" t="s">
        <v>391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1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1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1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433</v>
      </c>
      <c r="FW71" s="5">
        <v>2800</v>
      </c>
      <c r="FX71" s="5">
        <v>1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1</v>
      </c>
      <c r="GE71" s="5">
        <v>0</v>
      </c>
      <c r="GF71" s="5">
        <v>0</v>
      </c>
      <c r="GG71" s="5">
        <v>0</v>
      </c>
      <c r="GH71" s="5">
        <v>0</v>
      </c>
      <c r="GI71" s="12">
        <v>131027.9491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1</v>
      </c>
      <c r="HX71" s="5">
        <v>0</v>
      </c>
      <c r="HY71" s="5">
        <v>0</v>
      </c>
      <c r="HZ71" s="5">
        <v>1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1</v>
      </c>
      <c r="IG71" s="5">
        <v>0</v>
      </c>
      <c r="IH71" s="5">
        <v>0</v>
      </c>
      <c r="II71" s="5">
        <v>1</v>
      </c>
      <c r="IJ71" s="5">
        <v>0</v>
      </c>
      <c r="IK71" s="5">
        <v>1</v>
      </c>
      <c r="IL71" s="5">
        <v>1</v>
      </c>
      <c r="IM71" s="5">
        <v>1</v>
      </c>
      <c r="IN71" s="5">
        <v>1</v>
      </c>
      <c r="IO71" s="5">
        <v>1</v>
      </c>
      <c r="IP71" s="5">
        <v>0</v>
      </c>
      <c r="IQ71" s="5">
        <v>0</v>
      </c>
      <c r="IR71" s="5">
        <v>0</v>
      </c>
      <c r="IS71" s="5">
        <v>1</v>
      </c>
      <c r="IT71" s="5">
        <v>0</v>
      </c>
    </row>
    <row r="72" spans="1:254" x14ac:dyDescent="0.25">
      <c r="A72" s="2" t="s">
        <v>268</v>
      </c>
      <c r="B72" s="5">
        <v>1</v>
      </c>
      <c r="C72" s="3" t="s">
        <v>391</v>
      </c>
      <c r="D72" s="3" t="s">
        <v>391</v>
      </c>
      <c r="E72" s="3" t="s">
        <v>391</v>
      </c>
      <c r="F72" s="3" t="s">
        <v>391</v>
      </c>
      <c r="G72" s="3" t="s">
        <v>391</v>
      </c>
      <c r="H72" s="3" t="s">
        <v>391</v>
      </c>
      <c r="I72" s="3" t="s">
        <v>391</v>
      </c>
      <c r="J72" s="3">
        <v>180</v>
      </c>
      <c r="K72" s="3">
        <v>190</v>
      </c>
      <c r="L72" s="3">
        <v>200</v>
      </c>
      <c r="M72" s="5">
        <v>0</v>
      </c>
      <c r="N72" s="5">
        <v>1</v>
      </c>
      <c r="O72" s="5">
        <v>0</v>
      </c>
      <c r="P72" s="3" t="s">
        <v>391</v>
      </c>
      <c r="Q72" s="3" t="s">
        <v>391</v>
      </c>
      <c r="R72" s="3" t="s">
        <v>391</v>
      </c>
      <c r="S72" s="3" t="s">
        <v>391</v>
      </c>
      <c r="T72" s="3" t="s">
        <v>391</v>
      </c>
      <c r="U72" s="3" t="s">
        <v>391</v>
      </c>
      <c r="V72" s="3" t="s">
        <v>391</v>
      </c>
      <c r="W72" s="3" t="s">
        <v>391</v>
      </c>
      <c r="X72" s="3" t="s">
        <v>391</v>
      </c>
      <c r="Y72" s="5">
        <v>0</v>
      </c>
      <c r="Z72" s="5">
        <v>1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</v>
      </c>
      <c r="AM72" s="5">
        <v>0</v>
      </c>
      <c r="AN72" s="3" t="s">
        <v>391</v>
      </c>
      <c r="AO72" s="3" t="s">
        <v>391</v>
      </c>
      <c r="AP72" s="3" t="s">
        <v>391</v>
      </c>
      <c r="AQ72" s="3" t="s">
        <v>391</v>
      </c>
      <c r="AR72" s="3" t="s">
        <v>391</v>
      </c>
      <c r="AS72" s="3">
        <v>6</v>
      </c>
      <c r="AT72" s="5" t="s">
        <v>391</v>
      </c>
      <c r="AU72" s="5" t="s">
        <v>391</v>
      </c>
      <c r="AV72" s="5">
        <v>0</v>
      </c>
      <c r="AW72" s="5" t="s">
        <v>391</v>
      </c>
      <c r="AX72" s="5">
        <v>22.5</v>
      </c>
      <c r="AY72" s="5">
        <v>0</v>
      </c>
      <c r="AZ72" s="5">
        <v>0</v>
      </c>
      <c r="BA72" s="5">
        <v>0</v>
      </c>
      <c r="BB72" s="3">
        <v>55.5</v>
      </c>
      <c r="BC72" s="5">
        <v>22.5</v>
      </c>
      <c r="BD72" s="3" t="s">
        <v>391</v>
      </c>
      <c r="BE72" s="3" t="s">
        <v>391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 t="s">
        <v>391</v>
      </c>
      <c r="BS72" s="5" t="s">
        <v>391</v>
      </c>
      <c r="BT72" s="5" t="s">
        <v>391</v>
      </c>
      <c r="BU72" s="5" t="s">
        <v>391</v>
      </c>
      <c r="BV72" s="5" t="s">
        <v>391</v>
      </c>
      <c r="BW72" s="5" t="s">
        <v>391</v>
      </c>
      <c r="BX72" s="5" t="s">
        <v>391</v>
      </c>
      <c r="BY72" s="5">
        <v>1</v>
      </c>
      <c r="BZ72" s="5">
        <v>1</v>
      </c>
      <c r="CA72" s="5">
        <v>0</v>
      </c>
      <c r="CB72" s="5">
        <v>1</v>
      </c>
      <c r="CC72" s="5">
        <v>0</v>
      </c>
      <c r="CD72" s="5">
        <v>0</v>
      </c>
      <c r="CE72" s="5">
        <v>1</v>
      </c>
      <c r="CF72" s="5">
        <v>1</v>
      </c>
      <c r="CG72" s="5">
        <v>1</v>
      </c>
      <c r="CH72" s="5">
        <v>0</v>
      </c>
      <c r="CI72" s="5">
        <v>0</v>
      </c>
      <c r="CJ72" s="5">
        <v>0</v>
      </c>
      <c r="CK72" s="3" t="s">
        <v>391</v>
      </c>
      <c r="CL72" s="5">
        <v>1</v>
      </c>
      <c r="CM72" s="5">
        <v>0</v>
      </c>
      <c r="CN72" s="5">
        <v>0</v>
      </c>
      <c r="CO72" s="5">
        <v>1</v>
      </c>
      <c r="CP72" s="5">
        <v>0</v>
      </c>
      <c r="CQ72" s="5">
        <v>1</v>
      </c>
      <c r="CR72" s="5">
        <v>0</v>
      </c>
      <c r="CS72" s="5">
        <v>1</v>
      </c>
      <c r="CT72" s="5">
        <v>0</v>
      </c>
      <c r="CU72" s="5" t="s">
        <v>391</v>
      </c>
      <c r="CV72" s="5" t="s">
        <v>391</v>
      </c>
      <c r="CW72" s="5" t="s">
        <v>391</v>
      </c>
      <c r="CX72" s="3" t="s">
        <v>391</v>
      </c>
      <c r="CY72" s="5" t="s">
        <v>391</v>
      </c>
      <c r="CZ72" s="5" t="s">
        <v>391</v>
      </c>
      <c r="DA72" s="5" t="s">
        <v>391</v>
      </c>
      <c r="DB72" s="5" t="s">
        <v>391</v>
      </c>
      <c r="DC72" s="5" t="s">
        <v>391</v>
      </c>
      <c r="DD72" s="5" t="s">
        <v>391</v>
      </c>
      <c r="DE72" s="5" t="s">
        <v>391</v>
      </c>
      <c r="DF72" s="5" t="s">
        <v>391</v>
      </c>
      <c r="DG72" s="5" t="s">
        <v>391</v>
      </c>
      <c r="DH72" s="5" t="s">
        <v>391</v>
      </c>
      <c r="DI72" s="5" t="s">
        <v>391</v>
      </c>
      <c r="DJ72" s="5" t="s">
        <v>391</v>
      </c>
      <c r="DK72" s="3" t="s">
        <v>391</v>
      </c>
      <c r="DL72" s="3" t="s">
        <v>391</v>
      </c>
      <c r="DM72" s="3" t="s">
        <v>391</v>
      </c>
      <c r="DN72" s="5" t="s">
        <v>391</v>
      </c>
      <c r="DO72" s="5" t="s">
        <v>391</v>
      </c>
      <c r="DP72" s="3" t="s">
        <v>391</v>
      </c>
      <c r="DQ72" s="3" t="s">
        <v>391</v>
      </c>
      <c r="DR72" s="3" t="s">
        <v>391</v>
      </c>
      <c r="DS72" s="5">
        <v>0</v>
      </c>
      <c r="DT72" s="5">
        <v>0</v>
      </c>
      <c r="DU72" s="5">
        <v>0</v>
      </c>
      <c r="DV72" s="5">
        <v>0</v>
      </c>
      <c r="DW72" s="5">
        <v>1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1</v>
      </c>
      <c r="FJ72" s="5">
        <v>1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50</v>
      </c>
      <c r="FW72" s="5">
        <v>1800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1</v>
      </c>
      <c r="GF72" s="5">
        <v>0</v>
      </c>
      <c r="GG72" s="5">
        <v>0</v>
      </c>
      <c r="GH72" s="5">
        <v>0</v>
      </c>
      <c r="GI72" s="3">
        <v>4807.5955000000004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1</v>
      </c>
      <c r="HY72" s="5">
        <v>0</v>
      </c>
      <c r="HZ72" s="5">
        <v>1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1</v>
      </c>
      <c r="IH72" s="5">
        <v>0</v>
      </c>
      <c r="II72" s="5">
        <v>1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1</v>
      </c>
      <c r="IT72" s="5">
        <v>0</v>
      </c>
    </row>
    <row r="73" spans="1:254" x14ac:dyDescent="0.25">
      <c r="A73" s="2" t="s">
        <v>269</v>
      </c>
      <c r="B73" s="5">
        <v>1</v>
      </c>
      <c r="C73" s="3">
        <v>11.35</v>
      </c>
      <c r="D73" s="3">
        <v>13.05</v>
      </c>
      <c r="E73" s="3">
        <v>12.2</v>
      </c>
      <c r="F73" s="3">
        <v>4.8</v>
      </c>
      <c r="G73" s="3">
        <v>82.55</v>
      </c>
      <c r="H73" s="3">
        <v>83.674999999999997</v>
      </c>
      <c r="I73" s="3">
        <v>83.112499999999997</v>
      </c>
      <c r="J73" s="3" t="s">
        <v>391</v>
      </c>
      <c r="K73" s="3" t="s">
        <v>391</v>
      </c>
      <c r="L73" s="3">
        <v>138</v>
      </c>
      <c r="M73" s="5">
        <v>0</v>
      </c>
      <c r="N73" s="5">
        <v>1</v>
      </c>
      <c r="O73" s="5">
        <v>0</v>
      </c>
      <c r="P73" s="3" t="s">
        <v>391</v>
      </c>
      <c r="Q73" s="3" t="s">
        <v>391</v>
      </c>
      <c r="R73" s="3" t="s">
        <v>391</v>
      </c>
      <c r="S73" s="3" t="s">
        <v>391</v>
      </c>
      <c r="T73" s="3" t="s">
        <v>391</v>
      </c>
      <c r="U73" s="3" t="s">
        <v>391</v>
      </c>
      <c r="V73" s="3" t="s">
        <v>391</v>
      </c>
      <c r="W73" s="3" t="s">
        <v>391</v>
      </c>
      <c r="X73" s="3" t="s">
        <v>391</v>
      </c>
      <c r="Y73" s="5">
        <v>0</v>
      </c>
      <c r="Z73" s="5">
        <v>1</v>
      </c>
      <c r="AA73" s="5">
        <v>0</v>
      </c>
      <c r="AB73" s="5">
        <v>0</v>
      </c>
      <c r="AC73" s="5">
        <v>1</v>
      </c>
      <c r="AD73" s="5">
        <v>0</v>
      </c>
      <c r="AE73" s="5">
        <v>1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1</v>
      </c>
      <c r="AN73" s="3" t="s">
        <v>391</v>
      </c>
      <c r="AO73" s="3" t="s">
        <v>391</v>
      </c>
      <c r="AP73" s="3" t="s">
        <v>391</v>
      </c>
      <c r="AQ73" s="3">
        <v>5</v>
      </c>
      <c r="AR73" s="3">
        <v>6</v>
      </c>
      <c r="AS73" s="3">
        <v>5</v>
      </c>
      <c r="AT73" s="5" t="s">
        <v>391</v>
      </c>
      <c r="AU73" s="5" t="s">
        <v>391</v>
      </c>
      <c r="AV73" s="5">
        <v>0</v>
      </c>
      <c r="AW73" s="5" t="s">
        <v>391</v>
      </c>
      <c r="AX73" s="5">
        <v>3</v>
      </c>
      <c r="AY73" s="5">
        <v>0</v>
      </c>
      <c r="AZ73" s="5">
        <v>0</v>
      </c>
      <c r="BA73" s="5">
        <v>0</v>
      </c>
      <c r="BB73" s="3">
        <v>55</v>
      </c>
      <c r="BC73" s="5">
        <v>6</v>
      </c>
      <c r="BD73" s="3" t="s">
        <v>391</v>
      </c>
      <c r="BE73" s="3" t="s">
        <v>391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1</v>
      </c>
      <c r="BR73" s="5" t="s">
        <v>391</v>
      </c>
      <c r="BS73" s="5" t="s">
        <v>391</v>
      </c>
      <c r="BT73" s="5" t="s">
        <v>391</v>
      </c>
      <c r="BU73" s="5" t="s">
        <v>391</v>
      </c>
      <c r="BV73" s="5" t="s">
        <v>391</v>
      </c>
      <c r="BW73" s="5" t="s">
        <v>391</v>
      </c>
      <c r="BX73" s="5" t="s">
        <v>391</v>
      </c>
      <c r="BY73" s="5">
        <v>1</v>
      </c>
      <c r="BZ73" s="5">
        <v>1</v>
      </c>
      <c r="CA73" s="5">
        <v>0</v>
      </c>
      <c r="CB73" s="5">
        <v>1</v>
      </c>
      <c r="CC73" s="5">
        <v>0</v>
      </c>
      <c r="CD73" s="5">
        <v>0</v>
      </c>
      <c r="CE73" s="5">
        <v>1</v>
      </c>
      <c r="CF73" s="5">
        <v>1</v>
      </c>
      <c r="CG73" s="5">
        <v>1</v>
      </c>
      <c r="CH73" s="5">
        <v>0</v>
      </c>
      <c r="CI73" s="5">
        <v>0</v>
      </c>
      <c r="CJ73" s="5">
        <v>0</v>
      </c>
      <c r="CK73" s="3" t="s">
        <v>391</v>
      </c>
      <c r="CL73" s="5" t="s">
        <v>391</v>
      </c>
      <c r="CM73" s="5" t="s">
        <v>391</v>
      </c>
      <c r="CN73" s="5" t="s">
        <v>391</v>
      </c>
      <c r="CO73" s="5" t="s">
        <v>391</v>
      </c>
      <c r="CP73" s="5" t="s">
        <v>391</v>
      </c>
      <c r="CQ73" s="5">
        <v>1</v>
      </c>
      <c r="CR73" s="5">
        <v>0</v>
      </c>
      <c r="CS73" s="5">
        <v>1</v>
      </c>
      <c r="CT73" s="5">
        <v>0</v>
      </c>
      <c r="CU73" s="5">
        <v>0</v>
      </c>
      <c r="CV73" s="5">
        <v>0</v>
      </c>
      <c r="CW73" s="5">
        <v>1</v>
      </c>
      <c r="CX73" s="3">
        <v>49.1</v>
      </c>
      <c r="CY73" s="5" t="s">
        <v>391</v>
      </c>
      <c r="CZ73" s="5">
        <v>1</v>
      </c>
      <c r="DA73" s="5">
        <v>0</v>
      </c>
      <c r="DB73" s="5" t="s">
        <v>391</v>
      </c>
      <c r="DC73" s="5" t="s">
        <v>391</v>
      </c>
      <c r="DD73" s="5" t="s">
        <v>391</v>
      </c>
      <c r="DE73" s="5" t="s">
        <v>391</v>
      </c>
      <c r="DF73" s="5" t="s">
        <v>391</v>
      </c>
      <c r="DG73" s="5" t="s">
        <v>391</v>
      </c>
      <c r="DH73" s="5">
        <v>0</v>
      </c>
      <c r="DI73" s="5">
        <v>1</v>
      </c>
      <c r="DJ73" s="5">
        <v>0</v>
      </c>
      <c r="DK73" s="3">
        <v>19.7</v>
      </c>
      <c r="DL73" s="3">
        <v>21</v>
      </c>
      <c r="DM73" s="3" t="s">
        <v>391</v>
      </c>
      <c r="DN73" s="5" t="s">
        <v>391</v>
      </c>
      <c r="DO73" s="5" t="s">
        <v>391</v>
      </c>
      <c r="DP73" s="3" t="s">
        <v>391</v>
      </c>
      <c r="DQ73" s="3" t="s">
        <v>391</v>
      </c>
      <c r="DR73" s="3" t="s">
        <v>391</v>
      </c>
      <c r="DS73" s="5">
        <v>0</v>
      </c>
      <c r="DT73" s="5">
        <v>0</v>
      </c>
      <c r="DU73" s="5">
        <v>0</v>
      </c>
      <c r="DV73" s="5">
        <v>0</v>
      </c>
      <c r="DW73" s="5">
        <v>1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1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1</v>
      </c>
      <c r="FK73" s="5">
        <v>1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1800</v>
      </c>
      <c r="FW73" s="5">
        <v>2300</v>
      </c>
      <c r="FX73" s="5">
        <v>1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3">
        <v>867.26559999999995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1</v>
      </c>
      <c r="HY73" s="5">
        <v>0</v>
      </c>
      <c r="HZ73" s="5">
        <v>0</v>
      </c>
      <c r="IA73" s="5">
        <v>0</v>
      </c>
      <c r="IB73" s="5">
        <v>1</v>
      </c>
      <c r="IC73" s="5">
        <v>0</v>
      </c>
      <c r="ID73" s="5">
        <v>0</v>
      </c>
      <c r="IE73" s="5">
        <v>0</v>
      </c>
      <c r="IF73" s="5">
        <v>0</v>
      </c>
      <c r="IG73" s="5">
        <v>1</v>
      </c>
      <c r="IH73" s="5">
        <v>0</v>
      </c>
      <c r="II73" s="5">
        <v>1</v>
      </c>
      <c r="IJ73" s="5">
        <v>0</v>
      </c>
      <c r="IK73" s="5">
        <v>0</v>
      </c>
      <c r="IL73" s="5">
        <v>1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1</v>
      </c>
      <c r="IT73" s="5">
        <v>0</v>
      </c>
    </row>
    <row r="74" spans="1:254" x14ac:dyDescent="0.25">
      <c r="A74" s="2" t="s">
        <v>270</v>
      </c>
      <c r="B74" s="5">
        <v>1</v>
      </c>
      <c r="C74" s="3">
        <v>17.899999999999999</v>
      </c>
      <c r="D74" s="3">
        <v>27.4</v>
      </c>
      <c r="E74" s="3">
        <v>35.22625</v>
      </c>
      <c r="F74" s="3">
        <v>1.1599999999999999</v>
      </c>
      <c r="G74" s="3">
        <v>129.75</v>
      </c>
      <c r="H74" s="3">
        <v>155.25</v>
      </c>
      <c r="I74" s="3">
        <v>142.5</v>
      </c>
      <c r="J74" s="3" t="s">
        <v>391</v>
      </c>
      <c r="K74" s="3" t="s">
        <v>391</v>
      </c>
      <c r="L74" s="3">
        <v>175.25</v>
      </c>
      <c r="M74" s="5">
        <v>0</v>
      </c>
      <c r="N74" s="5">
        <v>1</v>
      </c>
      <c r="O74" s="5">
        <v>0</v>
      </c>
      <c r="P74" s="3" t="s">
        <v>391</v>
      </c>
      <c r="Q74" s="3" t="s">
        <v>391</v>
      </c>
      <c r="R74" s="3" t="s">
        <v>391</v>
      </c>
      <c r="S74" s="3" t="s">
        <v>391</v>
      </c>
      <c r="T74" s="3" t="s">
        <v>391</v>
      </c>
      <c r="U74" s="3">
        <v>41</v>
      </c>
      <c r="V74" s="3" t="s">
        <v>391</v>
      </c>
      <c r="W74" s="3" t="s">
        <v>391</v>
      </c>
      <c r="X74" s="3" t="s">
        <v>391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1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1</v>
      </c>
      <c r="AM74" s="5">
        <v>0</v>
      </c>
      <c r="AN74" s="3">
        <v>0.53333299999999995</v>
      </c>
      <c r="AO74" s="3" t="s">
        <v>391</v>
      </c>
      <c r="AP74" s="3" t="s">
        <v>391</v>
      </c>
      <c r="AQ74" s="3">
        <v>3</v>
      </c>
      <c r="AR74" s="3">
        <v>4</v>
      </c>
      <c r="AS74" s="3">
        <v>3</v>
      </c>
      <c r="AT74" s="5">
        <v>1</v>
      </c>
      <c r="AU74" s="5">
        <v>0</v>
      </c>
      <c r="AV74" s="5">
        <v>0</v>
      </c>
      <c r="AW74" s="5" t="s">
        <v>391</v>
      </c>
      <c r="AX74" s="5">
        <v>70</v>
      </c>
      <c r="AY74" s="5">
        <v>0</v>
      </c>
      <c r="AZ74" s="5">
        <v>0</v>
      </c>
      <c r="BA74" s="5">
        <v>0</v>
      </c>
      <c r="BB74" s="3">
        <v>63.25</v>
      </c>
      <c r="BC74" s="5">
        <v>54</v>
      </c>
      <c r="BD74" s="3" t="s">
        <v>391</v>
      </c>
      <c r="BE74" s="3" t="s">
        <v>391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0</v>
      </c>
      <c r="BX74" s="5">
        <v>1</v>
      </c>
      <c r="BY74" s="5">
        <v>0</v>
      </c>
      <c r="BZ74" s="5">
        <v>1</v>
      </c>
      <c r="CA74" s="5">
        <v>0</v>
      </c>
      <c r="CB74" s="5">
        <v>1</v>
      </c>
      <c r="CC74" s="5">
        <v>0</v>
      </c>
      <c r="CD74" s="5">
        <v>0</v>
      </c>
      <c r="CE74" s="5" t="s">
        <v>391</v>
      </c>
      <c r="CF74" s="5" t="s">
        <v>391</v>
      </c>
      <c r="CG74" s="5" t="s">
        <v>391</v>
      </c>
      <c r="CH74" s="5" t="s">
        <v>391</v>
      </c>
      <c r="CI74" s="5" t="s">
        <v>391</v>
      </c>
      <c r="CJ74" s="5" t="s">
        <v>391</v>
      </c>
      <c r="CK74" s="3">
        <v>8.4000000000000005E-2</v>
      </c>
      <c r="CL74" s="5">
        <v>0</v>
      </c>
      <c r="CM74" s="5">
        <v>1</v>
      </c>
      <c r="CN74" s="5">
        <v>0</v>
      </c>
      <c r="CO74" s="5">
        <v>1</v>
      </c>
      <c r="CP74" s="5">
        <v>0</v>
      </c>
      <c r="CQ74" s="5">
        <v>1</v>
      </c>
      <c r="CR74" s="5">
        <v>0</v>
      </c>
      <c r="CS74" s="5">
        <v>1</v>
      </c>
      <c r="CT74" s="5">
        <v>1</v>
      </c>
      <c r="CU74" s="5">
        <v>0</v>
      </c>
      <c r="CV74" s="5">
        <v>0</v>
      </c>
      <c r="CW74" s="5">
        <v>1</v>
      </c>
      <c r="CX74" s="3">
        <v>61.5</v>
      </c>
      <c r="CY74" s="5">
        <v>0</v>
      </c>
      <c r="CZ74" s="5">
        <v>1</v>
      </c>
      <c r="DA74" s="5">
        <v>0</v>
      </c>
      <c r="DB74" s="5">
        <v>1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1</v>
      </c>
      <c r="DI74" s="5">
        <v>1</v>
      </c>
      <c r="DJ74" s="5">
        <v>0</v>
      </c>
      <c r="DK74" s="3" t="s">
        <v>391</v>
      </c>
      <c r="DL74" s="3" t="s">
        <v>391</v>
      </c>
      <c r="DM74" s="3" t="s">
        <v>391</v>
      </c>
      <c r="DN74" s="5">
        <v>1</v>
      </c>
      <c r="DO74" s="5">
        <v>0</v>
      </c>
      <c r="DP74" s="3">
        <v>66.5</v>
      </c>
      <c r="DQ74" s="3">
        <v>30</v>
      </c>
      <c r="DR74" s="3" t="s">
        <v>391</v>
      </c>
      <c r="DS74" s="5">
        <v>0</v>
      </c>
      <c r="DT74" s="5">
        <v>0</v>
      </c>
      <c r="DU74" s="5">
        <v>0</v>
      </c>
      <c r="DV74" s="5">
        <v>0</v>
      </c>
      <c r="DW74" s="5">
        <v>1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1</v>
      </c>
      <c r="ET74" s="5">
        <v>0</v>
      </c>
      <c r="EU74" s="5">
        <v>0</v>
      </c>
      <c r="EV74" s="5">
        <v>1</v>
      </c>
      <c r="EW74" s="5">
        <v>1</v>
      </c>
      <c r="EX74" s="5">
        <v>0</v>
      </c>
      <c r="EY74" s="5">
        <v>1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2150</v>
      </c>
      <c r="FX74" s="5">
        <v>1</v>
      </c>
      <c r="FY74" s="5">
        <v>0</v>
      </c>
      <c r="FZ74" s="5">
        <v>0</v>
      </c>
      <c r="GA74" s="5">
        <v>1</v>
      </c>
      <c r="GB74" s="5">
        <v>0</v>
      </c>
      <c r="GC74" s="5">
        <v>0</v>
      </c>
      <c r="GD74" s="5">
        <v>1</v>
      </c>
      <c r="GE74" s="5">
        <v>1</v>
      </c>
      <c r="GF74" s="5">
        <v>0</v>
      </c>
      <c r="GG74" s="5">
        <v>1</v>
      </c>
      <c r="GH74" s="5">
        <v>0</v>
      </c>
      <c r="GI74" s="12">
        <v>2549887.8306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1</v>
      </c>
      <c r="HW74" s="5">
        <v>0</v>
      </c>
      <c r="HX74" s="5">
        <v>0</v>
      </c>
      <c r="HY74" s="5">
        <v>0</v>
      </c>
      <c r="HZ74" s="5">
        <v>1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1</v>
      </c>
      <c r="IG74" s="5">
        <v>0</v>
      </c>
      <c r="IH74" s="5">
        <v>0</v>
      </c>
      <c r="II74" s="5">
        <v>1</v>
      </c>
      <c r="IJ74" s="5">
        <v>1</v>
      </c>
      <c r="IK74" s="5">
        <v>1</v>
      </c>
      <c r="IL74" s="5">
        <v>1</v>
      </c>
      <c r="IM74" s="5">
        <v>1</v>
      </c>
      <c r="IN74" s="5">
        <v>1</v>
      </c>
      <c r="IO74" s="5">
        <v>1</v>
      </c>
      <c r="IP74" s="5">
        <v>0</v>
      </c>
      <c r="IQ74" s="5">
        <v>0</v>
      </c>
      <c r="IR74" s="5">
        <v>0</v>
      </c>
      <c r="IS74" s="5">
        <v>1</v>
      </c>
      <c r="IT74" s="5">
        <v>0</v>
      </c>
    </row>
    <row r="75" spans="1:254" x14ac:dyDescent="0.25">
      <c r="A75" s="2" t="s">
        <v>271</v>
      </c>
      <c r="B75" s="5" t="s">
        <v>391</v>
      </c>
      <c r="C75" s="3" t="s">
        <v>391</v>
      </c>
      <c r="D75" s="3" t="s">
        <v>391</v>
      </c>
      <c r="E75" s="3" t="s">
        <v>391</v>
      </c>
      <c r="F75" s="3" t="s">
        <v>391</v>
      </c>
      <c r="G75" s="3">
        <v>31</v>
      </c>
      <c r="H75" s="3">
        <v>40.325000000000003</v>
      </c>
      <c r="I75" s="3">
        <v>35.662500000000001</v>
      </c>
      <c r="J75" s="3" t="s">
        <v>391</v>
      </c>
      <c r="K75" s="3" t="s">
        <v>391</v>
      </c>
      <c r="L75" s="3">
        <v>92.95</v>
      </c>
      <c r="M75" s="5">
        <v>0</v>
      </c>
      <c r="N75" s="5">
        <v>1</v>
      </c>
      <c r="O75" s="5">
        <v>0</v>
      </c>
      <c r="P75" s="3" t="s">
        <v>391</v>
      </c>
      <c r="Q75" s="3" t="s">
        <v>391</v>
      </c>
      <c r="R75" s="3" t="s">
        <v>391</v>
      </c>
      <c r="S75" s="3" t="s">
        <v>391</v>
      </c>
      <c r="T75" s="3" t="s">
        <v>391</v>
      </c>
      <c r="U75" s="3">
        <v>11.5</v>
      </c>
      <c r="V75" s="3" t="s">
        <v>391</v>
      </c>
      <c r="W75" s="3" t="s">
        <v>391</v>
      </c>
      <c r="X75" s="3" t="s">
        <v>391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1</v>
      </c>
      <c r="AH75" s="5">
        <v>0</v>
      </c>
      <c r="AI75" s="5" t="s">
        <v>391</v>
      </c>
      <c r="AJ75" s="5" t="s">
        <v>391</v>
      </c>
      <c r="AK75" s="5" t="s">
        <v>391</v>
      </c>
      <c r="AL75" s="5" t="s">
        <v>391</v>
      </c>
      <c r="AM75" s="5" t="s">
        <v>391</v>
      </c>
      <c r="AN75" s="3" t="s">
        <v>391</v>
      </c>
      <c r="AO75" s="3" t="s">
        <v>391</v>
      </c>
      <c r="AP75" s="3" t="s">
        <v>391</v>
      </c>
      <c r="AQ75" s="3" t="s">
        <v>391</v>
      </c>
      <c r="AR75" s="3">
        <v>4</v>
      </c>
      <c r="AS75" s="3">
        <v>4</v>
      </c>
      <c r="AT75" s="5" t="s">
        <v>391</v>
      </c>
      <c r="AU75" s="5" t="s">
        <v>391</v>
      </c>
      <c r="AV75" s="5" t="s">
        <v>391</v>
      </c>
      <c r="AW75" s="5" t="s">
        <v>391</v>
      </c>
      <c r="AX75" s="5" t="s">
        <v>391</v>
      </c>
      <c r="AY75" s="5" t="s">
        <v>391</v>
      </c>
      <c r="AZ75" s="5" t="s">
        <v>391</v>
      </c>
      <c r="BA75" s="5" t="s">
        <v>391</v>
      </c>
      <c r="BB75" s="3">
        <v>27.5</v>
      </c>
      <c r="BC75" s="5">
        <v>60</v>
      </c>
      <c r="BD75" s="3" t="s">
        <v>391</v>
      </c>
      <c r="BE75" s="3" t="s">
        <v>391</v>
      </c>
      <c r="BF75" s="5" t="s">
        <v>391</v>
      </c>
      <c r="BG75" s="5" t="s">
        <v>391</v>
      </c>
      <c r="BH75" s="5" t="s">
        <v>391</v>
      </c>
      <c r="BI75" s="5" t="s">
        <v>391</v>
      </c>
      <c r="BJ75" s="5" t="s">
        <v>391</v>
      </c>
      <c r="BK75" s="5" t="s">
        <v>391</v>
      </c>
      <c r="BL75" s="5" t="s">
        <v>391</v>
      </c>
      <c r="BM75" s="5" t="s">
        <v>391</v>
      </c>
      <c r="BN75" s="5" t="s">
        <v>391</v>
      </c>
      <c r="BO75" s="5" t="s">
        <v>391</v>
      </c>
      <c r="BP75" s="5" t="s">
        <v>391</v>
      </c>
      <c r="BQ75" s="5" t="s">
        <v>391</v>
      </c>
      <c r="BR75" s="5" t="s">
        <v>391</v>
      </c>
      <c r="BS75" s="5" t="s">
        <v>391</v>
      </c>
      <c r="BT75" s="5" t="s">
        <v>391</v>
      </c>
      <c r="BU75" s="5" t="s">
        <v>391</v>
      </c>
      <c r="BV75" s="5" t="s">
        <v>391</v>
      </c>
      <c r="BW75" s="5" t="s">
        <v>391</v>
      </c>
      <c r="BX75" s="5" t="s">
        <v>391</v>
      </c>
      <c r="BY75" s="5" t="s">
        <v>391</v>
      </c>
      <c r="BZ75" s="5" t="s">
        <v>391</v>
      </c>
      <c r="CA75" s="5" t="s">
        <v>391</v>
      </c>
      <c r="CB75" s="5" t="s">
        <v>391</v>
      </c>
      <c r="CC75" s="5" t="s">
        <v>391</v>
      </c>
      <c r="CD75" s="5" t="s">
        <v>391</v>
      </c>
      <c r="CE75" s="5" t="s">
        <v>391</v>
      </c>
      <c r="CF75" s="5" t="s">
        <v>391</v>
      </c>
      <c r="CG75" s="5" t="s">
        <v>391</v>
      </c>
      <c r="CH75" s="5" t="s">
        <v>391</v>
      </c>
      <c r="CI75" s="5" t="s">
        <v>391</v>
      </c>
      <c r="CJ75" s="5" t="s">
        <v>391</v>
      </c>
      <c r="CK75" s="3" t="s">
        <v>391</v>
      </c>
      <c r="CL75" s="5" t="s">
        <v>391</v>
      </c>
      <c r="CM75" s="5" t="s">
        <v>391</v>
      </c>
      <c r="CN75" s="5" t="s">
        <v>391</v>
      </c>
      <c r="CO75" s="5" t="s">
        <v>391</v>
      </c>
      <c r="CP75" s="5" t="s">
        <v>391</v>
      </c>
      <c r="CQ75" s="5">
        <v>1</v>
      </c>
      <c r="CR75" s="5">
        <v>0</v>
      </c>
      <c r="CS75" s="5">
        <v>1</v>
      </c>
      <c r="CT75" s="5">
        <v>0</v>
      </c>
      <c r="CU75" s="5" t="s">
        <v>391</v>
      </c>
      <c r="CV75" s="5" t="s">
        <v>391</v>
      </c>
      <c r="CW75" s="5" t="s">
        <v>391</v>
      </c>
      <c r="CX75" s="3" t="s">
        <v>391</v>
      </c>
      <c r="CY75" s="5" t="s">
        <v>391</v>
      </c>
      <c r="CZ75" s="5" t="s">
        <v>391</v>
      </c>
      <c r="DA75" s="5" t="s">
        <v>391</v>
      </c>
      <c r="DB75" s="5" t="s">
        <v>391</v>
      </c>
      <c r="DC75" s="5" t="s">
        <v>391</v>
      </c>
      <c r="DD75" s="5" t="s">
        <v>391</v>
      </c>
      <c r="DE75" s="5" t="s">
        <v>391</v>
      </c>
      <c r="DF75" s="5" t="s">
        <v>391</v>
      </c>
      <c r="DG75" s="5" t="s">
        <v>391</v>
      </c>
      <c r="DH75" s="5" t="s">
        <v>391</v>
      </c>
      <c r="DI75" s="5" t="s">
        <v>391</v>
      </c>
      <c r="DJ75" s="5" t="s">
        <v>391</v>
      </c>
      <c r="DK75" s="3" t="s">
        <v>391</v>
      </c>
      <c r="DL75" s="3" t="s">
        <v>391</v>
      </c>
      <c r="DM75" s="3" t="s">
        <v>391</v>
      </c>
      <c r="DN75" s="5" t="s">
        <v>391</v>
      </c>
      <c r="DO75" s="5" t="s">
        <v>391</v>
      </c>
      <c r="DP75" s="3" t="s">
        <v>391</v>
      </c>
      <c r="DQ75" s="3">
        <v>500</v>
      </c>
      <c r="DR75" s="3" t="s">
        <v>391</v>
      </c>
      <c r="DS75" s="5" t="s">
        <v>391</v>
      </c>
      <c r="DT75" s="5" t="s">
        <v>391</v>
      </c>
      <c r="DU75" s="5" t="s">
        <v>391</v>
      </c>
      <c r="DV75" s="5" t="s">
        <v>391</v>
      </c>
      <c r="DW75" s="5" t="s">
        <v>391</v>
      </c>
      <c r="DX75" s="5" t="s">
        <v>391</v>
      </c>
      <c r="DY75" s="5" t="s">
        <v>391</v>
      </c>
      <c r="DZ75" s="5" t="s">
        <v>391</v>
      </c>
      <c r="EA75" s="5" t="s">
        <v>391</v>
      </c>
      <c r="EB75" s="5" t="s">
        <v>391</v>
      </c>
      <c r="EC75" s="5" t="s">
        <v>391</v>
      </c>
      <c r="ED75" s="5" t="s">
        <v>391</v>
      </c>
      <c r="EE75" s="5" t="s">
        <v>391</v>
      </c>
      <c r="EF75" s="5" t="s">
        <v>391</v>
      </c>
      <c r="EG75" s="5" t="s">
        <v>391</v>
      </c>
      <c r="EH75" s="5" t="s">
        <v>391</v>
      </c>
      <c r="EI75" s="5" t="s">
        <v>391</v>
      </c>
      <c r="EJ75" s="5" t="s">
        <v>391</v>
      </c>
      <c r="EK75" s="5" t="s">
        <v>391</v>
      </c>
      <c r="EL75" s="5" t="s">
        <v>391</v>
      </c>
      <c r="EM75" s="5" t="s">
        <v>391</v>
      </c>
      <c r="EN75" s="5" t="s">
        <v>391</v>
      </c>
      <c r="EO75" s="5" t="s">
        <v>391</v>
      </c>
      <c r="EP75" s="5" t="s">
        <v>391</v>
      </c>
      <c r="EQ75" s="5" t="s">
        <v>391</v>
      </c>
      <c r="ER75" s="5" t="s">
        <v>391</v>
      </c>
      <c r="ES75" s="5" t="s">
        <v>391</v>
      </c>
      <c r="ET75" s="5" t="s">
        <v>391</v>
      </c>
      <c r="EU75" s="5" t="s">
        <v>391</v>
      </c>
      <c r="EV75" s="5" t="s">
        <v>391</v>
      </c>
      <c r="EW75" s="5" t="s">
        <v>391</v>
      </c>
      <c r="EX75" s="5" t="s">
        <v>391</v>
      </c>
      <c r="EY75" s="5" t="s">
        <v>391</v>
      </c>
      <c r="EZ75" s="5" t="s">
        <v>391</v>
      </c>
      <c r="FA75" s="5" t="s">
        <v>391</v>
      </c>
      <c r="FB75" s="5" t="s">
        <v>391</v>
      </c>
      <c r="FC75" s="5" t="s">
        <v>391</v>
      </c>
      <c r="FD75" s="5" t="s">
        <v>391</v>
      </c>
      <c r="FE75" s="5" t="s">
        <v>391</v>
      </c>
      <c r="FF75" s="5" t="s">
        <v>391</v>
      </c>
      <c r="FG75" s="5" t="s">
        <v>391</v>
      </c>
      <c r="FH75" s="5" t="s">
        <v>391</v>
      </c>
      <c r="FI75" s="5" t="s">
        <v>391</v>
      </c>
      <c r="FJ75" s="5" t="s">
        <v>391</v>
      </c>
      <c r="FK75" s="5" t="s">
        <v>391</v>
      </c>
      <c r="FL75" s="5" t="s">
        <v>391</v>
      </c>
      <c r="FM75" s="5" t="s">
        <v>391</v>
      </c>
      <c r="FN75" s="5" t="s">
        <v>391</v>
      </c>
      <c r="FO75" s="5" t="s">
        <v>391</v>
      </c>
      <c r="FP75" s="5" t="s">
        <v>391</v>
      </c>
      <c r="FQ75" s="5" t="s">
        <v>391</v>
      </c>
      <c r="FR75" s="5" t="s">
        <v>391</v>
      </c>
      <c r="FS75" s="5" t="s">
        <v>391</v>
      </c>
      <c r="FT75" s="5" t="s">
        <v>391</v>
      </c>
      <c r="FU75" s="5" t="s">
        <v>391</v>
      </c>
      <c r="FV75" s="5">
        <v>50</v>
      </c>
      <c r="FW75" s="5">
        <v>1500</v>
      </c>
      <c r="FX75" s="5">
        <v>1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1</v>
      </c>
      <c r="GE75" s="5">
        <v>1</v>
      </c>
      <c r="GF75" s="5">
        <v>0</v>
      </c>
      <c r="GG75" s="5">
        <v>0</v>
      </c>
      <c r="GH75" s="5">
        <v>0</v>
      </c>
      <c r="GI75" s="3">
        <v>79738.190499999997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1</v>
      </c>
      <c r="HX75" s="5">
        <v>0</v>
      </c>
      <c r="HY75" s="5">
        <v>0</v>
      </c>
      <c r="HZ75" s="5">
        <v>1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1</v>
      </c>
      <c r="IH75" s="5">
        <v>0</v>
      </c>
      <c r="II75" s="5">
        <v>1</v>
      </c>
      <c r="IJ75" s="5">
        <v>0</v>
      </c>
      <c r="IK75" s="5">
        <v>0</v>
      </c>
      <c r="IL75" s="5">
        <v>0</v>
      </c>
      <c r="IM75" s="5">
        <v>0</v>
      </c>
      <c r="IN75" s="5">
        <v>1</v>
      </c>
      <c r="IO75" s="5">
        <v>1</v>
      </c>
      <c r="IP75" s="5">
        <v>0</v>
      </c>
      <c r="IQ75" s="5">
        <v>0</v>
      </c>
      <c r="IR75" s="5">
        <v>0</v>
      </c>
      <c r="IS75" s="5">
        <v>1</v>
      </c>
      <c r="IT75" s="5">
        <v>0</v>
      </c>
    </row>
    <row r="76" spans="1:254" x14ac:dyDescent="0.25">
      <c r="A76" s="2" t="s">
        <v>272</v>
      </c>
      <c r="B76" s="5">
        <v>1</v>
      </c>
      <c r="C76" s="3" t="s">
        <v>391</v>
      </c>
      <c r="D76" s="3" t="s">
        <v>391</v>
      </c>
      <c r="E76" s="3" t="s">
        <v>391</v>
      </c>
      <c r="F76" s="3" t="s">
        <v>391</v>
      </c>
      <c r="G76" s="3" t="s">
        <v>391</v>
      </c>
      <c r="H76" s="3" t="s">
        <v>391</v>
      </c>
      <c r="I76" s="3">
        <v>33.308999999999997</v>
      </c>
      <c r="J76" s="3">
        <v>90</v>
      </c>
      <c r="K76" s="3">
        <v>110</v>
      </c>
      <c r="L76" s="3">
        <v>94</v>
      </c>
      <c r="M76" s="5">
        <v>0</v>
      </c>
      <c r="N76" s="5">
        <v>1</v>
      </c>
      <c r="O76" s="5">
        <v>0</v>
      </c>
      <c r="P76" s="3" t="s">
        <v>391</v>
      </c>
      <c r="Q76" s="3" t="s">
        <v>391</v>
      </c>
      <c r="R76" s="3" t="s">
        <v>391</v>
      </c>
      <c r="S76" s="3" t="s">
        <v>391</v>
      </c>
      <c r="T76" s="3" t="s">
        <v>391</v>
      </c>
      <c r="U76" s="3">
        <v>10.68</v>
      </c>
      <c r="V76" s="3" t="s">
        <v>391</v>
      </c>
      <c r="W76" s="3" t="s">
        <v>391</v>
      </c>
      <c r="X76" s="3" t="s">
        <v>391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1</v>
      </c>
      <c r="AN76" s="3" t="s">
        <v>391</v>
      </c>
      <c r="AO76" s="3" t="s">
        <v>391</v>
      </c>
      <c r="AP76" s="3" t="s">
        <v>391</v>
      </c>
      <c r="AQ76" s="3" t="s">
        <v>391</v>
      </c>
      <c r="AR76" s="3" t="s">
        <v>391</v>
      </c>
      <c r="AS76" s="3" t="s">
        <v>391</v>
      </c>
      <c r="AT76" s="5" t="s">
        <v>391</v>
      </c>
      <c r="AU76" s="5" t="s">
        <v>391</v>
      </c>
      <c r="AV76" s="5">
        <v>0</v>
      </c>
      <c r="AW76" s="5">
        <v>0</v>
      </c>
      <c r="AX76" s="5">
        <v>0</v>
      </c>
      <c r="AY76" s="5">
        <v>0</v>
      </c>
      <c r="AZ76" s="5">
        <v>1</v>
      </c>
      <c r="BA76" s="5">
        <v>0</v>
      </c>
      <c r="BB76" s="3">
        <v>30</v>
      </c>
      <c r="BC76" s="5">
        <v>60</v>
      </c>
      <c r="BD76" s="3">
        <v>1.5</v>
      </c>
      <c r="BE76" s="3" t="s">
        <v>391</v>
      </c>
      <c r="BF76" s="5">
        <v>1</v>
      </c>
      <c r="BG76" s="5">
        <v>0</v>
      </c>
      <c r="BH76" s="5">
        <v>0</v>
      </c>
      <c r="BI76" s="5">
        <v>1</v>
      </c>
      <c r="BJ76" s="5">
        <v>1</v>
      </c>
      <c r="BK76" s="5">
        <v>0</v>
      </c>
      <c r="BL76" s="5">
        <v>0</v>
      </c>
      <c r="BM76" s="5">
        <v>1</v>
      </c>
      <c r="BN76" s="5">
        <v>0</v>
      </c>
      <c r="BO76" s="5">
        <v>0</v>
      </c>
      <c r="BP76" s="5">
        <v>0</v>
      </c>
      <c r="BQ76" s="5">
        <v>1</v>
      </c>
      <c r="BR76" s="18" t="s">
        <v>391</v>
      </c>
      <c r="BS76" s="5" t="s">
        <v>391</v>
      </c>
      <c r="BT76" s="5" t="s">
        <v>391</v>
      </c>
      <c r="BU76" s="5" t="s">
        <v>391</v>
      </c>
      <c r="BV76" s="5" t="s">
        <v>391</v>
      </c>
      <c r="BW76" s="5" t="s">
        <v>391</v>
      </c>
      <c r="BX76" s="5" t="s">
        <v>391</v>
      </c>
      <c r="BY76" s="5">
        <v>0</v>
      </c>
      <c r="BZ76" s="5">
        <v>1</v>
      </c>
      <c r="CA76" s="5">
        <v>0</v>
      </c>
      <c r="CB76" s="5">
        <v>0</v>
      </c>
      <c r="CC76" s="5">
        <v>0</v>
      </c>
      <c r="CD76" s="5">
        <v>0</v>
      </c>
      <c r="CE76" s="5" t="s">
        <v>391</v>
      </c>
      <c r="CF76" s="5" t="s">
        <v>391</v>
      </c>
      <c r="CG76" s="5" t="s">
        <v>391</v>
      </c>
      <c r="CH76" s="5" t="s">
        <v>391</v>
      </c>
      <c r="CI76" s="5" t="s">
        <v>391</v>
      </c>
      <c r="CJ76" s="5" t="s">
        <v>391</v>
      </c>
      <c r="CK76" s="3" t="s">
        <v>391</v>
      </c>
      <c r="CL76" s="5">
        <v>0</v>
      </c>
      <c r="CM76" s="5">
        <v>0</v>
      </c>
      <c r="CN76" s="5">
        <v>1</v>
      </c>
      <c r="CO76" s="5">
        <v>1</v>
      </c>
      <c r="CP76" s="5">
        <v>0</v>
      </c>
      <c r="CQ76" s="5">
        <v>1</v>
      </c>
      <c r="CR76" s="5">
        <v>0</v>
      </c>
      <c r="CS76" s="5">
        <v>1</v>
      </c>
      <c r="CT76" s="5">
        <v>0</v>
      </c>
      <c r="CU76" s="5" t="s">
        <v>391</v>
      </c>
      <c r="CV76" s="5" t="s">
        <v>391</v>
      </c>
      <c r="CW76" s="5" t="s">
        <v>391</v>
      </c>
      <c r="CX76" s="3" t="s">
        <v>391</v>
      </c>
      <c r="CY76" s="5" t="s">
        <v>391</v>
      </c>
      <c r="CZ76" s="5" t="s">
        <v>391</v>
      </c>
      <c r="DA76" s="5" t="s">
        <v>391</v>
      </c>
      <c r="DB76" s="5" t="s">
        <v>391</v>
      </c>
      <c r="DC76" s="5" t="s">
        <v>391</v>
      </c>
      <c r="DD76" s="5" t="s">
        <v>391</v>
      </c>
      <c r="DE76" s="5" t="s">
        <v>391</v>
      </c>
      <c r="DF76" s="5" t="s">
        <v>391</v>
      </c>
      <c r="DG76" s="5" t="s">
        <v>391</v>
      </c>
      <c r="DH76" s="5" t="s">
        <v>391</v>
      </c>
      <c r="DI76" s="5" t="s">
        <v>391</v>
      </c>
      <c r="DJ76" s="5" t="s">
        <v>391</v>
      </c>
      <c r="DK76" s="3" t="s">
        <v>391</v>
      </c>
      <c r="DL76" s="3" t="s">
        <v>391</v>
      </c>
      <c r="DM76" s="3" t="s">
        <v>391</v>
      </c>
      <c r="DN76" s="5" t="s">
        <v>391</v>
      </c>
      <c r="DO76" s="5" t="s">
        <v>391</v>
      </c>
      <c r="DP76" s="3" t="s">
        <v>391</v>
      </c>
      <c r="DQ76" s="3">
        <v>500</v>
      </c>
      <c r="DR76" s="3" t="s">
        <v>391</v>
      </c>
      <c r="DS76" s="5">
        <v>0</v>
      </c>
      <c r="DT76" s="5">
        <v>0</v>
      </c>
      <c r="DU76" s="5">
        <v>0</v>
      </c>
      <c r="DV76" s="5">
        <v>0</v>
      </c>
      <c r="DW76" s="5">
        <v>1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1</v>
      </c>
      <c r="ET76" s="5">
        <v>0</v>
      </c>
      <c r="EU76" s="5">
        <v>0</v>
      </c>
      <c r="EV76" s="5">
        <v>1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1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 t="s">
        <v>391</v>
      </c>
      <c r="FW76" s="5" t="s">
        <v>391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1</v>
      </c>
      <c r="GF76" s="5">
        <v>0</v>
      </c>
      <c r="GG76" s="5">
        <v>0</v>
      </c>
      <c r="GH76" s="5">
        <v>0</v>
      </c>
      <c r="GI76" s="3">
        <v>29626.893499999998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1</v>
      </c>
      <c r="HY76" s="5">
        <v>0</v>
      </c>
      <c r="HZ76" s="5">
        <v>1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1</v>
      </c>
      <c r="IH76" s="5">
        <v>0</v>
      </c>
      <c r="II76" s="5">
        <v>1</v>
      </c>
      <c r="IJ76" s="5">
        <v>0</v>
      </c>
      <c r="IK76" s="5">
        <v>0</v>
      </c>
      <c r="IL76" s="5">
        <v>0</v>
      </c>
      <c r="IM76" s="5">
        <v>0</v>
      </c>
      <c r="IN76" s="5">
        <v>1</v>
      </c>
      <c r="IO76" s="5">
        <v>1</v>
      </c>
      <c r="IP76" s="5">
        <v>0</v>
      </c>
      <c r="IQ76" s="5">
        <v>0</v>
      </c>
      <c r="IR76" s="5">
        <v>0</v>
      </c>
      <c r="IS76" s="5">
        <v>1</v>
      </c>
      <c r="IT76" s="5">
        <v>0</v>
      </c>
    </row>
    <row r="77" spans="1:254" x14ac:dyDescent="0.25">
      <c r="A77" s="2" t="s">
        <v>273</v>
      </c>
      <c r="B77" s="5">
        <v>1</v>
      </c>
      <c r="C77" s="3" t="s">
        <v>391</v>
      </c>
      <c r="D77" s="3" t="s">
        <v>391</v>
      </c>
      <c r="E77" s="3">
        <v>2.2598571430000001</v>
      </c>
      <c r="F77" s="3" t="s">
        <v>391</v>
      </c>
      <c r="G77" s="3">
        <v>53.31</v>
      </c>
      <c r="H77" s="3">
        <v>55.93</v>
      </c>
      <c r="I77" s="3">
        <v>54.62</v>
      </c>
      <c r="J77" s="3" t="s">
        <v>391</v>
      </c>
      <c r="K77" s="3" t="s">
        <v>391</v>
      </c>
      <c r="L77" s="3">
        <v>125</v>
      </c>
      <c r="M77" s="5">
        <v>0</v>
      </c>
      <c r="N77" s="5">
        <v>0</v>
      </c>
      <c r="O77" s="5">
        <v>1</v>
      </c>
      <c r="P77" s="3" t="s">
        <v>391</v>
      </c>
      <c r="Q77" s="3" t="s">
        <v>391</v>
      </c>
      <c r="R77" s="3">
        <v>6.9041999999999994</v>
      </c>
      <c r="S77" s="3" t="s">
        <v>391</v>
      </c>
      <c r="T77" s="3" t="s">
        <v>391</v>
      </c>
      <c r="U77" s="3">
        <v>17.013114999999999</v>
      </c>
      <c r="V77" s="3" t="s">
        <v>391</v>
      </c>
      <c r="W77" s="3" t="s">
        <v>391</v>
      </c>
      <c r="X77" s="3" t="s">
        <v>391</v>
      </c>
      <c r="Y77" s="5">
        <v>0</v>
      </c>
      <c r="Z77" s="5">
        <v>1</v>
      </c>
      <c r="AA77" s="5">
        <v>0</v>
      </c>
      <c r="AB77" s="5">
        <v>0</v>
      </c>
      <c r="AC77" s="5">
        <v>1</v>
      </c>
      <c r="AD77" s="5">
        <v>1</v>
      </c>
      <c r="AE77" s="5">
        <v>0</v>
      </c>
      <c r="AF77" s="5">
        <v>1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1</v>
      </c>
      <c r="AN77" s="3" t="s">
        <v>391</v>
      </c>
      <c r="AO77" s="3" t="s">
        <v>391</v>
      </c>
      <c r="AP77" s="3" t="s">
        <v>391</v>
      </c>
      <c r="AQ77" s="3">
        <v>4</v>
      </c>
      <c r="AR77" s="3">
        <v>5</v>
      </c>
      <c r="AS77" s="3">
        <v>4</v>
      </c>
      <c r="AT77" s="5" t="s">
        <v>391</v>
      </c>
      <c r="AU77" s="5" t="s">
        <v>391</v>
      </c>
      <c r="AV77" s="5">
        <v>0</v>
      </c>
      <c r="AW77" s="5">
        <v>0</v>
      </c>
      <c r="AX77" s="5">
        <v>0</v>
      </c>
      <c r="AY77" s="5">
        <v>1</v>
      </c>
      <c r="AZ77" s="5">
        <v>0</v>
      </c>
      <c r="BA77" s="5">
        <v>0</v>
      </c>
      <c r="BB77" s="3">
        <v>20</v>
      </c>
      <c r="BC77" s="5">
        <v>10</v>
      </c>
      <c r="BD77" s="3">
        <v>5</v>
      </c>
      <c r="BE77" s="3" t="s">
        <v>391</v>
      </c>
      <c r="BF77" s="5" t="s">
        <v>391</v>
      </c>
      <c r="BG77" s="5">
        <v>1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1</v>
      </c>
      <c r="BS77" s="5">
        <v>0</v>
      </c>
      <c r="BT77" s="5">
        <v>0</v>
      </c>
      <c r="BU77" s="5">
        <v>1</v>
      </c>
      <c r="BV77" s="5">
        <v>1</v>
      </c>
      <c r="BW77" s="5">
        <v>0</v>
      </c>
      <c r="BX77" s="5" t="s">
        <v>391</v>
      </c>
      <c r="BY77" s="5">
        <v>1</v>
      </c>
      <c r="BZ77" s="5">
        <v>1</v>
      </c>
      <c r="CA77" s="5">
        <v>0</v>
      </c>
      <c r="CB77" s="5">
        <v>0</v>
      </c>
      <c r="CC77" s="5">
        <v>0</v>
      </c>
      <c r="CD77" s="5">
        <v>0</v>
      </c>
      <c r="CE77" s="5">
        <v>1</v>
      </c>
      <c r="CF77" s="5">
        <v>1</v>
      </c>
      <c r="CG77" s="5">
        <v>1</v>
      </c>
      <c r="CH77" s="5">
        <v>1</v>
      </c>
      <c r="CI77" s="5">
        <v>0</v>
      </c>
      <c r="CJ77" s="5">
        <v>0</v>
      </c>
      <c r="CK77" s="3">
        <v>0.21299999999999999</v>
      </c>
      <c r="CL77" s="5">
        <v>0</v>
      </c>
      <c r="CM77" s="5">
        <v>1</v>
      </c>
      <c r="CN77" s="5">
        <v>0</v>
      </c>
      <c r="CO77" s="5">
        <v>0</v>
      </c>
      <c r="CP77" s="5">
        <v>0</v>
      </c>
      <c r="CQ77" s="5">
        <v>1</v>
      </c>
      <c r="CR77" s="5">
        <v>0</v>
      </c>
      <c r="CS77" s="5">
        <v>1</v>
      </c>
      <c r="CT77" s="5">
        <v>0</v>
      </c>
      <c r="CU77" s="5" t="s">
        <v>391</v>
      </c>
      <c r="CV77" s="5" t="s">
        <v>391</v>
      </c>
      <c r="CW77" s="5" t="s">
        <v>391</v>
      </c>
      <c r="CX77" s="3" t="s">
        <v>391</v>
      </c>
      <c r="CY77" s="5" t="s">
        <v>391</v>
      </c>
      <c r="CZ77" s="5" t="s">
        <v>391</v>
      </c>
      <c r="DA77" s="5">
        <v>0</v>
      </c>
      <c r="DB77" s="5">
        <v>0</v>
      </c>
      <c r="DC77" s="5">
        <v>0</v>
      </c>
      <c r="DD77" s="5">
        <v>0</v>
      </c>
      <c r="DE77" s="5">
        <v>1</v>
      </c>
      <c r="DF77" s="5">
        <v>0</v>
      </c>
      <c r="DG77" s="5">
        <v>0</v>
      </c>
      <c r="DH77" s="5" t="s">
        <v>391</v>
      </c>
      <c r="DI77" s="5" t="s">
        <v>391</v>
      </c>
      <c r="DJ77" s="5" t="s">
        <v>391</v>
      </c>
      <c r="DK77" s="3" t="s">
        <v>391</v>
      </c>
      <c r="DL77" s="3" t="s">
        <v>391</v>
      </c>
      <c r="DM77" s="3" t="s">
        <v>391</v>
      </c>
      <c r="DN77" s="5" t="s">
        <v>391</v>
      </c>
      <c r="DO77" s="5" t="s">
        <v>391</v>
      </c>
      <c r="DP77" s="3" t="s">
        <v>391</v>
      </c>
      <c r="DQ77" s="3" t="s">
        <v>391</v>
      </c>
      <c r="DR77" s="3" t="s">
        <v>391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1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1</v>
      </c>
      <c r="FJ77" s="5">
        <v>1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1800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1</v>
      </c>
      <c r="GF77" s="5">
        <v>0</v>
      </c>
      <c r="GG77" s="5">
        <v>0</v>
      </c>
      <c r="GH77" s="5">
        <v>0</v>
      </c>
      <c r="GI77" s="3">
        <v>1906.4764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1</v>
      </c>
      <c r="HY77" s="5">
        <v>0</v>
      </c>
      <c r="HZ77" s="5">
        <v>0</v>
      </c>
      <c r="IA77" s="5">
        <v>1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1</v>
      </c>
      <c r="IH77" s="5">
        <v>0</v>
      </c>
      <c r="II77" s="5">
        <v>1</v>
      </c>
      <c r="IJ77" s="5">
        <v>0</v>
      </c>
      <c r="IK77" s="5">
        <v>1</v>
      </c>
      <c r="IL77" s="5">
        <v>0</v>
      </c>
      <c r="IM77" s="5">
        <v>1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1</v>
      </c>
      <c r="IT77" s="5">
        <v>0</v>
      </c>
    </row>
    <row r="78" spans="1:254" x14ac:dyDescent="0.25">
      <c r="A78" s="2" t="s">
        <v>274</v>
      </c>
      <c r="B78" s="5">
        <v>1</v>
      </c>
      <c r="C78" s="3" t="s">
        <v>391</v>
      </c>
      <c r="D78" s="3" t="s">
        <v>391</v>
      </c>
      <c r="E78" s="3" t="s">
        <v>391</v>
      </c>
      <c r="F78" s="3" t="s">
        <v>391</v>
      </c>
      <c r="G78" s="3">
        <v>60</v>
      </c>
      <c r="H78" s="3">
        <v>63.92</v>
      </c>
      <c r="I78" s="3">
        <v>61.96</v>
      </c>
      <c r="J78" s="3" t="s">
        <v>391</v>
      </c>
      <c r="K78" s="3" t="s">
        <v>391</v>
      </c>
      <c r="L78" s="3">
        <v>112.5</v>
      </c>
      <c r="M78" s="5">
        <v>0</v>
      </c>
      <c r="N78" s="5">
        <v>0</v>
      </c>
      <c r="O78" s="5">
        <v>1</v>
      </c>
      <c r="P78" s="3" t="s">
        <v>391</v>
      </c>
      <c r="Q78" s="3" t="s">
        <v>391</v>
      </c>
      <c r="R78" s="3">
        <v>9.0905000000000005</v>
      </c>
      <c r="S78" s="3" t="s">
        <v>391</v>
      </c>
      <c r="T78" s="3" t="s">
        <v>391</v>
      </c>
      <c r="U78" s="3">
        <v>21.252343490000001</v>
      </c>
      <c r="V78" s="3" t="s">
        <v>391</v>
      </c>
      <c r="W78" s="3" t="s">
        <v>391</v>
      </c>
      <c r="X78" s="3" t="s">
        <v>391</v>
      </c>
      <c r="Y78" s="5">
        <v>0</v>
      </c>
      <c r="Z78" s="5">
        <v>1</v>
      </c>
      <c r="AA78" s="5">
        <v>0</v>
      </c>
      <c r="AB78" s="5">
        <v>0</v>
      </c>
      <c r="AC78" s="5">
        <v>1</v>
      </c>
      <c r="AD78" s="5">
        <v>1</v>
      </c>
      <c r="AE78" s="5">
        <v>0</v>
      </c>
      <c r="AF78" s="5">
        <v>1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3" t="s">
        <v>391</v>
      </c>
      <c r="AO78" s="3" t="s">
        <v>391</v>
      </c>
      <c r="AP78" s="3" t="s">
        <v>391</v>
      </c>
      <c r="AQ78" s="3" t="s">
        <v>391</v>
      </c>
      <c r="AR78" s="3" t="s">
        <v>391</v>
      </c>
      <c r="AS78" s="3" t="s">
        <v>391</v>
      </c>
      <c r="AT78" s="5" t="s">
        <v>391</v>
      </c>
      <c r="AU78" s="5" t="s">
        <v>391</v>
      </c>
      <c r="AV78" s="5" t="s">
        <v>391</v>
      </c>
      <c r="AW78" s="5" t="s">
        <v>391</v>
      </c>
      <c r="AX78" s="5" t="s">
        <v>391</v>
      </c>
      <c r="AY78" s="5">
        <v>1</v>
      </c>
      <c r="AZ78" s="5">
        <v>0</v>
      </c>
      <c r="BA78" s="5">
        <v>0</v>
      </c>
      <c r="BB78" s="3">
        <v>20</v>
      </c>
      <c r="BC78" s="5">
        <v>10</v>
      </c>
      <c r="BD78" s="3">
        <v>6.5</v>
      </c>
      <c r="BE78" s="3" t="s">
        <v>391</v>
      </c>
      <c r="BF78" s="5" t="s">
        <v>391</v>
      </c>
      <c r="BG78" s="5">
        <v>1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1</v>
      </c>
      <c r="BS78" s="5">
        <v>0</v>
      </c>
      <c r="BT78" s="5">
        <v>0</v>
      </c>
      <c r="BU78" s="5">
        <v>1</v>
      </c>
      <c r="BV78" s="5">
        <v>1</v>
      </c>
      <c r="BW78" s="5">
        <v>0</v>
      </c>
      <c r="BX78" s="5" t="s">
        <v>391</v>
      </c>
      <c r="BY78" s="5">
        <v>1</v>
      </c>
      <c r="BZ78" s="5">
        <v>1</v>
      </c>
      <c r="CA78" s="5">
        <v>0</v>
      </c>
      <c r="CB78" s="5">
        <v>0</v>
      </c>
      <c r="CC78" s="5">
        <v>0</v>
      </c>
      <c r="CD78" s="5">
        <v>0</v>
      </c>
      <c r="CE78" s="5">
        <v>1</v>
      </c>
      <c r="CF78" s="5">
        <v>1</v>
      </c>
      <c r="CG78" s="5">
        <v>1</v>
      </c>
      <c r="CH78" s="5">
        <v>1</v>
      </c>
      <c r="CI78" s="5">
        <v>0</v>
      </c>
      <c r="CJ78" s="5">
        <v>0</v>
      </c>
      <c r="CK78" s="3">
        <v>0.21299999999999999</v>
      </c>
      <c r="CL78" s="5">
        <v>0</v>
      </c>
      <c r="CM78" s="5">
        <v>1</v>
      </c>
      <c r="CN78" s="5">
        <v>0</v>
      </c>
      <c r="CO78" s="5">
        <v>0</v>
      </c>
      <c r="CP78" s="5">
        <v>0</v>
      </c>
      <c r="CQ78" s="5">
        <v>1</v>
      </c>
      <c r="CR78" s="5">
        <v>0</v>
      </c>
      <c r="CS78" s="5">
        <v>1</v>
      </c>
      <c r="CT78" s="5">
        <v>0</v>
      </c>
      <c r="CU78" s="5" t="s">
        <v>391</v>
      </c>
      <c r="CV78" s="5" t="s">
        <v>391</v>
      </c>
      <c r="CW78" s="5" t="s">
        <v>391</v>
      </c>
      <c r="CX78" s="3" t="s">
        <v>391</v>
      </c>
      <c r="CY78" s="5" t="s">
        <v>391</v>
      </c>
      <c r="CZ78" s="5" t="s">
        <v>391</v>
      </c>
      <c r="DA78" s="5">
        <v>0</v>
      </c>
      <c r="DB78" s="5">
        <v>0</v>
      </c>
      <c r="DC78" s="5">
        <v>0</v>
      </c>
      <c r="DD78" s="5">
        <v>0</v>
      </c>
      <c r="DE78" s="5">
        <v>1</v>
      </c>
      <c r="DF78" s="5">
        <v>0</v>
      </c>
      <c r="DG78" s="5">
        <v>0</v>
      </c>
      <c r="DH78" s="5" t="s">
        <v>391</v>
      </c>
      <c r="DI78" s="5" t="s">
        <v>391</v>
      </c>
      <c r="DJ78" s="5" t="s">
        <v>391</v>
      </c>
      <c r="DK78" s="3" t="s">
        <v>391</v>
      </c>
      <c r="DL78" s="3" t="s">
        <v>391</v>
      </c>
      <c r="DM78" s="3" t="s">
        <v>391</v>
      </c>
      <c r="DN78" s="5" t="s">
        <v>391</v>
      </c>
      <c r="DO78" s="5" t="s">
        <v>391</v>
      </c>
      <c r="DP78" s="3" t="s">
        <v>391</v>
      </c>
      <c r="DQ78" s="3" t="s">
        <v>391</v>
      </c>
      <c r="DR78" s="3" t="s">
        <v>391</v>
      </c>
      <c r="DS78" s="5" t="s">
        <v>391</v>
      </c>
      <c r="DT78" s="5" t="s">
        <v>391</v>
      </c>
      <c r="DU78" s="5" t="s">
        <v>391</v>
      </c>
      <c r="DV78" s="5" t="s">
        <v>391</v>
      </c>
      <c r="DW78" s="5" t="s">
        <v>391</v>
      </c>
      <c r="DX78" s="5" t="s">
        <v>391</v>
      </c>
      <c r="DY78" s="5" t="s">
        <v>391</v>
      </c>
      <c r="DZ78" s="5" t="s">
        <v>391</v>
      </c>
      <c r="EA78" s="5" t="s">
        <v>391</v>
      </c>
      <c r="EB78" s="5" t="s">
        <v>391</v>
      </c>
      <c r="EC78" s="5" t="s">
        <v>391</v>
      </c>
      <c r="ED78" s="5" t="s">
        <v>391</v>
      </c>
      <c r="EE78" s="5" t="s">
        <v>391</v>
      </c>
      <c r="EF78" s="5" t="s">
        <v>391</v>
      </c>
      <c r="EG78" s="5" t="s">
        <v>391</v>
      </c>
      <c r="EH78" s="5" t="s">
        <v>391</v>
      </c>
      <c r="EI78" s="5" t="s">
        <v>391</v>
      </c>
      <c r="EJ78" s="5" t="s">
        <v>391</v>
      </c>
      <c r="EK78" s="5" t="s">
        <v>391</v>
      </c>
      <c r="EL78" s="5" t="s">
        <v>391</v>
      </c>
      <c r="EM78" s="5" t="s">
        <v>391</v>
      </c>
      <c r="EN78" s="5" t="s">
        <v>391</v>
      </c>
      <c r="EO78" s="5" t="s">
        <v>391</v>
      </c>
      <c r="EP78" s="5" t="s">
        <v>391</v>
      </c>
      <c r="EQ78" s="5" t="s">
        <v>391</v>
      </c>
      <c r="ER78" s="5" t="s">
        <v>391</v>
      </c>
      <c r="ES78" s="5" t="s">
        <v>391</v>
      </c>
      <c r="ET78" s="5" t="s">
        <v>391</v>
      </c>
      <c r="EU78" s="5" t="s">
        <v>391</v>
      </c>
      <c r="EV78" s="5" t="s">
        <v>391</v>
      </c>
      <c r="EW78" s="5" t="s">
        <v>391</v>
      </c>
      <c r="EX78" s="5" t="s">
        <v>391</v>
      </c>
      <c r="EY78" s="5" t="s">
        <v>391</v>
      </c>
      <c r="EZ78" s="5" t="s">
        <v>391</v>
      </c>
      <c r="FA78" s="5" t="s">
        <v>391</v>
      </c>
      <c r="FB78" s="5" t="s">
        <v>391</v>
      </c>
      <c r="FC78" s="5" t="s">
        <v>391</v>
      </c>
      <c r="FD78" s="5" t="s">
        <v>391</v>
      </c>
      <c r="FE78" s="5" t="s">
        <v>391</v>
      </c>
      <c r="FF78" s="5" t="s">
        <v>391</v>
      </c>
      <c r="FG78" s="5" t="s">
        <v>391</v>
      </c>
      <c r="FH78" s="5" t="s">
        <v>391</v>
      </c>
      <c r="FI78" s="5" t="s">
        <v>391</v>
      </c>
      <c r="FJ78" s="5" t="s">
        <v>391</v>
      </c>
      <c r="FK78" s="5" t="s">
        <v>391</v>
      </c>
      <c r="FL78" s="5" t="s">
        <v>391</v>
      </c>
      <c r="FM78" s="5" t="s">
        <v>391</v>
      </c>
      <c r="FN78" s="5" t="s">
        <v>391</v>
      </c>
      <c r="FO78" s="5" t="s">
        <v>391</v>
      </c>
      <c r="FP78" s="5" t="s">
        <v>391</v>
      </c>
      <c r="FQ78" s="5" t="s">
        <v>391</v>
      </c>
      <c r="FR78" s="5" t="s">
        <v>391</v>
      </c>
      <c r="FS78" s="5" t="s">
        <v>391</v>
      </c>
      <c r="FT78" s="5" t="s">
        <v>391</v>
      </c>
      <c r="FU78" s="5" t="s">
        <v>391</v>
      </c>
      <c r="FV78" s="5">
        <v>0</v>
      </c>
      <c r="FW78" s="5">
        <v>1040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1</v>
      </c>
      <c r="GF78" s="5">
        <v>0</v>
      </c>
      <c r="GG78" s="5">
        <v>0</v>
      </c>
      <c r="GH78" s="5">
        <v>0</v>
      </c>
      <c r="GI78" s="3">
        <v>572.3537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1</v>
      </c>
      <c r="HY78" s="5">
        <v>0</v>
      </c>
      <c r="HZ78" s="5">
        <v>0</v>
      </c>
      <c r="IA78" s="5">
        <v>0</v>
      </c>
      <c r="IB78" s="5">
        <v>1</v>
      </c>
      <c r="IC78" s="5">
        <v>0</v>
      </c>
      <c r="ID78" s="5">
        <v>0</v>
      </c>
      <c r="IE78" s="5">
        <v>0</v>
      </c>
      <c r="IF78" s="5">
        <v>0</v>
      </c>
      <c r="IG78" s="5">
        <v>1</v>
      </c>
      <c r="IH78" s="5">
        <v>0</v>
      </c>
      <c r="II78" s="5">
        <v>1</v>
      </c>
      <c r="IJ78" s="5">
        <v>0</v>
      </c>
      <c r="IK78" s="5">
        <v>1</v>
      </c>
      <c r="IL78" s="5">
        <v>0</v>
      </c>
      <c r="IM78" s="5">
        <v>1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1</v>
      </c>
      <c r="IT78" s="5">
        <v>0</v>
      </c>
    </row>
    <row r="79" spans="1:254" x14ac:dyDescent="0.25">
      <c r="A79" s="2" t="s">
        <v>275</v>
      </c>
      <c r="B79" s="5">
        <v>1</v>
      </c>
      <c r="C79" s="3" t="s">
        <v>391</v>
      </c>
      <c r="D79" s="3" t="s">
        <v>391</v>
      </c>
      <c r="E79" s="3">
        <v>3.9233082709999998</v>
      </c>
      <c r="F79" s="3" t="s">
        <v>391</v>
      </c>
      <c r="G79" s="3">
        <v>60.85</v>
      </c>
      <c r="H79" s="3">
        <v>62.16</v>
      </c>
      <c r="I79" s="3">
        <v>61.505000000000003</v>
      </c>
      <c r="J79" s="3" t="s">
        <v>391</v>
      </c>
      <c r="K79" s="3" t="s">
        <v>391</v>
      </c>
      <c r="L79" s="3">
        <v>121.605</v>
      </c>
      <c r="M79" s="5">
        <v>0</v>
      </c>
      <c r="N79" s="5">
        <v>0</v>
      </c>
      <c r="O79" s="5">
        <v>1</v>
      </c>
      <c r="P79" s="3" t="s">
        <v>391</v>
      </c>
      <c r="Q79" s="3" t="s">
        <v>391</v>
      </c>
      <c r="R79" s="3">
        <v>8.5898000000000003</v>
      </c>
      <c r="S79" s="3" t="s">
        <v>391</v>
      </c>
      <c r="T79" s="3" t="s">
        <v>391</v>
      </c>
      <c r="U79" s="3">
        <v>21.06764209</v>
      </c>
      <c r="V79" s="3" t="s">
        <v>391</v>
      </c>
      <c r="W79" s="3" t="s">
        <v>391</v>
      </c>
      <c r="X79" s="3" t="s">
        <v>391</v>
      </c>
      <c r="Y79" s="5">
        <v>0</v>
      </c>
      <c r="Z79" s="5">
        <v>1</v>
      </c>
      <c r="AA79" s="5">
        <v>0</v>
      </c>
      <c r="AB79" s="5">
        <v>0</v>
      </c>
      <c r="AC79" s="5">
        <v>1</v>
      </c>
      <c r="AD79" s="5">
        <v>1</v>
      </c>
      <c r="AE79" s="5">
        <v>0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1</v>
      </c>
      <c r="AN79" s="3" t="s">
        <v>391</v>
      </c>
      <c r="AO79" s="3" t="s">
        <v>391</v>
      </c>
      <c r="AP79" s="3" t="s">
        <v>391</v>
      </c>
      <c r="AQ79" s="3" t="s">
        <v>391</v>
      </c>
      <c r="AR79" s="3" t="s">
        <v>391</v>
      </c>
      <c r="AS79" s="3" t="s">
        <v>391</v>
      </c>
      <c r="AT79" s="5" t="s">
        <v>391</v>
      </c>
      <c r="AU79" s="5" t="s">
        <v>391</v>
      </c>
      <c r="AV79" s="5" t="s">
        <v>391</v>
      </c>
      <c r="AW79" s="5" t="s">
        <v>391</v>
      </c>
      <c r="AX79" s="5" t="s">
        <v>391</v>
      </c>
      <c r="AY79" s="5">
        <v>1</v>
      </c>
      <c r="AZ79" s="5">
        <v>0</v>
      </c>
      <c r="BA79" s="5">
        <v>0</v>
      </c>
      <c r="BB79" s="3">
        <v>20</v>
      </c>
      <c r="BC79" s="5">
        <v>10</v>
      </c>
      <c r="BD79" s="3">
        <v>6.5</v>
      </c>
      <c r="BE79" s="3" t="s">
        <v>391</v>
      </c>
      <c r="BF79" s="5" t="s">
        <v>391</v>
      </c>
      <c r="BG79" s="5">
        <v>1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1</v>
      </c>
      <c r="BS79" s="5">
        <v>0</v>
      </c>
      <c r="BT79" s="5">
        <v>0</v>
      </c>
      <c r="BU79" s="5">
        <v>1</v>
      </c>
      <c r="BV79" s="5">
        <v>1</v>
      </c>
      <c r="BW79" s="5">
        <v>0</v>
      </c>
      <c r="BX79" s="5" t="s">
        <v>391</v>
      </c>
      <c r="BY79" s="5">
        <v>1</v>
      </c>
      <c r="BZ79" s="5">
        <v>1</v>
      </c>
      <c r="CA79" s="5">
        <v>0</v>
      </c>
      <c r="CB79" s="5">
        <v>0</v>
      </c>
      <c r="CC79" s="5">
        <v>0</v>
      </c>
      <c r="CD79" s="5">
        <v>0</v>
      </c>
      <c r="CE79" s="5">
        <v>1</v>
      </c>
      <c r="CF79" s="5">
        <v>1</v>
      </c>
      <c r="CG79" s="5">
        <v>1</v>
      </c>
      <c r="CH79" s="5">
        <v>1</v>
      </c>
      <c r="CI79" s="5">
        <v>0</v>
      </c>
      <c r="CJ79" s="5">
        <v>0</v>
      </c>
      <c r="CK79" s="3">
        <v>0.21299999999999999</v>
      </c>
      <c r="CL79" s="5">
        <v>0</v>
      </c>
      <c r="CM79" s="5">
        <v>1</v>
      </c>
      <c r="CN79" s="5">
        <v>0</v>
      </c>
      <c r="CO79" s="5">
        <v>0</v>
      </c>
      <c r="CP79" s="5">
        <v>0</v>
      </c>
      <c r="CQ79" s="5">
        <v>1</v>
      </c>
      <c r="CR79" s="5">
        <v>0</v>
      </c>
      <c r="CS79" s="5">
        <v>1</v>
      </c>
      <c r="CT79" s="5">
        <v>0</v>
      </c>
      <c r="CU79" s="5" t="s">
        <v>391</v>
      </c>
      <c r="CV79" s="5" t="s">
        <v>391</v>
      </c>
      <c r="CW79" s="5" t="s">
        <v>391</v>
      </c>
      <c r="CX79" s="3" t="s">
        <v>391</v>
      </c>
      <c r="CY79" s="5" t="s">
        <v>391</v>
      </c>
      <c r="CZ79" s="5" t="s">
        <v>391</v>
      </c>
      <c r="DA79" s="5">
        <v>0</v>
      </c>
      <c r="DB79" s="5">
        <v>0</v>
      </c>
      <c r="DC79" s="5">
        <v>0</v>
      </c>
      <c r="DD79" s="5">
        <v>0</v>
      </c>
      <c r="DE79" s="5">
        <v>1</v>
      </c>
      <c r="DF79" s="5">
        <v>0</v>
      </c>
      <c r="DG79" s="5">
        <v>0</v>
      </c>
      <c r="DH79" s="5" t="s">
        <v>391</v>
      </c>
      <c r="DI79" s="5" t="s">
        <v>391</v>
      </c>
      <c r="DJ79" s="5" t="s">
        <v>391</v>
      </c>
      <c r="DK79" s="3" t="s">
        <v>391</v>
      </c>
      <c r="DL79" s="3" t="s">
        <v>391</v>
      </c>
      <c r="DM79" s="3" t="s">
        <v>391</v>
      </c>
      <c r="DN79" s="5" t="s">
        <v>391</v>
      </c>
      <c r="DO79" s="5" t="s">
        <v>391</v>
      </c>
      <c r="DP79" s="3" t="s">
        <v>391</v>
      </c>
      <c r="DQ79" s="3" t="s">
        <v>391</v>
      </c>
      <c r="DR79" s="3" t="s">
        <v>391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1</v>
      </c>
      <c r="FK79" s="5">
        <v>1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1170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1</v>
      </c>
      <c r="GF79" s="5">
        <v>0</v>
      </c>
      <c r="GG79" s="5">
        <v>0</v>
      </c>
      <c r="GH79" s="5">
        <v>0</v>
      </c>
      <c r="GI79" s="3">
        <v>3998.6801999999998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1</v>
      </c>
      <c r="HY79" s="5">
        <v>0</v>
      </c>
      <c r="HZ79" s="5">
        <v>0</v>
      </c>
      <c r="IA79" s="5">
        <v>1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1</v>
      </c>
      <c r="IH79" s="5">
        <v>0</v>
      </c>
      <c r="II79" s="5">
        <v>1</v>
      </c>
      <c r="IJ79" s="5">
        <v>0</v>
      </c>
      <c r="IK79" s="5">
        <v>1</v>
      </c>
      <c r="IL79" s="5">
        <v>0</v>
      </c>
      <c r="IM79" s="5">
        <v>1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1</v>
      </c>
      <c r="IT79" s="5">
        <v>0</v>
      </c>
    </row>
    <row r="80" spans="1:254" x14ac:dyDescent="0.25">
      <c r="A80" s="2" t="s">
        <v>276</v>
      </c>
      <c r="B80" s="5">
        <v>1</v>
      </c>
      <c r="C80" s="3" t="s">
        <v>391</v>
      </c>
      <c r="D80" s="3" t="s">
        <v>391</v>
      </c>
      <c r="E80" s="3">
        <v>2.8767857139999999</v>
      </c>
      <c r="F80" s="3" t="s">
        <v>391</v>
      </c>
      <c r="G80" s="3">
        <v>52.2</v>
      </c>
      <c r="H80" s="3">
        <v>56.23</v>
      </c>
      <c r="I80" s="3">
        <v>54.215000000000003</v>
      </c>
      <c r="J80" s="3" t="s">
        <v>391</v>
      </c>
      <c r="K80" s="3" t="s">
        <v>391</v>
      </c>
      <c r="L80" s="3">
        <v>94.61</v>
      </c>
      <c r="M80" s="5">
        <v>0</v>
      </c>
      <c r="N80" s="5">
        <v>0</v>
      </c>
      <c r="O80" s="5">
        <v>1</v>
      </c>
      <c r="P80" s="3" t="s">
        <v>391</v>
      </c>
      <c r="Q80" s="3" t="s">
        <v>391</v>
      </c>
      <c r="R80" s="3">
        <v>6.7203999999999997</v>
      </c>
      <c r="S80" s="3" t="s">
        <v>391</v>
      </c>
      <c r="T80" s="3" t="s">
        <v>391</v>
      </c>
      <c r="U80" s="3">
        <v>17.316506740000001</v>
      </c>
      <c r="V80" s="3" t="s">
        <v>391</v>
      </c>
      <c r="W80" s="3" t="s">
        <v>391</v>
      </c>
      <c r="X80" s="3">
        <v>4.8142899999999997</v>
      </c>
      <c r="Y80" s="5">
        <v>0</v>
      </c>
      <c r="Z80" s="5">
        <v>1</v>
      </c>
      <c r="AA80" s="5">
        <v>0</v>
      </c>
      <c r="AB80" s="5">
        <v>0</v>
      </c>
      <c r="AC80" s="5">
        <v>1</v>
      </c>
      <c r="AD80" s="5">
        <v>1</v>
      </c>
      <c r="AE80" s="5">
        <v>0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1</v>
      </c>
      <c r="AN80" s="3" t="s">
        <v>391</v>
      </c>
      <c r="AO80" s="3" t="s">
        <v>391</v>
      </c>
      <c r="AP80" s="3" t="s">
        <v>391</v>
      </c>
      <c r="AQ80" s="3" t="s">
        <v>391</v>
      </c>
      <c r="AR80" s="3" t="s">
        <v>391</v>
      </c>
      <c r="AS80" s="3">
        <v>3.5</v>
      </c>
      <c r="AT80" s="5" t="s">
        <v>391</v>
      </c>
      <c r="AU80" s="5" t="s">
        <v>391</v>
      </c>
      <c r="AV80" s="5" t="s">
        <v>391</v>
      </c>
      <c r="AW80" s="5" t="s">
        <v>391</v>
      </c>
      <c r="AX80" s="5" t="s">
        <v>391</v>
      </c>
      <c r="AY80" s="5">
        <v>1</v>
      </c>
      <c r="AZ80" s="5">
        <v>0</v>
      </c>
      <c r="BA80" s="5">
        <v>0</v>
      </c>
      <c r="BB80" s="3">
        <v>20</v>
      </c>
      <c r="BC80" s="5">
        <v>10</v>
      </c>
      <c r="BD80" s="3">
        <v>6.5</v>
      </c>
      <c r="BE80" s="3" t="s">
        <v>391</v>
      </c>
      <c r="BF80" s="5" t="s">
        <v>391</v>
      </c>
      <c r="BG80" s="5">
        <v>1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1</v>
      </c>
      <c r="BS80" s="5">
        <v>0</v>
      </c>
      <c r="BT80" s="5">
        <v>0</v>
      </c>
      <c r="BU80" s="5">
        <v>1</v>
      </c>
      <c r="BV80" s="5">
        <v>1</v>
      </c>
      <c r="BW80" s="5">
        <v>0</v>
      </c>
      <c r="BX80" s="5" t="s">
        <v>391</v>
      </c>
      <c r="BY80" s="5">
        <v>1</v>
      </c>
      <c r="BZ80" s="5">
        <v>1</v>
      </c>
      <c r="CA80" s="5">
        <v>0</v>
      </c>
      <c r="CB80" s="5">
        <v>0</v>
      </c>
      <c r="CC80" s="5">
        <v>0</v>
      </c>
      <c r="CD80" s="5">
        <v>0</v>
      </c>
      <c r="CE80" s="5">
        <v>1</v>
      </c>
      <c r="CF80" s="5">
        <v>1</v>
      </c>
      <c r="CG80" s="5">
        <v>1</v>
      </c>
      <c r="CH80" s="5">
        <v>1</v>
      </c>
      <c r="CI80" s="5">
        <v>0</v>
      </c>
      <c r="CJ80" s="5">
        <v>0</v>
      </c>
      <c r="CK80" s="3">
        <v>0.21299999999999999</v>
      </c>
      <c r="CL80" s="5">
        <v>0</v>
      </c>
      <c r="CM80" s="5">
        <v>1</v>
      </c>
      <c r="CN80" s="5">
        <v>0</v>
      </c>
      <c r="CO80" s="5">
        <v>0</v>
      </c>
      <c r="CP80" s="5">
        <v>0</v>
      </c>
      <c r="CQ80" s="5">
        <v>1</v>
      </c>
      <c r="CR80" s="5">
        <v>0</v>
      </c>
      <c r="CS80" s="5">
        <v>1</v>
      </c>
      <c r="CT80" s="5">
        <v>0</v>
      </c>
      <c r="CU80" s="5" t="s">
        <v>391</v>
      </c>
      <c r="CV80" s="5" t="s">
        <v>391</v>
      </c>
      <c r="CW80" s="5" t="s">
        <v>391</v>
      </c>
      <c r="CX80" s="3" t="s">
        <v>391</v>
      </c>
      <c r="CY80" s="5" t="s">
        <v>391</v>
      </c>
      <c r="CZ80" s="5" t="s">
        <v>391</v>
      </c>
      <c r="DA80" s="5">
        <v>0</v>
      </c>
      <c r="DB80" s="5">
        <v>0</v>
      </c>
      <c r="DC80" s="5">
        <v>0</v>
      </c>
      <c r="DD80" s="5">
        <v>0</v>
      </c>
      <c r="DE80" s="5">
        <v>1</v>
      </c>
      <c r="DF80" s="5">
        <v>0</v>
      </c>
      <c r="DG80" s="5">
        <v>0</v>
      </c>
      <c r="DH80" s="5" t="s">
        <v>391</v>
      </c>
      <c r="DI80" s="5" t="s">
        <v>391</v>
      </c>
      <c r="DJ80" s="5" t="s">
        <v>391</v>
      </c>
      <c r="DK80" s="3" t="s">
        <v>391</v>
      </c>
      <c r="DL80" s="3" t="s">
        <v>391</v>
      </c>
      <c r="DM80" s="3" t="s">
        <v>391</v>
      </c>
      <c r="DN80" s="5" t="s">
        <v>391</v>
      </c>
      <c r="DO80" s="5" t="s">
        <v>391</v>
      </c>
      <c r="DP80" s="3" t="s">
        <v>391</v>
      </c>
      <c r="DQ80" s="3" t="s">
        <v>391</v>
      </c>
      <c r="DR80" s="3" t="s">
        <v>391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1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80</v>
      </c>
      <c r="FW80" s="5">
        <v>1600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1</v>
      </c>
      <c r="GE80" s="5">
        <v>1</v>
      </c>
      <c r="GF80" s="5">
        <v>0</v>
      </c>
      <c r="GG80" s="5">
        <v>0</v>
      </c>
      <c r="GH80" s="5">
        <v>0</v>
      </c>
      <c r="GI80" s="3">
        <v>19689.929899999999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1</v>
      </c>
      <c r="HY80" s="5">
        <v>0</v>
      </c>
      <c r="HZ80" s="5">
        <v>0</v>
      </c>
      <c r="IA80" s="5">
        <v>1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1</v>
      </c>
      <c r="IH80" s="5">
        <v>0</v>
      </c>
      <c r="II80" s="5">
        <v>1</v>
      </c>
      <c r="IJ80" s="5">
        <v>0</v>
      </c>
      <c r="IK80" s="5">
        <v>1</v>
      </c>
      <c r="IL80" s="5">
        <v>0</v>
      </c>
      <c r="IM80" s="5">
        <v>1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1</v>
      </c>
      <c r="IT80" s="5">
        <v>0</v>
      </c>
    </row>
    <row r="81" spans="1:254" x14ac:dyDescent="0.25">
      <c r="A81" s="2" t="s">
        <v>277</v>
      </c>
      <c r="B81" s="5" t="s">
        <v>391</v>
      </c>
      <c r="C81" s="3" t="s">
        <v>391</v>
      </c>
      <c r="D81" s="3" t="s">
        <v>391</v>
      </c>
      <c r="E81" s="3" t="s">
        <v>391</v>
      </c>
      <c r="F81" s="3" t="s">
        <v>391</v>
      </c>
      <c r="G81" s="3" t="s">
        <v>391</v>
      </c>
      <c r="H81" s="3" t="s">
        <v>391</v>
      </c>
      <c r="I81" s="3" t="s">
        <v>391</v>
      </c>
      <c r="J81" s="3" t="s">
        <v>391</v>
      </c>
      <c r="K81" s="3" t="s">
        <v>391</v>
      </c>
      <c r="L81" s="3" t="s">
        <v>391</v>
      </c>
      <c r="M81" s="5">
        <v>0</v>
      </c>
      <c r="N81" s="5">
        <v>0</v>
      </c>
      <c r="O81" s="5">
        <v>1</v>
      </c>
      <c r="P81" s="3" t="s">
        <v>391</v>
      </c>
      <c r="Q81" s="3" t="s">
        <v>391</v>
      </c>
      <c r="R81" s="3" t="s">
        <v>391</v>
      </c>
      <c r="S81" s="3" t="s">
        <v>391</v>
      </c>
      <c r="T81" s="3" t="s">
        <v>391</v>
      </c>
      <c r="U81" s="3" t="s">
        <v>391</v>
      </c>
      <c r="V81" s="3" t="s">
        <v>391</v>
      </c>
      <c r="W81" s="3" t="s">
        <v>391</v>
      </c>
      <c r="X81" s="3" t="s">
        <v>391</v>
      </c>
      <c r="Y81" s="5">
        <v>0</v>
      </c>
      <c r="Z81" s="5">
        <v>1</v>
      </c>
      <c r="AA81" s="5">
        <v>0</v>
      </c>
      <c r="AB81" s="5">
        <v>0</v>
      </c>
      <c r="AC81" s="5">
        <v>1</v>
      </c>
      <c r="AD81" s="5">
        <v>1</v>
      </c>
      <c r="AE81" s="5">
        <v>0</v>
      </c>
      <c r="AF81" s="5">
        <v>1</v>
      </c>
      <c r="AG81" s="5">
        <v>0</v>
      </c>
      <c r="AH81" s="5">
        <v>0</v>
      </c>
      <c r="AI81" s="5" t="s">
        <v>391</v>
      </c>
      <c r="AJ81" s="5" t="s">
        <v>391</v>
      </c>
      <c r="AK81" s="5">
        <v>0</v>
      </c>
      <c r="AL81" s="5">
        <v>0</v>
      </c>
      <c r="AM81" s="5">
        <v>1</v>
      </c>
      <c r="AN81" s="3" t="s">
        <v>391</v>
      </c>
      <c r="AO81" s="3" t="s">
        <v>391</v>
      </c>
      <c r="AP81" s="3" t="s">
        <v>391</v>
      </c>
      <c r="AQ81" s="3" t="s">
        <v>391</v>
      </c>
      <c r="AR81" s="3" t="s">
        <v>391</v>
      </c>
      <c r="AS81" s="3" t="s">
        <v>391</v>
      </c>
      <c r="AT81" s="5" t="s">
        <v>391</v>
      </c>
      <c r="AU81" s="5" t="s">
        <v>391</v>
      </c>
      <c r="AV81" s="5" t="s">
        <v>391</v>
      </c>
      <c r="AW81" s="5" t="s">
        <v>391</v>
      </c>
      <c r="AX81" s="5" t="s">
        <v>391</v>
      </c>
      <c r="AY81" s="5">
        <v>1</v>
      </c>
      <c r="AZ81" s="5">
        <v>0</v>
      </c>
      <c r="BA81" s="5">
        <v>0</v>
      </c>
      <c r="BB81" s="3">
        <v>20</v>
      </c>
      <c r="BC81" s="5">
        <v>10</v>
      </c>
      <c r="BD81" s="3">
        <v>6.5</v>
      </c>
      <c r="BE81" s="3" t="s">
        <v>391</v>
      </c>
      <c r="BF81" s="5" t="s">
        <v>391</v>
      </c>
      <c r="BG81" s="5">
        <v>1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 t="s">
        <v>391</v>
      </c>
      <c r="BS81" s="5">
        <v>0</v>
      </c>
      <c r="BT81" s="5">
        <v>0</v>
      </c>
      <c r="BU81" s="5">
        <v>1</v>
      </c>
      <c r="BV81" s="5">
        <v>1</v>
      </c>
      <c r="BW81" s="5">
        <v>0</v>
      </c>
      <c r="BX81" s="5" t="s">
        <v>391</v>
      </c>
      <c r="BY81" s="5">
        <v>1</v>
      </c>
      <c r="BZ81" s="5">
        <v>1</v>
      </c>
      <c r="CA81" s="5">
        <v>0</v>
      </c>
      <c r="CB81" s="5">
        <v>0</v>
      </c>
      <c r="CC81" s="5">
        <v>0</v>
      </c>
      <c r="CD81" s="5">
        <v>0</v>
      </c>
      <c r="CE81" s="5">
        <v>1</v>
      </c>
      <c r="CF81" s="5">
        <v>1</v>
      </c>
      <c r="CG81" s="5">
        <v>1</v>
      </c>
      <c r="CH81" s="5">
        <v>1</v>
      </c>
      <c r="CI81" s="5">
        <v>0</v>
      </c>
      <c r="CJ81" s="5">
        <v>0</v>
      </c>
      <c r="CK81" s="3">
        <v>0.21299999999999999</v>
      </c>
      <c r="CL81" s="5">
        <v>0</v>
      </c>
      <c r="CM81" s="5">
        <v>1</v>
      </c>
      <c r="CN81" s="5">
        <v>0</v>
      </c>
      <c r="CO81" s="5">
        <v>0</v>
      </c>
      <c r="CP81" s="5">
        <v>0</v>
      </c>
      <c r="CQ81" s="5">
        <v>1</v>
      </c>
      <c r="CR81" s="5">
        <v>0</v>
      </c>
      <c r="CS81" s="5">
        <v>1</v>
      </c>
      <c r="CT81" s="5">
        <v>0</v>
      </c>
      <c r="CU81" s="5" t="s">
        <v>391</v>
      </c>
      <c r="CV81" s="5" t="s">
        <v>391</v>
      </c>
      <c r="CW81" s="5" t="s">
        <v>391</v>
      </c>
      <c r="CX81" s="3" t="s">
        <v>391</v>
      </c>
      <c r="CY81" s="5" t="s">
        <v>391</v>
      </c>
      <c r="CZ81" s="5" t="s">
        <v>391</v>
      </c>
      <c r="DA81" s="5" t="s">
        <v>391</v>
      </c>
      <c r="DB81" s="5">
        <v>0</v>
      </c>
      <c r="DC81" s="5">
        <v>0</v>
      </c>
      <c r="DD81" s="5">
        <v>0</v>
      </c>
      <c r="DE81" s="5">
        <v>1</v>
      </c>
      <c r="DF81" s="5">
        <v>0</v>
      </c>
      <c r="DG81" s="5">
        <v>0</v>
      </c>
      <c r="DH81" s="5" t="s">
        <v>391</v>
      </c>
      <c r="DI81" s="5" t="s">
        <v>391</v>
      </c>
      <c r="DJ81" s="5" t="s">
        <v>391</v>
      </c>
      <c r="DK81" s="3" t="s">
        <v>391</v>
      </c>
      <c r="DL81" s="3" t="s">
        <v>391</v>
      </c>
      <c r="DM81" s="3" t="s">
        <v>391</v>
      </c>
      <c r="DN81" s="5" t="s">
        <v>391</v>
      </c>
      <c r="DO81" s="5" t="s">
        <v>391</v>
      </c>
      <c r="DP81" s="3" t="s">
        <v>391</v>
      </c>
      <c r="DQ81" s="3" t="s">
        <v>391</v>
      </c>
      <c r="DR81" s="3" t="s">
        <v>391</v>
      </c>
      <c r="DS81" s="5" t="s">
        <v>391</v>
      </c>
      <c r="DT81" s="5" t="s">
        <v>391</v>
      </c>
      <c r="DU81" s="5" t="s">
        <v>391</v>
      </c>
      <c r="DV81" s="5" t="s">
        <v>391</v>
      </c>
      <c r="DW81" s="5" t="s">
        <v>391</v>
      </c>
      <c r="DX81" s="5" t="s">
        <v>391</v>
      </c>
      <c r="DY81" s="5" t="s">
        <v>391</v>
      </c>
      <c r="DZ81" s="5" t="s">
        <v>391</v>
      </c>
      <c r="EA81" s="5" t="s">
        <v>391</v>
      </c>
      <c r="EB81" s="5" t="s">
        <v>391</v>
      </c>
      <c r="EC81" s="5" t="s">
        <v>391</v>
      </c>
      <c r="ED81" s="5" t="s">
        <v>391</v>
      </c>
      <c r="EE81" s="5" t="s">
        <v>391</v>
      </c>
      <c r="EF81" s="5" t="s">
        <v>391</v>
      </c>
      <c r="EG81" s="5" t="s">
        <v>391</v>
      </c>
      <c r="EH81" s="5" t="s">
        <v>391</v>
      </c>
      <c r="EI81" s="5" t="s">
        <v>391</v>
      </c>
      <c r="EJ81" s="5" t="s">
        <v>391</v>
      </c>
      <c r="EK81" s="5" t="s">
        <v>391</v>
      </c>
      <c r="EL81" s="5" t="s">
        <v>391</v>
      </c>
      <c r="EM81" s="5" t="s">
        <v>391</v>
      </c>
      <c r="EN81" s="5" t="s">
        <v>391</v>
      </c>
      <c r="EO81" s="5" t="s">
        <v>391</v>
      </c>
      <c r="EP81" s="5" t="s">
        <v>391</v>
      </c>
      <c r="EQ81" s="5" t="s">
        <v>391</v>
      </c>
      <c r="ER81" s="5" t="s">
        <v>391</v>
      </c>
      <c r="ES81" s="5" t="s">
        <v>391</v>
      </c>
      <c r="ET81" s="5" t="s">
        <v>391</v>
      </c>
      <c r="EU81" s="5" t="s">
        <v>391</v>
      </c>
      <c r="EV81" s="5" t="s">
        <v>391</v>
      </c>
      <c r="EW81" s="5" t="s">
        <v>391</v>
      </c>
      <c r="EX81" s="5" t="s">
        <v>391</v>
      </c>
      <c r="EY81" s="5" t="s">
        <v>391</v>
      </c>
      <c r="EZ81" s="5" t="s">
        <v>391</v>
      </c>
      <c r="FA81" s="5" t="s">
        <v>391</v>
      </c>
      <c r="FB81" s="5" t="s">
        <v>391</v>
      </c>
      <c r="FC81" s="5" t="s">
        <v>391</v>
      </c>
      <c r="FD81" s="5" t="s">
        <v>391</v>
      </c>
      <c r="FE81" s="5" t="s">
        <v>391</v>
      </c>
      <c r="FF81" s="5" t="s">
        <v>391</v>
      </c>
      <c r="FG81" s="5" t="s">
        <v>391</v>
      </c>
      <c r="FH81" s="5" t="s">
        <v>391</v>
      </c>
      <c r="FI81" s="5" t="s">
        <v>391</v>
      </c>
      <c r="FJ81" s="5" t="s">
        <v>391</v>
      </c>
      <c r="FK81" s="5" t="s">
        <v>391</v>
      </c>
      <c r="FL81" s="5" t="s">
        <v>391</v>
      </c>
      <c r="FM81" s="5" t="s">
        <v>391</v>
      </c>
      <c r="FN81" s="5" t="s">
        <v>391</v>
      </c>
      <c r="FO81" s="5" t="s">
        <v>391</v>
      </c>
      <c r="FP81" s="5" t="s">
        <v>391</v>
      </c>
      <c r="FQ81" s="5" t="s">
        <v>391</v>
      </c>
      <c r="FR81" s="5" t="s">
        <v>391</v>
      </c>
      <c r="FS81" s="5" t="s">
        <v>391</v>
      </c>
      <c r="FT81" s="5" t="s">
        <v>391</v>
      </c>
      <c r="FU81" s="5" t="s">
        <v>391</v>
      </c>
      <c r="FV81" s="5" t="s">
        <v>391</v>
      </c>
      <c r="FW81" s="5" t="s">
        <v>391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1</v>
      </c>
      <c r="GF81" s="5">
        <v>0</v>
      </c>
      <c r="GG81" s="5">
        <v>0</v>
      </c>
      <c r="GH81" s="5">
        <v>0</v>
      </c>
      <c r="GI81" s="3">
        <v>30.078499999999998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1</v>
      </c>
      <c r="HY81" s="5">
        <v>0</v>
      </c>
      <c r="HZ81" s="5">
        <v>0</v>
      </c>
      <c r="IA81" s="5">
        <v>0</v>
      </c>
      <c r="IB81" s="5">
        <v>1</v>
      </c>
      <c r="IC81" s="5">
        <v>0</v>
      </c>
      <c r="ID81" s="5">
        <v>0</v>
      </c>
      <c r="IE81" s="5">
        <v>0</v>
      </c>
      <c r="IF81" s="5">
        <v>0</v>
      </c>
      <c r="IG81" s="5">
        <v>1</v>
      </c>
      <c r="IH81" s="5">
        <v>0</v>
      </c>
      <c r="II81" s="5">
        <v>0</v>
      </c>
      <c r="IJ81" s="5">
        <v>0</v>
      </c>
      <c r="IK81" s="5">
        <v>1</v>
      </c>
      <c r="IL81" s="5">
        <v>0</v>
      </c>
      <c r="IM81" s="5">
        <v>1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</row>
    <row r="82" spans="1:254" x14ac:dyDescent="0.25">
      <c r="A82" s="2" t="s">
        <v>278</v>
      </c>
      <c r="B82" s="5">
        <v>1</v>
      </c>
      <c r="C82" s="3" t="s">
        <v>391</v>
      </c>
      <c r="D82" s="3" t="s">
        <v>391</v>
      </c>
      <c r="E82" s="3" t="s">
        <v>391</v>
      </c>
      <c r="F82" s="3" t="s">
        <v>391</v>
      </c>
      <c r="G82" s="3">
        <v>58.478000000000002</v>
      </c>
      <c r="H82" s="3">
        <v>63.587499999999999</v>
      </c>
      <c r="I82" s="3">
        <v>61.03275</v>
      </c>
      <c r="J82" s="3">
        <v>115</v>
      </c>
      <c r="K82" s="3">
        <v>125</v>
      </c>
      <c r="L82" s="3">
        <v>119.5</v>
      </c>
      <c r="M82" s="5">
        <v>0</v>
      </c>
      <c r="N82" s="5">
        <v>0</v>
      </c>
      <c r="O82" s="5">
        <v>1</v>
      </c>
      <c r="P82" s="3" t="s">
        <v>391</v>
      </c>
      <c r="Q82" s="3" t="s">
        <v>391</v>
      </c>
      <c r="R82" s="3" t="s">
        <v>391</v>
      </c>
      <c r="S82" s="3" t="s">
        <v>391</v>
      </c>
      <c r="T82" s="3" t="s">
        <v>391</v>
      </c>
      <c r="U82" s="3" t="s">
        <v>391</v>
      </c>
      <c r="V82" s="3" t="s">
        <v>391</v>
      </c>
      <c r="W82" s="3" t="s">
        <v>391</v>
      </c>
      <c r="X82" s="3" t="s">
        <v>391</v>
      </c>
      <c r="Y82" s="5">
        <v>0</v>
      </c>
      <c r="Z82" s="5">
        <v>1</v>
      </c>
      <c r="AA82" s="5">
        <v>0</v>
      </c>
      <c r="AB82" s="5">
        <v>0</v>
      </c>
      <c r="AC82" s="5">
        <v>1</v>
      </c>
      <c r="AD82" s="5">
        <v>1</v>
      </c>
      <c r="AE82" s="5">
        <v>0</v>
      </c>
      <c r="AF82" s="5">
        <v>1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1</v>
      </c>
      <c r="AN82" s="3" t="s">
        <v>391</v>
      </c>
      <c r="AO82" s="3" t="s">
        <v>391</v>
      </c>
      <c r="AP82" s="3" t="s">
        <v>391</v>
      </c>
      <c r="AQ82" s="3">
        <v>3</v>
      </c>
      <c r="AR82" s="3">
        <v>5</v>
      </c>
      <c r="AS82" s="3">
        <v>3</v>
      </c>
      <c r="AT82" s="5" t="s">
        <v>391</v>
      </c>
      <c r="AU82" s="5" t="s">
        <v>391</v>
      </c>
      <c r="AV82" s="5">
        <v>0</v>
      </c>
      <c r="AW82" s="5">
        <v>0</v>
      </c>
      <c r="AX82" s="5">
        <v>0</v>
      </c>
      <c r="AY82" s="5">
        <v>1</v>
      </c>
      <c r="AZ82" s="5">
        <v>0</v>
      </c>
      <c r="BA82" s="5">
        <v>0</v>
      </c>
      <c r="BB82" s="3">
        <v>25</v>
      </c>
      <c r="BC82" s="5">
        <v>11.333</v>
      </c>
      <c r="BD82" s="3">
        <v>6.5</v>
      </c>
      <c r="BE82" s="3" t="s">
        <v>391</v>
      </c>
      <c r="BF82" s="5">
        <v>0</v>
      </c>
      <c r="BG82" s="5">
        <v>1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1</v>
      </c>
      <c r="BS82" s="5">
        <v>0</v>
      </c>
      <c r="BT82" s="5">
        <v>0</v>
      </c>
      <c r="BU82" s="5">
        <v>1</v>
      </c>
      <c r="BV82" s="5">
        <v>1</v>
      </c>
      <c r="BW82" s="5">
        <v>0</v>
      </c>
      <c r="BX82" s="5" t="s">
        <v>391</v>
      </c>
      <c r="BY82" s="5">
        <v>1</v>
      </c>
      <c r="BZ82" s="5">
        <v>1</v>
      </c>
      <c r="CA82" s="5">
        <v>0</v>
      </c>
      <c r="CB82" s="5">
        <v>0</v>
      </c>
      <c r="CC82" s="5">
        <v>0</v>
      </c>
      <c r="CD82" s="5">
        <v>0</v>
      </c>
      <c r="CE82" s="5">
        <v>1</v>
      </c>
      <c r="CF82" s="5">
        <v>1</v>
      </c>
      <c r="CG82" s="5">
        <v>1</v>
      </c>
      <c r="CH82" s="5">
        <v>1</v>
      </c>
      <c r="CI82" s="5">
        <v>0</v>
      </c>
      <c r="CJ82" s="5">
        <v>0</v>
      </c>
      <c r="CK82" s="3">
        <v>0.21299999999999999</v>
      </c>
      <c r="CL82" s="5">
        <v>0</v>
      </c>
      <c r="CM82" s="5">
        <v>1</v>
      </c>
      <c r="CN82" s="5">
        <v>0</v>
      </c>
      <c r="CO82" s="5">
        <v>0</v>
      </c>
      <c r="CP82" s="5">
        <v>0</v>
      </c>
      <c r="CQ82" s="5">
        <v>1</v>
      </c>
      <c r="CR82" s="5">
        <v>0</v>
      </c>
      <c r="CS82" s="5">
        <v>1</v>
      </c>
      <c r="CT82" s="5">
        <v>0</v>
      </c>
      <c r="CU82" s="5" t="s">
        <v>391</v>
      </c>
      <c r="CV82" s="5" t="s">
        <v>391</v>
      </c>
      <c r="CW82" s="5" t="s">
        <v>391</v>
      </c>
      <c r="CX82" s="3" t="s">
        <v>391</v>
      </c>
      <c r="CY82" s="5" t="s">
        <v>391</v>
      </c>
      <c r="CZ82" s="5" t="s">
        <v>391</v>
      </c>
      <c r="DA82" s="5" t="s">
        <v>391</v>
      </c>
      <c r="DB82" s="5">
        <v>0</v>
      </c>
      <c r="DC82" s="5">
        <v>0</v>
      </c>
      <c r="DD82" s="5">
        <v>0</v>
      </c>
      <c r="DE82" s="5">
        <v>1</v>
      </c>
      <c r="DF82" s="5">
        <v>0</v>
      </c>
      <c r="DG82" s="5">
        <v>0</v>
      </c>
      <c r="DH82" s="5" t="s">
        <v>391</v>
      </c>
      <c r="DI82" s="5" t="s">
        <v>391</v>
      </c>
      <c r="DJ82" s="5" t="s">
        <v>391</v>
      </c>
      <c r="DK82" s="3" t="s">
        <v>391</v>
      </c>
      <c r="DL82" s="3" t="s">
        <v>391</v>
      </c>
      <c r="DM82" s="3" t="s">
        <v>391</v>
      </c>
      <c r="DN82" s="5" t="s">
        <v>391</v>
      </c>
      <c r="DO82" s="5" t="s">
        <v>391</v>
      </c>
      <c r="DP82" s="3" t="s">
        <v>391</v>
      </c>
      <c r="DQ82" s="3" t="s">
        <v>391</v>
      </c>
      <c r="DR82" s="3" t="s">
        <v>391</v>
      </c>
      <c r="DS82" s="5">
        <v>0</v>
      </c>
      <c r="DT82" s="5">
        <v>0</v>
      </c>
      <c r="DU82" s="5">
        <v>0</v>
      </c>
      <c r="DV82" s="5">
        <v>0</v>
      </c>
      <c r="DW82" s="5">
        <v>1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1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1</v>
      </c>
      <c r="FK82" s="5">
        <v>1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2500</v>
      </c>
      <c r="FX82" s="5">
        <v>1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1</v>
      </c>
      <c r="GF82" s="5">
        <v>0</v>
      </c>
      <c r="GG82" s="5">
        <v>0</v>
      </c>
      <c r="GH82" s="5">
        <v>0</v>
      </c>
      <c r="GI82" s="3">
        <v>13588.9228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1</v>
      </c>
      <c r="HY82" s="5">
        <v>0</v>
      </c>
      <c r="HZ82" s="5">
        <v>0</v>
      </c>
      <c r="IA82" s="5">
        <v>1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1</v>
      </c>
      <c r="IH82" s="5">
        <v>0</v>
      </c>
      <c r="II82" s="5">
        <v>1</v>
      </c>
      <c r="IJ82" s="5">
        <v>0</v>
      </c>
      <c r="IK82" s="5">
        <v>1</v>
      </c>
      <c r="IL82" s="5">
        <v>0</v>
      </c>
      <c r="IM82" s="5">
        <v>1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1</v>
      </c>
      <c r="IT82" s="5">
        <v>0</v>
      </c>
    </row>
    <row r="83" spans="1:254" x14ac:dyDescent="0.25">
      <c r="A83" s="2" t="s">
        <v>279</v>
      </c>
      <c r="B83" s="5">
        <v>1</v>
      </c>
      <c r="C83" s="3" t="s">
        <v>391</v>
      </c>
      <c r="D83" s="3" t="s">
        <v>391</v>
      </c>
      <c r="E83" s="3">
        <v>5.0842105259999997</v>
      </c>
      <c r="F83" s="3" t="s">
        <v>391</v>
      </c>
      <c r="G83" s="3">
        <v>60.47</v>
      </c>
      <c r="H83" s="3">
        <v>63.6</v>
      </c>
      <c r="I83" s="3">
        <v>62.034999999999997</v>
      </c>
      <c r="J83" s="3" t="s">
        <v>391</v>
      </c>
      <c r="K83" s="3" t="s">
        <v>391</v>
      </c>
      <c r="L83" s="3">
        <v>116.58499999999999</v>
      </c>
      <c r="M83" s="5">
        <v>0</v>
      </c>
      <c r="N83" s="5">
        <v>0</v>
      </c>
      <c r="O83" s="5">
        <v>1</v>
      </c>
      <c r="P83" s="3" t="s">
        <v>391</v>
      </c>
      <c r="Q83" s="3" t="s">
        <v>391</v>
      </c>
      <c r="R83" s="3" t="s">
        <v>391</v>
      </c>
      <c r="S83" s="3" t="s">
        <v>391</v>
      </c>
      <c r="T83" s="3" t="s">
        <v>391</v>
      </c>
      <c r="U83" s="3">
        <v>20.989903559999998</v>
      </c>
      <c r="V83" s="3" t="s">
        <v>391</v>
      </c>
      <c r="W83" s="3" t="s">
        <v>391</v>
      </c>
      <c r="X83" s="3" t="s">
        <v>391</v>
      </c>
      <c r="Y83" s="5">
        <v>0</v>
      </c>
      <c r="Z83" s="5">
        <v>1</v>
      </c>
      <c r="AA83" s="5">
        <v>0</v>
      </c>
      <c r="AB83" s="5">
        <v>0</v>
      </c>
      <c r="AC83" s="5">
        <v>1</v>
      </c>
      <c r="AD83" s="5">
        <v>1</v>
      </c>
      <c r="AE83" s="5">
        <v>0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1</v>
      </c>
      <c r="AN83" s="3" t="s">
        <v>391</v>
      </c>
      <c r="AO83" s="3" t="s">
        <v>391</v>
      </c>
      <c r="AP83" s="3" t="s">
        <v>391</v>
      </c>
      <c r="AQ83" s="3" t="s">
        <v>391</v>
      </c>
      <c r="AR83" s="3" t="s">
        <v>391</v>
      </c>
      <c r="AS83" s="3">
        <v>2.5</v>
      </c>
      <c r="AT83" s="5" t="s">
        <v>391</v>
      </c>
      <c r="AU83" s="5" t="s">
        <v>391</v>
      </c>
      <c r="AV83" s="5" t="s">
        <v>391</v>
      </c>
      <c r="AW83" s="5" t="s">
        <v>391</v>
      </c>
      <c r="AX83" s="5" t="s">
        <v>391</v>
      </c>
      <c r="AY83" s="5">
        <v>1</v>
      </c>
      <c r="AZ83" s="5">
        <v>0</v>
      </c>
      <c r="BA83" s="5">
        <v>0</v>
      </c>
      <c r="BB83" s="3">
        <v>20</v>
      </c>
      <c r="BC83" s="5">
        <v>10</v>
      </c>
      <c r="BD83" s="3">
        <v>6.5</v>
      </c>
      <c r="BE83" s="3" t="s">
        <v>391</v>
      </c>
      <c r="BF83" s="5" t="s">
        <v>391</v>
      </c>
      <c r="BG83" s="5">
        <v>1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1</v>
      </c>
      <c r="BS83" s="5">
        <v>0</v>
      </c>
      <c r="BT83" s="5">
        <v>0</v>
      </c>
      <c r="BU83" s="5">
        <v>1</v>
      </c>
      <c r="BV83" s="5">
        <v>1</v>
      </c>
      <c r="BW83" s="5">
        <v>0</v>
      </c>
      <c r="BX83" s="5" t="s">
        <v>391</v>
      </c>
      <c r="BY83" s="5">
        <v>1</v>
      </c>
      <c r="BZ83" s="5">
        <v>1</v>
      </c>
      <c r="CA83" s="5">
        <v>0</v>
      </c>
      <c r="CB83" s="5">
        <v>0</v>
      </c>
      <c r="CC83" s="5">
        <v>0</v>
      </c>
      <c r="CD83" s="5">
        <v>0</v>
      </c>
      <c r="CE83" s="5">
        <v>1</v>
      </c>
      <c r="CF83" s="5">
        <v>1</v>
      </c>
      <c r="CG83" s="5">
        <v>1</v>
      </c>
      <c r="CH83" s="5">
        <v>1</v>
      </c>
      <c r="CI83" s="5">
        <v>0</v>
      </c>
      <c r="CJ83" s="5">
        <v>0</v>
      </c>
      <c r="CK83" s="3">
        <v>0.21299999999999999</v>
      </c>
      <c r="CL83" s="5">
        <v>0</v>
      </c>
      <c r="CM83" s="5">
        <v>1</v>
      </c>
      <c r="CN83" s="5">
        <v>0</v>
      </c>
      <c r="CO83" s="5">
        <v>0</v>
      </c>
      <c r="CP83" s="5">
        <v>0</v>
      </c>
      <c r="CQ83" s="5">
        <v>1</v>
      </c>
      <c r="CR83" s="5">
        <v>0</v>
      </c>
      <c r="CS83" s="5">
        <v>1</v>
      </c>
      <c r="CT83" s="5">
        <v>0</v>
      </c>
      <c r="CU83" s="5" t="s">
        <v>391</v>
      </c>
      <c r="CV83" s="5" t="s">
        <v>391</v>
      </c>
      <c r="CW83" s="5" t="s">
        <v>391</v>
      </c>
      <c r="CX83" s="3" t="s">
        <v>391</v>
      </c>
      <c r="CY83" s="5" t="s">
        <v>391</v>
      </c>
      <c r="CZ83" s="5" t="s">
        <v>391</v>
      </c>
      <c r="DA83" s="5" t="s">
        <v>391</v>
      </c>
      <c r="DB83" s="5">
        <v>0</v>
      </c>
      <c r="DC83" s="5">
        <v>0</v>
      </c>
      <c r="DD83" s="5">
        <v>0</v>
      </c>
      <c r="DE83" s="5">
        <v>1</v>
      </c>
      <c r="DF83" s="5">
        <v>0</v>
      </c>
      <c r="DG83" s="5">
        <v>0</v>
      </c>
      <c r="DH83" s="5" t="s">
        <v>391</v>
      </c>
      <c r="DI83" s="5" t="s">
        <v>391</v>
      </c>
      <c r="DJ83" s="5" t="s">
        <v>391</v>
      </c>
      <c r="DK83" s="3" t="s">
        <v>391</v>
      </c>
      <c r="DL83" s="3" t="s">
        <v>391</v>
      </c>
      <c r="DM83" s="3" t="s">
        <v>391</v>
      </c>
      <c r="DN83" s="5" t="s">
        <v>391</v>
      </c>
      <c r="DO83" s="5" t="s">
        <v>391</v>
      </c>
      <c r="DP83" s="3" t="s">
        <v>391</v>
      </c>
      <c r="DQ83" s="3" t="s">
        <v>391</v>
      </c>
      <c r="DR83" s="3" t="s">
        <v>391</v>
      </c>
      <c r="DS83" s="5" t="s">
        <v>391</v>
      </c>
      <c r="DT83" s="5" t="s">
        <v>391</v>
      </c>
      <c r="DU83" s="5" t="s">
        <v>391</v>
      </c>
      <c r="DV83" s="5" t="s">
        <v>391</v>
      </c>
      <c r="DW83" s="5" t="s">
        <v>391</v>
      </c>
      <c r="DX83" s="5" t="s">
        <v>391</v>
      </c>
      <c r="DY83" s="5" t="s">
        <v>391</v>
      </c>
      <c r="DZ83" s="5" t="s">
        <v>391</v>
      </c>
      <c r="EA83" s="5" t="s">
        <v>391</v>
      </c>
      <c r="EB83" s="5" t="s">
        <v>391</v>
      </c>
      <c r="EC83" s="5" t="s">
        <v>391</v>
      </c>
      <c r="ED83" s="5" t="s">
        <v>391</v>
      </c>
      <c r="EE83" s="5" t="s">
        <v>391</v>
      </c>
      <c r="EF83" s="5" t="s">
        <v>391</v>
      </c>
      <c r="EG83" s="5" t="s">
        <v>391</v>
      </c>
      <c r="EH83" s="5" t="s">
        <v>391</v>
      </c>
      <c r="EI83" s="5" t="s">
        <v>391</v>
      </c>
      <c r="EJ83" s="5" t="s">
        <v>391</v>
      </c>
      <c r="EK83" s="5" t="s">
        <v>391</v>
      </c>
      <c r="EL83" s="5" t="s">
        <v>391</v>
      </c>
      <c r="EM83" s="5" t="s">
        <v>391</v>
      </c>
      <c r="EN83" s="5" t="s">
        <v>391</v>
      </c>
      <c r="EO83" s="5" t="s">
        <v>391</v>
      </c>
      <c r="EP83" s="5" t="s">
        <v>391</v>
      </c>
      <c r="EQ83" s="5" t="s">
        <v>391</v>
      </c>
      <c r="ER83" s="5" t="s">
        <v>391</v>
      </c>
      <c r="ES83" s="5" t="s">
        <v>391</v>
      </c>
      <c r="ET83" s="5" t="s">
        <v>391</v>
      </c>
      <c r="EU83" s="5" t="s">
        <v>391</v>
      </c>
      <c r="EV83" s="5" t="s">
        <v>391</v>
      </c>
      <c r="EW83" s="5" t="s">
        <v>391</v>
      </c>
      <c r="EX83" s="5" t="s">
        <v>391</v>
      </c>
      <c r="EY83" s="5" t="s">
        <v>391</v>
      </c>
      <c r="EZ83" s="5" t="s">
        <v>391</v>
      </c>
      <c r="FA83" s="5" t="s">
        <v>391</v>
      </c>
      <c r="FB83" s="5" t="s">
        <v>391</v>
      </c>
      <c r="FC83" s="5" t="s">
        <v>391</v>
      </c>
      <c r="FD83" s="5" t="s">
        <v>391</v>
      </c>
      <c r="FE83" s="5" t="s">
        <v>391</v>
      </c>
      <c r="FF83" s="5" t="s">
        <v>391</v>
      </c>
      <c r="FG83" s="5" t="s">
        <v>391</v>
      </c>
      <c r="FH83" s="5" t="s">
        <v>391</v>
      </c>
      <c r="FI83" s="5" t="s">
        <v>391</v>
      </c>
      <c r="FJ83" s="5" t="s">
        <v>391</v>
      </c>
      <c r="FK83" s="5" t="s">
        <v>391</v>
      </c>
      <c r="FL83" s="5" t="s">
        <v>391</v>
      </c>
      <c r="FM83" s="5" t="s">
        <v>391</v>
      </c>
      <c r="FN83" s="5" t="s">
        <v>391</v>
      </c>
      <c r="FO83" s="5" t="s">
        <v>391</v>
      </c>
      <c r="FP83" s="5" t="s">
        <v>391</v>
      </c>
      <c r="FQ83" s="5" t="s">
        <v>391</v>
      </c>
      <c r="FR83" s="5" t="s">
        <v>391</v>
      </c>
      <c r="FS83" s="5" t="s">
        <v>391</v>
      </c>
      <c r="FT83" s="5" t="s">
        <v>391</v>
      </c>
      <c r="FU83" s="5" t="s">
        <v>391</v>
      </c>
      <c r="FV83" s="5">
        <v>200</v>
      </c>
      <c r="FW83" s="5">
        <v>1360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1</v>
      </c>
      <c r="GF83" s="5">
        <v>0</v>
      </c>
      <c r="GG83" s="5">
        <v>0</v>
      </c>
      <c r="GH83" s="5">
        <v>0</v>
      </c>
      <c r="GI83" s="3">
        <v>649.98469999999998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1</v>
      </c>
      <c r="HY83" s="5">
        <v>0</v>
      </c>
      <c r="HZ83" s="5">
        <v>0</v>
      </c>
      <c r="IA83" s="5">
        <v>0</v>
      </c>
      <c r="IB83" s="5">
        <v>0</v>
      </c>
      <c r="IC83" s="5">
        <v>1</v>
      </c>
      <c r="ID83" s="5">
        <v>0</v>
      </c>
      <c r="IE83" s="5">
        <v>0</v>
      </c>
      <c r="IF83" s="5">
        <v>1</v>
      </c>
      <c r="IG83" s="5">
        <v>0</v>
      </c>
      <c r="IH83" s="5">
        <v>0</v>
      </c>
      <c r="II83" s="5">
        <v>1</v>
      </c>
      <c r="IJ83" s="5">
        <v>0</v>
      </c>
      <c r="IK83" s="5">
        <v>1</v>
      </c>
      <c r="IL83" s="5">
        <v>0</v>
      </c>
      <c r="IM83" s="5">
        <v>1</v>
      </c>
      <c r="IN83" s="5">
        <v>0</v>
      </c>
      <c r="IO83" s="5">
        <v>0</v>
      </c>
      <c r="IP83" s="5">
        <v>0</v>
      </c>
      <c r="IQ83" s="5">
        <v>0</v>
      </c>
      <c r="IR83" s="5">
        <v>0</v>
      </c>
      <c r="IS83" s="5">
        <v>1</v>
      </c>
      <c r="IT83" s="5">
        <v>0</v>
      </c>
    </row>
    <row r="84" spans="1:254" x14ac:dyDescent="0.25">
      <c r="A84" s="2" t="s">
        <v>280</v>
      </c>
      <c r="B84" s="5">
        <v>1</v>
      </c>
      <c r="C84" s="3">
        <v>11.4</v>
      </c>
      <c r="D84" s="3">
        <v>15.1</v>
      </c>
      <c r="E84" s="3">
        <v>8.843</v>
      </c>
      <c r="F84" s="3" t="s">
        <v>391</v>
      </c>
      <c r="G84" s="3">
        <v>70.192800000000005</v>
      </c>
      <c r="H84" s="3">
        <v>72.278000000000006</v>
      </c>
      <c r="I84" s="3">
        <v>71.235399999999998</v>
      </c>
      <c r="J84" s="3" t="s">
        <v>391</v>
      </c>
      <c r="K84" s="3" t="s">
        <v>391</v>
      </c>
      <c r="L84" s="3">
        <v>144.41999999999999</v>
      </c>
      <c r="M84" s="5">
        <v>0</v>
      </c>
      <c r="N84" s="5">
        <v>1</v>
      </c>
      <c r="O84" s="5">
        <v>0</v>
      </c>
      <c r="P84" s="3" t="s">
        <v>391</v>
      </c>
      <c r="Q84" s="3" t="s">
        <v>391</v>
      </c>
      <c r="R84" s="3" t="s">
        <v>391</v>
      </c>
      <c r="S84" s="3" t="s">
        <v>391</v>
      </c>
      <c r="T84" s="3" t="s">
        <v>391</v>
      </c>
      <c r="U84" s="3" t="s">
        <v>391</v>
      </c>
      <c r="V84" s="3" t="s">
        <v>391</v>
      </c>
      <c r="W84" s="3" t="s">
        <v>391</v>
      </c>
      <c r="X84" s="3" t="s">
        <v>391</v>
      </c>
      <c r="Y84" s="5">
        <v>0</v>
      </c>
      <c r="Z84" s="5">
        <v>1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1</v>
      </c>
      <c r="AG84" s="5">
        <v>0</v>
      </c>
      <c r="AH84" s="5">
        <v>0</v>
      </c>
      <c r="AI84" s="5">
        <v>1</v>
      </c>
      <c r="AJ84" s="5">
        <v>0</v>
      </c>
      <c r="AK84" s="5">
        <v>0</v>
      </c>
      <c r="AL84" s="5">
        <v>1</v>
      </c>
      <c r="AM84" s="5">
        <v>0</v>
      </c>
      <c r="AN84" s="3" t="s">
        <v>391</v>
      </c>
      <c r="AO84" s="3" t="s">
        <v>391</v>
      </c>
      <c r="AP84" s="3" t="s">
        <v>391</v>
      </c>
      <c r="AQ84" s="3">
        <v>3.2</v>
      </c>
      <c r="AR84" s="3">
        <v>2.9</v>
      </c>
      <c r="AS84" s="3">
        <v>2.9</v>
      </c>
      <c r="AT84" s="5">
        <v>0</v>
      </c>
      <c r="AU84" s="5">
        <v>1</v>
      </c>
      <c r="AV84" s="5">
        <v>0</v>
      </c>
      <c r="AW84" s="5">
        <v>0</v>
      </c>
      <c r="AX84" s="5">
        <v>0</v>
      </c>
      <c r="AY84" s="5">
        <v>1</v>
      </c>
      <c r="AZ84" s="5">
        <v>0</v>
      </c>
      <c r="BA84" s="5">
        <v>0</v>
      </c>
      <c r="BB84" s="3" t="s">
        <v>391</v>
      </c>
      <c r="BC84" s="5">
        <v>400</v>
      </c>
      <c r="BD84" s="3">
        <v>2</v>
      </c>
      <c r="BE84" s="3" t="s">
        <v>391</v>
      </c>
      <c r="BF84" s="5">
        <v>0</v>
      </c>
      <c r="BG84" s="5">
        <v>0</v>
      </c>
      <c r="BH84" s="5">
        <v>0</v>
      </c>
      <c r="BI84" s="5">
        <v>0</v>
      </c>
      <c r="BJ84" s="5">
        <v>1</v>
      </c>
      <c r="BK84" s="5">
        <v>0</v>
      </c>
      <c r="BL84" s="5">
        <v>0</v>
      </c>
      <c r="BM84" s="5">
        <v>1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1</v>
      </c>
      <c r="BY84" s="5">
        <v>0</v>
      </c>
      <c r="BZ84" s="5">
        <v>1</v>
      </c>
      <c r="CA84" s="5">
        <v>0</v>
      </c>
      <c r="CB84" s="5">
        <v>0</v>
      </c>
      <c r="CC84" s="5">
        <v>0</v>
      </c>
      <c r="CD84" s="5">
        <v>0</v>
      </c>
      <c r="CE84" s="5">
        <v>1</v>
      </c>
      <c r="CF84" s="5">
        <v>1</v>
      </c>
      <c r="CG84" s="5">
        <v>1</v>
      </c>
      <c r="CH84" s="5">
        <v>1</v>
      </c>
      <c r="CI84" s="5">
        <v>0</v>
      </c>
      <c r="CJ84" s="5">
        <v>0</v>
      </c>
      <c r="CK84" s="3" t="s">
        <v>391</v>
      </c>
      <c r="CL84" s="5">
        <v>1</v>
      </c>
      <c r="CM84" s="5">
        <v>0</v>
      </c>
      <c r="CN84" s="5">
        <v>0</v>
      </c>
      <c r="CO84" s="5">
        <v>0</v>
      </c>
      <c r="CP84" s="5">
        <v>1</v>
      </c>
      <c r="CQ84" s="5">
        <v>1</v>
      </c>
      <c r="CR84" s="5">
        <v>0</v>
      </c>
      <c r="CS84" s="5">
        <v>1</v>
      </c>
      <c r="CT84" s="5">
        <v>1</v>
      </c>
      <c r="CU84" s="5">
        <v>1</v>
      </c>
      <c r="CV84" s="5">
        <v>0</v>
      </c>
      <c r="CW84" s="5">
        <v>0</v>
      </c>
      <c r="CX84" s="3" t="s">
        <v>391</v>
      </c>
      <c r="CY84" s="5">
        <v>1</v>
      </c>
      <c r="CZ84" s="5">
        <v>1</v>
      </c>
      <c r="DA84" s="5">
        <v>1</v>
      </c>
      <c r="DB84" s="5">
        <v>1</v>
      </c>
      <c r="DC84" s="5">
        <v>0</v>
      </c>
      <c r="DD84" s="5">
        <v>0</v>
      </c>
      <c r="DE84" s="5">
        <v>0</v>
      </c>
      <c r="DF84" s="5">
        <v>1</v>
      </c>
      <c r="DG84" s="5">
        <v>0</v>
      </c>
      <c r="DH84" s="5">
        <v>1</v>
      </c>
      <c r="DI84" s="5">
        <v>1</v>
      </c>
      <c r="DJ84" s="5">
        <v>0</v>
      </c>
      <c r="DK84" s="3" t="s">
        <v>391</v>
      </c>
      <c r="DL84" s="3" t="s">
        <v>391</v>
      </c>
      <c r="DM84" s="3" t="s">
        <v>391</v>
      </c>
      <c r="DN84" s="5">
        <v>1</v>
      </c>
      <c r="DO84" s="5">
        <v>0</v>
      </c>
      <c r="DP84" s="3">
        <v>115</v>
      </c>
      <c r="DQ84" s="3">
        <v>299</v>
      </c>
      <c r="DR84" s="3">
        <v>13</v>
      </c>
      <c r="DS84" s="5">
        <v>0</v>
      </c>
      <c r="DT84" s="5">
        <v>0</v>
      </c>
      <c r="DU84" s="5">
        <v>0</v>
      </c>
      <c r="DV84" s="5">
        <v>0</v>
      </c>
      <c r="DW84" s="5">
        <v>1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1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1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800</v>
      </c>
      <c r="FW84" s="5">
        <v>1000</v>
      </c>
      <c r="FX84" s="5">
        <v>1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1</v>
      </c>
      <c r="GE84" s="5">
        <v>1</v>
      </c>
      <c r="GF84" s="5">
        <v>1</v>
      </c>
      <c r="GG84" s="5">
        <v>0</v>
      </c>
      <c r="GH84" s="5">
        <v>0</v>
      </c>
      <c r="GI84" s="3">
        <v>565115.06669999997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0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5">
        <v>0</v>
      </c>
      <c r="HS84" s="5">
        <v>0</v>
      </c>
      <c r="HT84" s="5">
        <v>0</v>
      </c>
      <c r="HU84" s="5">
        <v>0</v>
      </c>
      <c r="HV84" s="5">
        <v>0</v>
      </c>
      <c r="HW84" s="5">
        <v>1</v>
      </c>
      <c r="HX84" s="5">
        <v>0</v>
      </c>
      <c r="HY84" s="5">
        <v>0</v>
      </c>
      <c r="HZ84" s="5">
        <v>1</v>
      </c>
      <c r="IA84" s="5">
        <v>0</v>
      </c>
      <c r="IB84" s="5">
        <v>0</v>
      </c>
      <c r="IC84" s="5">
        <v>0</v>
      </c>
      <c r="ID84" s="5">
        <v>0</v>
      </c>
      <c r="IE84" s="5">
        <v>0</v>
      </c>
      <c r="IF84" s="5">
        <v>1</v>
      </c>
      <c r="IG84" s="5">
        <v>0</v>
      </c>
      <c r="IH84" s="5">
        <v>0</v>
      </c>
      <c r="II84" s="5">
        <v>1</v>
      </c>
      <c r="IJ84" s="5">
        <v>1</v>
      </c>
      <c r="IK84" s="5">
        <v>0</v>
      </c>
      <c r="IL84" s="5">
        <v>0</v>
      </c>
      <c r="IM84" s="5">
        <v>0</v>
      </c>
      <c r="IN84" s="5">
        <v>1</v>
      </c>
      <c r="IO84" s="5">
        <v>1</v>
      </c>
      <c r="IP84" s="5">
        <v>1</v>
      </c>
      <c r="IQ84" s="5">
        <v>0</v>
      </c>
      <c r="IR84" s="5">
        <v>1</v>
      </c>
      <c r="IS84" s="5">
        <v>1</v>
      </c>
      <c r="IT84" s="5">
        <v>0</v>
      </c>
    </row>
    <row r="85" spans="1:254" x14ac:dyDescent="0.25">
      <c r="A85" s="2" t="s">
        <v>281</v>
      </c>
      <c r="B85" s="5">
        <v>1</v>
      </c>
      <c r="C85" s="3">
        <v>6.9749999999999996</v>
      </c>
      <c r="D85" s="3">
        <v>7.7</v>
      </c>
      <c r="E85" s="3">
        <v>7.3375000000000004</v>
      </c>
      <c r="F85" s="3">
        <v>4.8</v>
      </c>
      <c r="G85" s="3">
        <v>64.334000000000003</v>
      </c>
      <c r="H85" s="3">
        <v>69.275999999999996</v>
      </c>
      <c r="I85" s="3">
        <v>66.805000000000007</v>
      </c>
      <c r="J85" s="3">
        <v>140</v>
      </c>
      <c r="K85" s="3">
        <v>180</v>
      </c>
      <c r="L85" s="3">
        <v>140.05000000000001</v>
      </c>
      <c r="M85" s="5">
        <v>0</v>
      </c>
      <c r="N85" s="5">
        <v>1</v>
      </c>
      <c r="O85" s="5">
        <v>0</v>
      </c>
      <c r="P85" s="3" t="s">
        <v>391</v>
      </c>
      <c r="Q85" s="3" t="s">
        <v>391</v>
      </c>
      <c r="R85" s="3" t="s">
        <v>391</v>
      </c>
      <c r="S85" s="3" t="s">
        <v>391</v>
      </c>
      <c r="T85" s="3" t="s">
        <v>391</v>
      </c>
      <c r="U85" s="3">
        <v>26.5</v>
      </c>
      <c r="V85" s="3" t="s">
        <v>391</v>
      </c>
      <c r="W85" s="3" t="s">
        <v>391</v>
      </c>
      <c r="X85" s="3" t="s">
        <v>391</v>
      </c>
      <c r="Y85" s="5">
        <v>0</v>
      </c>
      <c r="Z85" s="5">
        <v>1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1</v>
      </c>
      <c r="AG85" s="5">
        <v>0</v>
      </c>
      <c r="AH85" s="5">
        <v>0</v>
      </c>
      <c r="AI85" s="5">
        <v>1</v>
      </c>
      <c r="AJ85" s="5">
        <v>0</v>
      </c>
      <c r="AK85" s="5">
        <v>0</v>
      </c>
      <c r="AL85" s="5">
        <v>0</v>
      </c>
      <c r="AM85" s="5">
        <v>1</v>
      </c>
      <c r="AN85" s="3">
        <v>0.755</v>
      </c>
      <c r="AO85" s="3">
        <v>0.26</v>
      </c>
      <c r="AP85" s="3">
        <v>0.3</v>
      </c>
      <c r="AQ85" s="3">
        <v>2.8</v>
      </c>
      <c r="AR85" s="3">
        <v>2.67</v>
      </c>
      <c r="AS85" s="3">
        <v>2.67</v>
      </c>
      <c r="AT85" s="5">
        <v>0</v>
      </c>
      <c r="AU85" s="5">
        <v>1</v>
      </c>
      <c r="AV85" s="5">
        <v>0</v>
      </c>
      <c r="AW85" s="5">
        <v>0</v>
      </c>
      <c r="AX85" s="5">
        <v>0</v>
      </c>
      <c r="AY85" s="5">
        <v>1</v>
      </c>
      <c r="AZ85" s="5">
        <v>0</v>
      </c>
      <c r="BA85" s="5">
        <v>0</v>
      </c>
      <c r="BB85" s="3">
        <v>61.25</v>
      </c>
      <c r="BC85" s="5">
        <v>400</v>
      </c>
      <c r="BD85" s="3">
        <v>2</v>
      </c>
      <c r="BE85" s="3">
        <v>2.3999999999999998E-3</v>
      </c>
      <c r="BF85" s="5">
        <v>0</v>
      </c>
      <c r="BG85" s="5">
        <v>0</v>
      </c>
      <c r="BH85" s="5">
        <v>0</v>
      </c>
      <c r="BI85" s="5">
        <v>0</v>
      </c>
      <c r="BJ85" s="5">
        <v>1</v>
      </c>
      <c r="BK85" s="5">
        <v>0</v>
      </c>
      <c r="BL85" s="5">
        <v>0</v>
      </c>
      <c r="BM85" s="5">
        <v>1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1</v>
      </c>
      <c r="BY85" s="5">
        <v>0</v>
      </c>
      <c r="BZ85" s="5">
        <v>1</v>
      </c>
      <c r="CA85" s="5">
        <v>0</v>
      </c>
      <c r="CB85" s="5">
        <v>0</v>
      </c>
      <c r="CC85" s="5">
        <v>0</v>
      </c>
      <c r="CD85" s="5">
        <v>0</v>
      </c>
      <c r="CE85" s="5">
        <v>1</v>
      </c>
      <c r="CF85" s="5">
        <v>1</v>
      </c>
      <c r="CG85" s="5">
        <v>1</v>
      </c>
      <c r="CH85" s="5">
        <v>1</v>
      </c>
      <c r="CI85" s="5">
        <v>0</v>
      </c>
      <c r="CJ85" s="5">
        <v>0</v>
      </c>
      <c r="CK85" s="3">
        <v>0.30599999999999999</v>
      </c>
      <c r="CL85" s="5">
        <v>1</v>
      </c>
      <c r="CM85" s="5">
        <v>0</v>
      </c>
      <c r="CN85" s="5">
        <v>0</v>
      </c>
      <c r="CO85" s="5">
        <v>0</v>
      </c>
      <c r="CP85" s="5">
        <v>1</v>
      </c>
      <c r="CQ85" s="5">
        <v>1</v>
      </c>
      <c r="CR85" s="5">
        <v>0</v>
      </c>
      <c r="CS85" s="5">
        <v>1</v>
      </c>
      <c r="CT85" s="5">
        <v>1</v>
      </c>
      <c r="CU85" s="5">
        <v>1</v>
      </c>
      <c r="CV85" s="5">
        <v>0</v>
      </c>
      <c r="CW85" s="5">
        <v>0</v>
      </c>
      <c r="CX85" s="3" t="s">
        <v>391</v>
      </c>
      <c r="CY85" s="5">
        <v>1</v>
      </c>
      <c r="CZ85" s="5">
        <v>1</v>
      </c>
      <c r="DA85" s="5">
        <v>0</v>
      </c>
      <c r="DB85" s="5">
        <v>1</v>
      </c>
      <c r="DC85" s="5">
        <v>0</v>
      </c>
      <c r="DD85" s="5">
        <v>0</v>
      </c>
      <c r="DE85" s="5">
        <v>0</v>
      </c>
      <c r="DF85" s="5">
        <v>1</v>
      </c>
      <c r="DG85" s="5">
        <v>0</v>
      </c>
      <c r="DH85" s="5">
        <v>1</v>
      </c>
      <c r="DI85" s="5">
        <v>1</v>
      </c>
      <c r="DJ85" s="5">
        <v>0</v>
      </c>
      <c r="DK85" s="3">
        <v>254</v>
      </c>
      <c r="DL85" s="3">
        <v>860</v>
      </c>
      <c r="DM85" s="3" t="s">
        <v>391</v>
      </c>
      <c r="DN85" s="5">
        <v>1</v>
      </c>
      <c r="DO85" s="5">
        <v>0</v>
      </c>
      <c r="DP85" s="3" t="s">
        <v>391</v>
      </c>
      <c r="DQ85" s="3">
        <v>1290</v>
      </c>
      <c r="DR85" s="3">
        <v>105</v>
      </c>
      <c r="DS85" s="5">
        <v>0</v>
      </c>
      <c r="DT85" s="5">
        <v>0</v>
      </c>
      <c r="DU85" s="5">
        <v>0</v>
      </c>
      <c r="DV85" s="5">
        <v>0</v>
      </c>
      <c r="DW85" s="5">
        <v>1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1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1</v>
      </c>
      <c r="EW85" s="5">
        <v>1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1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1750</v>
      </c>
      <c r="FX85" s="5">
        <v>1</v>
      </c>
      <c r="FY85" s="5">
        <v>0</v>
      </c>
      <c r="FZ85" s="5">
        <v>0</v>
      </c>
      <c r="GA85" s="5">
        <v>1</v>
      </c>
      <c r="GB85" s="5">
        <v>0</v>
      </c>
      <c r="GC85" s="5">
        <v>1</v>
      </c>
      <c r="GD85" s="5">
        <v>1</v>
      </c>
      <c r="GE85" s="5">
        <v>1</v>
      </c>
      <c r="GF85" s="5">
        <v>0</v>
      </c>
      <c r="GG85" s="5">
        <v>0</v>
      </c>
      <c r="GH85" s="5">
        <v>1</v>
      </c>
      <c r="GI85" s="3">
        <v>5957199.6371999998</v>
      </c>
      <c r="GJ85" s="5">
        <v>0</v>
      </c>
      <c r="GK85" s="5">
        <v>0</v>
      </c>
      <c r="GL85" s="5">
        <v>0</v>
      </c>
      <c r="GM85" s="5">
        <v>1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1</v>
      </c>
      <c r="HW85" s="5">
        <v>0</v>
      </c>
      <c r="HX85" s="5">
        <v>0</v>
      </c>
      <c r="HY85" s="5">
        <v>0</v>
      </c>
      <c r="HZ85" s="5">
        <v>1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1</v>
      </c>
      <c r="IG85" s="5">
        <v>0</v>
      </c>
      <c r="IH85" s="5">
        <v>0</v>
      </c>
      <c r="II85" s="5">
        <v>1</v>
      </c>
      <c r="IJ85" s="5">
        <v>1</v>
      </c>
      <c r="IK85" s="5">
        <v>1</v>
      </c>
      <c r="IL85" s="5">
        <v>0</v>
      </c>
      <c r="IM85" s="5">
        <v>1</v>
      </c>
      <c r="IN85" s="5">
        <v>1</v>
      </c>
      <c r="IO85" s="5">
        <v>1</v>
      </c>
      <c r="IP85" s="5">
        <v>1</v>
      </c>
      <c r="IQ85" s="5">
        <v>0</v>
      </c>
      <c r="IR85" s="5">
        <v>0</v>
      </c>
      <c r="IS85" s="5">
        <v>1</v>
      </c>
      <c r="IT85" s="5">
        <v>0</v>
      </c>
    </row>
    <row r="86" spans="1:254" x14ac:dyDescent="0.25">
      <c r="A86" s="2" t="s">
        <v>282</v>
      </c>
      <c r="B86" s="5">
        <v>1</v>
      </c>
      <c r="C86" s="3" t="s">
        <v>391</v>
      </c>
      <c r="D86" s="3" t="s">
        <v>391</v>
      </c>
      <c r="E86" s="3">
        <v>4.7</v>
      </c>
      <c r="F86" s="3" t="s">
        <v>391</v>
      </c>
      <c r="G86" s="3">
        <v>62.994399999999999</v>
      </c>
      <c r="H86" s="3">
        <v>66.688999999999993</v>
      </c>
      <c r="I86" s="3">
        <v>64.841700000000003</v>
      </c>
      <c r="J86" s="3">
        <v>120</v>
      </c>
      <c r="K86" s="3">
        <v>130</v>
      </c>
      <c r="L86" s="3">
        <v>132.08000000000001</v>
      </c>
      <c r="M86" s="5">
        <v>0</v>
      </c>
      <c r="N86" s="5">
        <v>1</v>
      </c>
      <c r="O86" s="5">
        <v>0</v>
      </c>
      <c r="P86" s="3" t="s">
        <v>391</v>
      </c>
      <c r="Q86" s="3" t="s">
        <v>391</v>
      </c>
      <c r="R86" s="3" t="s">
        <v>391</v>
      </c>
      <c r="S86" s="3" t="s">
        <v>391</v>
      </c>
      <c r="T86" s="3" t="s">
        <v>391</v>
      </c>
      <c r="U86" s="3">
        <v>20.010000000000002</v>
      </c>
      <c r="V86" s="3" t="s">
        <v>391</v>
      </c>
      <c r="W86" s="3" t="s">
        <v>391</v>
      </c>
      <c r="X86" s="3" t="s">
        <v>391</v>
      </c>
      <c r="Y86" s="5">
        <v>0</v>
      </c>
      <c r="Z86" s="5">
        <v>1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1</v>
      </c>
      <c r="AG86" s="5">
        <v>0</v>
      </c>
      <c r="AH86" s="5">
        <v>0</v>
      </c>
      <c r="AI86" s="5">
        <v>1</v>
      </c>
      <c r="AJ86" s="5" t="s">
        <v>391</v>
      </c>
      <c r="AK86" s="5" t="s">
        <v>391</v>
      </c>
      <c r="AL86" s="5" t="s">
        <v>391</v>
      </c>
      <c r="AM86" s="5" t="s">
        <v>391</v>
      </c>
      <c r="AN86" s="3">
        <v>0.46900000000000003</v>
      </c>
      <c r="AO86" s="3" t="s">
        <v>391</v>
      </c>
      <c r="AP86" s="3" t="s">
        <v>391</v>
      </c>
      <c r="AQ86" s="3">
        <v>3.2</v>
      </c>
      <c r="AR86" s="3">
        <v>3.5</v>
      </c>
      <c r="AS86" s="3">
        <v>3.2</v>
      </c>
      <c r="AT86" s="5" t="s">
        <v>391</v>
      </c>
      <c r="AU86" s="5" t="s">
        <v>391</v>
      </c>
      <c r="AV86" s="5" t="s">
        <v>391</v>
      </c>
      <c r="AW86" s="5" t="s">
        <v>391</v>
      </c>
      <c r="AX86" s="5" t="s">
        <v>391</v>
      </c>
      <c r="AY86" s="5" t="s">
        <v>391</v>
      </c>
      <c r="AZ86" s="5" t="s">
        <v>391</v>
      </c>
      <c r="BA86" s="5" t="s">
        <v>391</v>
      </c>
      <c r="BB86" s="3">
        <v>35</v>
      </c>
      <c r="BC86" s="5">
        <v>250</v>
      </c>
      <c r="BD86" s="3">
        <v>1.7</v>
      </c>
      <c r="BE86" s="3" t="s">
        <v>391</v>
      </c>
      <c r="BF86" s="5" t="s">
        <v>391</v>
      </c>
      <c r="BG86" s="5">
        <v>0</v>
      </c>
      <c r="BH86" s="5">
        <v>0</v>
      </c>
      <c r="BI86" s="5">
        <v>0</v>
      </c>
      <c r="BJ86" s="5">
        <v>1</v>
      </c>
      <c r="BK86" s="5">
        <v>0</v>
      </c>
      <c r="BL86" s="5">
        <v>0</v>
      </c>
      <c r="BM86" s="5">
        <v>1</v>
      </c>
      <c r="BN86" s="5">
        <v>0</v>
      </c>
      <c r="BO86" s="5">
        <v>0</v>
      </c>
      <c r="BP86" s="5">
        <v>0</v>
      </c>
      <c r="BQ86" s="5" t="s">
        <v>391</v>
      </c>
      <c r="BR86" s="5" t="s">
        <v>391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 t="s">
        <v>391</v>
      </c>
      <c r="BY86" s="5" t="s">
        <v>391</v>
      </c>
      <c r="BZ86" s="5" t="s">
        <v>391</v>
      </c>
      <c r="CA86" s="5" t="s">
        <v>391</v>
      </c>
      <c r="CB86" s="5" t="s">
        <v>391</v>
      </c>
      <c r="CC86" s="5" t="s">
        <v>391</v>
      </c>
      <c r="CD86" s="5" t="s">
        <v>391</v>
      </c>
      <c r="CE86" s="5" t="s">
        <v>391</v>
      </c>
      <c r="CF86" s="5" t="s">
        <v>391</v>
      </c>
      <c r="CG86" s="5" t="s">
        <v>391</v>
      </c>
      <c r="CH86" s="5" t="s">
        <v>391</v>
      </c>
      <c r="CI86" s="5" t="s">
        <v>391</v>
      </c>
      <c r="CJ86" s="5" t="s">
        <v>391</v>
      </c>
      <c r="CK86" s="3" t="s">
        <v>391</v>
      </c>
      <c r="CL86" s="5" t="s">
        <v>391</v>
      </c>
      <c r="CM86" s="5" t="s">
        <v>391</v>
      </c>
      <c r="CN86" s="5" t="s">
        <v>391</v>
      </c>
      <c r="CO86" s="5" t="s">
        <v>391</v>
      </c>
      <c r="CP86" s="5" t="s">
        <v>391</v>
      </c>
      <c r="CQ86" s="5">
        <v>1</v>
      </c>
      <c r="CR86" s="5">
        <v>0</v>
      </c>
      <c r="CS86" s="5">
        <v>1</v>
      </c>
      <c r="CT86" s="5">
        <v>1</v>
      </c>
      <c r="CU86" s="5" t="s">
        <v>391</v>
      </c>
      <c r="CV86" s="5" t="s">
        <v>391</v>
      </c>
      <c r="CW86" s="5" t="s">
        <v>391</v>
      </c>
      <c r="CX86" s="3" t="s">
        <v>391</v>
      </c>
      <c r="CY86" s="5" t="s">
        <v>391</v>
      </c>
      <c r="CZ86" s="5" t="s">
        <v>391</v>
      </c>
      <c r="DA86" s="5" t="s">
        <v>391</v>
      </c>
      <c r="DB86" s="5">
        <v>1</v>
      </c>
      <c r="DC86" s="5">
        <v>0</v>
      </c>
      <c r="DD86" s="5">
        <v>0</v>
      </c>
      <c r="DE86" s="5">
        <v>0</v>
      </c>
      <c r="DF86" s="5">
        <v>1</v>
      </c>
      <c r="DG86" s="5">
        <v>0</v>
      </c>
      <c r="DH86" s="5" t="s">
        <v>391</v>
      </c>
      <c r="DI86" s="5" t="s">
        <v>391</v>
      </c>
      <c r="DJ86" s="5" t="s">
        <v>391</v>
      </c>
      <c r="DK86" s="3" t="s">
        <v>391</v>
      </c>
      <c r="DL86" s="3" t="s">
        <v>391</v>
      </c>
      <c r="DM86" s="3" t="s">
        <v>391</v>
      </c>
      <c r="DN86" s="5" t="s">
        <v>391</v>
      </c>
      <c r="DO86" s="5" t="s">
        <v>391</v>
      </c>
      <c r="DP86" s="3" t="s">
        <v>391</v>
      </c>
      <c r="DQ86" s="3" t="s">
        <v>391</v>
      </c>
      <c r="DR86" s="3" t="s">
        <v>391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1</v>
      </c>
      <c r="ET86" s="5">
        <v>0</v>
      </c>
      <c r="EU86" s="5">
        <v>0</v>
      </c>
      <c r="EV86" s="5">
        <v>1</v>
      </c>
      <c r="EW86" s="5">
        <v>1</v>
      </c>
      <c r="EX86" s="5">
        <v>0</v>
      </c>
      <c r="EY86" s="5">
        <v>1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600</v>
      </c>
      <c r="FX86" s="5">
        <v>1</v>
      </c>
      <c r="FY86" s="5">
        <v>0</v>
      </c>
      <c r="FZ86" s="5">
        <v>0</v>
      </c>
      <c r="GA86" s="5">
        <v>0</v>
      </c>
      <c r="GB86" s="5">
        <v>1</v>
      </c>
      <c r="GC86" s="5">
        <v>0</v>
      </c>
      <c r="GD86" s="5">
        <v>1</v>
      </c>
      <c r="GE86" s="5">
        <v>0</v>
      </c>
      <c r="GF86" s="5">
        <v>0</v>
      </c>
      <c r="GG86" s="5">
        <v>1</v>
      </c>
      <c r="GH86" s="5">
        <v>1</v>
      </c>
      <c r="GI86" s="3">
        <v>317613.57860000001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1</v>
      </c>
      <c r="HX86" s="5">
        <v>0</v>
      </c>
      <c r="HY86" s="5">
        <v>0</v>
      </c>
      <c r="HZ86" s="5">
        <v>0</v>
      </c>
      <c r="IA86" s="5">
        <v>1</v>
      </c>
      <c r="IB86" s="5">
        <v>0</v>
      </c>
      <c r="IC86" s="5">
        <v>0</v>
      </c>
      <c r="ID86" s="5">
        <v>0</v>
      </c>
      <c r="IE86" s="5">
        <v>0</v>
      </c>
      <c r="IF86" s="5">
        <v>1</v>
      </c>
      <c r="IG86" s="5">
        <v>0</v>
      </c>
      <c r="IH86" s="5">
        <v>0</v>
      </c>
      <c r="II86" s="5">
        <v>1</v>
      </c>
      <c r="IJ86" s="5">
        <v>0</v>
      </c>
      <c r="IK86" s="5">
        <v>0</v>
      </c>
      <c r="IL86" s="5">
        <v>0</v>
      </c>
      <c r="IM86" s="5">
        <v>0</v>
      </c>
      <c r="IN86" s="5">
        <v>1</v>
      </c>
      <c r="IO86" s="5">
        <v>1</v>
      </c>
      <c r="IP86" s="5">
        <v>1</v>
      </c>
      <c r="IQ86" s="5">
        <v>0</v>
      </c>
      <c r="IR86" s="5">
        <v>1</v>
      </c>
      <c r="IS86" s="5">
        <v>1</v>
      </c>
      <c r="IT86" s="5">
        <v>0</v>
      </c>
    </row>
    <row r="87" spans="1:254" x14ac:dyDescent="0.25">
      <c r="A87" s="2" t="s">
        <v>283</v>
      </c>
      <c r="B87" s="5">
        <v>1</v>
      </c>
      <c r="C87" s="3" t="s">
        <v>391</v>
      </c>
      <c r="D87" s="3" t="s">
        <v>391</v>
      </c>
      <c r="E87" s="3" t="s">
        <v>391</v>
      </c>
      <c r="F87" s="3" t="s">
        <v>391</v>
      </c>
      <c r="G87" s="3">
        <v>68.835999999999999</v>
      </c>
      <c r="H87" s="3">
        <v>71.123000000000005</v>
      </c>
      <c r="I87" s="3">
        <v>69.979500000000002</v>
      </c>
      <c r="J87" s="3">
        <v>109.209</v>
      </c>
      <c r="K87" s="3">
        <v>122.328</v>
      </c>
      <c r="L87" s="3">
        <v>136.88499999999999</v>
      </c>
      <c r="M87" s="5">
        <v>0</v>
      </c>
      <c r="N87" s="5">
        <v>1</v>
      </c>
      <c r="O87" s="5">
        <v>0</v>
      </c>
      <c r="P87" s="3" t="s">
        <v>391</v>
      </c>
      <c r="Q87" s="3" t="s">
        <v>391</v>
      </c>
      <c r="R87" s="3" t="s">
        <v>391</v>
      </c>
      <c r="S87" s="3">
        <v>24.033999999999999</v>
      </c>
      <c r="T87" s="3">
        <v>22.713999999999999</v>
      </c>
      <c r="U87" s="3">
        <v>25.937000000000001</v>
      </c>
      <c r="V87" s="3" t="s">
        <v>391</v>
      </c>
      <c r="W87" s="3" t="s">
        <v>391</v>
      </c>
      <c r="X87" s="3" t="s">
        <v>391</v>
      </c>
      <c r="Y87" s="5">
        <v>0</v>
      </c>
      <c r="Z87" s="5">
        <v>1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1</v>
      </c>
      <c r="AG87" s="5">
        <v>0</v>
      </c>
      <c r="AH87" s="5">
        <v>0</v>
      </c>
      <c r="AI87" s="5">
        <v>1</v>
      </c>
      <c r="AJ87" s="5">
        <v>0</v>
      </c>
      <c r="AK87" s="5">
        <v>0</v>
      </c>
      <c r="AL87" s="5">
        <v>1</v>
      </c>
      <c r="AM87" s="5">
        <v>0</v>
      </c>
      <c r="AN87" s="3" t="s">
        <v>391</v>
      </c>
      <c r="AO87" s="3" t="s">
        <v>391</v>
      </c>
      <c r="AP87" s="3" t="s">
        <v>391</v>
      </c>
      <c r="AQ87" s="3" t="s">
        <v>391</v>
      </c>
      <c r="AR87" s="3" t="s">
        <v>391</v>
      </c>
      <c r="AS87" s="3">
        <v>4</v>
      </c>
      <c r="AT87" s="5" t="s">
        <v>391</v>
      </c>
      <c r="AU87" s="5" t="s">
        <v>391</v>
      </c>
      <c r="AV87" s="5" t="s">
        <v>391</v>
      </c>
      <c r="AW87" s="5" t="s">
        <v>391</v>
      </c>
      <c r="AX87" s="5" t="s">
        <v>391</v>
      </c>
      <c r="AY87" s="5">
        <v>1</v>
      </c>
      <c r="AZ87" s="5">
        <v>0</v>
      </c>
      <c r="BA87" s="5">
        <v>0</v>
      </c>
      <c r="BB87" s="3">
        <v>40</v>
      </c>
      <c r="BC87" s="5">
        <v>250</v>
      </c>
      <c r="BD87" s="3">
        <v>1.9</v>
      </c>
      <c r="BE87" s="3" t="s">
        <v>391</v>
      </c>
      <c r="BF87" s="5" t="s">
        <v>391</v>
      </c>
      <c r="BG87" s="5">
        <v>0</v>
      </c>
      <c r="BH87" s="5">
        <v>0</v>
      </c>
      <c r="BI87" s="5">
        <v>0</v>
      </c>
      <c r="BJ87" s="5">
        <v>1</v>
      </c>
      <c r="BK87" s="5">
        <v>0</v>
      </c>
      <c r="BL87" s="5">
        <v>0</v>
      </c>
      <c r="BM87" s="5">
        <v>1</v>
      </c>
      <c r="BN87" s="5">
        <v>0</v>
      </c>
      <c r="BO87" s="5">
        <v>0</v>
      </c>
      <c r="BP87" s="5">
        <v>0</v>
      </c>
      <c r="BQ87" s="5" t="s">
        <v>391</v>
      </c>
      <c r="BR87" s="5" t="s">
        <v>391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 t="s">
        <v>391</v>
      </c>
      <c r="BY87" s="5">
        <v>1</v>
      </c>
      <c r="BZ87" s="5">
        <v>1</v>
      </c>
      <c r="CA87" s="5">
        <v>1</v>
      </c>
      <c r="CB87" s="5">
        <v>0</v>
      </c>
      <c r="CC87" s="5">
        <v>0</v>
      </c>
      <c r="CD87" s="5">
        <v>0</v>
      </c>
      <c r="CE87" s="5">
        <v>1</v>
      </c>
      <c r="CF87" s="5">
        <v>1</v>
      </c>
      <c r="CG87" s="5">
        <v>1</v>
      </c>
      <c r="CH87" s="5">
        <v>0</v>
      </c>
      <c r="CI87" s="5">
        <v>0</v>
      </c>
      <c r="CJ87" s="5">
        <v>0</v>
      </c>
      <c r="CK87" s="3" t="s">
        <v>391</v>
      </c>
      <c r="CL87" s="5" t="s">
        <v>391</v>
      </c>
      <c r="CM87" s="5" t="s">
        <v>391</v>
      </c>
      <c r="CN87" s="5" t="s">
        <v>391</v>
      </c>
      <c r="CO87" s="5" t="s">
        <v>391</v>
      </c>
      <c r="CP87" s="5" t="s">
        <v>391</v>
      </c>
      <c r="CQ87" s="5">
        <v>1</v>
      </c>
      <c r="CR87" s="5">
        <v>0</v>
      </c>
      <c r="CS87" s="5">
        <v>1</v>
      </c>
      <c r="CT87" s="5">
        <v>1</v>
      </c>
      <c r="CU87" s="5" t="s">
        <v>391</v>
      </c>
      <c r="CV87" s="5" t="s">
        <v>391</v>
      </c>
      <c r="CW87" s="5" t="s">
        <v>391</v>
      </c>
      <c r="CX87" s="3" t="s">
        <v>391</v>
      </c>
      <c r="CY87" s="5" t="s">
        <v>391</v>
      </c>
      <c r="CZ87" s="5" t="s">
        <v>391</v>
      </c>
      <c r="DA87" s="5">
        <v>0</v>
      </c>
      <c r="DB87" s="5">
        <v>1</v>
      </c>
      <c r="DC87" s="5">
        <v>0</v>
      </c>
      <c r="DD87" s="5">
        <v>0</v>
      </c>
      <c r="DE87" s="5">
        <v>0</v>
      </c>
      <c r="DF87" s="5">
        <v>1</v>
      </c>
      <c r="DG87" s="5">
        <v>0</v>
      </c>
      <c r="DH87" s="5" t="s">
        <v>391</v>
      </c>
      <c r="DI87" s="5" t="s">
        <v>391</v>
      </c>
      <c r="DJ87" s="5" t="s">
        <v>391</v>
      </c>
      <c r="DK87" s="3" t="s">
        <v>391</v>
      </c>
      <c r="DL87" s="3" t="s">
        <v>391</v>
      </c>
      <c r="DM87" s="3" t="s">
        <v>391</v>
      </c>
      <c r="DN87" s="5" t="s">
        <v>391</v>
      </c>
      <c r="DO87" s="5" t="s">
        <v>391</v>
      </c>
      <c r="DP87" s="3" t="s">
        <v>391</v>
      </c>
      <c r="DQ87" s="3" t="s">
        <v>391</v>
      </c>
      <c r="DR87" s="3" t="s">
        <v>391</v>
      </c>
      <c r="DS87" s="5" t="s">
        <v>391</v>
      </c>
      <c r="DT87" s="5" t="s">
        <v>391</v>
      </c>
      <c r="DU87" s="5" t="s">
        <v>391</v>
      </c>
      <c r="DV87" s="5" t="s">
        <v>391</v>
      </c>
      <c r="DW87" s="5" t="s">
        <v>391</v>
      </c>
      <c r="DX87" s="5" t="s">
        <v>391</v>
      </c>
      <c r="DY87" s="5" t="s">
        <v>391</v>
      </c>
      <c r="DZ87" s="5" t="s">
        <v>391</v>
      </c>
      <c r="EA87" s="5" t="s">
        <v>391</v>
      </c>
      <c r="EB87" s="5" t="s">
        <v>391</v>
      </c>
      <c r="EC87" s="5" t="s">
        <v>391</v>
      </c>
      <c r="ED87" s="5" t="s">
        <v>391</v>
      </c>
      <c r="EE87" s="5" t="s">
        <v>391</v>
      </c>
      <c r="EF87" s="5" t="s">
        <v>391</v>
      </c>
      <c r="EG87" s="5" t="s">
        <v>391</v>
      </c>
      <c r="EH87" s="5" t="s">
        <v>391</v>
      </c>
      <c r="EI87" s="5" t="s">
        <v>391</v>
      </c>
      <c r="EJ87" s="5" t="s">
        <v>391</v>
      </c>
      <c r="EK87" s="5" t="s">
        <v>391</v>
      </c>
      <c r="EL87" s="5" t="s">
        <v>391</v>
      </c>
      <c r="EM87" s="5" t="s">
        <v>391</v>
      </c>
      <c r="EN87" s="5" t="s">
        <v>391</v>
      </c>
      <c r="EO87" s="5" t="s">
        <v>391</v>
      </c>
      <c r="EP87" s="5" t="s">
        <v>391</v>
      </c>
      <c r="EQ87" s="5" t="s">
        <v>391</v>
      </c>
      <c r="ER87" s="5" t="s">
        <v>391</v>
      </c>
      <c r="ES87" s="5" t="s">
        <v>391</v>
      </c>
      <c r="ET87" s="5" t="s">
        <v>391</v>
      </c>
      <c r="EU87" s="5" t="s">
        <v>391</v>
      </c>
      <c r="EV87" s="5" t="s">
        <v>391</v>
      </c>
      <c r="EW87" s="5" t="s">
        <v>391</v>
      </c>
      <c r="EX87" s="5" t="s">
        <v>391</v>
      </c>
      <c r="EY87" s="5" t="s">
        <v>391</v>
      </c>
      <c r="EZ87" s="5" t="s">
        <v>391</v>
      </c>
      <c r="FA87" s="5" t="s">
        <v>391</v>
      </c>
      <c r="FB87" s="5" t="s">
        <v>391</v>
      </c>
      <c r="FC87" s="5" t="s">
        <v>391</v>
      </c>
      <c r="FD87" s="5" t="s">
        <v>391</v>
      </c>
      <c r="FE87" s="5" t="s">
        <v>391</v>
      </c>
      <c r="FF87" s="5" t="s">
        <v>391</v>
      </c>
      <c r="FG87" s="5" t="s">
        <v>391</v>
      </c>
      <c r="FH87" s="5" t="s">
        <v>391</v>
      </c>
      <c r="FI87" s="5" t="s">
        <v>391</v>
      </c>
      <c r="FJ87" s="5" t="s">
        <v>391</v>
      </c>
      <c r="FK87" s="5" t="s">
        <v>391</v>
      </c>
      <c r="FL87" s="5" t="s">
        <v>391</v>
      </c>
      <c r="FM87" s="5" t="s">
        <v>391</v>
      </c>
      <c r="FN87" s="5" t="s">
        <v>391</v>
      </c>
      <c r="FO87" s="5" t="s">
        <v>391</v>
      </c>
      <c r="FP87" s="5" t="s">
        <v>391</v>
      </c>
      <c r="FQ87" s="5" t="s">
        <v>391</v>
      </c>
      <c r="FR87" s="5" t="s">
        <v>391</v>
      </c>
      <c r="FS87" s="5" t="s">
        <v>391</v>
      </c>
      <c r="FT87" s="5" t="s">
        <v>391</v>
      </c>
      <c r="FU87" s="5" t="s">
        <v>391</v>
      </c>
      <c r="FV87" s="5">
        <v>0</v>
      </c>
      <c r="FW87" s="5">
        <v>2134</v>
      </c>
      <c r="FX87" s="5">
        <v>1</v>
      </c>
      <c r="FY87" s="5">
        <v>0</v>
      </c>
      <c r="FZ87" s="5">
        <v>0</v>
      </c>
      <c r="GA87" s="5">
        <v>0</v>
      </c>
      <c r="GB87" s="5">
        <v>1</v>
      </c>
      <c r="GC87" s="5">
        <v>0</v>
      </c>
      <c r="GD87" s="5">
        <v>1</v>
      </c>
      <c r="GE87" s="5">
        <v>1</v>
      </c>
      <c r="GF87" s="5">
        <v>0</v>
      </c>
      <c r="GG87" s="5">
        <v>0</v>
      </c>
      <c r="GH87" s="5">
        <v>1</v>
      </c>
      <c r="GI87" s="3">
        <v>434726.46620000002</v>
      </c>
      <c r="GJ87" s="5">
        <v>0</v>
      </c>
      <c r="GK87" s="5">
        <v>1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1</v>
      </c>
      <c r="HX87" s="5">
        <v>0</v>
      </c>
      <c r="HY87" s="5">
        <v>0</v>
      </c>
      <c r="HZ87" s="5">
        <v>1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1</v>
      </c>
      <c r="IG87" s="5">
        <v>0</v>
      </c>
      <c r="IH87" s="5">
        <v>0</v>
      </c>
      <c r="II87" s="5">
        <v>1</v>
      </c>
      <c r="IJ87" s="5">
        <v>0</v>
      </c>
      <c r="IK87" s="5">
        <v>1</v>
      </c>
      <c r="IL87" s="5">
        <v>0</v>
      </c>
      <c r="IM87" s="5">
        <v>1</v>
      </c>
      <c r="IN87" s="5">
        <v>1</v>
      </c>
      <c r="IO87" s="5">
        <v>1</v>
      </c>
      <c r="IP87" s="5">
        <v>1</v>
      </c>
      <c r="IQ87" s="5">
        <v>0</v>
      </c>
      <c r="IR87" s="5">
        <v>0</v>
      </c>
      <c r="IS87" s="5">
        <v>1</v>
      </c>
      <c r="IT87" s="5">
        <v>0</v>
      </c>
    </row>
    <row r="88" spans="1:254" x14ac:dyDescent="0.25">
      <c r="A88" s="2" t="s">
        <v>284</v>
      </c>
      <c r="B88" s="5">
        <v>1</v>
      </c>
      <c r="C88" s="3">
        <v>8.85</v>
      </c>
      <c r="D88" s="3">
        <v>8.9700000000000006</v>
      </c>
      <c r="E88" s="3">
        <v>8.91</v>
      </c>
      <c r="F88" s="3" t="s">
        <v>391</v>
      </c>
      <c r="G88" s="3">
        <v>65.738</v>
      </c>
      <c r="H88" s="3">
        <v>72.426000000000002</v>
      </c>
      <c r="I88" s="3">
        <v>69.081999999999994</v>
      </c>
      <c r="J88" s="3">
        <f>AVERAGE(115,149)</f>
        <v>132</v>
      </c>
      <c r="K88" s="3">
        <f>AVERAGE(130,162)</f>
        <v>146</v>
      </c>
      <c r="L88" s="3">
        <v>138.30000000000001</v>
      </c>
      <c r="M88" s="5">
        <v>0</v>
      </c>
      <c r="N88" s="5">
        <v>1</v>
      </c>
      <c r="O88" s="5">
        <v>0</v>
      </c>
      <c r="P88" s="3" t="s">
        <v>391</v>
      </c>
      <c r="Q88" s="3" t="s">
        <v>391</v>
      </c>
      <c r="R88" s="3" t="s">
        <v>391</v>
      </c>
      <c r="S88" s="3" t="s">
        <v>391</v>
      </c>
      <c r="T88" s="3" t="s">
        <v>391</v>
      </c>
      <c r="U88" s="3">
        <v>28</v>
      </c>
      <c r="V88" s="3" t="s">
        <v>391</v>
      </c>
      <c r="W88" s="3" t="s">
        <v>391</v>
      </c>
      <c r="X88" s="3" t="s">
        <v>391</v>
      </c>
      <c r="Y88" s="5">
        <v>0</v>
      </c>
      <c r="Z88" s="5">
        <v>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1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1</v>
      </c>
      <c r="AN88" s="3">
        <v>0.77100000000000002</v>
      </c>
      <c r="AO88" s="3">
        <v>0.65</v>
      </c>
      <c r="AP88" s="3" t="s">
        <v>391</v>
      </c>
      <c r="AQ88" s="3">
        <v>4.17</v>
      </c>
      <c r="AR88" s="3">
        <v>4.4000000000000004</v>
      </c>
      <c r="AS88" s="3">
        <v>4.17</v>
      </c>
      <c r="AT88" s="5" t="s">
        <v>391</v>
      </c>
      <c r="AU88" s="5" t="s">
        <v>391</v>
      </c>
      <c r="AV88" s="5">
        <v>0</v>
      </c>
      <c r="AW88" s="5">
        <v>0</v>
      </c>
      <c r="AX88" s="5">
        <v>0</v>
      </c>
      <c r="AY88" s="5">
        <v>1</v>
      </c>
      <c r="AZ88" s="5">
        <v>0</v>
      </c>
      <c r="BA88" s="5">
        <v>0</v>
      </c>
      <c r="BB88" s="3">
        <v>43.125</v>
      </c>
      <c r="BC88" s="5">
        <v>400</v>
      </c>
      <c r="BD88" s="3">
        <v>2</v>
      </c>
      <c r="BE88" s="3">
        <v>2.0999999999999999E-3</v>
      </c>
      <c r="BF88" s="5">
        <v>0</v>
      </c>
      <c r="BG88" s="5">
        <v>0</v>
      </c>
      <c r="BH88" s="5">
        <v>0</v>
      </c>
      <c r="BI88" s="5">
        <v>0</v>
      </c>
      <c r="BJ88" s="5">
        <v>1</v>
      </c>
      <c r="BK88" s="5">
        <v>0</v>
      </c>
      <c r="BL88" s="5">
        <v>0</v>
      </c>
      <c r="BM88" s="5">
        <v>1</v>
      </c>
      <c r="BN88" s="5">
        <v>0</v>
      </c>
      <c r="BO88" s="5">
        <v>0</v>
      </c>
      <c r="BP88" s="5">
        <v>0</v>
      </c>
      <c r="BQ88" s="5">
        <v>1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 t="s">
        <v>391</v>
      </c>
      <c r="BY88" s="5">
        <v>1</v>
      </c>
      <c r="BZ88" s="5">
        <v>1</v>
      </c>
      <c r="CA88" s="5">
        <v>1</v>
      </c>
      <c r="CB88" s="5">
        <v>0</v>
      </c>
      <c r="CC88" s="5">
        <v>0</v>
      </c>
      <c r="CD88" s="5">
        <v>0</v>
      </c>
      <c r="CE88" s="5">
        <v>1</v>
      </c>
      <c r="CF88" s="5">
        <v>1</v>
      </c>
      <c r="CG88" s="5">
        <v>1</v>
      </c>
      <c r="CH88" s="5">
        <v>0</v>
      </c>
      <c r="CI88" s="5">
        <v>0</v>
      </c>
      <c r="CJ88" s="5">
        <v>0</v>
      </c>
      <c r="CK88" s="3" t="s">
        <v>391</v>
      </c>
      <c r="CL88" s="5">
        <v>1</v>
      </c>
      <c r="CM88" s="5">
        <v>0</v>
      </c>
      <c r="CN88" s="5">
        <v>0</v>
      </c>
      <c r="CO88" s="5">
        <v>0</v>
      </c>
      <c r="CP88" s="5">
        <v>1</v>
      </c>
      <c r="CQ88" s="5">
        <v>1</v>
      </c>
      <c r="CR88" s="5">
        <v>1</v>
      </c>
      <c r="CS88" s="5">
        <v>1</v>
      </c>
      <c r="CT88" s="5">
        <v>1</v>
      </c>
      <c r="CU88" s="5">
        <v>1</v>
      </c>
      <c r="CV88" s="5">
        <v>0</v>
      </c>
      <c r="CW88" s="5">
        <v>0</v>
      </c>
      <c r="CX88" s="3" t="s">
        <v>391</v>
      </c>
      <c r="CY88" s="5" t="s">
        <v>391</v>
      </c>
      <c r="CZ88" s="5" t="s">
        <v>391</v>
      </c>
      <c r="DA88" s="5">
        <v>0</v>
      </c>
      <c r="DB88" s="5">
        <v>1</v>
      </c>
      <c r="DC88" s="5">
        <v>0</v>
      </c>
      <c r="DD88" s="5">
        <v>0</v>
      </c>
      <c r="DE88" s="5">
        <v>0</v>
      </c>
      <c r="DF88" s="5">
        <v>1</v>
      </c>
      <c r="DG88" s="5">
        <v>0</v>
      </c>
      <c r="DH88" s="5" t="s">
        <v>391</v>
      </c>
      <c r="DI88" s="5" t="s">
        <v>391</v>
      </c>
      <c r="DJ88" s="5" t="s">
        <v>391</v>
      </c>
      <c r="DK88" s="3" t="s">
        <v>391</v>
      </c>
      <c r="DL88" s="3" t="s">
        <v>391</v>
      </c>
      <c r="DM88" s="3" t="s">
        <v>391</v>
      </c>
      <c r="DN88" s="5" t="s">
        <v>391</v>
      </c>
      <c r="DO88" s="5" t="s">
        <v>391</v>
      </c>
      <c r="DP88" s="3" t="s">
        <v>391</v>
      </c>
      <c r="DQ88" s="3">
        <v>146</v>
      </c>
      <c r="DR88" s="3" t="s">
        <v>391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1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1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1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1940</v>
      </c>
      <c r="FX88" s="5">
        <v>1</v>
      </c>
      <c r="FY88" s="5">
        <v>0</v>
      </c>
      <c r="FZ88" s="5">
        <v>0</v>
      </c>
      <c r="GA88" s="5">
        <v>1</v>
      </c>
      <c r="GB88" s="5">
        <v>0</v>
      </c>
      <c r="GC88" s="5">
        <v>0</v>
      </c>
      <c r="GD88" s="5">
        <v>1</v>
      </c>
      <c r="GE88" s="5">
        <v>1</v>
      </c>
      <c r="GF88" s="5">
        <v>0</v>
      </c>
      <c r="GG88" s="5">
        <v>0</v>
      </c>
      <c r="GH88" s="5">
        <v>0</v>
      </c>
      <c r="GI88" s="3">
        <v>537303.10619999992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1</v>
      </c>
      <c r="HX88" s="5">
        <v>0</v>
      </c>
      <c r="HY88" s="5">
        <v>0</v>
      </c>
      <c r="HZ88" s="5">
        <v>1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1</v>
      </c>
      <c r="IG88" s="5">
        <v>0</v>
      </c>
      <c r="IH88" s="5">
        <v>0</v>
      </c>
      <c r="II88" s="5">
        <v>1</v>
      </c>
      <c r="IJ88" s="5">
        <v>1</v>
      </c>
      <c r="IK88" s="5">
        <v>1</v>
      </c>
      <c r="IL88" s="5">
        <v>0</v>
      </c>
      <c r="IM88" s="5">
        <v>1</v>
      </c>
      <c r="IN88" s="5">
        <v>1</v>
      </c>
      <c r="IO88" s="5">
        <v>1</v>
      </c>
      <c r="IP88" s="5">
        <v>0</v>
      </c>
      <c r="IQ88" s="5">
        <v>0</v>
      </c>
      <c r="IR88" s="5">
        <v>0</v>
      </c>
      <c r="IS88" s="5">
        <v>1</v>
      </c>
      <c r="IT88" s="5">
        <v>0</v>
      </c>
    </row>
    <row r="89" spans="1:254" x14ac:dyDescent="0.25">
      <c r="A89" s="2" t="s">
        <v>285</v>
      </c>
      <c r="B89" s="5" t="s">
        <v>391</v>
      </c>
      <c r="C89" s="3">
        <v>2.04</v>
      </c>
      <c r="D89" s="3">
        <v>2.29</v>
      </c>
      <c r="E89" s="3">
        <v>2.9369999999999998</v>
      </c>
      <c r="F89" s="3" t="s">
        <v>391</v>
      </c>
      <c r="G89" s="3">
        <v>49.493000000000002</v>
      </c>
      <c r="H89" s="3">
        <v>43.9</v>
      </c>
      <c r="I89" s="3">
        <v>46.6965</v>
      </c>
      <c r="J89" s="3" t="s">
        <v>391</v>
      </c>
      <c r="K89" s="3" t="s">
        <v>391</v>
      </c>
      <c r="L89" s="3">
        <v>101.07</v>
      </c>
      <c r="M89" s="5">
        <v>0</v>
      </c>
      <c r="N89" s="5">
        <v>1</v>
      </c>
      <c r="O89" s="5">
        <v>0</v>
      </c>
      <c r="P89" s="3" t="s">
        <v>391</v>
      </c>
      <c r="Q89" s="3" t="s">
        <v>391</v>
      </c>
      <c r="R89" s="3" t="s">
        <v>391</v>
      </c>
      <c r="S89" s="3" t="s">
        <v>391</v>
      </c>
      <c r="T89" s="3" t="s">
        <v>391</v>
      </c>
      <c r="U89" s="3">
        <v>18.55</v>
      </c>
      <c r="V89" s="3" t="s">
        <v>391</v>
      </c>
      <c r="W89" s="3" t="s">
        <v>391</v>
      </c>
      <c r="X89" s="3" t="s">
        <v>391</v>
      </c>
      <c r="Y89" s="5">
        <v>0</v>
      </c>
      <c r="Z89" s="5">
        <v>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1</v>
      </c>
      <c r="AG89" s="5">
        <v>0</v>
      </c>
      <c r="AH89" s="5">
        <v>0</v>
      </c>
      <c r="AI89" s="5" t="s">
        <v>391</v>
      </c>
      <c r="AJ89" s="5" t="s">
        <v>391</v>
      </c>
      <c r="AK89" s="5">
        <v>0</v>
      </c>
      <c r="AL89" s="5">
        <v>1</v>
      </c>
      <c r="AM89" s="5">
        <v>0</v>
      </c>
      <c r="AN89" s="3">
        <v>0.73</v>
      </c>
      <c r="AO89" s="3" t="s">
        <v>391</v>
      </c>
      <c r="AP89" s="3" t="s">
        <v>391</v>
      </c>
      <c r="AQ89" s="3" t="s">
        <v>391</v>
      </c>
      <c r="AR89" s="3" t="s">
        <v>391</v>
      </c>
      <c r="AS89" s="3">
        <v>2</v>
      </c>
      <c r="AT89" s="5" t="s">
        <v>391</v>
      </c>
      <c r="AU89" s="5" t="s">
        <v>391</v>
      </c>
      <c r="AV89" s="5" t="s">
        <v>391</v>
      </c>
      <c r="AW89" s="5" t="s">
        <v>391</v>
      </c>
      <c r="AX89" s="5" t="s">
        <v>391</v>
      </c>
      <c r="AY89" s="5">
        <v>1</v>
      </c>
      <c r="AZ89" s="5">
        <v>0</v>
      </c>
      <c r="BA89" s="5">
        <v>0</v>
      </c>
      <c r="BB89" s="3">
        <v>46.5</v>
      </c>
      <c r="BC89" s="5">
        <v>150</v>
      </c>
      <c r="BD89" s="3" t="s">
        <v>391</v>
      </c>
      <c r="BE89" s="3" t="s">
        <v>391</v>
      </c>
      <c r="BF89" s="5" t="s">
        <v>391</v>
      </c>
      <c r="BG89" s="5">
        <v>0</v>
      </c>
      <c r="BH89" s="5">
        <v>0</v>
      </c>
      <c r="BI89" s="5">
        <v>0</v>
      </c>
      <c r="BJ89" s="5">
        <v>1</v>
      </c>
      <c r="BK89" s="5">
        <v>0</v>
      </c>
      <c r="BL89" s="5">
        <v>0</v>
      </c>
      <c r="BM89" s="5">
        <v>1</v>
      </c>
      <c r="BN89" s="5">
        <v>0</v>
      </c>
      <c r="BO89" s="5">
        <v>0</v>
      </c>
      <c r="BP89" s="5">
        <v>0</v>
      </c>
      <c r="BQ89" s="5">
        <v>0</v>
      </c>
      <c r="BR89" s="5" t="s">
        <v>391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 t="s">
        <v>391</v>
      </c>
      <c r="BY89" s="5">
        <v>0</v>
      </c>
      <c r="BZ89" s="5">
        <v>1</v>
      </c>
      <c r="CA89" s="5">
        <v>0</v>
      </c>
      <c r="CB89" s="5">
        <v>0</v>
      </c>
      <c r="CC89" s="5">
        <v>1</v>
      </c>
      <c r="CD89" s="5">
        <v>0</v>
      </c>
      <c r="CE89" s="5">
        <v>1</v>
      </c>
      <c r="CF89" s="5">
        <v>1</v>
      </c>
      <c r="CG89" s="5">
        <v>1</v>
      </c>
      <c r="CH89" s="5">
        <v>1</v>
      </c>
      <c r="CI89" s="5">
        <v>0</v>
      </c>
      <c r="CJ89" s="5">
        <v>0</v>
      </c>
      <c r="CK89" s="3" t="s">
        <v>391</v>
      </c>
      <c r="CL89" s="5">
        <v>1</v>
      </c>
      <c r="CM89" s="5">
        <v>0</v>
      </c>
      <c r="CN89" s="5">
        <v>0</v>
      </c>
      <c r="CO89" s="5">
        <v>0</v>
      </c>
      <c r="CP89" s="5">
        <v>0</v>
      </c>
      <c r="CQ89" s="5">
        <v>1</v>
      </c>
      <c r="CR89" s="5">
        <v>0</v>
      </c>
      <c r="CS89" s="5">
        <v>1</v>
      </c>
      <c r="CT89" s="5">
        <v>1</v>
      </c>
      <c r="CU89" s="5" t="s">
        <v>391</v>
      </c>
      <c r="CV89" s="5" t="s">
        <v>391</v>
      </c>
      <c r="CW89" s="5" t="s">
        <v>391</v>
      </c>
      <c r="CX89" s="3" t="s">
        <v>391</v>
      </c>
      <c r="CY89" s="5">
        <v>0</v>
      </c>
      <c r="CZ89" s="5" t="s">
        <v>391</v>
      </c>
      <c r="DA89" s="5" t="s">
        <v>391</v>
      </c>
      <c r="DB89" s="5">
        <v>1</v>
      </c>
      <c r="DC89" s="5">
        <v>0</v>
      </c>
      <c r="DD89" s="5">
        <v>0</v>
      </c>
      <c r="DE89" s="5">
        <v>0</v>
      </c>
      <c r="DF89" s="5">
        <v>1</v>
      </c>
      <c r="DG89" s="5">
        <v>0</v>
      </c>
      <c r="DH89" s="5" t="s">
        <v>391</v>
      </c>
      <c r="DI89" s="5" t="s">
        <v>391</v>
      </c>
      <c r="DJ89" s="5" t="s">
        <v>391</v>
      </c>
      <c r="DK89" s="3" t="s">
        <v>391</v>
      </c>
      <c r="DL89" s="3" t="s">
        <v>391</v>
      </c>
      <c r="DM89" s="3" t="s">
        <v>391</v>
      </c>
      <c r="DN89" s="5" t="s">
        <v>391</v>
      </c>
      <c r="DO89" s="5" t="s">
        <v>391</v>
      </c>
      <c r="DP89" s="3" t="s">
        <v>391</v>
      </c>
      <c r="DQ89" s="3" t="s">
        <v>391</v>
      </c>
      <c r="DR89" s="3" t="s">
        <v>391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1</v>
      </c>
      <c r="EU89" s="5">
        <v>0</v>
      </c>
      <c r="EV89" s="5">
        <v>1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1500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1</v>
      </c>
      <c r="GF89" s="5">
        <v>0</v>
      </c>
      <c r="GG89" s="5">
        <v>0</v>
      </c>
      <c r="GH89" s="5">
        <v>0</v>
      </c>
      <c r="GI89" s="3">
        <v>179937.3873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1</v>
      </c>
      <c r="HX89" s="5">
        <v>0</v>
      </c>
      <c r="HY89" s="5">
        <v>0</v>
      </c>
      <c r="HZ89" s="5">
        <v>0</v>
      </c>
      <c r="IA89" s="5">
        <v>1</v>
      </c>
      <c r="IB89" s="5">
        <v>0</v>
      </c>
      <c r="IC89" s="5">
        <v>0</v>
      </c>
      <c r="ID89" s="5">
        <v>0</v>
      </c>
      <c r="IE89" s="5">
        <v>0</v>
      </c>
      <c r="IF89" s="5">
        <v>1</v>
      </c>
      <c r="IG89" s="5">
        <v>0</v>
      </c>
      <c r="IH89" s="5">
        <v>0</v>
      </c>
      <c r="II89" s="5">
        <v>1</v>
      </c>
      <c r="IJ89" s="5">
        <v>1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1</v>
      </c>
      <c r="IT89" s="5">
        <v>0</v>
      </c>
    </row>
    <row r="90" spans="1:254" x14ac:dyDescent="0.25">
      <c r="A90" s="2" t="s">
        <v>286</v>
      </c>
      <c r="B90" s="5">
        <v>1</v>
      </c>
      <c r="C90" s="3">
        <f>AVERAGE(26.1,27.6,19.4,20.7,37.3,23.4,32,29.9,26,23.09)</f>
        <v>26.548999999999999</v>
      </c>
      <c r="D90" s="3">
        <f>AVERAGE(36.5,43,32.8,35.3,41.2,29.1,39.4,48.8,66.9,29.8)</f>
        <v>40.28</v>
      </c>
      <c r="E90" s="3">
        <v>76.207250000000002</v>
      </c>
      <c r="F90" s="3" t="s">
        <v>391</v>
      </c>
      <c r="G90" s="3">
        <v>62.49</v>
      </c>
      <c r="H90" s="3">
        <v>73.3</v>
      </c>
      <c r="I90" s="3">
        <v>67.894999999999996</v>
      </c>
      <c r="J90" s="3">
        <v>59.9</v>
      </c>
      <c r="K90" s="3">
        <v>63.3</v>
      </c>
      <c r="L90" s="3">
        <v>67.894999999999996</v>
      </c>
      <c r="M90" s="5">
        <v>1</v>
      </c>
      <c r="N90" s="5">
        <v>0</v>
      </c>
      <c r="O90" s="5">
        <v>0</v>
      </c>
      <c r="P90" s="3" t="s">
        <v>391</v>
      </c>
      <c r="Q90" s="3" t="s">
        <v>391</v>
      </c>
      <c r="R90" s="3">
        <v>29</v>
      </c>
      <c r="S90" s="3" t="s">
        <v>391</v>
      </c>
      <c r="T90" s="3" t="s">
        <v>391</v>
      </c>
      <c r="U90" s="3" t="s">
        <v>391</v>
      </c>
      <c r="V90" s="3" t="s">
        <v>391</v>
      </c>
      <c r="W90" s="3" t="s">
        <v>391</v>
      </c>
      <c r="X90" s="3">
        <v>22</v>
      </c>
      <c r="Y90" s="5">
        <v>1</v>
      </c>
      <c r="Z90" s="5">
        <v>0</v>
      </c>
      <c r="AA90" s="5">
        <v>0</v>
      </c>
      <c r="AB90" s="5">
        <v>0</v>
      </c>
      <c r="AC90" s="5">
        <v>1</v>
      </c>
      <c r="AD90" s="5">
        <v>1</v>
      </c>
      <c r="AE90" s="5">
        <v>0</v>
      </c>
      <c r="AF90" s="5">
        <v>0</v>
      </c>
      <c r="AG90" s="5">
        <v>1</v>
      </c>
      <c r="AH90" s="5">
        <v>1</v>
      </c>
      <c r="AI90" s="5">
        <v>1</v>
      </c>
      <c r="AJ90" s="5">
        <v>0</v>
      </c>
      <c r="AK90" s="5">
        <v>0</v>
      </c>
      <c r="AL90" s="5">
        <v>1</v>
      </c>
      <c r="AM90" s="5">
        <v>0</v>
      </c>
      <c r="AN90" s="3" t="s">
        <v>391</v>
      </c>
      <c r="AO90" s="3" t="s">
        <v>391</v>
      </c>
      <c r="AP90" s="3" t="s">
        <v>391</v>
      </c>
      <c r="AQ90" s="3" t="s">
        <v>391</v>
      </c>
      <c r="AR90" s="3" t="s">
        <v>391</v>
      </c>
      <c r="AS90" s="3">
        <v>2</v>
      </c>
      <c r="AT90" s="5" t="s">
        <v>391</v>
      </c>
      <c r="AU90" s="5" t="s">
        <v>391</v>
      </c>
      <c r="AV90" s="5">
        <v>0</v>
      </c>
      <c r="AW90" s="5">
        <v>0</v>
      </c>
      <c r="AX90" s="5">
        <v>0</v>
      </c>
      <c r="AY90" s="5">
        <v>0</v>
      </c>
      <c r="AZ90" s="5">
        <v>1</v>
      </c>
      <c r="BA90" s="5">
        <v>0</v>
      </c>
      <c r="BB90" s="3">
        <v>15</v>
      </c>
      <c r="BC90" s="5">
        <v>2500</v>
      </c>
      <c r="BD90" s="3">
        <v>1</v>
      </c>
      <c r="BE90" s="3" t="s">
        <v>391</v>
      </c>
      <c r="BF90" s="5">
        <v>1</v>
      </c>
      <c r="BG90" s="5">
        <v>0</v>
      </c>
      <c r="BH90" s="5">
        <v>0</v>
      </c>
      <c r="BI90" s="5">
        <v>0</v>
      </c>
      <c r="BJ90" s="5">
        <v>0</v>
      </c>
      <c r="BK90" s="5">
        <v>1</v>
      </c>
      <c r="BL90" s="5">
        <v>0</v>
      </c>
      <c r="BM90" s="5">
        <v>0</v>
      </c>
      <c r="BN90" s="5">
        <v>1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 t="s">
        <v>391</v>
      </c>
      <c r="BY90" s="5">
        <v>0</v>
      </c>
      <c r="BZ90" s="5">
        <v>0</v>
      </c>
      <c r="CA90" s="5">
        <v>0</v>
      </c>
      <c r="CB90" s="5">
        <v>1</v>
      </c>
      <c r="CC90" s="5">
        <v>1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0</v>
      </c>
      <c r="CJ90" s="5">
        <v>0</v>
      </c>
      <c r="CK90" s="3">
        <v>0.153</v>
      </c>
      <c r="CL90" s="5">
        <v>1</v>
      </c>
      <c r="CM90" s="5">
        <v>0</v>
      </c>
      <c r="CN90" s="5">
        <v>0</v>
      </c>
      <c r="CO90" s="5">
        <v>0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s="5">
        <v>0</v>
      </c>
      <c r="CV90" s="5">
        <v>0</v>
      </c>
      <c r="CW90" s="5">
        <v>0</v>
      </c>
      <c r="CX90" s="3" t="s">
        <v>391</v>
      </c>
      <c r="CY90" s="5">
        <v>1</v>
      </c>
      <c r="CZ90" s="5" t="s">
        <v>391</v>
      </c>
      <c r="DA90" s="5" t="s">
        <v>391</v>
      </c>
      <c r="DB90" s="5">
        <v>0</v>
      </c>
      <c r="DC90" s="5">
        <v>0</v>
      </c>
      <c r="DD90" s="5">
        <v>0</v>
      </c>
      <c r="DE90" s="5">
        <v>0</v>
      </c>
      <c r="DF90" s="5">
        <v>1</v>
      </c>
      <c r="DG90" s="5">
        <v>0</v>
      </c>
      <c r="DH90" s="5" t="s">
        <v>391</v>
      </c>
      <c r="DI90" s="5" t="s">
        <v>391</v>
      </c>
      <c r="DJ90" s="5" t="s">
        <v>391</v>
      </c>
      <c r="DK90" s="3" t="s">
        <v>391</v>
      </c>
      <c r="DL90" s="3" t="s">
        <v>391</v>
      </c>
      <c r="DM90" s="3" t="s">
        <v>391</v>
      </c>
      <c r="DN90" s="5">
        <v>1</v>
      </c>
      <c r="DO90" s="5">
        <v>1</v>
      </c>
      <c r="DP90" s="3" t="s">
        <v>391</v>
      </c>
      <c r="DQ90" s="3">
        <v>2000</v>
      </c>
      <c r="DR90" s="3">
        <v>100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1</v>
      </c>
      <c r="ET90" s="5">
        <v>0</v>
      </c>
      <c r="EU90" s="5">
        <v>0</v>
      </c>
      <c r="EV90" s="5">
        <v>1</v>
      </c>
      <c r="EW90" s="5">
        <v>0</v>
      </c>
      <c r="EX90" s="5">
        <v>1</v>
      </c>
      <c r="EY90" s="5">
        <v>1</v>
      </c>
      <c r="EZ90" s="5">
        <v>1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 t="s">
        <v>391</v>
      </c>
      <c r="FW90" s="5" t="s">
        <v>391</v>
      </c>
      <c r="FX90" s="5">
        <v>0</v>
      </c>
      <c r="FY90" s="5">
        <v>0</v>
      </c>
      <c r="FZ90" s="5">
        <v>0</v>
      </c>
      <c r="GA90" s="5">
        <v>1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3" t="s">
        <v>391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1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1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1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1</v>
      </c>
      <c r="HW90" s="5">
        <v>0</v>
      </c>
      <c r="HX90" s="5">
        <v>0</v>
      </c>
      <c r="HY90" s="5">
        <v>0</v>
      </c>
      <c r="HZ90" s="5">
        <v>1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1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1</v>
      </c>
    </row>
  </sheetData>
  <mergeCells count="66">
    <mergeCell ref="CY3:CY4"/>
    <mergeCell ref="DH3:DM3"/>
    <mergeCell ref="DN3:DR3"/>
    <mergeCell ref="CQ2:CT3"/>
    <mergeCell ref="CX3:CX4"/>
    <mergeCell ref="CU2:CW3"/>
    <mergeCell ref="DA3:DA4"/>
    <mergeCell ref="DB3:DG3"/>
    <mergeCell ref="CZ3:CZ4"/>
    <mergeCell ref="CX1:DR2"/>
    <mergeCell ref="AK1:CW1"/>
    <mergeCell ref="AK2:AM3"/>
    <mergeCell ref="AN2:AP3"/>
    <mergeCell ref="AQ2:AS3"/>
    <mergeCell ref="AT2:AU3"/>
    <mergeCell ref="CK2:CK3"/>
    <mergeCell ref="CL2:CP3"/>
    <mergeCell ref="AY3:BA3"/>
    <mergeCell ref="AV3:AX3"/>
    <mergeCell ref="AV2:BQ2"/>
    <mergeCell ref="BB3:BF3"/>
    <mergeCell ref="BG3:BP3"/>
    <mergeCell ref="BR2:BW3"/>
    <mergeCell ref="BX2:CJ2"/>
    <mergeCell ref="BY3:CD3"/>
    <mergeCell ref="CE3:CJ3"/>
    <mergeCell ref="BX3:BX4"/>
    <mergeCell ref="A2:A3"/>
    <mergeCell ref="G2:O2"/>
    <mergeCell ref="P2:AA2"/>
    <mergeCell ref="B2:B3"/>
    <mergeCell ref="C2:F3"/>
    <mergeCell ref="Y3:AA3"/>
    <mergeCell ref="G3:I3"/>
    <mergeCell ref="J3:L3"/>
    <mergeCell ref="M3:O3"/>
    <mergeCell ref="P3:R3"/>
    <mergeCell ref="S3:U3"/>
    <mergeCell ref="V3:X3"/>
    <mergeCell ref="GI1:HX2"/>
    <mergeCell ref="HY1:IT2"/>
    <mergeCell ref="GJ3:GU3"/>
    <mergeCell ref="GV3:HD3"/>
    <mergeCell ref="HE3:HK3"/>
    <mergeCell ref="HL3:HQ3"/>
    <mergeCell ref="HR3:HU3"/>
    <mergeCell ref="HV3:HX3"/>
    <mergeCell ref="HY3:ID3"/>
    <mergeCell ref="IE3:IH3"/>
    <mergeCell ref="II3:IT3"/>
    <mergeCell ref="AI2:AJ3"/>
    <mergeCell ref="B1:AJ1"/>
    <mergeCell ref="DS1:FU2"/>
    <mergeCell ref="FX1:GH3"/>
    <mergeCell ref="FV1:FW3"/>
    <mergeCell ref="DS3:EA3"/>
    <mergeCell ref="EB3:EC3"/>
    <mergeCell ref="ED3:EK3"/>
    <mergeCell ref="EL3:ER3"/>
    <mergeCell ref="ES3:FH3"/>
    <mergeCell ref="FJ3:FK3"/>
    <mergeCell ref="FL3:FN3"/>
    <mergeCell ref="FO3:FT3"/>
    <mergeCell ref="AC3:AE3"/>
    <mergeCell ref="AF3:AG3"/>
    <mergeCell ref="AB2:A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EDB - 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Trochet</dc:creator>
  <cp:lastModifiedBy>Audrey Trochet</cp:lastModifiedBy>
  <dcterms:created xsi:type="dcterms:W3CDTF">2014-07-24T10:02:47Z</dcterms:created>
  <dcterms:modified xsi:type="dcterms:W3CDTF">2014-10-17T11:07:16Z</dcterms:modified>
</cp:coreProperties>
</file>