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imeon\Documents\"/>
    </mc:Choice>
  </mc:AlternateContent>
  <bookViews>
    <workbookView xWindow="0" yWindow="0" windowWidth="28800" windowHeight="12300"/>
  </bookViews>
  <sheets>
    <sheet name="Mass Shootings Dataset" sheetId="1" r:id="rId1"/>
  </sheets>
  <calcPr calcId="162913"/>
</workbook>
</file>

<file path=xl/calcChain.xml><?xml version="1.0" encoding="utf-8"?>
<calcChain xmlns="http://schemas.openxmlformats.org/spreadsheetml/2006/main">
  <c r="J4" i="1" l="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 i="1"/>
  <c r="Q3" i="1"/>
  <c r="Q4" i="1"/>
  <c r="Q5"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6" i="1"/>
  <c r="AF4" i="1" l="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 i="1"/>
  <c r="AG3"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95" i="1"/>
  <c r="AG296" i="1"/>
  <c r="AG297" i="1"/>
  <c r="AG298" i="1"/>
  <c r="AG299" i="1"/>
  <c r="AG300" i="1"/>
  <c r="AG301" i="1"/>
  <c r="AG302" i="1"/>
  <c r="AG303" i="1"/>
  <c r="AG304" i="1"/>
  <c r="AG305" i="1"/>
  <c r="AG306" i="1"/>
  <c r="AG307" i="1"/>
  <c r="AG308" i="1"/>
  <c r="AG309" i="1"/>
  <c r="AG4"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 i="1"/>
  <c r="AB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2"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 i="1"/>
  <c r="AN2" i="1" l="1"/>
  <c r="AO2" i="1" s="1"/>
  <c r="AN3" i="1"/>
  <c r="AO3" i="1" s="1"/>
  <c r="AN4" i="1"/>
  <c r="AO4" i="1" s="1"/>
  <c r="AN5" i="1"/>
  <c r="AO5" i="1" s="1"/>
  <c r="AN6" i="1"/>
  <c r="AO6" i="1" s="1"/>
  <c r="AN7" i="1"/>
  <c r="AO7" i="1" s="1"/>
  <c r="AN8" i="1"/>
  <c r="AO8" i="1" s="1"/>
  <c r="AN9" i="1"/>
  <c r="AO9" i="1" s="1"/>
  <c r="AN10" i="1"/>
  <c r="AO10" i="1" s="1"/>
  <c r="AN11" i="1"/>
  <c r="AO11" i="1" s="1"/>
  <c r="AN12" i="1"/>
  <c r="AO12" i="1" s="1"/>
  <c r="AN13" i="1"/>
  <c r="AO13" i="1" s="1"/>
  <c r="AN14" i="1"/>
  <c r="AO14" i="1" s="1"/>
  <c r="AN15" i="1"/>
  <c r="AO15" i="1" s="1"/>
  <c r="AN16" i="1"/>
  <c r="AO16" i="1" s="1"/>
  <c r="AN17" i="1"/>
  <c r="AO17" i="1" s="1"/>
  <c r="AN18" i="1"/>
  <c r="AO18" i="1" s="1"/>
  <c r="AN19" i="1"/>
  <c r="AO19" i="1" s="1"/>
  <c r="AN20" i="1"/>
  <c r="AO20" i="1" s="1"/>
  <c r="AN21" i="1"/>
  <c r="AO21" i="1" s="1"/>
  <c r="AN22" i="1"/>
  <c r="AO22" i="1" s="1"/>
  <c r="AN23" i="1"/>
  <c r="AO23" i="1" s="1"/>
  <c r="AN24" i="1"/>
  <c r="AO24" i="1" s="1"/>
  <c r="AN25" i="1"/>
  <c r="AO25" i="1" s="1"/>
  <c r="AN26" i="1"/>
  <c r="AO26" i="1" s="1"/>
  <c r="AN27" i="1"/>
  <c r="AO27" i="1" s="1"/>
  <c r="AN28" i="1"/>
  <c r="AO28" i="1" s="1"/>
  <c r="AN29" i="1"/>
  <c r="AO29" i="1" s="1"/>
  <c r="AN30" i="1"/>
  <c r="AO30" i="1" s="1"/>
  <c r="AN31" i="1"/>
  <c r="AO31" i="1" s="1"/>
  <c r="AN32" i="1"/>
  <c r="AO32" i="1" s="1"/>
  <c r="AN33" i="1"/>
  <c r="AO33" i="1" s="1"/>
  <c r="AN34" i="1"/>
  <c r="AO34" i="1" s="1"/>
  <c r="AN35" i="1"/>
  <c r="AO35" i="1" s="1"/>
  <c r="AN36" i="1"/>
  <c r="AO36" i="1" s="1"/>
  <c r="AN37" i="1"/>
  <c r="AO37" i="1" s="1"/>
  <c r="AN38" i="1"/>
  <c r="AO38" i="1" s="1"/>
  <c r="AN39" i="1"/>
  <c r="AO39" i="1" s="1"/>
  <c r="AN40" i="1"/>
  <c r="AO40" i="1" s="1"/>
  <c r="AN41" i="1"/>
  <c r="AO41" i="1" s="1"/>
  <c r="AN42" i="1"/>
  <c r="AO42" i="1" s="1"/>
  <c r="AN43" i="1"/>
  <c r="AO43" i="1" s="1"/>
  <c r="AN44" i="1"/>
  <c r="AO44" i="1" s="1"/>
  <c r="AN45" i="1"/>
  <c r="AO45" i="1" s="1"/>
  <c r="AN46" i="1"/>
  <c r="AO46" i="1" s="1"/>
  <c r="AN47" i="1"/>
  <c r="AO47" i="1" s="1"/>
  <c r="AN48" i="1"/>
  <c r="AO48" i="1" s="1"/>
  <c r="AN49" i="1"/>
  <c r="AO49" i="1" s="1"/>
  <c r="AN50" i="1"/>
  <c r="AO50" i="1" s="1"/>
  <c r="AN51" i="1"/>
  <c r="AO51" i="1" s="1"/>
  <c r="AN52" i="1"/>
  <c r="AO52" i="1" s="1"/>
  <c r="AN53" i="1"/>
  <c r="AO53" i="1" s="1"/>
  <c r="AN54" i="1"/>
  <c r="AO54" i="1" s="1"/>
  <c r="AN55" i="1"/>
  <c r="AO55" i="1" s="1"/>
  <c r="AN56" i="1"/>
  <c r="AO56" i="1" s="1"/>
  <c r="AN57" i="1"/>
  <c r="AO57" i="1" s="1"/>
  <c r="AN58" i="1"/>
  <c r="AO58" i="1" s="1"/>
  <c r="AN59" i="1"/>
  <c r="AO59" i="1" s="1"/>
  <c r="AN60" i="1"/>
  <c r="AO60" i="1" s="1"/>
  <c r="AN61" i="1"/>
  <c r="AO61" i="1" s="1"/>
  <c r="AN62" i="1"/>
  <c r="AO62" i="1" s="1"/>
  <c r="AN63" i="1"/>
  <c r="AO63" i="1" s="1"/>
  <c r="AN64" i="1"/>
  <c r="AO64" i="1" s="1"/>
  <c r="AN65" i="1"/>
  <c r="AO65" i="1" s="1"/>
  <c r="AN66" i="1"/>
  <c r="AO66" i="1" s="1"/>
  <c r="AN67" i="1"/>
  <c r="AO67" i="1" s="1"/>
  <c r="AN68" i="1"/>
  <c r="AO68" i="1" s="1"/>
  <c r="AN69" i="1"/>
  <c r="AO69" i="1" s="1"/>
  <c r="AN70" i="1"/>
  <c r="AO70" i="1" s="1"/>
  <c r="AN71" i="1"/>
  <c r="AO71" i="1" s="1"/>
  <c r="AN72" i="1"/>
  <c r="AO72" i="1" s="1"/>
  <c r="AN73" i="1"/>
  <c r="AO73" i="1" s="1"/>
  <c r="AN74" i="1"/>
  <c r="AO74" i="1" s="1"/>
  <c r="AN75" i="1"/>
  <c r="AO75" i="1" s="1"/>
  <c r="AN76" i="1"/>
  <c r="AO76" i="1" s="1"/>
  <c r="AN77" i="1"/>
  <c r="AO77" i="1" s="1"/>
  <c r="AN78" i="1"/>
  <c r="AO78" i="1" s="1"/>
  <c r="AN79" i="1"/>
  <c r="AO79" i="1" s="1"/>
  <c r="AN80" i="1"/>
  <c r="AO80" i="1" s="1"/>
  <c r="AN81" i="1"/>
  <c r="AO81" i="1" s="1"/>
  <c r="AN82" i="1"/>
  <c r="AO82" i="1" s="1"/>
  <c r="AN83" i="1"/>
  <c r="AO83" i="1" s="1"/>
  <c r="AN84" i="1"/>
  <c r="AO84" i="1" s="1"/>
  <c r="AN85" i="1"/>
  <c r="AO85" i="1" s="1"/>
  <c r="AN86" i="1"/>
  <c r="AO86" i="1" s="1"/>
  <c r="AN87" i="1"/>
  <c r="AO87" i="1" s="1"/>
  <c r="AN88" i="1"/>
  <c r="AO88" i="1" s="1"/>
  <c r="AN89" i="1"/>
  <c r="AO89" i="1" s="1"/>
  <c r="AN90" i="1"/>
  <c r="AO90" i="1" s="1"/>
  <c r="AN91" i="1"/>
  <c r="AO91" i="1" s="1"/>
  <c r="AN92" i="1"/>
  <c r="AO92" i="1" s="1"/>
  <c r="AN93" i="1"/>
  <c r="AO93" i="1" s="1"/>
  <c r="AN94" i="1"/>
  <c r="AO94" i="1" s="1"/>
  <c r="AN95" i="1"/>
  <c r="AO95" i="1" s="1"/>
  <c r="AN96" i="1"/>
  <c r="AO96" i="1" s="1"/>
  <c r="AN97" i="1"/>
  <c r="AO97" i="1" s="1"/>
  <c r="AN98" i="1"/>
  <c r="AO98" i="1" s="1"/>
  <c r="AN99" i="1"/>
  <c r="AO99" i="1" s="1"/>
  <c r="AN100" i="1"/>
  <c r="AO100" i="1" s="1"/>
  <c r="AN101" i="1"/>
  <c r="AO101" i="1" s="1"/>
  <c r="AN102" i="1"/>
  <c r="AO102" i="1" s="1"/>
  <c r="AN103" i="1"/>
  <c r="AO103" i="1" s="1"/>
  <c r="AN104" i="1"/>
  <c r="AO104" i="1" s="1"/>
  <c r="AN105" i="1"/>
  <c r="AO105" i="1" s="1"/>
  <c r="AN106" i="1"/>
  <c r="AO106" i="1" s="1"/>
  <c r="AN107" i="1"/>
  <c r="AO107" i="1" s="1"/>
  <c r="AN108" i="1"/>
  <c r="AO108" i="1" s="1"/>
  <c r="AN109" i="1"/>
  <c r="AO109" i="1" s="1"/>
  <c r="AN110" i="1"/>
  <c r="AO110" i="1" s="1"/>
  <c r="AN111" i="1"/>
  <c r="AO111" i="1" s="1"/>
  <c r="AN112" i="1"/>
  <c r="AO112" i="1" s="1"/>
  <c r="AN113" i="1"/>
  <c r="AO113" i="1" s="1"/>
  <c r="AN114" i="1"/>
  <c r="AO114" i="1" s="1"/>
  <c r="AN115" i="1"/>
  <c r="AO115" i="1" s="1"/>
  <c r="AN116" i="1"/>
  <c r="AO116" i="1" s="1"/>
  <c r="AN117" i="1"/>
  <c r="AO117" i="1" s="1"/>
  <c r="AN118" i="1"/>
  <c r="AO118" i="1" s="1"/>
  <c r="AN119" i="1"/>
  <c r="AO119" i="1" s="1"/>
  <c r="AN120" i="1"/>
  <c r="AO120" i="1" s="1"/>
  <c r="AN121" i="1"/>
  <c r="AO121" i="1" s="1"/>
  <c r="AN122" i="1"/>
  <c r="AO122" i="1" s="1"/>
  <c r="AN123" i="1"/>
  <c r="AO123" i="1" s="1"/>
  <c r="AN124" i="1"/>
  <c r="AO124" i="1" s="1"/>
  <c r="AN125" i="1"/>
  <c r="AO125" i="1" s="1"/>
  <c r="AN126" i="1"/>
  <c r="AO126" i="1" s="1"/>
  <c r="AN127" i="1"/>
  <c r="AO127" i="1" s="1"/>
  <c r="AN128" i="1"/>
  <c r="AO128" i="1" s="1"/>
  <c r="AN129" i="1"/>
  <c r="AO129" i="1" s="1"/>
  <c r="AN130" i="1"/>
  <c r="AO130" i="1" s="1"/>
  <c r="AN131" i="1"/>
  <c r="AO131" i="1" s="1"/>
  <c r="AN132" i="1"/>
  <c r="AO132" i="1" s="1"/>
  <c r="AN133" i="1"/>
  <c r="AO133" i="1" s="1"/>
  <c r="AN134" i="1"/>
  <c r="AO134" i="1" s="1"/>
  <c r="AN135" i="1"/>
  <c r="AO135" i="1" s="1"/>
  <c r="AN136" i="1"/>
  <c r="AO136" i="1" s="1"/>
  <c r="AN137" i="1"/>
  <c r="AO137" i="1" s="1"/>
  <c r="AN138" i="1"/>
  <c r="AO138" i="1" s="1"/>
  <c r="AN139" i="1"/>
  <c r="AO139" i="1" s="1"/>
  <c r="AN140" i="1"/>
  <c r="AO140" i="1" s="1"/>
  <c r="AN141" i="1"/>
  <c r="AO141" i="1" s="1"/>
  <c r="AN142" i="1"/>
  <c r="AO142" i="1" s="1"/>
  <c r="AN143" i="1"/>
  <c r="AO143" i="1" s="1"/>
  <c r="AN144" i="1"/>
  <c r="AO144" i="1" s="1"/>
  <c r="AN145" i="1"/>
  <c r="AO145" i="1" s="1"/>
  <c r="AN146" i="1"/>
  <c r="AO146" i="1" s="1"/>
  <c r="AN147" i="1"/>
  <c r="AO147" i="1" s="1"/>
  <c r="AN148" i="1"/>
  <c r="AO148" i="1" s="1"/>
  <c r="AN149" i="1"/>
  <c r="AO149" i="1" s="1"/>
  <c r="AN150" i="1"/>
  <c r="AO150" i="1" s="1"/>
  <c r="AN151" i="1"/>
  <c r="AO151" i="1" s="1"/>
  <c r="AN152" i="1"/>
  <c r="AO152" i="1" s="1"/>
  <c r="AN153" i="1"/>
  <c r="AO153" i="1" s="1"/>
  <c r="AN154" i="1"/>
  <c r="AO154" i="1" s="1"/>
  <c r="AN155" i="1"/>
  <c r="AO155" i="1" s="1"/>
  <c r="AN156" i="1"/>
  <c r="AO156" i="1" s="1"/>
  <c r="AN157" i="1"/>
  <c r="AO157" i="1" s="1"/>
  <c r="AN158" i="1"/>
  <c r="AO158" i="1" s="1"/>
  <c r="AN159" i="1"/>
  <c r="AO159" i="1" s="1"/>
  <c r="AN160" i="1"/>
  <c r="AO160" i="1" s="1"/>
  <c r="AN161" i="1"/>
  <c r="AO161" i="1" s="1"/>
  <c r="AN162" i="1"/>
  <c r="AO162" i="1" s="1"/>
  <c r="AN163" i="1"/>
  <c r="AO163" i="1" s="1"/>
  <c r="AN164" i="1"/>
  <c r="AO164" i="1" s="1"/>
  <c r="AN165" i="1"/>
  <c r="AO165" i="1" s="1"/>
  <c r="AN166" i="1"/>
  <c r="AO166" i="1" s="1"/>
  <c r="AN167" i="1"/>
  <c r="AO167" i="1" s="1"/>
  <c r="AN168" i="1"/>
  <c r="AO168" i="1" s="1"/>
  <c r="AN169" i="1"/>
  <c r="AO169" i="1" s="1"/>
  <c r="AN170" i="1"/>
  <c r="AO170" i="1" s="1"/>
  <c r="AN171" i="1"/>
  <c r="AO171" i="1" s="1"/>
  <c r="AN172" i="1"/>
  <c r="AO172" i="1" s="1"/>
  <c r="AN173" i="1"/>
  <c r="AO173" i="1" s="1"/>
  <c r="AN174" i="1"/>
  <c r="AO174" i="1" s="1"/>
  <c r="AN175" i="1"/>
  <c r="AO175" i="1" s="1"/>
  <c r="AN176" i="1"/>
  <c r="AO176" i="1" s="1"/>
  <c r="AN177" i="1"/>
  <c r="AO177" i="1" s="1"/>
  <c r="AN178" i="1"/>
  <c r="AO178" i="1" s="1"/>
  <c r="AN179" i="1"/>
  <c r="AO179" i="1" s="1"/>
  <c r="AN180" i="1"/>
  <c r="AO180" i="1" s="1"/>
  <c r="AN181" i="1"/>
  <c r="AO181" i="1" s="1"/>
  <c r="AN182" i="1"/>
  <c r="AO182" i="1" s="1"/>
  <c r="AN183" i="1"/>
  <c r="AO183" i="1" s="1"/>
  <c r="AN184" i="1"/>
  <c r="AO184" i="1" s="1"/>
  <c r="AN185" i="1"/>
  <c r="AO185" i="1" s="1"/>
  <c r="AN186" i="1"/>
  <c r="AO186" i="1" s="1"/>
  <c r="AN187" i="1"/>
  <c r="AO187" i="1" s="1"/>
  <c r="AN188" i="1"/>
  <c r="AO188" i="1" s="1"/>
  <c r="AN189" i="1"/>
  <c r="AO189" i="1" s="1"/>
  <c r="AN190" i="1"/>
  <c r="AO190" i="1" s="1"/>
  <c r="AN191" i="1"/>
  <c r="AO191" i="1" s="1"/>
  <c r="AN192" i="1"/>
  <c r="AO192" i="1" s="1"/>
  <c r="AN193" i="1"/>
  <c r="AO193" i="1" s="1"/>
  <c r="AN194" i="1"/>
  <c r="AO194" i="1" s="1"/>
  <c r="AN195" i="1"/>
  <c r="AO195" i="1" s="1"/>
  <c r="AN196" i="1"/>
  <c r="AO196" i="1" s="1"/>
  <c r="AN197" i="1"/>
  <c r="AO197" i="1" s="1"/>
  <c r="AN198" i="1"/>
  <c r="AO198" i="1" s="1"/>
  <c r="AN199" i="1"/>
  <c r="AO199" i="1" s="1"/>
  <c r="AN200" i="1"/>
  <c r="AO200" i="1" s="1"/>
  <c r="AN201" i="1"/>
  <c r="AO201" i="1" s="1"/>
  <c r="AN202" i="1"/>
  <c r="AO202" i="1" s="1"/>
  <c r="AN203" i="1"/>
  <c r="AO203" i="1" s="1"/>
  <c r="AN204" i="1"/>
  <c r="AO204" i="1" s="1"/>
  <c r="AN205" i="1"/>
  <c r="AO205" i="1" s="1"/>
  <c r="AN206" i="1"/>
  <c r="AO206" i="1" s="1"/>
  <c r="AN207" i="1"/>
  <c r="AO207" i="1" s="1"/>
  <c r="AN208" i="1"/>
  <c r="AO208" i="1" s="1"/>
  <c r="AN209" i="1"/>
  <c r="AO209" i="1" s="1"/>
  <c r="AN210" i="1"/>
  <c r="AO210" i="1" s="1"/>
  <c r="AN211" i="1"/>
  <c r="AO211" i="1" s="1"/>
  <c r="AN212" i="1"/>
  <c r="AO212" i="1" s="1"/>
  <c r="AN213" i="1"/>
  <c r="AO213" i="1" s="1"/>
  <c r="AN214" i="1"/>
  <c r="AO214" i="1" s="1"/>
  <c r="AN215" i="1"/>
  <c r="AO215" i="1" s="1"/>
  <c r="AN216" i="1"/>
  <c r="AO216" i="1" s="1"/>
  <c r="AN217" i="1"/>
  <c r="AO217" i="1" s="1"/>
  <c r="AN218" i="1"/>
  <c r="AO218" i="1" s="1"/>
  <c r="AN219" i="1"/>
  <c r="AO219" i="1" s="1"/>
  <c r="AN220" i="1"/>
  <c r="AO220" i="1" s="1"/>
  <c r="AN221" i="1"/>
  <c r="AO221" i="1" s="1"/>
  <c r="AN222" i="1"/>
  <c r="AO222" i="1" s="1"/>
  <c r="AN223" i="1"/>
  <c r="AO223" i="1" s="1"/>
  <c r="AN224" i="1"/>
  <c r="AO224" i="1" s="1"/>
  <c r="AN225" i="1"/>
  <c r="AO225" i="1" s="1"/>
  <c r="AN226" i="1"/>
  <c r="AO226" i="1" s="1"/>
  <c r="AN227" i="1"/>
  <c r="AO227" i="1" s="1"/>
  <c r="AN228" i="1"/>
  <c r="AO228" i="1" s="1"/>
  <c r="AN229" i="1"/>
  <c r="AO229" i="1" s="1"/>
  <c r="AN230" i="1"/>
  <c r="AO230" i="1" s="1"/>
  <c r="AN231" i="1"/>
  <c r="AO231" i="1" s="1"/>
  <c r="AN232" i="1"/>
  <c r="AO232" i="1" s="1"/>
  <c r="AN233" i="1"/>
  <c r="AO233" i="1" s="1"/>
  <c r="AN234" i="1"/>
  <c r="AO234" i="1" s="1"/>
  <c r="AN235" i="1"/>
  <c r="AO235" i="1" s="1"/>
  <c r="AN236" i="1"/>
  <c r="AO236" i="1" s="1"/>
  <c r="AN237" i="1"/>
  <c r="AO237" i="1" s="1"/>
  <c r="AN238" i="1"/>
  <c r="AO238" i="1" s="1"/>
  <c r="AN239" i="1"/>
  <c r="AO239" i="1" s="1"/>
  <c r="AN240" i="1"/>
  <c r="AO240" i="1" s="1"/>
  <c r="AN241" i="1"/>
  <c r="AO241" i="1" s="1"/>
  <c r="AN242" i="1"/>
  <c r="AO242" i="1" s="1"/>
  <c r="AN243" i="1"/>
  <c r="AO243" i="1" s="1"/>
  <c r="AN244" i="1"/>
  <c r="AO244" i="1" s="1"/>
  <c r="AN245" i="1"/>
  <c r="AO245" i="1" s="1"/>
  <c r="AN246" i="1"/>
  <c r="AO246" i="1" s="1"/>
  <c r="AN247" i="1"/>
  <c r="AO247" i="1" s="1"/>
  <c r="AN248" i="1"/>
  <c r="AO248" i="1" s="1"/>
  <c r="AN249" i="1"/>
  <c r="AO249" i="1" s="1"/>
  <c r="AN250" i="1"/>
  <c r="AO250" i="1" s="1"/>
  <c r="AN251" i="1"/>
  <c r="AO251" i="1" s="1"/>
  <c r="AN252" i="1"/>
  <c r="AO252" i="1" s="1"/>
  <c r="AN253" i="1"/>
  <c r="AO253" i="1" s="1"/>
  <c r="AN254" i="1"/>
  <c r="AO254" i="1" s="1"/>
  <c r="AN255" i="1"/>
  <c r="AO255" i="1" s="1"/>
  <c r="AN256" i="1"/>
  <c r="AO256" i="1" s="1"/>
  <c r="AN257" i="1"/>
  <c r="AO257" i="1" s="1"/>
  <c r="AN258" i="1"/>
  <c r="AO258" i="1" s="1"/>
  <c r="AN259" i="1"/>
  <c r="AO259" i="1" s="1"/>
  <c r="AN260" i="1"/>
  <c r="AO260" i="1" s="1"/>
  <c r="AN261" i="1"/>
  <c r="AO261" i="1" s="1"/>
  <c r="AN262" i="1"/>
  <c r="AO262" i="1" s="1"/>
  <c r="AN263" i="1"/>
  <c r="AO263" i="1" s="1"/>
  <c r="AN264" i="1"/>
  <c r="AO264" i="1" s="1"/>
  <c r="AN265" i="1"/>
  <c r="AO265" i="1" s="1"/>
  <c r="AN266" i="1"/>
  <c r="AO266" i="1" s="1"/>
  <c r="AN267" i="1"/>
  <c r="AO267" i="1" s="1"/>
  <c r="AN268" i="1"/>
  <c r="AO268" i="1" s="1"/>
  <c r="AN269" i="1"/>
  <c r="AO269" i="1" s="1"/>
  <c r="AN270" i="1"/>
  <c r="AO270" i="1" s="1"/>
  <c r="AN271" i="1"/>
  <c r="AO271" i="1" s="1"/>
  <c r="AN272" i="1"/>
  <c r="AO272" i="1" s="1"/>
  <c r="AN273" i="1"/>
  <c r="AO273" i="1" s="1"/>
  <c r="AN274" i="1"/>
  <c r="AO274" i="1" s="1"/>
  <c r="AN275" i="1"/>
  <c r="AO275" i="1" s="1"/>
  <c r="AN276" i="1"/>
  <c r="AO276" i="1" s="1"/>
  <c r="AN277" i="1"/>
  <c r="AO277" i="1" s="1"/>
  <c r="AN278" i="1"/>
  <c r="AO278" i="1" s="1"/>
  <c r="AN279" i="1"/>
  <c r="AO279" i="1" s="1"/>
  <c r="AN280" i="1"/>
  <c r="AO280" i="1" s="1"/>
  <c r="AN281" i="1"/>
  <c r="AO281" i="1" s="1"/>
  <c r="AN282" i="1"/>
  <c r="AO282" i="1" s="1"/>
  <c r="AN283" i="1"/>
  <c r="AO283" i="1" s="1"/>
  <c r="AN284" i="1"/>
  <c r="AO284" i="1" s="1"/>
  <c r="AN285" i="1"/>
  <c r="AO285" i="1" s="1"/>
  <c r="AN286" i="1"/>
  <c r="AO286" i="1" s="1"/>
  <c r="AN287" i="1"/>
  <c r="AO287" i="1" s="1"/>
  <c r="AN288" i="1"/>
  <c r="AO288" i="1" s="1"/>
  <c r="AN289" i="1"/>
  <c r="AO289" i="1" s="1"/>
  <c r="AN290" i="1"/>
  <c r="AO290" i="1" s="1"/>
  <c r="AN291" i="1"/>
  <c r="AO291" i="1" s="1"/>
  <c r="AN292" i="1"/>
  <c r="AO292" i="1" s="1"/>
  <c r="AN293" i="1"/>
  <c r="AO293" i="1" s="1"/>
  <c r="AN294" i="1"/>
  <c r="AO294" i="1" s="1"/>
  <c r="AN295" i="1"/>
  <c r="AO295" i="1" s="1"/>
  <c r="AN296" i="1"/>
  <c r="AO296" i="1" s="1"/>
  <c r="AN297" i="1"/>
  <c r="AO297" i="1" s="1"/>
  <c r="AN298" i="1"/>
  <c r="AO298" i="1" s="1"/>
  <c r="AN299" i="1"/>
  <c r="AO299" i="1" s="1"/>
  <c r="AN300" i="1"/>
  <c r="AO300" i="1" s="1"/>
  <c r="AN301" i="1"/>
  <c r="AO301" i="1" s="1"/>
  <c r="AN302" i="1"/>
  <c r="AO302" i="1" s="1"/>
  <c r="AN303" i="1"/>
  <c r="AO303" i="1" s="1"/>
  <c r="AN304" i="1"/>
  <c r="AO304" i="1" s="1"/>
  <c r="AN305" i="1"/>
  <c r="AO305" i="1" s="1"/>
  <c r="AN306" i="1"/>
  <c r="AO306" i="1" s="1"/>
  <c r="AN307" i="1"/>
  <c r="AO307" i="1" s="1"/>
  <c r="AN308" i="1"/>
  <c r="AO308" i="1" s="1"/>
  <c r="AN309" i="1"/>
  <c r="AO309" i="1" s="1"/>
  <c r="AQ242" i="1" l="1"/>
  <c r="AX242" i="1"/>
  <c r="AY242" i="1"/>
  <c r="AW242" i="1"/>
  <c r="AV242" i="1"/>
  <c r="AS242" i="1"/>
  <c r="AT242" i="1"/>
  <c r="AR242" i="1"/>
  <c r="AU242" i="1"/>
  <c r="AP242" i="1"/>
  <c r="AQ221" i="1"/>
  <c r="AY221" i="1"/>
  <c r="AX221" i="1"/>
  <c r="AW221" i="1"/>
  <c r="AT221" i="1"/>
  <c r="AV221" i="1"/>
  <c r="AS221" i="1"/>
  <c r="AU221" i="1"/>
  <c r="AR221" i="1"/>
  <c r="AP221" i="1"/>
  <c r="AQ206" i="1"/>
  <c r="AX206" i="1"/>
  <c r="AY206" i="1"/>
  <c r="AT206" i="1"/>
  <c r="AU206" i="1"/>
  <c r="AV206" i="1"/>
  <c r="AS206" i="1"/>
  <c r="AW206" i="1"/>
  <c r="AR206" i="1"/>
  <c r="AP206" i="1"/>
  <c r="AQ164" i="1"/>
  <c r="AX164" i="1"/>
  <c r="AY164" i="1"/>
  <c r="AT164" i="1"/>
  <c r="AU164" i="1"/>
  <c r="AW164" i="1"/>
  <c r="AV164" i="1"/>
  <c r="AS164" i="1"/>
  <c r="AR164" i="1"/>
  <c r="AP164" i="1"/>
  <c r="AQ35" i="1"/>
  <c r="AW35" i="1"/>
  <c r="AX35" i="1"/>
  <c r="AY35" i="1"/>
  <c r="AT35" i="1"/>
  <c r="AU35" i="1"/>
  <c r="AV35" i="1"/>
  <c r="AS35" i="1"/>
  <c r="AR35" i="1"/>
  <c r="AP35" i="1"/>
  <c r="AQ29" i="1"/>
  <c r="AW29" i="1"/>
  <c r="AX29" i="1"/>
  <c r="AY29" i="1"/>
  <c r="AT29" i="1"/>
  <c r="AU29" i="1"/>
  <c r="AV29" i="1"/>
  <c r="AS29" i="1"/>
  <c r="AR29" i="1"/>
  <c r="AP29" i="1"/>
  <c r="AQ135" i="1"/>
  <c r="AY135" i="1"/>
  <c r="AX135" i="1"/>
  <c r="AW135" i="1"/>
  <c r="AV135" i="1"/>
  <c r="AR135" i="1"/>
  <c r="AT135" i="1"/>
  <c r="AU135" i="1"/>
  <c r="AS135" i="1"/>
  <c r="AP135" i="1"/>
  <c r="AQ120" i="1"/>
  <c r="AY120" i="1"/>
  <c r="AX120" i="1"/>
  <c r="AW120" i="1"/>
  <c r="AV120" i="1"/>
  <c r="AU120" i="1"/>
  <c r="AR120" i="1"/>
  <c r="AT120" i="1"/>
  <c r="AS120" i="1"/>
  <c r="AP120" i="1"/>
  <c r="AQ112" i="1"/>
  <c r="AY112" i="1"/>
  <c r="AX112" i="1"/>
  <c r="AW112" i="1"/>
  <c r="AV112" i="1"/>
  <c r="AR112" i="1"/>
  <c r="AT112" i="1"/>
  <c r="AU112" i="1"/>
  <c r="AS112" i="1"/>
  <c r="AP112" i="1"/>
  <c r="AQ104" i="1"/>
  <c r="AY104" i="1"/>
  <c r="AX104" i="1"/>
  <c r="AW104" i="1"/>
  <c r="AV104" i="1"/>
  <c r="AT104" i="1"/>
  <c r="AR104" i="1"/>
  <c r="AU104" i="1"/>
  <c r="AS104" i="1"/>
  <c r="AP104" i="1"/>
  <c r="AQ96" i="1"/>
  <c r="AY96" i="1"/>
  <c r="AX96" i="1"/>
  <c r="AW96" i="1"/>
  <c r="AV96" i="1"/>
  <c r="AR96" i="1"/>
  <c r="AU96" i="1"/>
  <c r="AS96" i="1"/>
  <c r="AP96" i="1"/>
  <c r="AT96" i="1"/>
  <c r="AQ307" i="1"/>
  <c r="AX307" i="1"/>
  <c r="AY307" i="1"/>
  <c r="AV307" i="1"/>
  <c r="AW307" i="1"/>
  <c r="AS307" i="1"/>
  <c r="AT307" i="1"/>
  <c r="AR307" i="1"/>
  <c r="AU307" i="1"/>
  <c r="AP307" i="1"/>
  <c r="AQ248" i="1"/>
  <c r="AX248" i="1"/>
  <c r="AY248" i="1"/>
  <c r="AV248" i="1"/>
  <c r="AW248" i="1"/>
  <c r="AU248" i="1"/>
  <c r="AS248" i="1"/>
  <c r="AT248" i="1"/>
  <c r="AR248" i="1"/>
  <c r="AP248" i="1"/>
  <c r="AQ73" i="1"/>
  <c r="AY73" i="1"/>
  <c r="AW73" i="1"/>
  <c r="AT73" i="1"/>
  <c r="AU73" i="1"/>
  <c r="AV73" i="1"/>
  <c r="AX73" i="1"/>
  <c r="AS73" i="1"/>
  <c r="AR73" i="1"/>
  <c r="AP73" i="1"/>
  <c r="AQ254" i="1"/>
  <c r="AX254" i="1"/>
  <c r="AY254" i="1"/>
  <c r="AV254" i="1"/>
  <c r="AW254" i="1"/>
  <c r="AS254" i="1"/>
  <c r="AT254" i="1"/>
  <c r="AR254" i="1"/>
  <c r="AU254" i="1"/>
  <c r="AP254" i="1"/>
  <c r="AQ299" i="1"/>
  <c r="AX299" i="1"/>
  <c r="AY299" i="1"/>
  <c r="AV299" i="1"/>
  <c r="AW299" i="1"/>
  <c r="AS299" i="1"/>
  <c r="AT299" i="1"/>
  <c r="AR299" i="1"/>
  <c r="AU299" i="1"/>
  <c r="AP299" i="1"/>
  <c r="AQ65" i="1"/>
  <c r="AY65" i="1"/>
  <c r="AW65" i="1"/>
  <c r="AX65" i="1"/>
  <c r="AT65" i="1"/>
  <c r="AU65" i="1"/>
  <c r="AV65" i="1"/>
  <c r="AS65" i="1"/>
  <c r="AR65" i="1"/>
  <c r="AP65" i="1"/>
  <c r="AQ58" i="1"/>
  <c r="AY58" i="1"/>
  <c r="AW58" i="1"/>
  <c r="AX58" i="1"/>
  <c r="AT58" i="1"/>
  <c r="AU58" i="1"/>
  <c r="AV58" i="1"/>
  <c r="AS58" i="1"/>
  <c r="AR58" i="1"/>
  <c r="AP58" i="1"/>
  <c r="AQ281" i="1"/>
  <c r="AX281" i="1"/>
  <c r="AY281" i="1"/>
  <c r="AV281" i="1"/>
  <c r="AW281" i="1"/>
  <c r="AS281" i="1"/>
  <c r="AT281" i="1"/>
  <c r="AU281" i="1"/>
  <c r="AR281" i="1"/>
  <c r="AP281" i="1"/>
  <c r="AQ237" i="1"/>
  <c r="AX237" i="1"/>
  <c r="AY237" i="1"/>
  <c r="AW237" i="1"/>
  <c r="AV237" i="1"/>
  <c r="AS237" i="1"/>
  <c r="AT237" i="1"/>
  <c r="AU237" i="1"/>
  <c r="AR237" i="1"/>
  <c r="AP237" i="1"/>
  <c r="AQ216" i="1"/>
  <c r="AX216" i="1"/>
  <c r="AY216" i="1"/>
  <c r="AT216" i="1"/>
  <c r="AU216" i="1"/>
  <c r="AW216" i="1"/>
  <c r="AV216" i="1"/>
  <c r="AS216" i="1"/>
  <c r="AR216" i="1"/>
  <c r="AP216" i="1"/>
  <c r="AQ200" i="1"/>
  <c r="AY200" i="1"/>
  <c r="AX200" i="1"/>
  <c r="AT200" i="1"/>
  <c r="AU200" i="1"/>
  <c r="AV200" i="1"/>
  <c r="AW200" i="1"/>
  <c r="AS200" i="1"/>
  <c r="AR200" i="1"/>
  <c r="AP200" i="1"/>
  <c r="AQ179" i="1"/>
  <c r="AY179" i="1"/>
  <c r="AX179" i="1"/>
  <c r="AW179" i="1"/>
  <c r="AT179" i="1"/>
  <c r="AU179" i="1"/>
  <c r="AV179" i="1"/>
  <c r="AS179" i="1"/>
  <c r="AR179" i="1"/>
  <c r="AP179" i="1"/>
  <c r="AQ24" i="1"/>
  <c r="AW24" i="1"/>
  <c r="AX24" i="1"/>
  <c r="AY24" i="1"/>
  <c r="AT24" i="1"/>
  <c r="AU24" i="1"/>
  <c r="AV24" i="1"/>
  <c r="AS24" i="1"/>
  <c r="AR24" i="1"/>
  <c r="AP24" i="1"/>
  <c r="AQ276" i="1"/>
  <c r="AX276" i="1"/>
  <c r="AY276" i="1"/>
  <c r="AV276" i="1"/>
  <c r="AW276" i="1"/>
  <c r="AU276" i="1"/>
  <c r="AS276" i="1"/>
  <c r="AT276" i="1"/>
  <c r="AR276" i="1"/>
  <c r="AP276" i="1"/>
  <c r="AQ232" i="1"/>
  <c r="AX232" i="1"/>
  <c r="AY232" i="1"/>
  <c r="AV232" i="1"/>
  <c r="AW232" i="1"/>
  <c r="AU232" i="1"/>
  <c r="AS232" i="1"/>
  <c r="AT232" i="1"/>
  <c r="AR232" i="1"/>
  <c r="AP232" i="1"/>
  <c r="AQ194" i="1"/>
  <c r="AX194" i="1"/>
  <c r="AY194" i="1"/>
  <c r="AT194" i="1"/>
  <c r="AW194" i="1"/>
  <c r="AU194" i="1"/>
  <c r="AV194" i="1"/>
  <c r="AS194" i="1"/>
  <c r="AR194" i="1"/>
  <c r="AP194" i="1"/>
  <c r="AQ172" i="1"/>
  <c r="AX172" i="1"/>
  <c r="AY172" i="1"/>
  <c r="AT172" i="1"/>
  <c r="AU172" i="1"/>
  <c r="AV172" i="1"/>
  <c r="AW172" i="1"/>
  <c r="AS172" i="1"/>
  <c r="AR172" i="1"/>
  <c r="AP172" i="1"/>
  <c r="AQ151" i="1"/>
  <c r="AY151" i="1"/>
  <c r="AX151" i="1"/>
  <c r="AT151" i="1"/>
  <c r="AU151" i="1"/>
  <c r="AV151" i="1"/>
  <c r="AW151" i="1"/>
  <c r="AS151" i="1"/>
  <c r="AR151" i="1"/>
  <c r="AP151" i="1"/>
  <c r="AQ40" i="1"/>
  <c r="AY40" i="1"/>
  <c r="AW40" i="1"/>
  <c r="AX40" i="1"/>
  <c r="AT40" i="1"/>
  <c r="AU40" i="1"/>
  <c r="AV40" i="1"/>
  <c r="AS40" i="1"/>
  <c r="AR40" i="1"/>
  <c r="AP40" i="1"/>
  <c r="AQ17" i="1"/>
  <c r="AY17" i="1"/>
  <c r="AW17" i="1"/>
  <c r="AX17" i="1"/>
  <c r="AT17" i="1"/>
  <c r="AU17" i="1"/>
  <c r="AV17" i="1"/>
  <c r="AS17" i="1"/>
  <c r="AR17" i="1"/>
  <c r="AP17" i="1"/>
  <c r="AQ304" i="1"/>
  <c r="AY304" i="1"/>
  <c r="AX304" i="1"/>
  <c r="AW304" i="1"/>
  <c r="AV304" i="1"/>
  <c r="AU304" i="1"/>
  <c r="AT304" i="1"/>
  <c r="AS304" i="1"/>
  <c r="AP304" i="1"/>
  <c r="AR304" i="1"/>
  <c r="AQ274" i="1"/>
  <c r="AY274" i="1"/>
  <c r="AX274" i="1"/>
  <c r="AW274" i="1"/>
  <c r="AR274" i="1"/>
  <c r="AV274" i="1"/>
  <c r="AT274" i="1"/>
  <c r="AP274" i="1"/>
  <c r="AU274" i="1"/>
  <c r="AS274" i="1"/>
  <c r="AQ246" i="1"/>
  <c r="AY246" i="1"/>
  <c r="AX246" i="1"/>
  <c r="AW246" i="1"/>
  <c r="AR246" i="1"/>
  <c r="AV246" i="1"/>
  <c r="AU246" i="1"/>
  <c r="AT246" i="1"/>
  <c r="AP246" i="1"/>
  <c r="AS246" i="1"/>
  <c r="AQ176" i="1"/>
  <c r="AY176" i="1"/>
  <c r="AX176" i="1"/>
  <c r="AU176" i="1"/>
  <c r="AR176" i="1"/>
  <c r="AW176" i="1"/>
  <c r="AT176" i="1"/>
  <c r="AV176" i="1"/>
  <c r="AS176" i="1"/>
  <c r="AP176" i="1"/>
  <c r="AQ134" i="1"/>
  <c r="AY134" i="1"/>
  <c r="AX134" i="1"/>
  <c r="AW134" i="1"/>
  <c r="AR134" i="1"/>
  <c r="AT134" i="1"/>
  <c r="AU134" i="1"/>
  <c r="AP134" i="1"/>
  <c r="AS134" i="1"/>
  <c r="AV134" i="1"/>
  <c r="AQ81" i="1"/>
  <c r="AY81" i="1"/>
  <c r="AX81" i="1"/>
  <c r="AW81" i="1"/>
  <c r="AT81" i="1"/>
  <c r="AR81" i="1"/>
  <c r="AV81" i="1"/>
  <c r="AP81" i="1"/>
  <c r="AU81" i="1"/>
  <c r="AS81" i="1"/>
  <c r="AQ10" i="1"/>
  <c r="AY10" i="1"/>
  <c r="AW10" i="1"/>
  <c r="AX10" i="1"/>
  <c r="AT10" i="1"/>
  <c r="AU10" i="1"/>
  <c r="AV10" i="1"/>
  <c r="AR10" i="1"/>
  <c r="AS10" i="1"/>
  <c r="AP10" i="1"/>
  <c r="AQ306" i="1"/>
  <c r="AX306" i="1"/>
  <c r="AY306" i="1"/>
  <c r="AU306" i="1"/>
  <c r="AV306" i="1"/>
  <c r="AW306" i="1"/>
  <c r="AS306" i="1"/>
  <c r="AT306" i="1"/>
  <c r="AR306" i="1"/>
  <c r="AP306" i="1"/>
  <c r="AQ293" i="1"/>
  <c r="AX293" i="1"/>
  <c r="AY293" i="1"/>
  <c r="AU293" i="1"/>
  <c r="AV293" i="1"/>
  <c r="AW293" i="1"/>
  <c r="AS293" i="1"/>
  <c r="AT293" i="1"/>
  <c r="AP293" i="1"/>
  <c r="AR293" i="1"/>
  <c r="AQ305" i="1"/>
  <c r="AX305" i="1"/>
  <c r="AY305" i="1"/>
  <c r="AV305" i="1"/>
  <c r="AW305" i="1"/>
  <c r="AT305" i="1"/>
  <c r="AS305" i="1"/>
  <c r="AR305" i="1"/>
  <c r="AP305" i="1"/>
  <c r="AU305" i="1"/>
  <c r="AQ298" i="1"/>
  <c r="AX298" i="1"/>
  <c r="AY298" i="1"/>
  <c r="AV298" i="1"/>
  <c r="AW298" i="1"/>
  <c r="AT298" i="1"/>
  <c r="AU298" i="1"/>
  <c r="AS298" i="1"/>
  <c r="AR298" i="1"/>
  <c r="AP298" i="1"/>
  <c r="AQ292" i="1"/>
  <c r="AX292" i="1"/>
  <c r="AY292" i="1"/>
  <c r="AV292" i="1"/>
  <c r="AW292" i="1"/>
  <c r="AU292" i="1"/>
  <c r="AT292" i="1"/>
  <c r="AS292" i="1"/>
  <c r="AP292" i="1"/>
  <c r="AR292" i="1"/>
  <c r="AQ286" i="1"/>
  <c r="AX286" i="1"/>
  <c r="AY286" i="1"/>
  <c r="AV286" i="1"/>
  <c r="AW286" i="1"/>
  <c r="AT286" i="1"/>
  <c r="AU286" i="1"/>
  <c r="AS286" i="1"/>
  <c r="AP286" i="1"/>
  <c r="AR286" i="1"/>
  <c r="AQ280" i="1"/>
  <c r="AX280" i="1"/>
  <c r="AY280" i="1"/>
  <c r="AW280" i="1"/>
  <c r="AV280" i="1"/>
  <c r="AT280" i="1"/>
  <c r="AU280" i="1"/>
  <c r="AS280" i="1"/>
  <c r="AP280" i="1"/>
  <c r="AR280" i="1"/>
  <c r="AQ270" i="1"/>
  <c r="AX270" i="1"/>
  <c r="AY270" i="1"/>
  <c r="AW270" i="1"/>
  <c r="AV270" i="1"/>
  <c r="AT270" i="1"/>
  <c r="AU270" i="1"/>
  <c r="AS270" i="1"/>
  <c r="AP270" i="1"/>
  <c r="AR270" i="1"/>
  <c r="AQ264" i="1"/>
  <c r="AX264" i="1"/>
  <c r="AY264" i="1"/>
  <c r="AW264" i="1"/>
  <c r="AV264" i="1"/>
  <c r="AT264" i="1"/>
  <c r="AU264" i="1"/>
  <c r="AS264" i="1"/>
  <c r="AP264" i="1"/>
  <c r="AR264" i="1"/>
  <c r="AQ259" i="1"/>
  <c r="AX259" i="1"/>
  <c r="AY259" i="1"/>
  <c r="AW259" i="1"/>
  <c r="AV259" i="1"/>
  <c r="AT259" i="1"/>
  <c r="AS259" i="1"/>
  <c r="AU259" i="1"/>
  <c r="AP259" i="1"/>
  <c r="AR259" i="1"/>
  <c r="AQ241" i="1"/>
  <c r="AX241" i="1"/>
  <c r="AY241" i="1"/>
  <c r="AW241" i="1"/>
  <c r="AV241" i="1"/>
  <c r="AT241" i="1"/>
  <c r="AU241" i="1"/>
  <c r="AS241" i="1"/>
  <c r="AP241" i="1"/>
  <c r="AR241" i="1"/>
  <c r="AQ236" i="1"/>
  <c r="AX236" i="1"/>
  <c r="AY236" i="1"/>
  <c r="AW236" i="1"/>
  <c r="AV236" i="1"/>
  <c r="AT236" i="1"/>
  <c r="AU236" i="1"/>
  <c r="AS236" i="1"/>
  <c r="AP236" i="1"/>
  <c r="AR236" i="1"/>
  <c r="AQ231" i="1"/>
  <c r="AX231" i="1"/>
  <c r="AY231" i="1"/>
  <c r="AW231" i="1"/>
  <c r="AV231" i="1"/>
  <c r="AT231" i="1"/>
  <c r="AU231" i="1"/>
  <c r="AS231" i="1"/>
  <c r="AR231" i="1"/>
  <c r="AP231" i="1"/>
  <c r="AQ226" i="1"/>
  <c r="AY226" i="1"/>
  <c r="AX226" i="1"/>
  <c r="AW226" i="1"/>
  <c r="AV226" i="1"/>
  <c r="AT226" i="1"/>
  <c r="AU226" i="1"/>
  <c r="AS226" i="1"/>
  <c r="AP226" i="1"/>
  <c r="AR226" i="1"/>
  <c r="AQ220" i="1"/>
  <c r="AY220" i="1"/>
  <c r="AX220" i="1"/>
  <c r="AW220" i="1"/>
  <c r="AV220" i="1"/>
  <c r="AU220" i="1"/>
  <c r="AT220" i="1"/>
  <c r="AS220" i="1"/>
  <c r="AR220" i="1"/>
  <c r="AP220" i="1"/>
  <c r="AQ215" i="1"/>
  <c r="AY215" i="1"/>
  <c r="AX215" i="1"/>
  <c r="AW215" i="1"/>
  <c r="AV215" i="1"/>
  <c r="AT215" i="1"/>
  <c r="AU215" i="1"/>
  <c r="AS215" i="1"/>
  <c r="AP215" i="1"/>
  <c r="AR215" i="1"/>
  <c r="AQ210" i="1"/>
  <c r="AY210" i="1"/>
  <c r="AX210" i="1"/>
  <c r="AW210" i="1"/>
  <c r="AV210" i="1"/>
  <c r="AT210" i="1"/>
  <c r="AU210" i="1"/>
  <c r="AS210" i="1"/>
  <c r="AP210" i="1"/>
  <c r="AR210" i="1"/>
  <c r="AQ204" i="1"/>
  <c r="AY204" i="1"/>
  <c r="AX204" i="1"/>
  <c r="AW204" i="1"/>
  <c r="AV204" i="1"/>
  <c r="AU204" i="1"/>
  <c r="AT204" i="1"/>
  <c r="AS204" i="1"/>
  <c r="AR204" i="1"/>
  <c r="AP204" i="1"/>
  <c r="AQ199" i="1"/>
  <c r="AY199" i="1"/>
  <c r="AX199" i="1"/>
  <c r="AW199" i="1"/>
  <c r="AV199" i="1"/>
  <c r="AU199" i="1"/>
  <c r="AS199" i="1"/>
  <c r="AP199" i="1"/>
  <c r="AT199" i="1"/>
  <c r="AR199" i="1"/>
  <c r="AQ193" i="1"/>
  <c r="AY193" i="1"/>
  <c r="AX193" i="1"/>
  <c r="AW193" i="1"/>
  <c r="AV193" i="1"/>
  <c r="AT193" i="1"/>
  <c r="AU193" i="1"/>
  <c r="AS193" i="1"/>
  <c r="AP193" i="1"/>
  <c r="AR193" i="1"/>
  <c r="AQ188" i="1"/>
  <c r="AY188" i="1"/>
  <c r="AX188" i="1"/>
  <c r="AW188" i="1"/>
  <c r="AV188" i="1"/>
  <c r="AT188" i="1"/>
  <c r="AU188" i="1"/>
  <c r="AS188" i="1"/>
  <c r="AR188" i="1"/>
  <c r="AP188" i="1"/>
  <c r="AQ182" i="1"/>
  <c r="AY182" i="1"/>
  <c r="AX182" i="1"/>
  <c r="AW182" i="1"/>
  <c r="AV182" i="1"/>
  <c r="AU182" i="1"/>
  <c r="AT182" i="1"/>
  <c r="AS182" i="1"/>
  <c r="AP182" i="1"/>
  <c r="AR182" i="1"/>
  <c r="AQ177" i="1"/>
  <c r="AY177" i="1"/>
  <c r="AX177" i="1"/>
  <c r="AW177" i="1"/>
  <c r="AV177" i="1"/>
  <c r="AU177" i="1"/>
  <c r="AT177" i="1"/>
  <c r="AS177" i="1"/>
  <c r="AR177" i="1"/>
  <c r="AP177" i="1"/>
  <c r="AQ170" i="1"/>
  <c r="AY170" i="1"/>
  <c r="AX170" i="1"/>
  <c r="AW170" i="1"/>
  <c r="AV170" i="1"/>
  <c r="AT170" i="1"/>
  <c r="AU170" i="1"/>
  <c r="AS170" i="1"/>
  <c r="AP170" i="1"/>
  <c r="AR170" i="1"/>
  <c r="AQ149" i="1"/>
  <c r="AY149" i="1"/>
  <c r="AX149" i="1"/>
  <c r="AW149" i="1"/>
  <c r="AV149" i="1"/>
  <c r="AU149" i="1"/>
  <c r="AR149" i="1"/>
  <c r="AS149" i="1"/>
  <c r="AT149" i="1"/>
  <c r="AP149" i="1"/>
  <c r="AQ142" i="1"/>
  <c r="AY142" i="1"/>
  <c r="AX142" i="1"/>
  <c r="AW142" i="1"/>
  <c r="AV142" i="1"/>
  <c r="AT142" i="1"/>
  <c r="AR142" i="1"/>
  <c r="AU142" i="1"/>
  <c r="AS142" i="1"/>
  <c r="AP142" i="1"/>
  <c r="AQ89" i="1"/>
  <c r="AY89" i="1"/>
  <c r="AX89" i="1"/>
  <c r="AW89" i="1"/>
  <c r="AV89" i="1"/>
  <c r="AU89" i="1"/>
  <c r="AR89" i="1"/>
  <c r="AT89" i="1"/>
  <c r="AS89" i="1"/>
  <c r="AP89" i="1"/>
  <c r="AQ82" i="1"/>
  <c r="AY82" i="1"/>
  <c r="AX82" i="1"/>
  <c r="AW82" i="1"/>
  <c r="AV82" i="1"/>
  <c r="AT82" i="1"/>
  <c r="AR82" i="1"/>
  <c r="AU82" i="1"/>
  <c r="AS82" i="1"/>
  <c r="AP82" i="1"/>
  <c r="AQ75" i="1"/>
  <c r="AY75" i="1"/>
  <c r="AX75" i="1"/>
  <c r="AW75" i="1"/>
  <c r="AV75" i="1"/>
  <c r="AR75" i="1"/>
  <c r="AU75" i="1"/>
  <c r="AT75" i="1"/>
  <c r="AS75" i="1"/>
  <c r="AP75" i="1"/>
  <c r="AQ68" i="1"/>
  <c r="AY68" i="1"/>
  <c r="AX68" i="1"/>
  <c r="AW68" i="1"/>
  <c r="AV68" i="1"/>
  <c r="AR68" i="1"/>
  <c r="AT68" i="1"/>
  <c r="AU68" i="1"/>
  <c r="AS68" i="1"/>
  <c r="AP68" i="1"/>
  <c r="AQ62" i="1"/>
  <c r="AY62" i="1"/>
  <c r="AX62" i="1"/>
  <c r="AW62" i="1"/>
  <c r="AV62" i="1"/>
  <c r="AU62" i="1"/>
  <c r="AR62" i="1"/>
  <c r="AT62" i="1"/>
  <c r="AS62" i="1"/>
  <c r="AP62" i="1"/>
  <c r="AQ54" i="1"/>
  <c r="AY54" i="1"/>
  <c r="AX54" i="1"/>
  <c r="AW54" i="1"/>
  <c r="AV54" i="1"/>
  <c r="AR54" i="1"/>
  <c r="AT54" i="1"/>
  <c r="AU54" i="1"/>
  <c r="AS54" i="1"/>
  <c r="AP54" i="1"/>
  <c r="AQ46" i="1"/>
  <c r="AY46" i="1"/>
  <c r="AX46" i="1"/>
  <c r="AW46" i="1"/>
  <c r="AV46" i="1"/>
  <c r="AS46" i="1"/>
  <c r="AT46" i="1"/>
  <c r="AR46" i="1"/>
  <c r="AU46" i="1"/>
  <c r="AP46" i="1"/>
  <c r="AQ33" i="1"/>
  <c r="AY33" i="1"/>
  <c r="AX33" i="1"/>
  <c r="AW33" i="1"/>
  <c r="AV33" i="1"/>
  <c r="AT33" i="1"/>
  <c r="AS33" i="1"/>
  <c r="AR33" i="1"/>
  <c r="AU33" i="1"/>
  <c r="AP33" i="1"/>
  <c r="AQ22" i="1"/>
  <c r="AY22" i="1"/>
  <c r="AX22" i="1"/>
  <c r="AW22" i="1"/>
  <c r="AV22" i="1"/>
  <c r="AS22" i="1"/>
  <c r="AR22" i="1"/>
  <c r="AT22" i="1"/>
  <c r="AU22" i="1"/>
  <c r="AP22" i="1"/>
  <c r="AQ16" i="1"/>
  <c r="AY16" i="1"/>
  <c r="AX16" i="1"/>
  <c r="AW16" i="1"/>
  <c r="AV16" i="1"/>
  <c r="AS16" i="1"/>
  <c r="AU16" i="1"/>
  <c r="AR16" i="1"/>
  <c r="AT16" i="1"/>
  <c r="AP16" i="1"/>
  <c r="AQ11" i="1"/>
  <c r="AY11" i="1"/>
  <c r="AX11" i="1"/>
  <c r="AT11" i="1"/>
  <c r="AW11" i="1"/>
  <c r="AR11" i="1"/>
  <c r="AV11" i="1"/>
  <c r="AS11" i="1"/>
  <c r="AP11" i="1"/>
  <c r="AU11" i="1"/>
  <c r="AQ3" i="1"/>
  <c r="AX3" i="1"/>
  <c r="AY3" i="1"/>
  <c r="AU3" i="1"/>
  <c r="AV3" i="1"/>
  <c r="AW3" i="1"/>
  <c r="AS3" i="1"/>
  <c r="AT3" i="1"/>
  <c r="AR3" i="1"/>
  <c r="AP3" i="1"/>
  <c r="AQ297" i="1"/>
  <c r="AY297" i="1"/>
  <c r="AX297" i="1"/>
  <c r="AW297" i="1"/>
  <c r="AV297" i="1"/>
  <c r="AU297" i="1"/>
  <c r="AT297" i="1"/>
  <c r="AR297" i="1"/>
  <c r="AP297" i="1"/>
  <c r="AS297" i="1"/>
  <c r="AQ252" i="1"/>
  <c r="AY252" i="1"/>
  <c r="AX252" i="1"/>
  <c r="AW252" i="1"/>
  <c r="AR252" i="1"/>
  <c r="AV252" i="1"/>
  <c r="AU252" i="1"/>
  <c r="AT252" i="1"/>
  <c r="AP252" i="1"/>
  <c r="AS252" i="1"/>
  <c r="AQ148" i="1"/>
  <c r="AY148" i="1"/>
  <c r="AX148" i="1"/>
  <c r="AW148" i="1"/>
  <c r="AV148" i="1"/>
  <c r="AU148" i="1"/>
  <c r="AR148" i="1"/>
  <c r="AT148" i="1"/>
  <c r="AP148" i="1"/>
  <c r="AS148" i="1"/>
  <c r="AQ88" i="1"/>
  <c r="AY88" i="1"/>
  <c r="AX88" i="1"/>
  <c r="AW88" i="1"/>
  <c r="AT88" i="1"/>
  <c r="AV88" i="1"/>
  <c r="AU88" i="1"/>
  <c r="AR88" i="1"/>
  <c r="AP88" i="1"/>
  <c r="AS88" i="1"/>
  <c r="AQ285" i="1"/>
  <c r="AY285" i="1"/>
  <c r="AX285" i="1"/>
  <c r="AU285" i="1"/>
  <c r="AV285" i="1"/>
  <c r="AS285" i="1"/>
  <c r="AR285" i="1"/>
  <c r="AW285" i="1"/>
  <c r="AT285" i="1"/>
  <c r="AP285" i="1"/>
  <c r="AQ269" i="1"/>
  <c r="AY269" i="1"/>
  <c r="AW269" i="1"/>
  <c r="AU269" i="1"/>
  <c r="AX269" i="1"/>
  <c r="AS269" i="1"/>
  <c r="AR269" i="1"/>
  <c r="AT269" i="1"/>
  <c r="AP269" i="1"/>
  <c r="AV269" i="1"/>
  <c r="AQ263" i="1"/>
  <c r="AY263" i="1"/>
  <c r="AX263" i="1"/>
  <c r="AW263" i="1"/>
  <c r="AU263" i="1"/>
  <c r="AV263" i="1"/>
  <c r="AS263" i="1"/>
  <c r="AR263" i="1"/>
  <c r="AT263" i="1"/>
  <c r="AP263" i="1"/>
  <c r="AQ251" i="1"/>
  <c r="AY251" i="1"/>
  <c r="AW251" i="1"/>
  <c r="AX251" i="1"/>
  <c r="AU251" i="1"/>
  <c r="AV251" i="1"/>
  <c r="AS251" i="1"/>
  <c r="AR251" i="1"/>
  <c r="AT251" i="1"/>
  <c r="AP251" i="1"/>
  <c r="AQ245" i="1"/>
  <c r="AY245" i="1"/>
  <c r="AX245" i="1"/>
  <c r="AW245" i="1"/>
  <c r="AU245" i="1"/>
  <c r="AS245" i="1"/>
  <c r="AR245" i="1"/>
  <c r="AP245" i="1"/>
  <c r="AV245" i="1"/>
  <c r="AT245" i="1"/>
  <c r="AQ240" i="1"/>
  <c r="AY240" i="1"/>
  <c r="AX240" i="1"/>
  <c r="AW240" i="1"/>
  <c r="AU240" i="1"/>
  <c r="AV240" i="1"/>
  <c r="AS240" i="1"/>
  <c r="AR240" i="1"/>
  <c r="AP240" i="1"/>
  <c r="AT240" i="1"/>
  <c r="AQ234" i="1"/>
  <c r="AY234" i="1"/>
  <c r="AX234" i="1"/>
  <c r="AU234" i="1"/>
  <c r="AV234" i="1"/>
  <c r="AS234" i="1"/>
  <c r="AW234" i="1"/>
  <c r="AR234" i="1"/>
  <c r="AT234" i="1"/>
  <c r="AP234" i="1"/>
  <c r="AQ230" i="1"/>
  <c r="AY230" i="1"/>
  <c r="AW230" i="1"/>
  <c r="AU230" i="1"/>
  <c r="AV230" i="1"/>
  <c r="AS230" i="1"/>
  <c r="AR230" i="1"/>
  <c r="AP230" i="1"/>
  <c r="AT230" i="1"/>
  <c r="AX230" i="1"/>
  <c r="AQ224" i="1"/>
  <c r="AY224" i="1"/>
  <c r="AW224" i="1"/>
  <c r="AU224" i="1"/>
  <c r="AX224" i="1"/>
  <c r="AS224" i="1"/>
  <c r="AR224" i="1"/>
  <c r="AT224" i="1"/>
  <c r="AP224" i="1"/>
  <c r="AV224" i="1"/>
  <c r="AQ218" i="1"/>
  <c r="AY218" i="1"/>
  <c r="AT218" i="1"/>
  <c r="AX218" i="1"/>
  <c r="AW218" i="1"/>
  <c r="AU218" i="1"/>
  <c r="AV218" i="1"/>
  <c r="AS218" i="1"/>
  <c r="AR218" i="1"/>
  <c r="AP218" i="1"/>
  <c r="AQ214" i="1"/>
  <c r="AY214" i="1"/>
  <c r="AX214" i="1"/>
  <c r="AT214" i="1"/>
  <c r="AU214" i="1"/>
  <c r="AV214" i="1"/>
  <c r="AW214" i="1"/>
  <c r="AS214" i="1"/>
  <c r="AR214" i="1"/>
  <c r="AP214" i="1"/>
  <c r="AQ203" i="1"/>
  <c r="AY203" i="1"/>
  <c r="AX203" i="1"/>
  <c r="AT203" i="1"/>
  <c r="AW203" i="1"/>
  <c r="AU203" i="1"/>
  <c r="AS203" i="1"/>
  <c r="AR203" i="1"/>
  <c r="AP203" i="1"/>
  <c r="AV203" i="1"/>
  <c r="AQ198" i="1"/>
  <c r="AY198" i="1"/>
  <c r="AX198" i="1"/>
  <c r="AW198" i="1"/>
  <c r="AT198" i="1"/>
  <c r="AU198" i="1"/>
  <c r="AV198" i="1"/>
  <c r="AS198" i="1"/>
  <c r="AR198" i="1"/>
  <c r="AP198" i="1"/>
  <c r="AQ187" i="1"/>
  <c r="AY187" i="1"/>
  <c r="AW187" i="1"/>
  <c r="AT187" i="1"/>
  <c r="AU187" i="1"/>
  <c r="AV187" i="1"/>
  <c r="AX187" i="1"/>
  <c r="AS187" i="1"/>
  <c r="AR187" i="1"/>
  <c r="AP187" i="1"/>
  <c r="AQ181" i="1"/>
  <c r="AY181" i="1"/>
  <c r="AW181" i="1"/>
  <c r="AT181" i="1"/>
  <c r="AU181" i="1"/>
  <c r="AX181" i="1"/>
  <c r="AS181" i="1"/>
  <c r="AR181" i="1"/>
  <c r="AV181" i="1"/>
  <c r="AP181" i="1"/>
  <c r="AQ175" i="1"/>
  <c r="AY175" i="1"/>
  <c r="AT175" i="1"/>
  <c r="AX175" i="1"/>
  <c r="AU175" i="1"/>
  <c r="AW175" i="1"/>
  <c r="AV175" i="1"/>
  <c r="AS175" i="1"/>
  <c r="AR175" i="1"/>
  <c r="AP175" i="1"/>
  <c r="AQ168" i="1"/>
  <c r="AY168" i="1"/>
  <c r="AW168" i="1"/>
  <c r="AX168" i="1"/>
  <c r="AT168" i="1"/>
  <c r="AU168" i="1"/>
  <c r="AV168" i="1"/>
  <c r="AS168" i="1"/>
  <c r="AR168" i="1"/>
  <c r="AP168" i="1"/>
  <c r="AQ161" i="1"/>
  <c r="AY161" i="1"/>
  <c r="AW161" i="1"/>
  <c r="AX161" i="1"/>
  <c r="AT161" i="1"/>
  <c r="AU161" i="1"/>
  <c r="AV161" i="1"/>
  <c r="AS161" i="1"/>
  <c r="AR161" i="1"/>
  <c r="AP161" i="1"/>
  <c r="AQ155" i="1"/>
  <c r="AY155" i="1"/>
  <c r="AX155" i="1"/>
  <c r="AT155" i="1"/>
  <c r="AW155" i="1"/>
  <c r="AU155" i="1"/>
  <c r="AV155" i="1"/>
  <c r="AS155" i="1"/>
  <c r="AR155" i="1"/>
  <c r="AP155" i="1"/>
  <c r="AQ147" i="1"/>
  <c r="AY147" i="1"/>
  <c r="AX147" i="1"/>
  <c r="AW147" i="1"/>
  <c r="AT147" i="1"/>
  <c r="AU147" i="1"/>
  <c r="AV147" i="1"/>
  <c r="AS147" i="1"/>
  <c r="AR147" i="1"/>
  <c r="AP147" i="1"/>
  <c r="AQ140" i="1"/>
  <c r="AY140" i="1"/>
  <c r="AX140" i="1"/>
  <c r="AT140" i="1"/>
  <c r="AU140" i="1"/>
  <c r="AV140" i="1"/>
  <c r="AS140" i="1"/>
  <c r="AW140" i="1"/>
  <c r="AR140" i="1"/>
  <c r="AP140" i="1"/>
  <c r="AQ133" i="1"/>
  <c r="AY133" i="1"/>
  <c r="AW133" i="1"/>
  <c r="AT133" i="1"/>
  <c r="AU133" i="1"/>
  <c r="AV133" i="1"/>
  <c r="AX133" i="1"/>
  <c r="AS133" i="1"/>
  <c r="AR133" i="1"/>
  <c r="AP133" i="1"/>
  <c r="AQ126" i="1"/>
  <c r="AY126" i="1"/>
  <c r="AW126" i="1"/>
  <c r="AT126" i="1"/>
  <c r="AU126" i="1"/>
  <c r="AX126" i="1"/>
  <c r="AV126" i="1"/>
  <c r="AS126" i="1"/>
  <c r="AR126" i="1"/>
  <c r="AP126" i="1"/>
  <c r="AQ118" i="1"/>
  <c r="AY118" i="1"/>
  <c r="AT118" i="1"/>
  <c r="AX118" i="1"/>
  <c r="AU118" i="1"/>
  <c r="AW118" i="1"/>
  <c r="AV118" i="1"/>
  <c r="AS118" i="1"/>
  <c r="AR118" i="1"/>
  <c r="AP118" i="1"/>
  <c r="AQ110" i="1"/>
  <c r="AY110" i="1"/>
  <c r="AW110" i="1"/>
  <c r="AX110" i="1"/>
  <c r="AT110" i="1"/>
  <c r="AU110" i="1"/>
  <c r="AV110" i="1"/>
  <c r="AS110" i="1"/>
  <c r="AR110" i="1"/>
  <c r="AP110" i="1"/>
  <c r="AQ102" i="1"/>
  <c r="AY102" i="1"/>
  <c r="AW102" i="1"/>
  <c r="AX102" i="1"/>
  <c r="AT102" i="1"/>
  <c r="AU102" i="1"/>
  <c r="AV102" i="1"/>
  <c r="AS102" i="1"/>
  <c r="AR102" i="1"/>
  <c r="AP102" i="1"/>
  <c r="AQ94" i="1"/>
  <c r="AY94" i="1"/>
  <c r="AX94" i="1"/>
  <c r="AT94" i="1"/>
  <c r="AW94" i="1"/>
  <c r="AU94" i="1"/>
  <c r="AV94" i="1"/>
  <c r="AS94" i="1"/>
  <c r="AR94" i="1"/>
  <c r="AP94" i="1"/>
  <c r="AQ80" i="1"/>
  <c r="AY80" i="1"/>
  <c r="AX80" i="1"/>
  <c r="AT80" i="1"/>
  <c r="AU80" i="1"/>
  <c r="AV80" i="1"/>
  <c r="AW80" i="1"/>
  <c r="AS80" i="1"/>
  <c r="AR80" i="1"/>
  <c r="AP80" i="1"/>
  <c r="AQ60" i="1"/>
  <c r="AY60" i="1"/>
  <c r="AT60" i="1"/>
  <c r="AX60" i="1"/>
  <c r="AU60" i="1"/>
  <c r="AW60" i="1"/>
  <c r="AV60" i="1"/>
  <c r="AS60" i="1"/>
  <c r="AR60" i="1"/>
  <c r="AP60" i="1"/>
  <c r="AQ52" i="1"/>
  <c r="AY52" i="1"/>
  <c r="AW52" i="1"/>
  <c r="AX52" i="1"/>
  <c r="AT52" i="1"/>
  <c r="AU52" i="1"/>
  <c r="AV52" i="1"/>
  <c r="AS52" i="1"/>
  <c r="AR52" i="1"/>
  <c r="AP52" i="1"/>
  <c r="AQ45" i="1"/>
  <c r="AY45" i="1"/>
  <c r="AW45" i="1"/>
  <c r="AX45" i="1"/>
  <c r="AT45" i="1"/>
  <c r="AU45" i="1"/>
  <c r="AV45" i="1"/>
  <c r="AR45" i="1"/>
  <c r="AP45" i="1"/>
  <c r="AS45" i="1"/>
  <c r="AQ43" i="1"/>
  <c r="AY43" i="1"/>
  <c r="AX43" i="1"/>
  <c r="AT43" i="1"/>
  <c r="AW43" i="1"/>
  <c r="AU43" i="1"/>
  <c r="AV43" i="1"/>
  <c r="AR43" i="1"/>
  <c r="AP43" i="1"/>
  <c r="AS43" i="1"/>
  <c r="AQ37" i="1"/>
  <c r="AY37" i="1"/>
  <c r="AX37" i="1"/>
  <c r="AW37" i="1"/>
  <c r="AT37" i="1"/>
  <c r="AU37" i="1"/>
  <c r="AV37" i="1"/>
  <c r="AR37" i="1"/>
  <c r="AS37" i="1"/>
  <c r="AP37" i="1"/>
  <c r="AQ32" i="1"/>
  <c r="AY32" i="1"/>
  <c r="AW32" i="1"/>
  <c r="AX32" i="1"/>
  <c r="AT32" i="1"/>
  <c r="AU32" i="1"/>
  <c r="AV32" i="1"/>
  <c r="AR32" i="1"/>
  <c r="AP32" i="1"/>
  <c r="AS32" i="1"/>
  <c r="AQ27" i="1"/>
  <c r="AY27" i="1"/>
  <c r="AW27" i="1"/>
  <c r="AT27" i="1"/>
  <c r="AU27" i="1"/>
  <c r="AV27" i="1"/>
  <c r="AX27" i="1"/>
  <c r="AR27" i="1"/>
  <c r="AP27" i="1"/>
  <c r="AS27" i="1"/>
  <c r="AY21" i="1"/>
  <c r="AW21" i="1"/>
  <c r="AT21" i="1"/>
  <c r="AU21" i="1"/>
  <c r="AX21" i="1"/>
  <c r="AV21" i="1"/>
  <c r="AR21" i="1"/>
  <c r="AS21" i="1"/>
  <c r="AQ21" i="1"/>
  <c r="AP21" i="1"/>
  <c r="AQ9" i="1"/>
  <c r="AY9" i="1"/>
  <c r="AW9" i="1"/>
  <c r="AX9" i="1"/>
  <c r="AT9" i="1"/>
  <c r="AU9" i="1"/>
  <c r="AV9" i="1"/>
  <c r="AP9" i="1"/>
  <c r="AS9" i="1"/>
  <c r="AR9" i="1"/>
  <c r="AQ141" i="1"/>
  <c r="AY141" i="1"/>
  <c r="AX141" i="1"/>
  <c r="AW141" i="1"/>
  <c r="AT141" i="1"/>
  <c r="AR141" i="1"/>
  <c r="AV141" i="1"/>
  <c r="AP141" i="1"/>
  <c r="AU141" i="1"/>
  <c r="AS141" i="1"/>
  <c r="AQ95" i="1"/>
  <c r="AY95" i="1"/>
  <c r="AX95" i="1"/>
  <c r="AT95" i="1"/>
  <c r="AW95" i="1"/>
  <c r="AR95" i="1"/>
  <c r="AV95" i="1"/>
  <c r="AU95" i="1"/>
  <c r="AP95" i="1"/>
  <c r="AS95" i="1"/>
  <c r="AQ15" i="1"/>
  <c r="AY15" i="1"/>
  <c r="AX15" i="1"/>
  <c r="AT15" i="1"/>
  <c r="AU15" i="1"/>
  <c r="AR15" i="1"/>
  <c r="AW15" i="1"/>
  <c r="AV15" i="1"/>
  <c r="AS15" i="1"/>
  <c r="AP15" i="1"/>
  <c r="AQ228" i="1"/>
  <c r="AX228" i="1"/>
  <c r="AY228" i="1"/>
  <c r="AV228" i="1"/>
  <c r="AW228" i="1"/>
  <c r="AS228" i="1"/>
  <c r="AT228" i="1"/>
  <c r="AR228" i="1"/>
  <c r="AU228" i="1"/>
  <c r="AP228" i="1"/>
  <c r="AQ296" i="1"/>
  <c r="AY296" i="1"/>
  <c r="AX296" i="1"/>
  <c r="AU296" i="1"/>
  <c r="AW296" i="1"/>
  <c r="AV296" i="1"/>
  <c r="AS296" i="1"/>
  <c r="AR296" i="1"/>
  <c r="AT296" i="1"/>
  <c r="AP296" i="1"/>
  <c r="AQ295" i="1"/>
  <c r="AX295" i="1"/>
  <c r="AY295" i="1"/>
  <c r="AU295" i="1"/>
  <c r="AV295" i="1"/>
  <c r="AW295" i="1"/>
  <c r="AS295" i="1"/>
  <c r="AT295" i="1"/>
  <c r="AR295" i="1"/>
  <c r="AP295" i="1"/>
  <c r="AQ289" i="1"/>
  <c r="AX289" i="1"/>
  <c r="AU289" i="1"/>
  <c r="AV289" i="1"/>
  <c r="AW289" i="1"/>
  <c r="AY289" i="1"/>
  <c r="AS289" i="1"/>
  <c r="AT289" i="1"/>
  <c r="AR289" i="1"/>
  <c r="AP289" i="1"/>
  <c r="AQ284" i="1"/>
  <c r="AX284" i="1"/>
  <c r="AU284" i="1"/>
  <c r="AV284" i="1"/>
  <c r="AY284" i="1"/>
  <c r="AW284" i="1"/>
  <c r="AS284" i="1"/>
  <c r="AT284" i="1"/>
  <c r="AR284" i="1"/>
  <c r="AP284" i="1"/>
  <c r="AQ278" i="1"/>
  <c r="AX278" i="1"/>
  <c r="AU278" i="1"/>
  <c r="AY278" i="1"/>
  <c r="AV278" i="1"/>
  <c r="AS278" i="1"/>
  <c r="AW278" i="1"/>
  <c r="AT278" i="1"/>
  <c r="AR278" i="1"/>
  <c r="AP278" i="1"/>
  <c r="AQ268" i="1"/>
  <c r="AX268" i="1"/>
  <c r="AW268" i="1"/>
  <c r="AY268" i="1"/>
  <c r="AU268" i="1"/>
  <c r="AV268" i="1"/>
  <c r="AS268" i="1"/>
  <c r="AT268" i="1"/>
  <c r="AR268" i="1"/>
  <c r="AP268" i="1"/>
  <c r="AQ262" i="1"/>
  <c r="AX262" i="1"/>
  <c r="AY262" i="1"/>
  <c r="AW262" i="1"/>
  <c r="AU262" i="1"/>
  <c r="AV262" i="1"/>
  <c r="AS262" i="1"/>
  <c r="AT262" i="1"/>
  <c r="AR262" i="1"/>
  <c r="AP262" i="1"/>
  <c r="AQ257" i="1"/>
  <c r="AX257" i="1"/>
  <c r="AY257" i="1"/>
  <c r="AU257" i="1"/>
  <c r="AV257" i="1"/>
  <c r="AW257" i="1"/>
  <c r="AS257" i="1"/>
  <c r="AT257" i="1"/>
  <c r="AR257" i="1"/>
  <c r="AP257" i="1"/>
  <c r="AQ250" i="1"/>
  <c r="AX250" i="1"/>
  <c r="AY250" i="1"/>
  <c r="AW250" i="1"/>
  <c r="AU250" i="1"/>
  <c r="AV250" i="1"/>
  <c r="AS250" i="1"/>
  <c r="AT250" i="1"/>
  <c r="AR250" i="1"/>
  <c r="AP250" i="1"/>
  <c r="AQ244" i="1"/>
  <c r="AX244" i="1"/>
  <c r="AW244" i="1"/>
  <c r="AU244" i="1"/>
  <c r="AV244" i="1"/>
  <c r="AS244" i="1"/>
  <c r="AT244" i="1"/>
  <c r="AY244" i="1"/>
  <c r="AR244" i="1"/>
  <c r="AP244" i="1"/>
  <c r="AQ239" i="1"/>
  <c r="AX239" i="1"/>
  <c r="AW239" i="1"/>
  <c r="AU239" i="1"/>
  <c r="AV239" i="1"/>
  <c r="AY239" i="1"/>
  <c r="AS239" i="1"/>
  <c r="AT239" i="1"/>
  <c r="AR239" i="1"/>
  <c r="AP239" i="1"/>
  <c r="AQ229" i="1"/>
  <c r="AX229" i="1"/>
  <c r="AW229" i="1"/>
  <c r="AY229" i="1"/>
  <c r="AU229" i="1"/>
  <c r="AV229" i="1"/>
  <c r="AS229" i="1"/>
  <c r="AT229" i="1"/>
  <c r="AR229" i="1"/>
  <c r="AP229" i="1"/>
  <c r="AQ213" i="1"/>
  <c r="AY213" i="1"/>
  <c r="AX213" i="1"/>
  <c r="AU213" i="1"/>
  <c r="AV213" i="1"/>
  <c r="AW213" i="1"/>
  <c r="AT213" i="1"/>
  <c r="AS213" i="1"/>
  <c r="AR213" i="1"/>
  <c r="AP213" i="1"/>
  <c r="AQ208" i="1"/>
  <c r="AY208" i="1"/>
  <c r="AX208" i="1"/>
  <c r="AW208" i="1"/>
  <c r="AU208" i="1"/>
  <c r="AV208" i="1"/>
  <c r="AS208" i="1"/>
  <c r="AR208" i="1"/>
  <c r="AT208" i="1"/>
  <c r="AP208" i="1"/>
  <c r="AQ202" i="1"/>
  <c r="AY202" i="1"/>
  <c r="AW202" i="1"/>
  <c r="AX202" i="1"/>
  <c r="AU202" i="1"/>
  <c r="AV202" i="1"/>
  <c r="AT202" i="1"/>
  <c r="AS202" i="1"/>
  <c r="AR202" i="1"/>
  <c r="AP202" i="1"/>
  <c r="AQ197" i="1"/>
  <c r="AY197" i="1"/>
  <c r="AW197" i="1"/>
  <c r="AX197" i="1"/>
  <c r="AU197" i="1"/>
  <c r="AV197" i="1"/>
  <c r="AT197" i="1"/>
  <c r="AS197" i="1"/>
  <c r="AR197" i="1"/>
  <c r="AP197" i="1"/>
  <c r="AQ191" i="1"/>
  <c r="AY191" i="1"/>
  <c r="AW191" i="1"/>
  <c r="AX191" i="1"/>
  <c r="AU191" i="1"/>
  <c r="AV191" i="1"/>
  <c r="AS191" i="1"/>
  <c r="AT191" i="1"/>
  <c r="AR191" i="1"/>
  <c r="AP191" i="1"/>
  <c r="AQ167" i="1"/>
  <c r="AY167" i="1"/>
  <c r="AW167" i="1"/>
  <c r="AX167" i="1"/>
  <c r="AU167" i="1"/>
  <c r="AV167" i="1"/>
  <c r="AT167" i="1"/>
  <c r="AS167" i="1"/>
  <c r="AR167" i="1"/>
  <c r="AP167" i="1"/>
  <c r="AQ160" i="1"/>
  <c r="AY160" i="1"/>
  <c r="AW160" i="1"/>
  <c r="AX160" i="1"/>
  <c r="AU160" i="1"/>
  <c r="AV160" i="1"/>
  <c r="AS160" i="1"/>
  <c r="AT160" i="1"/>
  <c r="AR160" i="1"/>
  <c r="AP160" i="1"/>
  <c r="AQ154" i="1"/>
  <c r="AY154" i="1"/>
  <c r="AW154" i="1"/>
  <c r="AX154" i="1"/>
  <c r="AU154" i="1"/>
  <c r="AV154" i="1"/>
  <c r="AT154" i="1"/>
  <c r="AS154" i="1"/>
  <c r="AR154" i="1"/>
  <c r="AP154" i="1"/>
  <c r="AQ146" i="1"/>
  <c r="AY146" i="1"/>
  <c r="AW146" i="1"/>
  <c r="AX146" i="1"/>
  <c r="AU146" i="1"/>
  <c r="AV146" i="1"/>
  <c r="AT146" i="1"/>
  <c r="AS146" i="1"/>
  <c r="AR146" i="1"/>
  <c r="AP146" i="1"/>
  <c r="AQ139" i="1"/>
  <c r="AY139" i="1"/>
  <c r="AW139" i="1"/>
  <c r="AX139" i="1"/>
  <c r="AU139" i="1"/>
  <c r="AV139" i="1"/>
  <c r="AS139" i="1"/>
  <c r="AT139" i="1"/>
  <c r="AR139" i="1"/>
  <c r="AP139" i="1"/>
  <c r="AQ125" i="1"/>
  <c r="AY125" i="1"/>
  <c r="AW125" i="1"/>
  <c r="AX125" i="1"/>
  <c r="AU125" i="1"/>
  <c r="AV125" i="1"/>
  <c r="AS125" i="1"/>
  <c r="AT125" i="1"/>
  <c r="AR125" i="1"/>
  <c r="AP125" i="1"/>
  <c r="AQ117" i="1"/>
  <c r="AY117" i="1"/>
  <c r="AW117" i="1"/>
  <c r="AX117" i="1"/>
  <c r="AU117" i="1"/>
  <c r="AV117" i="1"/>
  <c r="AT117" i="1"/>
  <c r="AS117" i="1"/>
  <c r="AR117" i="1"/>
  <c r="AP117" i="1"/>
  <c r="AQ109" i="1"/>
  <c r="AY109" i="1"/>
  <c r="AW109" i="1"/>
  <c r="AX109" i="1"/>
  <c r="AT109" i="1"/>
  <c r="AU109" i="1"/>
  <c r="AV109" i="1"/>
  <c r="AS109" i="1"/>
  <c r="AR109" i="1"/>
  <c r="AP109" i="1"/>
  <c r="AQ101" i="1"/>
  <c r="AY101" i="1"/>
  <c r="AW101" i="1"/>
  <c r="AX101" i="1"/>
  <c r="AT101" i="1"/>
  <c r="AU101" i="1"/>
  <c r="AV101" i="1"/>
  <c r="AS101" i="1"/>
  <c r="AR101" i="1"/>
  <c r="AP101" i="1"/>
  <c r="AQ93" i="1"/>
  <c r="AY93" i="1"/>
  <c r="AW93" i="1"/>
  <c r="AX93" i="1"/>
  <c r="AT93" i="1"/>
  <c r="AU93" i="1"/>
  <c r="AV93" i="1"/>
  <c r="AS93" i="1"/>
  <c r="AR93" i="1"/>
  <c r="AP93" i="1"/>
  <c r="AQ87" i="1"/>
  <c r="AY87" i="1"/>
  <c r="AW87" i="1"/>
  <c r="AX87" i="1"/>
  <c r="AT87" i="1"/>
  <c r="AU87" i="1"/>
  <c r="AV87" i="1"/>
  <c r="AS87" i="1"/>
  <c r="AR87" i="1"/>
  <c r="AP87" i="1"/>
  <c r="AQ79" i="1"/>
  <c r="AY79" i="1"/>
  <c r="AW79" i="1"/>
  <c r="AX79" i="1"/>
  <c r="AT79" i="1"/>
  <c r="AU79" i="1"/>
  <c r="AV79" i="1"/>
  <c r="AS79" i="1"/>
  <c r="AR79" i="1"/>
  <c r="AP79" i="1"/>
  <c r="AQ66" i="1"/>
  <c r="AY66" i="1"/>
  <c r="AW66" i="1"/>
  <c r="AX66" i="1"/>
  <c r="AT66" i="1"/>
  <c r="AU66" i="1"/>
  <c r="AV66" i="1"/>
  <c r="AS66" i="1"/>
  <c r="AR66" i="1"/>
  <c r="AP66" i="1"/>
  <c r="AQ59" i="1"/>
  <c r="AY59" i="1"/>
  <c r="AW59" i="1"/>
  <c r="AX59" i="1"/>
  <c r="AT59" i="1"/>
  <c r="AU59" i="1"/>
  <c r="AV59" i="1"/>
  <c r="AS59" i="1"/>
  <c r="AR59" i="1"/>
  <c r="AP59" i="1"/>
  <c r="AQ51" i="1"/>
  <c r="AY51" i="1"/>
  <c r="AW51" i="1"/>
  <c r="AX51" i="1"/>
  <c r="AT51" i="1"/>
  <c r="AU51" i="1"/>
  <c r="AV51" i="1"/>
  <c r="AP51" i="1"/>
  <c r="AS51" i="1"/>
  <c r="AR51" i="1"/>
  <c r="AQ44" i="1"/>
  <c r="AY44" i="1"/>
  <c r="AW44" i="1"/>
  <c r="AX44" i="1"/>
  <c r="AT44" i="1"/>
  <c r="AU44" i="1"/>
  <c r="AV44" i="1"/>
  <c r="AP44" i="1"/>
  <c r="AS44" i="1"/>
  <c r="AR44" i="1"/>
  <c r="AQ42" i="1"/>
  <c r="AY42" i="1"/>
  <c r="AW42" i="1"/>
  <c r="AX42" i="1"/>
  <c r="AT42" i="1"/>
  <c r="AU42" i="1"/>
  <c r="AV42" i="1"/>
  <c r="AP42" i="1"/>
  <c r="AS42" i="1"/>
  <c r="AR42" i="1"/>
  <c r="AQ36" i="1"/>
  <c r="AY36" i="1"/>
  <c r="AW36" i="1"/>
  <c r="AX36" i="1"/>
  <c r="AT36" i="1"/>
  <c r="AU36" i="1"/>
  <c r="AV36" i="1"/>
  <c r="AP36" i="1"/>
  <c r="AS36" i="1"/>
  <c r="AR36" i="1"/>
  <c r="AQ26" i="1"/>
  <c r="AY26" i="1"/>
  <c r="AW26" i="1"/>
  <c r="AX26" i="1"/>
  <c r="AT26" i="1"/>
  <c r="AU26" i="1"/>
  <c r="AV26" i="1"/>
  <c r="AP26" i="1"/>
  <c r="AS26" i="1"/>
  <c r="AR26" i="1"/>
  <c r="AQ20" i="1"/>
  <c r="AY20" i="1"/>
  <c r="AW20" i="1"/>
  <c r="AX20" i="1"/>
  <c r="AT20" i="1"/>
  <c r="AU20" i="1"/>
  <c r="AV20" i="1"/>
  <c r="AP20" i="1"/>
  <c r="AS20" i="1"/>
  <c r="AR20" i="1"/>
  <c r="AQ14" i="1"/>
  <c r="AY14" i="1"/>
  <c r="AW14" i="1"/>
  <c r="AX14" i="1"/>
  <c r="AT14" i="1"/>
  <c r="AU14" i="1"/>
  <c r="AV14" i="1"/>
  <c r="AP14" i="1"/>
  <c r="AS14" i="1"/>
  <c r="AR14" i="1"/>
  <c r="AQ8" i="1"/>
  <c r="AY8" i="1"/>
  <c r="AW8" i="1"/>
  <c r="AX8" i="1"/>
  <c r="AT8" i="1"/>
  <c r="AU8" i="1"/>
  <c r="AV8" i="1"/>
  <c r="AS8" i="1"/>
  <c r="AR8" i="1"/>
  <c r="AP8" i="1"/>
  <c r="AQ209" i="1"/>
  <c r="AY209" i="1"/>
  <c r="AX209" i="1"/>
  <c r="AW209" i="1"/>
  <c r="AR209" i="1"/>
  <c r="AV209" i="1"/>
  <c r="AU209" i="1"/>
  <c r="AT209" i="1"/>
  <c r="AP209" i="1"/>
  <c r="AS209" i="1"/>
  <c r="AQ169" i="1"/>
  <c r="AY169" i="1"/>
  <c r="AX169" i="1"/>
  <c r="AW169" i="1"/>
  <c r="AR169" i="1"/>
  <c r="AV169" i="1"/>
  <c r="AT169" i="1"/>
  <c r="AS169" i="1"/>
  <c r="AP169" i="1"/>
  <c r="AU169" i="1"/>
  <c r="AQ119" i="1"/>
  <c r="AY119" i="1"/>
  <c r="AX119" i="1"/>
  <c r="AU119" i="1"/>
  <c r="AR119" i="1"/>
  <c r="AT119" i="1"/>
  <c r="AV119" i="1"/>
  <c r="AW119" i="1"/>
  <c r="AS119" i="1"/>
  <c r="AP119" i="1"/>
  <c r="AQ61" i="1"/>
  <c r="AY61" i="1"/>
  <c r="AX61" i="1"/>
  <c r="AT61" i="1"/>
  <c r="AU61" i="1"/>
  <c r="AR61" i="1"/>
  <c r="AW61" i="1"/>
  <c r="AV61" i="1"/>
  <c r="AS61" i="1"/>
  <c r="AP61" i="1"/>
  <c r="AQ128" i="1"/>
  <c r="AY128" i="1"/>
  <c r="AX128" i="1"/>
  <c r="AW128" i="1"/>
  <c r="AV128" i="1"/>
  <c r="AR128" i="1"/>
  <c r="AU128" i="1"/>
  <c r="AT128" i="1"/>
  <c r="AS128" i="1"/>
  <c r="AP128" i="1"/>
  <c r="AQ273" i="1"/>
  <c r="AY273" i="1"/>
  <c r="AW273" i="1"/>
  <c r="AU273" i="1"/>
  <c r="AV273" i="1"/>
  <c r="AS273" i="1"/>
  <c r="AX273" i="1"/>
  <c r="AR273" i="1"/>
  <c r="AT273" i="1"/>
  <c r="AP273" i="1"/>
  <c r="AQ309" i="1"/>
  <c r="AX309" i="1"/>
  <c r="AY309" i="1"/>
  <c r="AU309" i="1"/>
  <c r="AV309" i="1"/>
  <c r="AW309" i="1"/>
  <c r="AS309" i="1"/>
  <c r="AT309" i="1"/>
  <c r="AP309" i="1"/>
  <c r="AR309" i="1"/>
  <c r="AQ272" i="1"/>
  <c r="AW272" i="1"/>
  <c r="AX272" i="1"/>
  <c r="AY272" i="1"/>
  <c r="AU272" i="1"/>
  <c r="AV272" i="1"/>
  <c r="AS272" i="1"/>
  <c r="AT272" i="1"/>
  <c r="AR272" i="1"/>
  <c r="AP272" i="1"/>
  <c r="AQ267" i="1"/>
  <c r="AW267" i="1"/>
  <c r="AX267" i="1"/>
  <c r="AY267" i="1"/>
  <c r="AU267" i="1"/>
  <c r="AV267" i="1"/>
  <c r="AS267" i="1"/>
  <c r="AT267" i="1"/>
  <c r="AP267" i="1"/>
  <c r="AR267" i="1"/>
  <c r="AQ256" i="1"/>
  <c r="AW256" i="1"/>
  <c r="AX256" i="1"/>
  <c r="AY256" i="1"/>
  <c r="AU256" i="1"/>
  <c r="AV256" i="1"/>
  <c r="AS256" i="1"/>
  <c r="AT256" i="1"/>
  <c r="AP256" i="1"/>
  <c r="AR256" i="1"/>
  <c r="AQ238" i="1"/>
  <c r="AW238" i="1"/>
  <c r="AX238" i="1"/>
  <c r="AY238" i="1"/>
  <c r="AU238" i="1"/>
  <c r="AV238" i="1"/>
  <c r="AS238" i="1"/>
  <c r="AT238" i="1"/>
  <c r="AR238" i="1"/>
  <c r="AP238" i="1"/>
  <c r="AQ233" i="1"/>
  <c r="AW233" i="1"/>
  <c r="AX233" i="1"/>
  <c r="AY233" i="1"/>
  <c r="AU233" i="1"/>
  <c r="AV233" i="1"/>
  <c r="AS233" i="1"/>
  <c r="AT233" i="1"/>
  <c r="AR233" i="1"/>
  <c r="AP233" i="1"/>
  <c r="AQ223" i="1"/>
  <c r="AY223" i="1"/>
  <c r="AW223" i="1"/>
  <c r="AX223" i="1"/>
  <c r="AT223" i="1"/>
  <c r="AU223" i="1"/>
  <c r="AV223" i="1"/>
  <c r="AS223" i="1"/>
  <c r="AR223" i="1"/>
  <c r="AP223" i="1"/>
  <c r="AQ217" i="1"/>
  <c r="AY217" i="1"/>
  <c r="AW217" i="1"/>
  <c r="AX217" i="1"/>
  <c r="AT217" i="1"/>
  <c r="AU217" i="1"/>
  <c r="AV217" i="1"/>
  <c r="AS217" i="1"/>
  <c r="AR217" i="1"/>
  <c r="AP217" i="1"/>
  <c r="AQ212" i="1"/>
  <c r="AY212" i="1"/>
  <c r="AW212" i="1"/>
  <c r="AX212" i="1"/>
  <c r="AT212" i="1"/>
  <c r="AU212" i="1"/>
  <c r="AV212" i="1"/>
  <c r="AS212" i="1"/>
  <c r="AP212" i="1"/>
  <c r="AR212" i="1"/>
  <c r="AQ201" i="1"/>
  <c r="AY201" i="1"/>
  <c r="AW201" i="1"/>
  <c r="AX201" i="1"/>
  <c r="AT201" i="1"/>
  <c r="AU201" i="1"/>
  <c r="AV201" i="1"/>
  <c r="AS201" i="1"/>
  <c r="AP201" i="1"/>
  <c r="AR201" i="1"/>
  <c r="AQ196" i="1"/>
  <c r="AY196" i="1"/>
  <c r="AW196" i="1"/>
  <c r="AX196" i="1"/>
  <c r="AT196" i="1"/>
  <c r="AU196" i="1"/>
  <c r="AV196" i="1"/>
  <c r="AS196" i="1"/>
  <c r="AP196" i="1"/>
  <c r="AR196" i="1"/>
  <c r="AQ190" i="1"/>
  <c r="AY190" i="1"/>
  <c r="AW190" i="1"/>
  <c r="AX190" i="1"/>
  <c r="AT190" i="1"/>
  <c r="AU190" i="1"/>
  <c r="AV190" i="1"/>
  <c r="AS190" i="1"/>
  <c r="AR190" i="1"/>
  <c r="AP190" i="1"/>
  <c r="AQ186" i="1"/>
  <c r="AY186" i="1"/>
  <c r="AW186" i="1"/>
  <c r="AX186" i="1"/>
  <c r="AT186" i="1"/>
  <c r="AU186" i="1"/>
  <c r="AV186" i="1"/>
  <c r="AS186" i="1"/>
  <c r="AR186" i="1"/>
  <c r="AP186" i="1"/>
  <c r="AQ180" i="1"/>
  <c r="AY180" i="1"/>
  <c r="AW180" i="1"/>
  <c r="AX180" i="1"/>
  <c r="AT180" i="1"/>
  <c r="AU180" i="1"/>
  <c r="AV180" i="1"/>
  <c r="AS180" i="1"/>
  <c r="AR180" i="1"/>
  <c r="AP180" i="1"/>
  <c r="AQ174" i="1"/>
  <c r="AY174" i="1"/>
  <c r="AW174" i="1"/>
  <c r="AX174" i="1"/>
  <c r="AT174" i="1"/>
  <c r="AU174" i="1"/>
  <c r="AV174" i="1"/>
  <c r="AS174" i="1"/>
  <c r="AR174" i="1"/>
  <c r="AP174" i="1"/>
  <c r="AQ166" i="1"/>
  <c r="AY166" i="1"/>
  <c r="AW166" i="1"/>
  <c r="AX166" i="1"/>
  <c r="AT166" i="1"/>
  <c r="AU166" i="1"/>
  <c r="AV166" i="1"/>
  <c r="AS166" i="1"/>
  <c r="AP166" i="1"/>
  <c r="AR166" i="1"/>
  <c r="AQ159" i="1"/>
  <c r="AY159" i="1"/>
  <c r="AW159" i="1"/>
  <c r="AX159" i="1"/>
  <c r="AT159" i="1"/>
  <c r="AU159" i="1"/>
  <c r="AV159" i="1"/>
  <c r="AS159" i="1"/>
  <c r="AR159" i="1"/>
  <c r="AP159" i="1"/>
  <c r="AQ153" i="1"/>
  <c r="AY153" i="1"/>
  <c r="AW153" i="1"/>
  <c r="AX153" i="1"/>
  <c r="AT153" i="1"/>
  <c r="AU153" i="1"/>
  <c r="AV153" i="1"/>
  <c r="AS153" i="1"/>
  <c r="AR153" i="1"/>
  <c r="AP153" i="1"/>
  <c r="AQ145" i="1"/>
  <c r="AY145" i="1"/>
  <c r="AW145" i="1"/>
  <c r="AX145" i="1"/>
  <c r="AT145" i="1"/>
  <c r="AU145" i="1"/>
  <c r="AV145" i="1"/>
  <c r="AS145" i="1"/>
  <c r="AR145" i="1"/>
  <c r="AP145" i="1"/>
  <c r="AQ132" i="1"/>
  <c r="AY132" i="1"/>
  <c r="AW132" i="1"/>
  <c r="AX132" i="1"/>
  <c r="AT132" i="1"/>
  <c r="AU132" i="1"/>
  <c r="AV132" i="1"/>
  <c r="AS132" i="1"/>
  <c r="AR132" i="1"/>
  <c r="AP132" i="1"/>
  <c r="AQ124" i="1"/>
  <c r="AY124" i="1"/>
  <c r="AW124" i="1"/>
  <c r="AX124" i="1"/>
  <c r="AT124" i="1"/>
  <c r="AU124" i="1"/>
  <c r="AV124" i="1"/>
  <c r="AS124" i="1"/>
  <c r="AR124" i="1"/>
  <c r="AP124" i="1"/>
  <c r="AQ116" i="1"/>
  <c r="AY116" i="1"/>
  <c r="AW116" i="1"/>
  <c r="AX116" i="1"/>
  <c r="AT116" i="1"/>
  <c r="AU116" i="1"/>
  <c r="AV116" i="1"/>
  <c r="AS116" i="1"/>
  <c r="AR116" i="1"/>
  <c r="AP116" i="1"/>
  <c r="AQ108" i="1"/>
  <c r="AY108" i="1"/>
  <c r="AW108" i="1"/>
  <c r="AX108" i="1"/>
  <c r="AT108" i="1"/>
  <c r="AU108" i="1"/>
  <c r="AV108" i="1"/>
  <c r="AS108" i="1"/>
  <c r="AR108" i="1"/>
  <c r="AP108" i="1"/>
  <c r="AQ100" i="1"/>
  <c r="AY100" i="1"/>
  <c r="AW100" i="1"/>
  <c r="AX100" i="1"/>
  <c r="AT100" i="1"/>
  <c r="AU100" i="1"/>
  <c r="AV100" i="1"/>
  <c r="AS100" i="1"/>
  <c r="AR100" i="1"/>
  <c r="AP100" i="1"/>
  <c r="AQ92" i="1"/>
  <c r="AY92" i="1"/>
  <c r="AW92" i="1"/>
  <c r="AX92" i="1"/>
  <c r="AT92" i="1"/>
  <c r="AU92" i="1"/>
  <c r="AV92" i="1"/>
  <c r="AS92" i="1"/>
  <c r="AR92" i="1"/>
  <c r="AP92" i="1"/>
  <c r="AQ86" i="1"/>
  <c r="AY86" i="1"/>
  <c r="AW86" i="1"/>
  <c r="AX86" i="1"/>
  <c r="AT86" i="1"/>
  <c r="AU86" i="1"/>
  <c r="AV86" i="1"/>
  <c r="AS86" i="1"/>
  <c r="AR86" i="1"/>
  <c r="AP86" i="1"/>
  <c r="AQ78" i="1"/>
  <c r="AY78" i="1"/>
  <c r="AW78" i="1"/>
  <c r="AX78" i="1"/>
  <c r="AT78" i="1"/>
  <c r="AU78" i="1"/>
  <c r="AV78" i="1"/>
  <c r="AS78" i="1"/>
  <c r="AR78" i="1"/>
  <c r="AP78" i="1"/>
  <c r="AQ72" i="1"/>
  <c r="AY72" i="1"/>
  <c r="AW72" i="1"/>
  <c r="AX72" i="1"/>
  <c r="AT72" i="1"/>
  <c r="AU72" i="1"/>
  <c r="AV72" i="1"/>
  <c r="AS72" i="1"/>
  <c r="AR72" i="1"/>
  <c r="AP72" i="1"/>
  <c r="AQ31" i="1"/>
  <c r="AY31" i="1"/>
  <c r="AW31" i="1"/>
  <c r="AX31" i="1"/>
  <c r="AT31" i="1"/>
  <c r="AU31" i="1"/>
  <c r="AV31" i="1"/>
  <c r="AS31" i="1"/>
  <c r="AR31" i="1"/>
  <c r="AP31" i="1"/>
  <c r="AQ19" i="1"/>
  <c r="AY19" i="1"/>
  <c r="AW19" i="1"/>
  <c r="AX19" i="1"/>
  <c r="AT19" i="1"/>
  <c r="AU19" i="1"/>
  <c r="AV19" i="1"/>
  <c r="AS19" i="1"/>
  <c r="AR19" i="1"/>
  <c r="AP19" i="1"/>
  <c r="AQ7" i="1"/>
  <c r="AW7" i="1"/>
  <c r="AX7" i="1"/>
  <c r="AY7" i="1"/>
  <c r="AU7" i="1"/>
  <c r="AV7" i="1"/>
  <c r="AT7" i="1"/>
  <c r="AS7" i="1"/>
  <c r="AR7" i="1"/>
  <c r="AP7" i="1"/>
  <c r="AQ291" i="1"/>
  <c r="AY291" i="1"/>
  <c r="AX291" i="1"/>
  <c r="AW291" i="1"/>
  <c r="AV291" i="1"/>
  <c r="AU291" i="1"/>
  <c r="AT291" i="1"/>
  <c r="AP291" i="1"/>
  <c r="AS291" i="1"/>
  <c r="AR291" i="1"/>
  <c r="AQ258" i="1"/>
  <c r="AY258" i="1"/>
  <c r="AX258" i="1"/>
  <c r="AW258" i="1"/>
  <c r="AR258" i="1"/>
  <c r="AV258" i="1"/>
  <c r="AU258" i="1"/>
  <c r="AT258" i="1"/>
  <c r="AS258" i="1"/>
  <c r="AP258" i="1"/>
  <c r="AQ219" i="1"/>
  <c r="AY219" i="1"/>
  <c r="AX219" i="1"/>
  <c r="AW219" i="1"/>
  <c r="AU219" i="1"/>
  <c r="AR219" i="1"/>
  <c r="AT219" i="1"/>
  <c r="AV219" i="1"/>
  <c r="AS219" i="1"/>
  <c r="AP219" i="1"/>
  <c r="AQ127" i="1"/>
  <c r="AY127" i="1"/>
  <c r="AX127" i="1"/>
  <c r="AW127" i="1"/>
  <c r="AR127" i="1"/>
  <c r="AU127" i="1"/>
  <c r="AV127" i="1"/>
  <c r="AP127" i="1"/>
  <c r="AT127" i="1"/>
  <c r="AS127" i="1"/>
  <c r="AQ74" i="1"/>
  <c r="AY74" i="1"/>
  <c r="AX74" i="1"/>
  <c r="AW74" i="1"/>
  <c r="AT74" i="1"/>
  <c r="AR74" i="1"/>
  <c r="AU74" i="1"/>
  <c r="AP74" i="1"/>
  <c r="AS74" i="1"/>
  <c r="AV74" i="1"/>
  <c r="AQ38" i="1"/>
  <c r="AY38" i="1"/>
  <c r="AX38" i="1"/>
  <c r="AW38" i="1"/>
  <c r="AT38" i="1"/>
  <c r="AV38" i="1"/>
  <c r="AU38" i="1"/>
  <c r="AR38" i="1"/>
  <c r="AS38" i="1"/>
  <c r="AP38" i="1"/>
  <c r="AQ184" i="1"/>
  <c r="AX184" i="1"/>
  <c r="AY184" i="1"/>
  <c r="AT184" i="1"/>
  <c r="AU184" i="1"/>
  <c r="AV184" i="1"/>
  <c r="AW184" i="1"/>
  <c r="AS184" i="1"/>
  <c r="AR184" i="1"/>
  <c r="AP184" i="1"/>
  <c r="AQ303" i="1"/>
  <c r="AY303" i="1"/>
  <c r="AX303" i="1"/>
  <c r="AU303" i="1"/>
  <c r="AW303" i="1"/>
  <c r="AV303" i="1"/>
  <c r="AS303" i="1"/>
  <c r="AR303" i="1"/>
  <c r="AP303" i="1"/>
  <c r="AT303" i="1"/>
  <c r="AQ301" i="1"/>
  <c r="AX301" i="1"/>
  <c r="AY301" i="1"/>
  <c r="AU301" i="1"/>
  <c r="AV301" i="1"/>
  <c r="AW301" i="1"/>
  <c r="AS301" i="1"/>
  <c r="AT301" i="1"/>
  <c r="AP301" i="1"/>
  <c r="AR301" i="1"/>
  <c r="AQ283" i="1"/>
  <c r="AX283" i="1"/>
  <c r="AY283" i="1"/>
  <c r="AU283" i="1"/>
  <c r="AV283" i="1"/>
  <c r="AW283" i="1"/>
  <c r="AS283" i="1"/>
  <c r="AT283" i="1"/>
  <c r="AP283" i="1"/>
  <c r="AR283" i="1"/>
  <c r="AQ300" i="1"/>
  <c r="AX300" i="1"/>
  <c r="AY300" i="1"/>
  <c r="AU300" i="1"/>
  <c r="AV300" i="1"/>
  <c r="AW300" i="1"/>
  <c r="AS300" i="1"/>
  <c r="AT300" i="1"/>
  <c r="AR300" i="1"/>
  <c r="AP300" i="1"/>
  <c r="AQ288" i="1"/>
  <c r="AX288" i="1"/>
  <c r="AY288" i="1"/>
  <c r="AU288" i="1"/>
  <c r="AV288" i="1"/>
  <c r="AW288" i="1"/>
  <c r="AS288" i="1"/>
  <c r="AT288" i="1"/>
  <c r="AR288" i="1"/>
  <c r="AP288" i="1"/>
  <c r="AQ266" i="1"/>
  <c r="AX266" i="1"/>
  <c r="AY266" i="1"/>
  <c r="AW266" i="1"/>
  <c r="AU266" i="1"/>
  <c r="AV266" i="1"/>
  <c r="AS266" i="1"/>
  <c r="AT266" i="1"/>
  <c r="AR266" i="1"/>
  <c r="AP266" i="1"/>
  <c r="AQ255" i="1"/>
  <c r="AX255" i="1"/>
  <c r="AY255" i="1"/>
  <c r="AU255" i="1"/>
  <c r="AV255" i="1"/>
  <c r="AW255" i="1"/>
  <c r="AS255" i="1"/>
  <c r="AT255" i="1"/>
  <c r="AR255" i="1"/>
  <c r="AP255" i="1"/>
  <c r="AQ249" i="1"/>
  <c r="AX249" i="1"/>
  <c r="AY249" i="1"/>
  <c r="AU249" i="1"/>
  <c r="AV249" i="1"/>
  <c r="AW249" i="1"/>
  <c r="AS249" i="1"/>
  <c r="AT249" i="1"/>
  <c r="AR249" i="1"/>
  <c r="AP249" i="1"/>
  <c r="AQ243" i="1"/>
  <c r="AX243" i="1"/>
  <c r="AY243" i="1"/>
  <c r="AW243" i="1"/>
  <c r="AU243" i="1"/>
  <c r="AV243" i="1"/>
  <c r="AS243" i="1"/>
  <c r="AT243" i="1"/>
  <c r="AR243" i="1"/>
  <c r="AP243" i="1"/>
  <c r="AQ222" i="1"/>
  <c r="AY222" i="1"/>
  <c r="AX222" i="1"/>
  <c r="AW222" i="1"/>
  <c r="AU222" i="1"/>
  <c r="AV222" i="1"/>
  <c r="AS222" i="1"/>
  <c r="AT222" i="1"/>
  <c r="AR222" i="1"/>
  <c r="AP222" i="1"/>
  <c r="AQ211" i="1"/>
  <c r="AX211" i="1"/>
  <c r="AU211" i="1"/>
  <c r="AY211" i="1"/>
  <c r="AV211" i="1"/>
  <c r="AW211" i="1"/>
  <c r="AT211" i="1"/>
  <c r="AS211" i="1"/>
  <c r="AR211" i="1"/>
  <c r="AP211" i="1"/>
  <c r="AQ207" i="1"/>
  <c r="AX207" i="1"/>
  <c r="AY207" i="1"/>
  <c r="AW207" i="1"/>
  <c r="AU207" i="1"/>
  <c r="AV207" i="1"/>
  <c r="AS207" i="1"/>
  <c r="AR207" i="1"/>
  <c r="AT207" i="1"/>
  <c r="AP207" i="1"/>
  <c r="AQ195" i="1"/>
  <c r="AY195" i="1"/>
  <c r="AW195" i="1"/>
  <c r="AX195" i="1"/>
  <c r="AU195" i="1"/>
  <c r="AV195" i="1"/>
  <c r="AS195" i="1"/>
  <c r="AT195" i="1"/>
  <c r="AR195" i="1"/>
  <c r="AP195" i="1"/>
  <c r="AQ185" i="1"/>
  <c r="AW185" i="1"/>
  <c r="AX185" i="1"/>
  <c r="AY185" i="1"/>
  <c r="AU185" i="1"/>
  <c r="AV185" i="1"/>
  <c r="AT185" i="1"/>
  <c r="AS185" i="1"/>
  <c r="AR185" i="1"/>
  <c r="AP185" i="1"/>
  <c r="AQ173" i="1"/>
  <c r="AY173" i="1"/>
  <c r="AW173" i="1"/>
  <c r="AX173" i="1"/>
  <c r="AU173" i="1"/>
  <c r="AV173" i="1"/>
  <c r="AS173" i="1"/>
  <c r="AR173" i="1"/>
  <c r="AT173" i="1"/>
  <c r="AP173" i="1"/>
  <c r="AQ165" i="1"/>
  <c r="AW165" i="1"/>
  <c r="AX165" i="1"/>
  <c r="AY165" i="1"/>
  <c r="AU165" i="1"/>
  <c r="AV165" i="1"/>
  <c r="AT165" i="1"/>
  <c r="AS165" i="1"/>
  <c r="AR165" i="1"/>
  <c r="AP165" i="1"/>
  <c r="AQ158" i="1"/>
  <c r="AW158" i="1"/>
  <c r="AX158" i="1"/>
  <c r="AY158" i="1"/>
  <c r="AU158" i="1"/>
  <c r="AV158" i="1"/>
  <c r="AS158" i="1"/>
  <c r="AR158" i="1"/>
  <c r="AT158" i="1"/>
  <c r="AP158" i="1"/>
  <c r="AQ152" i="1"/>
  <c r="AY152" i="1"/>
  <c r="AW152" i="1"/>
  <c r="AX152" i="1"/>
  <c r="AU152" i="1"/>
  <c r="AV152" i="1"/>
  <c r="AT152" i="1"/>
  <c r="AS152" i="1"/>
  <c r="AR152" i="1"/>
  <c r="AP152" i="1"/>
  <c r="AQ144" i="1"/>
  <c r="AY144" i="1"/>
  <c r="AW144" i="1"/>
  <c r="AX144" i="1"/>
  <c r="AU144" i="1"/>
  <c r="AV144" i="1"/>
  <c r="AS144" i="1"/>
  <c r="AT144" i="1"/>
  <c r="AR144" i="1"/>
  <c r="AP144" i="1"/>
  <c r="AQ138" i="1"/>
  <c r="AW138" i="1"/>
  <c r="AX138" i="1"/>
  <c r="AY138" i="1"/>
  <c r="AU138" i="1"/>
  <c r="AV138" i="1"/>
  <c r="AS138" i="1"/>
  <c r="AR138" i="1"/>
  <c r="AP138" i="1"/>
  <c r="AT138" i="1"/>
  <c r="AQ131" i="1"/>
  <c r="AW131" i="1"/>
  <c r="AX131" i="1"/>
  <c r="AY131" i="1"/>
  <c r="AU131" i="1"/>
  <c r="AV131" i="1"/>
  <c r="AT131" i="1"/>
  <c r="AS131" i="1"/>
  <c r="AR131" i="1"/>
  <c r="AP131" i="1"/>
  <c r="AQ123" i="1"/>
  <c r="AY123" i="1"/>
  <c r="AW123" i="1"/>
  <c r="AX123" i="1"/>
  <c r="AU123" i="1"/>
  <c r="AV123" i="1"/>
  <c r="AS123" i="1"/>
  <c r="AT123" i="1"/>
  <c r="AR123" i="1"/>
  <c r="AP123" i="1"/>
  <c r="AQ115" i="1"/>
  <c r="AY115" i="1"/>
  <c r="AW115" i="1"/>
  <c r="AX115" i="1"/>
  <c r="AU115" i="1"/>
  <c r="AV115" i="1"/>
  <c r="AS115" i="1"/>
  <c r="AR115" i="1"/>
  <c r="AT115" i="1"/>
  <c r="AP115" i="1"/>
  <c r="AQ107" i="1"/>
  <c r="AW107" i="1"/>
  <c r="AX107" i="1"/>
  <c r="AU107" i="1"/>
  <c r="AV107" i="1"/>
  <c r="AS107" i="1"/>
  <c r="AT107" i="1"/>
  <c r="AR107" i="1"/>
  <c r="AY107" i="1"/>
  <c r="AP107" i="1"/>
  <c r="AQ99" i="1"/>
  <c r="AW99" i="1"/>
  <c r="AX99" i="1"/>
  <c r="AY99" i="1"/>
  <c r="AU99" i="1"/>
  <c r="AV99" i="1"/>
  <c r="AT99" i="1"/>
  <c r="AS99" i="1"/>
  <c r="AR99" i="1"/>
  <c r="AP99" i="1"/>
  <c r="AQ91" i="1"/>
  <c r="AY91" i="1"/>
  <c r="AW91" i="1"/>
  <c r="AX91" i="1"/>
  <c r="AU91" i="1"/>
  <c r="AV91" i="1"/>
  <c r="AS91" i="1"/>
  <c r="AR91" i="1"/>
  <c r="AT91" i="1"/>
  <c r="AP91" i="1"/>
  <c r="AQ85" i="1"/>
  <c r="AY85" i="1"/>
  <c r="AW85" i="1"/>
  <c r="AX85" i="1"/>
  <c r="AU85" i="1"/>
  <c r="AV85" i="1"/>
  <c r="AT85" i="1"/>
  <c r="AS85" i="1"/>
  <c r="AR85" i="1"/>
  <c r="AP85" i="1"/>
  <c r="AQ77" i="1"/>
  <c r="AW77" i="1"/>
  <c r="AX77" i="1"/>
  <c r="AU77" i="1"/>
  <c r="AV77" i="1"/>
  <c r="AY77" i="1"/>
  <c r="AS77" i="1"/>
  <c r="AR77" i="1"/>
  <c r="AT77" i="1"/>
  <c r="AP77" i="1"/>
  <c r="AQ71" i="1"/>
  <c r="AW71" i="1"/>
  <c r="AX71" i="1"/>
  <c r="AY71" i="1"/>
  <c r="AU71" i="1"/>
  <c r="AV71" i="1"/>
  <c r="AS71" i="1"/>
  <c r="AT71" i="1"/>
  <c r="AR71" i="1"/>
  <c r="AP71" i="1"/>
  <c r="AQ57" i="1"/>
  <c r="AY57" i="1"/>
  <c r="AW57" i="1"/>
  <c r="AX57" i="1"/>
  <c r="AU57" i="1"/>
  <c r="AV57" i="1"/>
  <c r="AS57" i="1"/>
  <c r="AR57" i="1"/>
  <c r="AT57" i="1"/>
  <c r="AP57" i="1"/>
  <c r="AQ49" i="1"/>
  <c r="AW49" i="1"/>
  <c r="AX49" i="1"/>
  <c r="AU49" i="1"/>
  <c r="AV49" i="1"/>
  <c r="AY49" i="1"/>
  <c r="AS49" i="1"/>
  <c r="AT49" i="1"/>
  <c r="AR49" i="1"/>
  <c r="AP49" i="1"/>
  <c r="AQ41" i="1"/>
  <c r="AY41" i="1"/>
  <c r="AW41" i="1"/>
  <c r="AX41" i="1"/>
  <c r="AU41" i="1"/>
  <c r="AV41" i="1"/>
  <c r="AS41" i="1"/>
  <c r="AR41" i="1"/>
  <c r="AT41" i="1"/>
  <c r="AP41" i="1"/>
  <c r="AQ30" i="1"/>
  <c r="AW30" i="1"/>
  <c r="AX30" i="1"/>
  <c r="AU30" i="1"/>
  <c r="AV30" i="1"/>
  <c r="AY30" i="1"/>
  <c r="AS30" i="1"/>
  <c r="AR30" i="1"/>
  <c r="AT30" i="1"/>
  <c r="AP30" i="1"/>
  <c r="AQ25" i="1"/>
  <c r="AW25" i="1"/>
  <c r="AX25" i="1"/>
  <c r="AY25" i="1"/>
  <c r="AU25" i="1"/>
  <c r="AV25" i="1"/>
  <c r="AS25" i="1"/>
  <c r="AT25" i="1"/>
  <c r="AR25" i="1"/>
  <c r="AP25" i="1"/>
  <c r="AQ18" i="1"/>
  <c r="AY18" i="1"/>
  <c r="AW18" i="1"/>
  <c r="AX18" i="1"/>
  <c r="AU18" i="1"/>
  <c r="AV18" i="1"/>
  <c r="AT18" i="1"/>
  <c r="AS18" i="1"/>
  <c r="AR18" i="1"/>
  <c r="AP18" i="1"/>
  <c r="AQ6" i="1"/>
  <c r="AY6" i="1"/>
  <c r="AW6" i="1"/>
  <c r="AX6" i="1"/>
  <c r="AT6" i="1"/>
  <c r="AU6" i="1"/>
  <c r="AV6" i="1"/>
  <c r="AS6" i="1"/>
  <c r="AR6" i="1"/>
  <c r="AP6" i="1"/>
  <c r="AQ225" i="1"/>
  <c r="AY225" i="1"/>
  <c r="AX225" i="1"/>
  <c r="AW225" i="1"/>
  <c r="AR225" i="1"/>
  <c r="AU225" i="1"/>
  <c r="AV225" i="1"/>
  <c r="AT225" i="1"/>
  <c r="AP225" i="1"/>
  <c r="AS225" i="1"/>
  <c r="AQ192" i="1"/>
  <c r="AY192" i="1"/>
  <c r="AX192" i="1"/>
  <c r="AW192" i="1"/>
  <c r="AT192" i="1"/>
  <c r="AR192" i="1"/>
  <c r="AV192" i="1"/>
  <c r="AP192" i="1"/>
  <c r="AS192" i="1"/>
  <c r="AU192" i="1"/>
  <c r="AQ156" i="1"/>
  <c r="AY156" i="1"/>
  <c r="AX156" i="1"/>
  <c r="AW156" i="1"/>
  <c r="AR156" i="1"/>
  <c r="AV156" i="1"/>
  <c r="AU156" i="1"/>
  <c r="AT156" i="1"/>
  <c r="AP156" i="1"/>
  <c r="AS156" i="1"/>
  <c r="AQ103" i="1"/>
  <c r="AY103" i="1"/>
  <c r="AX103" i="1"/>
  <c r="AW103" i="1"/>
  <c r="AT103" i="1"/>
  <c r="AR103" i="1"/>
  <c r="AV103" i="1"/>
  <c r="AU103" i="1"/>
  <c r="AP103" i="1"/>
  <c r="AS103" i="1"/>
  <c r="AQ53" i="1"/>
  <c r="AY53" i="1"/>
  <c r="AX53" i="1"/>
  <c r="AW53" i="1"/>
  <c r="AT53" i="1"/>
  <c r="AR53" i="1"/>
  <c r="AV53" i="1"/>
  <c r="AS53" i="1"/>
  <c r="AU53" i="1"/>
  <c r="AP53" i="1"/>
  <c r="AQ290" i="1"/>
  <c r="AY290" i="1"/>
  <c r="AX290" i="1"/>
  <c r="AU290" i="1"/>
  <c r="AS290" i="1"/>
  <c r="AW290" i="1"/>
  <c r="AR290" i="1"/>
  <c r="AP290" i="1"/>
  <c r="AT290" i="1"/>
  <c r="AV290" i="1"/>
  <c r="AQ302" i="1"/>
  <c r="AX302" i="1"/>
  <c r="AY302" i="1"/>
  <c r="AU302" i="1"/>
  <c r="AV302" i="1"/>
  <c r="AW302" i="1"/>
  <c r="AS302" i="1"/>
  <c r="AT302" i="1"/>
  <c r="AR302" i="1"/>
  <c r="AP302" i="1"/>
  <c r="AQ308" i="1"/>
  <c r="AX308" i="1"/>
  <c r="AY308" i="1"/>
  <c r="AU308" i="1"/>
  <c r="AV308" i="1"/>
  <c r="AW308" i="1"/>
  <c r="AS308" i="1"/>
  <c r="AT308" i="1"/>
  <c r="AR308" i="1"/>
  <c r="AP308" i="1"/>
  <c r="AQ294" i="1"/>
  <c r="AX294" i="1"/>
  <c r="AY294" i="1"/>
  <c r="AU294" i="1"/>
  <c r="AV294" i="1"/>
  <c r="AW294" i="1"/>
  <c r="AS294" i="1"/>
  <c r="AT294" i="1"/>
  <c r="AP294" i="1"/>
  <c r="AR294" i="1"/>
  <c r="AQ282" i="1"/>
  <c r="AX282" i="1"/>
  <c r="AY282" i="1"/>
  <c r="AU282" i="1"/>
  <c r="AV282" i="1"/>
  <c r="AW282" i="1"/>
  <c r="AS282" i="1"/>
  <c r="AT282" i="1"/>
  <c r="AR282" i="1"/>
  <c r="AP282" i="1"/>
  <c r="AQ277" i="1"/>
  <c r="AX277" i="1"/>
  <c r="AY277" i="1"/>
  <c r="AU277" i="1"/>
  <c r="AV277" i="1"/>
  <c r="AW277" i="1"/>
  <c r="AS277" i="1"/>
  <c r="AT277" i="1"/>
  <c r="AR277" i="1"/>
  <c r="AP277" i="1"/>
  <c r="AQ261" i="1"/>
  <c r="AX261" i="1"/>
  <c r="AY261" i="1"/>
  <c r="AU261" i="1"/>
  <c r="AW261" i="1"/>
  <c r="AV261" i="1"/>
  <c r="AS261" i="1"/>
  <c r="AT261" i="1"/>
  <c r="AR261" i="1"/>
  <c r="AP261" i="1"/>
  <c r="AQ137" i="1"/>
  <c r="AX137" i="1"/>
  <c r="AY137" i="1"/>
  <c r="AT137" i="1"/>
  <c r="AU137" i="1"/>
  <c r="AV137" i="1"/>
  <c r="AW137" i="1"/>
  <c r="AS137" i="1"/>
  <c r="AR137" i="1"/>
  <c r="AP137" i="1"/>
  <c r="AQ130" i="1"/>
  <c r="AX130" i="1"/>
  <c r="AY130" i="1"/>
  <c r="AT130" i="1"/>
  <c r="AU130" i="1"/>
  <c r="AV130" i="1"/>
  <c r="AW130" i="1"/>
  <c r="AS130" i="1"/>
  <c r="AR130" i="1"/>
  <c r="AP130" i="1"/>
  <c r="AQ122" i="1"/>
  <c r="AY122" i="1"/>
  <c r="AX122" i="1"/>
  <c r="AW122" i="1"/>
  <c r="AT122" i="1"/>
  <c r="AU122" i="1"/>
  <c r="AV122" i="1"/>
  <c r="AS122" i="1"/>
  <c r="AR122" i="1"/>
  <c r="AP122" i="1"/>
  <c r="AQ114" i="1"/>
  <c r="AX114" i="1"/>
  <c r="AY114" i="1"/>
  <c r="AT114" i="1"/>
  <c r="AU114" i="1"/>
  <c r="AV114" i="1"/>
  <c r="AW114" i="1"/>
  <c r="AS114" i="1"/>
  <c r="AR114" i="1"/>
  <c r="AP114" i="1"/>
  <c r="AQ106" i="1"/>
  <c r="AX106" i="1"/>
  <c r="AY106" i="1"/>
  <c r="AT106" i="1"/>
  <c r="AU106" i="1"/>
  <c r="AW106" i="1"/>
  <c r="AV106" i="1"/>
  <c r="AS106" i="1"/>
  <c r="AR106" i="1"/>
  <c r="AP106" i="1"/>
  <c r="AQ98" i="1"/>
  <c r="AX98" i="1"/>
  <c r="AY98" i="1"/>
  <c r="AT98" i="1"/>
  <c r="AU98" i="1"/>
  <c r="AV98" i="1"/>
  <c r="AS98" i="1"/>
  <c r="AR98" i="1"/>
  <c r="AW98" i="1"/>
  <c r="AP98" i="1"/>
  <c r="AQ84" i="1"/>
  <c r="AX84" i="1"/>
  <c r="AY84" i="1"/>
  <c r="AT84" i="1"/>
  <c r="AW84" i="1"/>
  <c r="AU84" i="1"/>
  <c r="AV84" i="1"/>
  <c r="AS84" i="1"/>
  <c r="AR84" i="1"/>
  <c r="AP84" i="1"/>
  <c r="AQ76" i="1"/>
  <c r="AX76" i="1"/>
  <c r="AY76" i="1"/>
  <c r="AT76" i="1"/>
  <c r="AU76" i="1"/>
  <c r="AV76" i="1"/>
  <c r="AW76" i="1"/>
  <c r="AS76" i="1"/>
  <c r="AR76" i="1"/>
  <c r="AP76" i="1"/>
  <c r="AQ70" i="1"/>
  <c r="AX70" i="1"/>
  <c r="AY70" i="1"/>
  <c r="AT70" i="1"/>
  <c r="AU70" i="1"/>
  <c r="AV70" i="1"/>
  <c r="AW70" i="1"/>
  <c r="AS70" i="1"/>
  <c r="AR70" i="1"/>
  <c r="AP70" i="1"/>
  <c r="AQ64" i="1"/>
  <c r="AY64" i="1"/>
  <c r="AX64" i="1"/>
  <c r="AW64" i="1"/>
  <c r="AT64" i="1"/>
  <c r="AU64" i="1"/>
  <c r="AV64" i="1"/>
  <c r="AS64" i="1"/>
  <c r="AR64" i="1"/>
  <c r="AP64" i="1"/>
  <c r="AQ56" i="1"/>
  <c r="AX56" i="1"/>
  <c r="AY56" i="1"/>
  <c r="AT56" i="1"/>
  <c r="AU56" i="1"/>
  <c r="AV56" i="1"/>
  <c r="AW56" i="1"/>
  <c r="AS56" i="1"/>
  <c r="AR56" i="1"/>
  <c r="AP56" i="1"/>
  <c r="AQ48" i="1"/>
  <c r="AX48" i="1"/>
  <c r="AY48" i="1"/>
  <c r="AT48" i="1"/>
  <c r="AU48" i="1"/>
  <c r="AW48" i="1"/>
  <c r="AV48" i="1"/>
  <c r="AR48" i="1"/>
  <c r="AS48" i="1"/>
  <c r="AP48" i="1"/>
  <c r="AQ13" i="1"/>
  <c r="AY13" i="1"/>
  <c r="AW13" i="1"/>
  <c r="AX13" i="1"/>
  <c r="AU13" i="1"/>
  <c r="AV13" i="1"/>
  <c r="AS13" i="1"/>
  <c r="AR13" i="1"/>
  <c r="AT13" i="1"/>
  <c r="AP13" i="1"/>
  <c r="AQ5" i="1"/>
  <c r="AY5" i="1"/>
  <c r="AW5" i="1"/>
  <c r="AX5" i="1"/>
  <c r="AV5" i="1"/>
  <c r="AP5" i="1"/>
  <c r="AS5" i="1"/>
  <c r="AT5" i="1"/>
  <c r="AR5" i="1"/>
  <c r="AU5" i="1"/>
  <c r="AQ279" i="1"/>
  <c r="AY279" i="1"/>
  <c r="AX279" i="1"/>
  <c r="AW279" i="1"/>
  <c r="AR279" i="1"/>
  <c r="AU279" i="1"/>
  <c r="AV279" i="1"/>
  <c r="AT279" i="1"/>
  <c r="AP279" i="1"/>
  <c r="AS279" i="1"/>
  <c r="AQ235" i="1"/>
  <c r="AY235" i="1"/>
  <c r="AX235" i="1"/>
  <c r="AW235" i="1"/>
  <c r="AR235" i="1"/>
  <c r="AU235" i="1"/>
  <c r="AV235" i="1"/>
  <c r="AT235" i="1"/>
  <c r="AP235" i="1"/>
  <c r="AS235" i="1"/>
  <c r="AQ162" i="1"/>
  <c r="AY162" i="1"/>
  <c r="AX162" i="1"/>
  <c r="AW162" i="1"/>
  <c r="AR162" i="1"/>
  <c r="AV162" i="1"/>
  <c r="AU162" i="1"/>
  <c r="AT162" i="1"/>
  <c r="AP162" i="1"/>
  <c r="AS162" i="1"/>
  <c r="AQ111" i="1"/>
  <c r="AY111" i="1"/>
  <c r="AX111" i="1"/>
  <c r="AW111" i="1"/>
  <c r="AR111" i="1"/>
  <c r="AV111" i="1"/>
  <c r="AT111" i="1"/>
  <c r="AS111" i="1"/>
  <c r="AP111" i="1"/>
  <c r="AU111" i="1"/>
  <c r="AQ67" i="1"/>
  <c r="AY67" i="1"/>
  <c r="AX67" i="1"/>
  <c r="AW67" i="1"/>
  <c r="AT67" i="1"/>
  <c r="AR67" i="1"/>
  <c r="AU67" i="1"/>
  <c r="AV67" i="1"/>
  <c r="AP67" i="1"/>
  <c r="AS67" i="1"/>
  <c r="AQ50" i="1"/>
  <c r="AY50" i="1"/>
  <c r="AW50" i="1"/>
  <c r="AX50" i="1"/>
  <c r="AT50" i="1"/>
  <c r="AU50" i="1"/>
  <c r="AV50" i="1"/>
  <c r="AS50" i="1"/>
  <c r="AR50" i="1"/>
  <c r="AP50" i="1"/>
  <c r="AQ287" i="1"/>
  <c r="AX287" i="1"/>
  <c r="AY287" i="1"/>
  <c r="AU287" i="1"/>
  <c r="AV287" i="1"/>
  <c r="AW287" i="1"/>
  <c r="AS287" i="1"/>
  <c r="AT287" i="1"/>
  <c r="AR287" i="1"/>
  <c r="AP287" i="1"/>
  <c r="AQ275" i="1"/>
  <c r="AX275" i="1"/>
  <c r="AY275" i="1"/>
  <c r="AU275" i="1"/>
  <c r="AV275" i="1"/>
  <c r="AW275" i="1"/>
  <c r="AS275" i="1"/>
  <c r="AT275" i="1"/>
  <c r="AR275" i="1"/>
  <c r="AP275" i="1"/>
  <c r="AQ271" i="1"/>
  <c r="AX271" i="1"/>
  <c r="AY271" i="1"/>
  <c r="AU271" i="1"/>
  <c r="AV271" i="1"/>
  <c r="AW271" i="1"/>
  <c r="AS271" i="1"/>
  <c r="AT271" i="1"/>
  <c r="AR271" i="1"/>
  <c r="AP271" i="1"/>
  <c r="AQ265" i="1"/>
  <c r="AX265" i="1"/>
  <c r="AY265" i="1"/>
  <c r="AU265" i="1"/>
  <c r="AV265" i="1"/>
  <c r="AS265" i="1"/>
  <c r="AT265" i="1"/>
  <c r="AR265" i="1"/>
  <c r="AW265" i="1"/>
  <c r="AP265" i="1"/>
  <c r="AQ260" i="1"/>
  <c r="AX260" i="1"/>
  <c r="AY260" i="1"/>
  <c r="AU260" i="1"/>
  <c r="AW260" i="1"/>
  <c r="AV260" i="1"/>
  <c r="AS260" i="1"/>
  <c r="AT260" i="1"/>
  <c r="AR260" i="1"/>
  <c r="AP260" i="1"/>
  <c r="AQ253" i="1"/>
  <c r="AX253" i="1"/>
  <c r="AY253" i="1"/>
  <c r="AU253" i="1"/>
  <c r="AV253" i="1"/>
  <c r="AW253" i="1"/>
  <c r="AS253" i="1"/>
  <c r="AT253" i="1"/>
  <c r="AR253" i="1"/>
  <c r="AP253" i="1"/>
  <c r="AQ247" i="1"/>
  <c r="AX247" i="1"/>
  <c r="AY247" i="1"/>
  <c r="AU247" i="1"/>
  <c r="AV247" i="1"/>
  <c r="AW247" i="1"/>
  <c r="AS247" i="1"/>
  <c r="AT247" i="1"/>
  <c r="AR247" i="1"/>
  <c r="AP247" i="1"/>
  <c r="AQ227" i="1"/>
  <c r="AY227" i="1"/>
  <c r="AX227" i="1"/>
  <c r="AU227" i="1"/>
  <c r="AV227" i="1"/>
  <c r="AW227" i="1"/>
  <c r="AS227" i="1"/>
  <c r="AT227" i="1"/>
  <c r="AR227" i="1"/>
  <c r="AP227" i="1"/>
  <c r="AQ205" i="1"/>
  <c r="AY205" i="1"/>
  <c r="AW205" i="1"/>
  <c r="AX205" i="1"/>
  <c r="AU205" i="1"/>
  <c r="AV205" i="1"/>
  <c r="AS205" i="1"/>
  <c r="AR205" i="1"/>
  <c r="AT205" i="1"/>
  <c r="AP205" i="1"/>
  <c r="AQ189" i="1"/>
  <c r="AY189" i="1"/>
  <c r="AW189" i="1"/>
  <c r="AX189" i="1"/>
  <c r="AU189" i="1"/>
  <c r="AV189" i="1"/>
  <c r="AS189" i="1"/>
  <c r="AR189" i="1"/>
  <c r="AT189" i="1"/>
  <c r="AP189" i="1"/>
  <c r="AQ183" i="1"/>
  <c r="AY183" i="1"/>
  <c r="AW183" i="1"/>
  <c r="AX183" i="1"/>
  <c r="AU183" i="1"/>
  <c r="AV183" i="1"/>
  <c r="AT183" i="1"/>
  <c r="AS183" i="1"/>
  <c r="AR183" i="1"/>
  <c r="AP183" i="1"/>
  <c r="AQ178" i="1"/>
  <c r="AY178" i="1"/>
  <c r="AW178" i="1"/>
  <c r="AX178" i="1"/>
  <c r="AU178" i="1"/>
  <c r="AV178" i="1"/>
  <c r="AS178" i="1"/>
  <c r="AR178" i="1"/>
  <c r="AT178" i="1"/>
  <c r="AP178" i="1"/>
  <c r="AQ171" i="1"/>
  <c r="AY171" i="1"/>
  <c r="AW171" i="1"/>
  <c r="AX171" i="1"/>
  <c r="AU171" i="1"/>
  <c r="AV171" i="1"/>
  <c r="AS171" i="1"/>
  <c r="AR171" i="1"/>
  <c r="AT171" i="1"/>
  <c r="AP171" i="1"/>
  <c r="AQ163" i="1"/>
  <c r="AY163" i="1"/>
  <c r="AW163" i="1"/>
  <c r="AX163" i="1"/>
  <c r="AU163" i="1"/>
  <c r="AV163" i="1"/>
  <c r="AS163" i="1"/>
  <c r="AT163" i="1"/>
  <c r="AR163" i="1"/>
  <c r="AP163" i="1"/>
  <c r="AQ157" i="1"/>
  <c r="AY157" i="1"/>
  <c r="AW157" i="1"/>
  <c r="AX157" i="1"/>
  <c r="AU157" i="1"/>
  <c r="AV157" i="1"/>
  <c r="AS157" i="1"/>
  <c r="AR157" i="1"/>
  <c r="AT157" i="1"/>
  <c r="AP157" i="1"/>
  <c r="AQ150" i="1"/>
  <c r="AY150" i="1"/>
  <c r="AW150" i="1"/>
  <c r="AX150" i="1"/>
  <c r="AU150" i="1"/>
  <c r="AV150" i="1"/>
  <c r="AS150" i="1"/>
  <c r="AR150" i="1"/>
  <c r="AT150" i="1"/>
  <c r="AP150" i="1"/>
  <c r="AQ143" i="1"/>
  <c r="AY143" i="1"/>
  <c r="AW143" i="1"/>
  <c r="AX143" i="1"/>
  <c r="AU143" i="1"/>
  <c r="AV143" i="1"/>
  <c r="AS143" i="1"/>
  <c r="AT143" i="1"/>
  <c r="AR143" i="1"/>
  <c r="AP143" i="1"/>
  <c r="AQ136" i="1"/>
  <c r="AY136" i="1"/>
  <c r="AW136" i="1"/>
  <c r="AX136" i="1"/>
  <c r="AU136" i="1"/>
  <c r="AV136" i="1"/>
  <c r="AS136" i="1"/>
  <c r="AR136" i="1"/>
  <c r="AT136" i="1"/>
  <c r="AP136" i="1"/>
  <c r="AQ129" i="1"/>
  <c r="AY129" i="1"/>
  <c r="AW129" i="1"/>
  <c r="AX129" i="1"/>
  <c r="AU129" i="1"/>
  <c r="AV129" i="1"/>
  <c r="AT129" i="1"/>
  <c r="AS129" i="1"/>
  <c r="AR129" i="1"/>
  <c r="AP129" i="1"/>
  <c r="AQ121" i="1"/>
  <c r="AY121" i="1"/>
  <c r="AW121" i="1"/>
  <c r="AX121" i="1"/>
  <c r="AU121" i="1"/>
  <c r="AV121" i="1"/>
  <c r="AS121" i="1"/>
  <c r="AR121" i="1"/>
  <c r="AT121" i="1"/>
  <c r="AP121" i="1"/>
  <c r="AQ113" i="1"/>
  <c r="AY113" i="1"/>
  <c r="AW113" i="1"/>
  <c r="AX113" i="1"/>
  <c r="AU113" i="1"/>
  <c r="AV113" i="1"/>
  <c r="AS113" i="1"/>
  <c r="AR113" i="1"/>
  <c r="AP113" i="1"/>
  <c r="AT113" i="1"/>
  <c r="AQ105" i="1"/>
  <c r="AY105" i="1"/>
  <c r="AW105" i="1"/>
  <c r="AX105" i="1"/>
  <c r="AU105" i="1"/>
  <c r="AV105" i="1"/>
  <c r="AS105" i="1"/>
  <c r="AT105" i="1"/>
  <c r="AR105" i="1"/>
  <c r="AP105" i="1"/>
  <c r="AQ97" i="1"/>
  <c r="AY97" i="1"/>
  <c r="AW97" i="1"/>
  <c r="AX97" i="1"/>
  <c r="AU97" i="1"/>
  <c r="AV97" i="1"/>
  <c r="AS97" i="1"/>
  <c r="AR97" i="1"/>
  <c r="AT97" i="1"/>
  <c r="AP97" i="1"/>
  <c r="AQ90" i="1"/>
  <c r="AY90" i="1"/>
  <c r="AW90" i="1"/>
  <c r="AX90" i="1"/>
  <c r="AU90" i="1"/>
  <c r="AV90" i="1"/>
  <c r="AS90" i="1"/>
  <c r="AR90" i="1"/>
  <c r="AT90" i="1"/>
  <c r="AP90" i="1"/>
  <c r="AQ83" i="1"/>
  <c r="AY83" i="1"/>
  <c r="AW83" i="1"/>
  <c r="AX83" i="1"/>
  <c r="AU83" i="1"/>
  <c r="AV83" i="1"/>
  <c r="AS83" i="1"/>
  <c r="AT83" i="1"/>
  <c r="AR83" i="1"/>
  <c r="AP83" i="1"/>
  <c r="AQ69" i="1"/>
  <c r="AY69" i="1"/>
  <c r="AW69" i="1"/>
  <c r="AX69" i="1"/>
  <c r="AU69" i="1"/>
  <c r="AV69" i="1"/>
  <c r="AS69" i="1"/>
  <c r="AR69" i="1"/>
  <c r="AT69" i="1"/>
  <c r="AP69" i="1"/>
  <c r="AQ63" i="1"/>
  <c r="AY63" i="1"/>
  <c r="AW63" i="1"/>
  <c r="AX63" i="1"/>
  <c r="AU63" i="1"/>
  <c r="AV63" i="1"/>
  <c r="AT63" i="1"/>
  <c r="AS63" i="1"/>
  <c r="AR63" i="1"/>
  <c r="AP63" i="1"/>
  <c r="AQ55" i="1"/>
  <c r="AY55" i="1"/>
  <c r="AW55" i="1"/>
  <c r="AX55" i="1"/>
  <c r="AU55" i="1"/>
  <c r="AV55" i="1"/>
  <c r="AS55" i="1"/>
  <c r="AR55" i="1"/>
  <c r="AT55" i="1"/>
  <c r="AP55" i="1"/>
  <c r="AQ47" i="1"/>
  <c r="AY47" i="1"/>
  <c r="AW47" i="1"/>
  <c r="AX47" i="1"/>
  <c r="AU47" i="1"/>
  <c r="AV47" i="1"/>
  <c r="AS47" i="1"/>
  <c r="AT47" i="1"/>
  <c r="AR47" i="1"/>
  <c r="AP47" i="1"/>
  <c r="AQ39" i="1"/>
  <c r="AY39" i="1"/>
  <c r="AW39" i="1"/>
  <c r="AX39" i="1"/>
  <c r="AU39" i="1"/>
  <c r="AV39" i="1"/>
  <c r="AS39" i="1"/>
  <c r="AR39" i="1"/>
  <c r="AT39" i="1"/>
  <c r="AP39" i="1"/>
  <c r="AQ34" i="1"/>
  <c r="AY34" i="1"/>
  <c r="AW34" i="1"/>
  <c r="AX34" i="1"/>
  <c r="AU34" i="1"/>
  <c r="AV34" i="1"/>
  <c r="AT34" i="1"/>
  <c r="AS34" i="1"/>
  <c r="AR34" i="1"/>
  <c r="AP34" i="1"/>
  <c r="AQ28" i="1"/>
  <c r="AY28" i="1"/>
  <c r="AW28" i="1"/>
  <c r="AX28" i="1"/>
  <c r="AU28" i="1"/>
  <c r="AV28" i="1"/>
  <c r="AS28" i="1"/>
  <c r="AR28" i="1"/>
  <c r="AP28" i="1"/>
  <c r="AT28" i="1"/>
  <c r="AQ23" i="1"/>
  <c r="AY23" i="1"/>
  <c r="AW23" i="1"/>
  <c r="AX23" i="1"/>
  <c r="AU23" i="1"/>
  <c r="AV23" i="1"/>
  <c r="AS23" i="1"/>
  <c r="AR23" i="1"/>
  <c r="AT23" i="1"/>
  <c r="AP23" i="1"/>
  <c r="AQ12" i="1"/>
  <c r="AY12" i="1"/>
  <c r="AX12" i="1"/>
  <c r="AW12" i="1"/>
  <c r="AV12" i="1"/>
  <c r="AS12" i="1"/>
  <c r="AR12" i="1"/>
  <c r="AT12" i="1"/>
  <c r="AU12" i="1"/>
  <c r="AP12" i="1"/>
  <c r="AY4" i="1"/>
  <c r="AX4" i="1"/>
  <c r="AW4" i="1"/>
  <c r="AV4" i="1"/>
  <c r="AU4" i="1"/>
  <c r="AS4" i="1"/>
  <c r="AT4" i="1"/>
  <c r="AR4" i="1"/>
  <c r="AQ4" i="1"/>
  <c r="AP4" i="1"/>
  <c r="AZ39" i="1" l="1"/>
  <c r="AZ150" i="1"/>
  <c r="AZ63" i="1"/>
  <c r="AZ121" i="1"/>
  <c r="AZ178" i="1"/>
  <c r="AZ90" i="1"/>
  <c r="AZ95" i="1"/>
  <c r="AZ27" i="1"/>
  <c r="AZ45" i="1"/>
  <c r="AZ88" i="1"/>
  <c r="AZ297" i="1"/>
  <c r="AZ170" i="1"/>
  <c r="AZ193" i="1"/>
  <c r="AZ215" i="1"/>
  <c r="AZ236" i="1"/>
  <c r="AZ259" i="1"/>
  <c r="AZ280" i="1"/>
  <c r="AZ305" i="1"/>
  <c r="AZ283" i="1"/>
  <c r="AZ196" i="1"/>
  <c r="AZ209" i="1"/>
  <c r="AZ265" i="1"/>
  <c r="AZ287" i="1"/>
  <c r="AZ13" i="1"/>
  <c r="AZ64" i="1"/>
  <c r="AZ122" i="1"/>
  <c r="AZ277" i="1"/>
  <c r="AZ57" i="1"/>
  <c r="AZ85" i="1"/>
  <c r="AZ115" i="1"/>
  <c r="AZ144" i="1"/>
  <c r="AZ173" i="1"/>
  <c r="AZ195" i="1"/>
  <c r="AZ266" i="1"/>
  <c r="AZ38" i="1"/>
  <c r="AZ219" i="1"/>
  <c r="AZ86" i="1"/>
  <c r="AZ116" i="1"/>
  <c r="AZ145" i="1"/>
  <c r="AZ174" i="1"/>
  <c r="AZ217" i="1"/>
  <c r="AZ238" i="1"/>
  <c r="AZ51" i="1"/>
  <c r="AZ59" i="1"/>
  <c r="AZ87" i="1"/>
  <c r="AZ117" i="1"/>
  <c r="AZ146" i="1"/>
  <c r="AZ197" i="1"/>
  <c r="AZ239" i="1"/>
  <c r="AZ262" i="1"/>
  <c r="AZ284" i="1"/>
  <c r="AZ296" i="1"/>
  <c r="AZ80" i="1"/>
  <c r="AZ110" i="1"/>
  <c r="AZ140" i="1"/>
  <c r="AZ168" i="1"/>
  <c r="AZ214" i="1"/>
  <c r="AZ230" i="1"/>
  <c r="AZ234" i="1"/>
  <c r="AZ22" i="1"/>
  <c r="AZ68" i="1"/>
  <c r="AZ142" i="1"/>
  <c r="AZ17" i="1"/>
  <c r="AZ194" i="1"/>
  <c r="AZ24" i="1"/>
  <c r="AZ216" i="1"/>
  <c r="AZ65" i="1"/>
  <c r="AZ248" i="1"/>
  <c r="AZ112" i="1"/>
  <c r="AZ35" i="1"/>
  <c r="AZ206" i="1"/>
  <c r="AZ23" i="1"/>
  <c r="AZ97" i="1"/>
  <c r="AZ271" i="1"/>
  <c r="AZ70" i="1"/>
  <c r="AZ98" i="1"/>
  <c r="AZ130" i="1"/>
  <c r="AZ282" i="1"/>
  <c r="AZ302" i="1"/>
  <c r="AZ53" i="1"/>
  <c r="AZ192" i="1"/>
  <c r="AZ18" i="1"/>
  <c r="AZ41" i="1"/>
  <c r="AZ91" i="1"/>
  <c r="AZ123" i="1"/>
  <c r="AZ152" i="1"/>
  <c r="AZ222" i="1"/>
  <c r="AZ243" i="1"/>
  <c r="AZ258" i="1"/>
  <c r="AZ19" i="1"/>
  <c r="AZ92" i="1"/>
  <c r="AZ124" i="1"/>
  <c r="AZ153" i="1"/>
  <c r="AZ180" i="1"/>
  <c r="AZ223" i="1"/>
  <c r="AZ61" i="1"/>
  <c r="AZ14" i="1"/>
  <c r="AZ36" i="1"/>
  <c r="AZ66" i="1"/>
  <c r="AZ93" i="1"/>
  <c r="AZ125" i="1"/>
  <c r="AZ154" i="1"/>
  <c r="AZ202" i="1"/>
  <c r="AZ244" i="1"/>
  <c r="AZ268" i="1"/>
  <c r="AZ289" i="1"/>
  <c r="AZ228" i="1"/>
  <c r="AZ52" i="1"/>
  <c r="AZ118" i="1"/>
  <c r="AZ147" i="1"/>
  <c r="AZ175" i="1"/>
  <c r="AZ198" i="1"/>
  <c r="AZ218" i="1"/>
  <c r="AZ263" i="1"/>
  <c r="AZ3" i="1"/>
  <c r="AZ46" i="1"/>
  <c r="AZ75" i="1"/>
  <c r="AZ149" i="1"/>
  <c r="AZ177" i="1"/>
  <c r="AZ220" i="1"/>
  <c r="AZ40" i="1"/>
  <c r="AZ237" i="1"/>
  <c r="AZ299" i="1"/>
  <c r="AZ307" i="1"/>
  <c r="AZ120" i="1"/>
  <c r="AZ221" i="1"/>
  <c r="AZ157" i="1"/>
  <c r="AZ205" i="1"/>
  <c r="AZ67" i="1"/>
  <c r="AZ235" i="1"/>
  <c r="AZ225" i="1"/>
  <c r="AZ301" i="1"/>
  <c r="AZ201" i="1"/>
  <c r="AZ267" i="1"/>
  <c r="AZ309" i="1"/>
  <c r="AZ32" i="1"/>
  <c r="AZ240" i="1"/>
  <c r="AZ148" i="1"/>
  <c r="AZ241" i="1"/>
  <c r="AZ264" i="1"/>
  <c r="AZ286" i="1"/>
  <c r="AZ293" i="1"/>
  <c r="AZ246" i="1"/>
  <c r="AZ69" i="1"/>
  <c r="AZ129" i="1"/>
  <c r="AZ183" i="1"/>
  <c r="AZ247" i="1"/>
  <c r="AZ47" i="1"/>
  <c r="AZ105" i="1"/>
  <c r="AZ136" i="1"/>
  <c r="AZ163" i="1"/>
  <c r="AZ189" i="1"/>
  <c r="AZ253" i="1"/>
  <c r="AZ275" i="1"/>
  <c r="AZ48" i="1"/>
  <c r="AZ76" i="1"/>
  <c r="AZ106" i="1"/>
  <c r="AZ137" i="1"/>
  <c r="AZ25" i="1"/>
  <c r="AZ71" i="1"/>
  <c r="AZ99" i="1"/>
  <c r="AZ131" i="1"/>
  <c r="AZ158" i="1"/>
  <c r="AZ185" i="1"/>
  <c r="AZ207" i="1"/>
  <c r="AZ249" i="1"/>
  <c r="AZ288" i="1"/>
  <c r="AZ74" i="1"/>
  <c r="AZ72" i="1"/>
  <c r="AZ100" i="1"/>
  <c r="AZ132" i="1"/>
  <c r="AZ159" i="1"/>
  <c r="AZ186" i="1"/>
  <c r="AZ272" i="1"/>
  <c r="AZ273" i="1"/>
  <c r="AZ119" i="1"/>
  <c r="AZ20" i="1"/>
  <c r="AZ42" i="1"/>
  <c r="AZ101" i="1"/>
  <c r="AZ160" i="1"/>
  <c r="AZ208" i="1"/>
  <c r="AZ229" i="1"/>
  <c r="AZ250" i="1"/>
  <c r="AZ295" i="1"/>
  <c r="AZ15" i="1"/>
  <c r="AZ141" i="1"/>
  <c r="AZ9" i="1"/>
  <c r="AZ37" i="1"/>
  <c r="AZ60" i="1"/>
  <c r="AZ94" i="1"/>
  <c r="AZ126" i="1"/>
  <c r="AZ155" i="1"/>
  <c r="AZ181" i="1"/>
  <c r="AZ33" i="1"/>
  <c r="AZ54" i="1"/>
  <c r="AZ82" i="1"/>
  <c r="AZ199" i="1"/>
  <c r="AZ204" i="1"/>
  <c r="AZ306" i="1"/>
  <c r="AZ81" i="1"/>
  <c r="AZ151" i="1"/>
  <c r="AZ232" i="1"/>
  <c r="AZ179" i="1"/>
  <c r="AZ281" i="1"/>
  <c r="AZ254" i="1"/>
  <c r="AZ135" i="1"/>
  <c r="AZ164" i="1"/>
  <c r="AZ242" i="1"/>
  <c r="AZ227" i="1"/>
  <c r="AZ5" i="1"/>
  <c r="AZ4" i="1"/>
  <c r="AZ28" i="1"/>
  <c r="AZ111" i="1"/>
  <c r="AZ279" i="1"/>
  <c r="AZ294" i="1"/>
  <c r="AZ103" i="1"/>
  <c r="AZ303" i="1"/>
  <c r="AZ203" i="1"/>
  <c r="AZ224" i="1"/>
  <c r="AZ269" i="1"/>
  <c r="AZ11" i="1"/>
  <c r="AZ182" i="1"/>
  <c r="AZ226" i="1"/>
  <c r="AZ270" i="1"/>
  <c r="AZ292" i="1"/>
  <c r="AZ96" i="1"/>
  <c r="AZ12" i="1"/>
  <c r="AZ34" i="1"/>
  <c r="AZ55" i="1"/>
  <c r="AZ83" i="1"/>
  <c r="AZ260" i="1"/>
  <c r="AZ50" i="1"/>
  <c r="AZ56" i="1"/>
  <c r="AZ84" i="1"/>
  <c r="AZ114" i="1"/>
  <c r="AZ261" i="1"/>
  <c r="AZ308" i="1"/>
  <c r="AZ290" i="1"/>
  <c r="AZ6" i="1"/>
  <c r="AZ30" i="1"/>
  <c r="AZ49" i="1"/>
  <c r="AZ77" i="1"/>
  <c r="AZ107" i="1"/>
  <c r="AZ165" i="1"/>
  <c r="AZ211" i="1"/>
  <c r="AZ255" i="1"/>
  <c r="AZ300" i="1"/>
  <c r="AZ184" i="1"/>
  <c r="AZ127" i="1"/>
  <c r="AZ291" i="1"/>
  <c r="AZ7" i="1"/>
  <c r="AZ31" i="1"/>
  <c r="AZ78" i="1"/>
  <c r="AZ108" i="1"/>
  <c r="AZ190" i="1"/>
  <c r="AZ233" i="1"/>
  <c r="AZ128" i="1"/>
  <c r="AZ8" i="1"/>
  <c r="AZ26" i="1"/>
  <c r="AZ44" i="1"/>
  <c r="AZ79" i="1"/>
  <c r="AZ109" i="1"/>
  <c r="AZ139" i="1"/>
  <c r="AZ167" i="1"/>
  <c r="AZ191" i="1"/>
  <c r="AZ213" i="1"/>
  <c r="AZ257" i="1"/>
  <c r="AZ278" i="1"/>
  <c r="AZ21" i="1"/>
  <c r="AZ102" i="1"/>
  <c r="AZ133" i="1"/>
  <c r="AZ161" i="1"/>
  <c r="AZ187" i="1"/>
  <c r="AZ245" i="1"/>
  <c r="AZ251" i="1"/>
  <c r="AZ285" i="1"/>
  <c r="AZ16" i="1"/>
  <c r="AZ62" i="1"/>
  <c r="AZ89" i="1"/>
  <c r="AZ188" i="1"/>
  <c r="AZ231" i="1"/>
  <c r="AZ298" i="1"/>
  <c r="AZ10" i="1"/>
  <c r="AZ134" i="1"/>
  <c r="AZ176" i="1"/>
  <c r="AZ274" i="1"/>
  <c r="AZ172" i="1"/>
  <c r="AZ276" i="1"/>
  <c r="AZ200" i="1"/>
  <c r="AZ58" i="1"/>
  <c r="AZ73" i="1"/>
  <c r="AZ104" i="1"/>
  <c r="AZ29" i="1"/>
  <c r="AZ143" i="1"/>
  <c r="AZ171" i="1"/>
  <c r="AZ113" i="1"/>
  <c r="AZ162" i="1"/>
  <c r="AZ156" i="1"/>
  <c r="AZ138" i="1"/>
  <c r="AZ166" i="1"/>
  <c r="AZ212" i="1"/>
  <c r="AZ256" i="1"/>
  <c r="AZ169" i="1"/>
  <c r="AZ43" i="1"/>
  <c r="AZ252" i="1"/>
  <c r="AZ210" i="1"/>
  <c r="AZ304" i="1"/>
  <c r="BA169" i="1" l="1"/>
  <c r="BB169" i="1"/>
  <c r="BB164" i="1"/>
  <c r="BA164" i="1"/>
  <c r="BA302" i="1"/>
  <c r="BB302" i="1"/>
  <c r="BB43" i="1"/>
  <c r="BA43" i="1"/>
  <c r="BA113" i="1"/>
  <c r="BB113" i="1"/>
  <c r="BB276" i="1"/>
  <c r="BA276" i="1"/>
  <c r="BB188" i="1"/>
  <c r="BA188" i="1"/>
  <c r="BA161" i="1"/>
  <c r="BB161" i="1"/>
  <c r="BB167" i="1"/>
  <c r="BA167" i="1"/>
  <c r="BA233" i="1"/>
  <c r="BB233" i="1"/>
  <c r="BA184" i="1"/>
  <c r="BB184" i="1"/>
  <c r="BB30" i="1"/>
  <c r="BA30" i="1"/>
  <c r="BA50" i="1"/>
  <c r="BB50" i="1"/>
  <c r="BA270" i="1"/>
  <c r="BB270" i="1"/>
  <c r="BB103" i="1"/>
  <c r="BA103" i="1"/>
  <c r="BA242" i="1"/>
  <c r="BB242" i="1"/>
  <c r="BA81" i="1"/>
  <c r="BB81" i="1"/>
  <c r="BB155" i="1"/>
  <c r="BA155" i="1"/>
  <c r="BB295" i="1"/>
  <c r="BA295" i="1"/>
  <c r="BB119" i="1"/>
  <c r="BA119" i="1"/>
  <c r="BA74" i="1"/>
  <c r="BB74" i="1"/>
  <c r="BB71" i="1"/>
  <c r="BA71" i="1"/>
  <c r="BB189" i="1"/>
  <c r="BA189" i="1"/>
  <c r="BB69" i="1"/>
  <c r="BA69" i="1"/>
  <c r="BA32" i="1"/>
  <c r="BB32" i="1"/>
  <c r="BB205" i="1"/>
  <c r="BA205" i="1"/>
  <c r="BB220" i="1"/>
  <c r="BA220" i="1"/>
  <c r="BB198" i="1"/>
  <c r="BA198" i="1"/>
  <c r="BB244" i="1"/>
  <c r="BA244" i="1"/>
  <c r="BB61" i="1"/>
  <c r="BA61" i="1"/>
  <c r="BB243" i="1"/>
  <c r="BA243" i="1"/>
  <c r="BB53" i="1"/>
  <c r="BA53" i="1"/>
  <c r="BB23" i="1"/>
  <c r="BA23" i="1"/>
  <c r="BA194" i="1"/>
  <c r="BB194" i="1"/>
  <c r="BA168" i="1"/>
  <c r="BB168" i="1"/>
  <c r="BB197" i="1"/>
  <c r="BA197" i="1"/>
  <c r="BB174" i="1"/>
  <c r="BA174" i="1"/>
  <c r="BB173" i="1"/>
  <c r="BA173" i="1"/>
  <c r="BB13" i="1"/>
  <c r="BA13" i="1"/>
  <c r="BB259" i="1"/>
  <c r="BA259" i="1"/>
  <c r="BB27" i="1"/>
  <c r="BA27" i="1"/>
  <c r="BB190" i="1"/>
  <c r="BA190" i="1"/>
  <c r="BA306" i="1"/>
  <c r="BB306" i="1"/>
  <c r="BA25" i="1"/>
  <c r="BB25" i="1"/>
  <c r="BB175" i="1"/>
  <c r="BA175" i="1"/>
  <c r="BB223" i="1"/>
  <c r="BA223" i="1"/>
  <c r="BB206" i="1"/>
  <c r="BA206" i="1"/>
  <c r="BB287" i="1"/>
  <c r="BA287" i="1"/>
  <c r="BB236" i="1"/>
  <c r="BA236" i="1"/>
  <c r="BA256" i="1"/>
  <c r="BB256" i="1"/>
  <c r="BA274" i="1"/>
  <c r="BB274" i="1"/>
  <c r="BB102" i="1"/>
  <c r="BA102" i="1"/>
  <c r="BB109" i="1"/>
  <c r="BA109" i="1"/>
  <c r="BB108" i="1"/>
  <c r="BA108" i="1"/>
  <c r="BB255" i="1"/>
  <c r="BA255" i="1"/>
  <c r="BA290" i="1"/>
  <c r="BB290" i="1"/>
  <c r="BB83" i="1"/>
  <c r="BA83" i="1"/>
  <c r="BB182" i="1"/>
  <c r="BA182" i="1"/>
  <c r="BB279" i="1"/>
  <c r="BA279" i="1"/>
  <c r="BB135" i="1"/>
  <c r="BA135" i="1"/>
  <c r="BB204" i="1"/>
  <c r="BA204" i="1"/>
  <c r="BB94" i="1"/>
  <c r="BA94" i="1"/>
  <c r="BB229" i="1"/>
  <c r="BA229" i="1"/>
  <c r="BA272" i="1"/>
  <c r="BB272" i="1"/>
  <c r="BA249" i="1"/>
  <c r="BB249" i="1"/>
  <c r="BA137" i="1"/>
  <c r="BB137" i="1"/>
  <c r="BA136" i="1"/>
  <c r="BB136" i="1"/>
  <c r="BB293" i="1"/>
  <c r="BA293" i="1"/>
  <c r="BB267" i="1"/>
  <c r="BA267" i="1"/>
  <c r="BB221" i="1"/>
  <c r="BA221" i="1"/>
  <c r="BB149" i="1"/>
  <c r="BA149" i="1"/>
  <c r="BB147" i="1"/>
  <c r="BA147" i="1"/>
  <c r="BA154" i="1"/>
  <c r="BB154" i="1"/>
  <c r="BB180" i="1"/>
  <c r="BA180" i="1"/>
  <c r="BA152" i="1"/>
  <c r="BB152" i="1"/>
  <c r="BA282" i="1"/>
  <c r="BB282" i="1"/>
  <c r="BB35" i="1"/>
  <c r="BA35" i="1"/>
  <c r="BB142" i="1"/>
  <c r="BA142" i="1"/>
  <c r="BB110" i="1"/>
  <c r="BA110" i="1"/>
  <c r="BB117" i="1"/>
  <c r="BA117" i="1"/>
  <c r="BB116" i="1"/>
  <c r="BA116" i="1"/>
  <c r="BB115" i="1"/>
  <c r="BA115" i="1"/>
  <c r="BA265" i="1"/>
  <c r="BB265" i="1"/>
  <c r="BB215" i="1"/>
  <c r="BA215" i="1"/>
  <c r="BA90" i="1"/>
  <c r="BB90" i="1"/>
  <c r="BB133" i="1"/>
  <c r="BA133" i="1"/>
  <c r="BB260" i="1"/>
  <c r="BA260" i="1"/>
  <c r="BA250" i="1"/>
  <c r="BB250" i="1"/>
  <c r="BA246" i="1"/>
  <c r="BB246" i="1"/>
  <c r="BA202" i="1"/>
  <c r="BB202" i="1"/>
  <c r="BA222" i="1"/>
  <c r="BB222" i="1"/>
  <c r="BA146" i="1"/>
  <c r="BB146" i="1"/>
  <c r="BB95" i="1"/>
  <c r="BA95" i="1"/>
  <c r="BB143" i="1"/>
  <c r="BA143" i="1"/>
  <c r="BB62" i="1"/>
  <c r="BA62" i="1"/>
  <c r="BB212" i="1"/>
  <c r="BA212" i="1"/>
  <c r="BB29" i="1"/>
  <c r="BA29" i="1"/>
  <c r="BA176" i="1"/>
  <c r="BB176" i="1"/>
  <c r="BA16" i="1"/>
  <c r="BB16" i="1"/>
  <c r="BB21" i="1"/>
  <c r="BA21" i="1"/>
  <c r="BB79" i="1"/>
  <c r="BA79" i="1"/>
  <c r="BB78" i="1"/>
  <c r="BA78" i="1"/>
  <c r="BB211" i="1"/>
  <c r="BA211" i="1"/>
  <c r="BB308" i="1"/>
  <c r="BA308" i="1"/>
  <c r="BB55" i="1"/>
  <c r="BA55" i="1"/>
  <c r="BB11" i="1"/>
  <c r="BA11" i="1"/>
  <c r="BB111" i="1"/>
  <c r="BA111" i="1"/>
  <c r="BA254" i="1"/>
  <c r="BB254" i="1"/>
  <c r="BB199" i="1"/>
  <c r="BA199" i="1"/>
  <c r="BB60" i="1"/>
  <c r="BA60" i="1"/>
  <c r="BA208" i="1"/>
  <c r="BB208" i="1"/>
  <c r="BA186" i="1"/>
  <c r="BB186" i="1"/>
  <c r="BB207" i="1"/>
  <c r="BA207" i="1"/>
  <c r="BA106" i="1"/>
  <c r="BB106" i="1"/>
  <c r="BA105" i="1"/>
  <c r="BB105" i="1"/>
  <c r="BB286" i="1"/>
  <c r="BA286" i="1"/>
  <c r="BA201" i="1"/>
  <c r="BB201" i="1"/>
  <c r="BA120" i="1"/>
  <c r="BB120" i="1"/>
  <c r="BB75" i="1"/>
  <c r="BA75" i="1"/>
  <c r="BB118" i="1"/>
  <c r="BA118" i="1"/>
  <c r="BB125" i="1"/>
  <c r="BA125" i="1"/>
  <c r="BA153" i="1"/>
  <c r="BB153" i="1"/>
  <c r="BB123" i="1"/>
  <c r="BA123" i="1"/>
  <c r="BA130" i="1"/>
  <c r="BB130" i="1"/>
  <c r="BA112" i="1"/>
  <c r="BB112" i="1"/>
  <c r="BB68" i="1"/>
  <c r="BA68" i="1"/>
  <c r="BA80" i="1"/>
  <c r="BB80" i="1"/>
  <c r="BB87" i="1"/>
  <c r="BA87" i="1"/>
  <c r="BB86" i="1"/>
  <c r="BA86" i="1"/>
  <c r="BB85" i="1"/>
  <c r="BA85" i="1"/>
  <c r="BA209" i="1"/>
  <c r="BB209" i="1"/>
  <c r="BA193" i="1"/>
  <c r="BB193" i="1"/>
  <c r="BA178" i="1"/>
  <c r="BB178" i="1"/>
  <c r="BB171" i="1"/>
  <c r="BA171" i="1"/>
  <c r="BB6" i="1"/>
  <c r="BA6" i="1"/>
  <c r="BA273" i="1"/>
  <c r="BB273" i="1"/>
  <c r="BB157" i="1"/>
  <c r="BA157" i="1"/>
  <c r="BA17" i="1"/>
  <c r="BB17" i="1"/>
  <c r="BB166" i="1"/>
  <c r="BA166" i="1"/>
  <c r="BB134" i="1"/>
  <c r="BA134" i="1"/>
  <c r="BB278" i="1"/>
  <c r="BA278" i="1"/>
  <c r="BB31" i="1"/>
  <c r="BA31" i="1"/>
  <c r="BB261" i="1"/>
  <c r="BA261" i="1"/>
  <c r="BA34" i="1"/>
  <c r="BB34" i="1"/>
  <c r="BB269" i="1"/>
  <c r="BA269" i="1"/>
  <c r="BB28" i="1"/>
  <c r="BA28" i="1"/>
  <c r="BA281" i="1"/>
  <c r="BB281" i="1"/>
  <c r="BB82" i="1"/>
  <c r="BA82" i="1"/>
  <c r="BB37" i="1"/>
  <c r="BA37" i="1"/>
  <c r="BA160" i="1"/>
  <c r="BB160" i="1"/>
  <c r="BB159" i="1"/>
  <c r="BA159" i="1"/>
  <c r="BA185" i="1"/>
  <c r="BB185" i="1"/>
  <c r="BB76" i="1"/>
  <c r="BA76" i="1"/>
  <c r="BB47" i="1"/>
  <c r="BA47" i="1"/>
  <c r="BA264" i="1"/>
  <c r="BB264" i="1"/>
  <c r="BB301" i="1"/>
  <c r="BA301" i="1"/>
  <c r="BB307" i="1"/>
  <c r="BA307" i="1"/>
  <c r="BB46" i="1"/>
  <c r="BA46" i="1"/>
  <c r="BB52" i="1"/>
  <c r="BA52" i="1"/>
  <c r="BB93" i="1"/>
  <c r="BA93" i="1"/>
  <c r="BB124" i="1"/>
  <c r="BA124" i="1"/>
  <c r="BB91" i="1"/>
  <c r="BA91" i="1"/>
  <c r="BB98" i="1"/>
  <c r="BA98" i="1"/>
  <c r="BA248" i="1"/>
  <c r="BB248" i="1"/>
  <c r="BB22" i="1"/>
  <c r="BA22" i="1"/>
  <c r="BA296" i="1"/>
  <c r="BB296" i="1"/>
  <c r="BB59" i="1"/>
  <c r="BA59" i="1"/>
  <c r="BB219" i="1"/>
  <c r="BA219" i="1"/>
  <c r="BA57" i="1"/>
  <c r="BB57" i="1"/>
  <c r="BB196" i="1"/>
  <c r="BA196" i="1"/>
  <c r="BA170" i="1"/>
  <c r="BB170" i="1"/>
  <c r="BA121" i="1"/>
  <c r="BB121" i="1"/>
  <c r="BB139" i="1"/>
  <c r="BA139" i="1"/>
  <c r="BB294" i="1"/>
  <c r="BA294" i="1"/>
  <c r="BA288" i="1"/>
  <c r="BB288" i="1"/>
  <c r="BA177" i="1"/>
  <c r="BB177" i="1"/>
  <c r="BA145" i="1"/>
  <c r="BB145" i="1"/>
  <c r="BA104" i="1"/>
  <c r="BB104" i="1"/>
  <c r="BB285" i="1"/>
  <c r="BA285" i="1"/>
  <c r="BB44" i="1"/>
  <c r="BA44" i="1"/>
  <c r="BB165" i="1"/>
  <c r="BA165" i="1"/>
  <c r="BA304" i="1"/>
  <c r="BB304" i="1"/>
  <c r="BA138" i="1"/>
  <c r="BB138" i="1"/>
  <c r="BA73" i="1"/>
  <c r="BB73" i="1"/>
  <c r="BA10" i="1"/>
  <c r="BB10" i="1"/>
  <c r="BB251" i="1"/>
  <c r="BA251" i="1"/>
  <c r="BA257" i="1"/>
  <c r="BB257" i="1"/>
  <c r="BA26" i="1"/>
  <c r="BB26" i="1"/>
  <c r="BB7" i="1"/>
  <c r="BA7" i="1"/>
  <c r="BB107" i="1"/>
  <c r="BA107" i="1"/>
  <c r="BA114" i="1"/>
  <c r="BB114" i="1"/>
  <c r="BB12" i="1"/>
  <c r="BA12" i="1"/>
  <c r="BA224" i="1"/>
  <c r="BB224" i="1"/>
  <c r="BB4" i="1"/>
  <c r="BA4" i="1"/>
  <c r="BB179" i="1"/>
  <c r="BA179" i="1"/>
  <c r="BB54" i="1"/>
  <c r="BA54" i="1"/>
  <c r="BA9" i="1"/>
  <c r="BB9" i="1"/>
  <c r="BB101" i="1"/>
  <c r="BA101" i="1"/>
  <c r="BB132" i="1"/>
  <c r="BA132" i="1"/>
  <c r="BB158" i="1"/>
  <c r="BA158" i="1"/>
  <c r="BA48" i="1"/>
  <c r="BB48" i="1"/>
  <c r="BB247" i="1"/>
  <c r="BA247" i="1"/>
  <c r="BA241" i="1"/>
  <c r="BB241" i="1"/>
  <c r="BA225" i="1"/>
  <c r="BB225" i="1"/>
  <c r="BB299" i="1"/>
  <c r="BA299" i="1"/>
  <c r="BB3" i="1"/>
  <c r="BA3" i="1"/>
  <c r="BB228" i="1"/>
  <c r="BA228" i="1"/>
  <c r="BA66" i="1"/>
  <c r="BB66" i="1"/>
  <c r="BB92" i="1"/>
  <c r="BA92" i="1"/>
  <c r="BA41" i="1"/>
  <c r="BB41" i="1"/>
  <c r="BB70" i="1"/>
  <c r="BA70" i="1"/>
  <c r="BA65" i="1"/>
  <c r="BB65" i="1"/>
  <c r="BA234" i="1"/>
  <c r="BB234" i="1"/>
  <c r="BB284" i="1"/>
  <c r="BA284" i="1"/>
  <c r="BB51" i="1"/>
  <c r="BA51" i="1"/>
  <c r="BB38" i="1"/>
  <c r="BA38" i="1"/>
  <c r="BB277" i="1"/>
  <c r="BA277" i="1"/>
  <c r="BB283" i="1"/>
  <c r="BA283" i="1"/>
  <c r="BA297" i="1"/>
  <c r="BB297" i="1"/>
  <c r="BB63" i="1"/>
  <c r="BA63" i="1"/>
  <c r="BB172" i="1"/>
  <c r="BA172" i="1"/>
  <c r="BA226" i="1"/>
  <c r="BB226" i="1"/>
  <c r="BB163" i="1"/>
  <c r="BA163" i="1"/>
  <c r="BA144" i="1"/>
  <c r="BB144" i="1"/>
  <c r="BB156" i="1"/>
  <c r="BA156" i="1"/>
  <c r="BB245" i="1"/>
  <c r="BA245" i="1"/>
  <c r="BA8" i="1"/>
  <c r="BB8" i="1"/>
  <c r="BB77" i="1"/>
  <c r="BA77" i="1"/>
  <c r="BA96" i="1"/>
  <c r="BB96" i="1"/>
  <c r="BB203" i="1"/>
  <c r="BA203" i="1"/>
  <c r="BA232" i="1"/>
  <c r="BB232" i="1"/>
  <c r="BA33" i="1"/>
  <c r="BB33" i="1"/>
  <c r="BB141" i="1"/>
  <c r="BA141" i="1"/>
  <c r="BB42" i="1"/>
  <c r="BA42" i="1"/>
  <c r="BB100" i="1"/>
  <c r="BA100" i="1"/>
  <c r="BB131" i="1"/>
  <c r="BA131" i="1"/>
  <c r="BB275" i="1"/>
  <c r="BA275" i="1"/>
  <c r="BB183" i="1"/>
  <c r="BA183" i="1"/>
  <c r="BB148" i="1"/>
  <c r="BA148" i="1"/>
  <c r="BB235" i="1"/>
  <c r="BA235" i="1"/>
  <c r="BB237" i="1"/>
  <c r="BA237" i="1"/>
  <c r="BB263" i="1"/>
  <c r="BA263" i="1"/>
  <c r="BA289" i="1"/>
  <c r="BB289" i="1"/>
  <c r="BB36" i="1"/>
  <c r="BA36" i="1"/>
  <c r="BB19" i="1"/>
  <c r="BA19" i="1"/>
  <c r="BB18" i="1"/>
  <c r="BA18" i="1"/>
  <c r="BB271" i="1"/>
  <c r="BA271" i="1"/>
  <c r="BA216" i="1"/>
  <c r="BB216" i="1"/>
  <c r="BB230" i="1"/>
  <c r="BA230" i="1"/>
  <c r="BB262" i="1"/>
  <c r="BA262" i="1"/>
  <c r="BB238" i="1"/>
  <c r="BA238" i="1"/>
  <c r="BA266" i="1"/>
  <c r="BB266" i="1"/>
  <c r="BA122" i="1"/>
  <c r="BB122" i="1"/>
  <c r="BA305" i="1"/>
  <c r="BB305" i="1"/>
  <c r="BA88" i="1"/>
  <c r="BB88" i="1"/>
  <c r="BB150" i="1"/>
  <c r="BA150" i="1"/>
  <c r="BA89" i="1"/>
  <c r="BB89" i="1"/>
  <c r="BB300" i="1"/>
  <c r="BA300" i="1"/>
  <c r="BB126" i="1"/>
  <c r="BA126" i="1"/>
  <c r="BB309" i="1"/>
  <c r="BA309" i="1"/>
  <c r="BB140" i="1"/>
  <c r="BA140" i="1"/>
  <c r="BA210" i="1"/>
  <c r="BB210" i="1"/>
  <c r="BA58" i="1"/>
  <c r="BB58" i="1"/>
  <c r="BA298" i="1"/>
  <c r="BB298" i="1"/>
  <c r="BB213" i="1"/>
  <c r="BA213" i="1"/>
  <c r="BB291" i="1"/>
  <c r="BA291" i="1"/>
  <c r="BB84" i="1"/>
  <c r="BA84" i="1"/>
  <c r="BB5" i="1"/>
  <c r="BA5" i="1"/>
  <c r="BB252" i="1"/>
  <c r="BA252" i="1"/>
  <c r="BA162" i="1"/>
  <c r="BB162" i="1"/>
  <c r="BA200" i="1"/>
  <c r="BB200" i="1"/>
  <c r="BB231" i="1"/>
  <c r="BA231" i="1"/>
  <c r="BB187" i="1"/>
  <c r="BA187" i="1"/>
  <c r="BB191" i="1"/>
  <c r="BA191" i="1"/>
  <c r="BA128" i="1"/>
  <c r="BB128" i="1"/>
  <c r="BB127" i="1"/>
  <c r="BA127" i="1"/>
  <c r="BA49" i="1"/>
  <c r="BB49" i="1"/>
  <c r="BA56" i="1"/>
  <c r="BB56" i="1"/>
  <c r="BB292" i="1"/>
  <c r="BA292" i="1"/>
  <c r="BB303" i="1"/>
  <c r="BA303" i="1"/>
  <c r="BB227" i="1"/>
  <c r="BA227" i="1"/>
  <c r="BB151" i="1"/>
  <c r="BA151" i="1"/>
  <c r="BB181" i="1"/>
  <c r="BA181" i="1"/>
  <c r="BB15" i="1"/>
  <c r="BA15" i="1"/>
  <c r="BB20" i="1"/>
  <c r="BA20" i="1"/>
  <c r="BA72" i="1"/>
  <c r="BB72" i="1"/>
  <c r="BB99" i="1"/>
  <c r="BA99" i="1"/>
  <c r="BB253" i="1"/>
  <c r="BA253" i="1"/>
  <c r="BA129" i="1"/>
  <c r="BB129" i="1"/>
  <c r="BA240" i="1"/>
  <c r="BB240" i="1"/>
  <c r="BB67" i="1"/>
  <c r="BA67" i="1"/>
  <c r="BA40" i="1"/>
  <c r="BB40" i="1"/>
  <c r="BA218" i="1"/>
  <c r="BB218" i="1"/>
  <c r="BB268" i="1"/>
  <c r="BA268" i="1"/>
  <c r="BB14" i="1"/>
  <c r="BA14" i="1"/>
  <c r="BA258" i="1"/>
  <c r="BB258" i="1"/>
  <c r="BA192" i="1"/>
  <c r="BB192" i="1"/>
  <c r="BA97" i="1"/>
  <c r="BB97" i="1"/>
  <c r="BA24" i="1"/>
  <c r="BB24" i="1"/>
  <c r="BB214" i="1"/>
  <c r="BA214" i="1"/>
  <c r="BB239" i="1"/>
  <c r="BA239" i="1"/>
  <c r="BA217" i="1"/>
  <c r="BB217" i="1"/>
  <c r="BB195" i="1"/>
  <c r="BA195" i="1"/>
  <c r="BA64" i="1"/>
  <c r="BB64" i="1"/>
  <c r="BA280" i="1"/>
  <c r="BB280" i="1"/>
  <c r="BB45" i="1"/>
  <c r="BA45" i="1"/>
  <c r="BB39" i="1"/>
  <c r="BA39" i="1"/>
</calcChain>
</file>

<file path=xl/sharedStrings.xml><?xml version="1.0" encoding="utf-8"?>
<sst xmlns="http://schemas.openxmlformats.org/spreadsheetml/2006/main" count="2656" uniqueCount="1188">
  <si>
    <t>S#</t>
  </si>
  <si>
    <t>Title</t>
  </si>
  <si>
    <t>Location</t>
  </si>
  <si>
    <t>Date</t>
  </si>
  <si>
    <t>Summary</t>
  </si>
  <si>
    <t>Fatalities</t>
  </si>
  <si>
    <t>Injured</t>
  </si>
  <si>
    <t>Total victims</t>
  </si>
  <si>
    <t>Mental Health Issues</t>
  </si>
  <si>
    <t>Race</t>
  </si>
  <si>
    <t>Gender</t>
  </si>
  <si>
    <t>Latitude</t>
  </si>
  <si>
    <t>Longitude</t>
  </si>
  <si>
    <t>Las Vegas Strip mass shooting</t>
  </si>
  <si>
    <t>Las Vegas, NV</t>
  </si>
  <si>
    <t>Unclear</t>
  </si>
  <si>
    <t>San Francisco UPS shooting</t>
  </si>
  <si>
    <t>San Francisco, CA</t>
  </si>
  <si>
    <t>Jimmy Lam, 38, fatally shot three coworkers and wounded two others inside a UPS facility in San Francisco. Lam killed himself as law enforcement officers responded to the scene.</t>
  </si>
  <si>
    <t>Yes</t>
  </si>
  <si>
    <t>Asian</t>
  </si>
  <si>
    <t>M</t>
  </si>
  <si>
    <t>Pennsylvania supermarket shooting</t>
  </si>
  <si>
    <t>Tunkhannock, PA</t>
  </si>
  <si>
    <t>Randy Stair, a 24-year-old worker at Weis grocery fatally shot three of his fellow employees. He reportedly fired 59 rounds with a pair of shotguns before turning the gun on himself as another co-worker fled the scene for help and law enforcement responded.</t>
  </si>
  <si>
    <t>White</t>
  </si>
  <si>
    <t>Florida awning manufacturer shooting</t>
  </si>
  <si>
    <t>Orlando, Florida</t>
  </si>
  <si>
    <t>John Robert Neumann, Jr., 45, a former employee of manufacturer Fiamma Inc. fatally shot five workers at the company, and then killed himself on the scene. He'd been fired from the company in April. The attack took place a week before the one-year anniversary of the Orlando nightclub massacre.</t>
  </si>
  <si>
    <t>Rural Ohio nursing home shooting</t>
  </si>
  <si>
    <t>Kirkersville, Ohio</t>
  </si>
  <si>
    <t>Thomas Hartless, 43, shot and killed a former girlfriend and another employee of a nursing home, and then fatally shot the Kirkersville police chief responding to the scene. Hartless' former girlfriend had recently obtained a court protection order against Hartless. Investigators later found more than 60 firearms in the home of Hartless, who was also found dead at the scene of the attack.</t>
  </si>
  <si>
    <t>Fresno downtown shooting</t>
  </si>
  <si>
    <t>Fresno, California</t>
  </si>
  <si>
    <t>Kori Ali Muhammad, 39, opened fire along a street in downtown Fresno, killing three people randomly in an alleged hate crime prior to being apprehended by police. Muhammad, who is black, killed three white victims and later described his attack as being racially motivated; he also reportedly yelled 'Allahu Akbar' at the time he was arrested, but authorities indicated they found no links to Islamist terrorism.</t>
  </si>
  <si>
    <t>Black</t>
  </si>
  <si>
    <t>Fort Lauderdale airport shooting</t>
  </si>
  <si>
    <t>Fort Lauderdale, Florida</t>
  </si>
  <si>
    <t xml:space="preserve">Esteban Santiago, 26, flew from Alaska to Fort Lauderdale, where he opened fire in the baggage claim area of the airport, killing five and wounding six before police aprehended him. </t>
  </si>
  <si>
    <t>Latino</t>
  </si>
  <si>
    <t>Cascade Mall shooting</t>
  </si>
  <si>
    <t>Burlington, WA</t>
  </si>
  <si>
    <t xml:space="preserve">Arcan Cetin, 20, killed a teen girl and three women in the cosmetics section of a Macyâ€™s department store at the Cascade Mall. A man was critically wounded in the shooting and taken to Harborview Medical Center in Seattle, where he died. Cetin was apprehended by police a few hours after the shooting while driving a car near his residence. </t>
  </si>
  <si>
    <t>Baton Rouge police shooting</t>
  </si>
  <si>
    <t>Baton Rouge, LA</t>
  </si>
  <si>
    <t>Gavin Long, a former Marine who served in Iraq, killed three police offers responding to a 911 call, and wounded three others. He was killed in a shoot-out with other officers responding to the scene. Prior to the attack, Long posted prolifically on social media, where he expressed admiration for the cop killer in Dallas 10 days prior.</t>
  </si>
  <si>
    <t>Dallas police shooting</t>
  </si>
  <si>
    <t>Dallas, Texas</t>
  </si>
  <si>
    <t>Micah Xavier Johnson, a 25-year-old Army veteran, targeted police at a peaceful Black Lives Matter protest, killing five officers and injuring nine others as well as two civilians. After a prolonged standoff in a downtown building, law enforcement killed Johnson using a robot-delivered bomb.</t>
  </si>
  <si>
    <t>Orlando nightclub massacre</t>
  </si>
  <si>
    <t>Omar Mateen, 29, attacked the Pulse nighclub in Orlando in the early morning hours of June 12. He was killed by law enforcement who raided the club after a prolonged standoff.</t>
  </si>
  <si>
    <t>Other</t>
  </si>
  <si>
    <t>Unknown</t>
  </si>
  <si>
    <t>Black American or African American</t>
  </si>
  <si>
    <t>Male</t>
  </si>
  <si>
    <t>Tire-Slashing revenge escalation</t>
  </si>
  <si>
    <t xml:space="preserve">42481, </t>
  </si>
  <si>
    <t>Shooter was angry over fact that rival families had been slashing each other's cars. Shooter fired into a block party and injured four.</t>
  </si>
  <si>
    <t xml:space="preserve">42479, </t>
  </si>
  <si>
    <t>Texas family murder-suicide</t>
  </si>
  <si>
    <t>Man killed his wife and two young children before committing suicide. No explanation has been offered</t>
  </si>
  <si>
    <t>White American or European American</t>
  </si>
  <si>
    <t>Alabama highway random shooting</t>
  </si>
  <si>
    <t>Shooter fired from his car at two different locations along a highway in rural Alabama. He didn't injure any at the first shootout, but injured four at the second. He was killed by police.</t>
  </si>
  <si>
    <t>Albuquerque, NM House party shooting</t>
  </si>
  <si>
    <t xml:space="preserve">42469, </t>
  </si>
  <si>
    <t>A Man shot four uninvited party guests who would not leave the party hosted by the shooter. He started firing when they broke windows and started kicking in the door.</t>
  </si>
  <si>
    <t>Memphis, TN gas station shooting</t>
  </si>
  <si>
    <t>Four people were shot below the waist at a gas station after an altercation broke out at a gas station.</t>
  </si>
  <si>
    <t>Chicago Birthday Party Bus Shooting</t>
  </si>
  <si>
    <t xml:space="preserve">42467, </t>
  </si>
  <si>
    <t xml:space="preserve">Birthday party bus was dropping off party goers in South Shore Chicago when someone on the street started shooting at them. The bus driver drove off quickly protecting the targets. Unknown motivation. No suspects. </t>
  </si>
  <si>
    <t>Albuquerque, NM Family restaurant shooting</t>
  </si>
  <si>
    <t xml:space="preserve">42461, </t>
  </si>
  <si>
    <t>The shooter killed two of his nephews at the restaurant they owned. He shot and injured his brother. Then killed himself.</t>
  </si>
  <si>
    <t>Asian American</t>
  </si>
  <si>
    <t>Richmond, Virginia</t>
  </si>
  <si>
    <t>A man fatally shot a Virginia state trooper at a Greyhound bus station before the gunman was killed by other troopers. The trooper had been participating with about a dozen other troopers in a training exercise at the bus station when a brief encounter with the gunman quickly turned violent. The shooter had been sitting in the restaurant at the bus station and went to his luggage near the front entrance. He began to walk away from his bags. The trooper approached the suspect. Shortly after the two talked for a few seconds, with the suspect to the trooper’s immediate right, the shooter pulled a gun from his waistband and shot the trooper from just inches away.</t>
  </si>
  <si>
    <t>Lawrenceburg, Tennessee</t>
  </si>
  <si>
    <t>The man was suspected of shooting his wife and two sons on Friday morning at the family’s home. All three victims were initially shot inside the residence with a shotgun.</t>
  </si>
  <si>
    <t>Greenhill, AL Family murder-suicide</t>
  </si>
  <si>
    <t xml:space="preserve">42454, </t>
  </si>
  <si>
    <t>Husband murders his wife and injures his two sons at their home in rural Alabama, then commits suicide</t>
  </si>
  <si>
    <t>Sherman, Texas</t>
  </si>
  <si>
    <t>A man shot and killed his wife and two boys, then he turned the gun on himself.</t>
  </si>
  <si>
    <t>Sherman, TX Family murder-suicide</t>
  </si>
  <si>
    <t xml:space="preserve">42450, </t>
  </si>
  <si>
    <t>Husband murders his wife and two young children in Sherman, TX, then commits suicide</t>
  </si>
  <si>
    <t>Louisville, Kentucky</t>
  </si>
  <si>
    <t>Louisville, KY Family Murder-Suicide</t>
  </si>
  <si>
    <t xml:space="preserve">42449, </t>
  </si>
  <si>
    <t>Husband murders his wife and two children before committing suicide at their Kentucky home</t>
  </si>
  <si>
    <t>Plantation, Florida</t>
  </si>
  <si>
    <t>A Spring Break party in a house packed with 400 people ended in gunfire that killed one man and wounded four others.</t>
  </si>
  <si>
    <t>Atlanta Nightclub shooting</t>
  </si>
  <si>
    <t xml:space="preserve">42444, </t>
  </si>
  <si>
    <t xml:space="preserve">Two groups of people were asked to leave a nightclub when they started arguing. They were outside the club when they started shooting. Five people were injured. </t>
  </si>
  <si>
    <t>Florida Family celebration ends in shooting</t>
  </si>
  <si>
    <t xml:space="preserve">42442, </t>
  </si>
  <si>
    <t>Family was celebrating a birthday party when a group of 12 arrived. Fight broke out, four people shot.</t>
  </si>
  <si>
    <t>Elberton, Georgia murder-suicide</t>
  </si>
  <si>
    <t xml:space="preserve">42441, </t>
  </si>
  <si>
    <t>Domestic dispute led a man to shoot his girlfriend, kill her daughter, and injure a bystander who was trying to help the girlfriend</t>
  </si>
  <si>
    <t>Trenton, NJ sidewalk shooting</t>
  </si>
  <si>
    <t xml:space="preserve">42440, </t>
  </si>
  <si>
    <t xml:space="preserve">A group of women were arguing on a sidewalk outside of an apartment complex in Trenton, NJ when a black Acura pulled up. Two men got out. And one shot at the women, injuring five. </t>
  </si>
  <si>
    <t>Pittsburgh, Pennsylvania</t>
  </si>
  <si>
    <t>Two gunmen working as a team fatally shot five people including a pregnant woman and critically wounded two others at a backyard cookout, with one attacker using a high-velocity rifle to shoot all the victims in the head as they were driven his direction. Authorities later ruled the death of the woman’s 8-month-old fetus a homicide and raised the number of fatalities to six.</t>
  </si>
  <si>
    <t>Kansas City, Kansas</t>
  </si>
  <si>
    <t>Four people were found dead Monday night in a home in Kansas City, Kansas. A fifth man was shot to death Tuesday in Missouri. The shooter lives in a house next door to the home where four people were found shot Monday night. The shooter and the neighbors are all familiar with each other.</t>
  </si>
  <si>
    <t>Some other race</t>
  </si>
  <si>
    <t>Lafayette, LA drive by</t>
  </si>
  <si>
    <t xml:space="preserve">42436, </t>
  </si>
  <si>
    <t xml:space="preserve">Four people shot with non-life-threatening injuries during a drive-by on MLK boulevard in Lafayette, LA. There were multiple shooters in the Ford f-150 truck, truck fled the scene. No leads. </t>
  </si>
  <si>
    <t>Kansas City Home Invasion</t>
  </si>
  <si>
    <t>Shooter killed four people at his next door neighbors house. He fled the scene, but was captured the next day, hiding in a ditch. It is seen as a random act.</t>
  </si>
  <si>
    <t xml:space="preserve">42435, </t>
  </si>
  <si>
    <t>Roswell, GA Hookah shootout</t>
  </si>
  <si>
    <t xml:space="preserve">Altercation in a hookah bar led a group of seven people to leave in a mini-van. They were followed. When the car stopped, the shooter fired upon the car. Four of the seven sustained non-life-threatening injuries. </t>
  </si>
  <si>
    <t>Wichita Nightclub shooting</t>
  </si>
  <si>
    <t xml:space="preserve">42434, </t>
  </si>
  <si>
    <t xml:space="preserve">Altercation led to group of people getting kicked out of a club. Shooting took place around 1am outside the club. Four injured. </t>
  </si>
  <si>
    <t>Detroit Strip Club Shootout</t>
  </si>
  <si>
    <t xml:space="preserve">42428, </t>
  </si>
  <si>
    <t>Man apparently inappropriately touched a stripper. He was asked to leave. He waited outside, then shot the stripper and four other people.</t>
  </si>
  <si>
    <t>Woodbridge, Virginia</t>
  </si>
  <si>
    <t>Woodbridge,  Virginia</t>
  </si>
  <si>
    <t>On Saturday of February 27th, three officers arrived to investigate a domestic dispute call, the shooter fired a rifle from the front door of his home, striking all three. Inside the house, police found his wife dead in a bedroom.</t>
  </si>
  <si>
    <t>Belfair, Washington</t>
  </si>
  <si>
    <t>At around 9am on Friday morning, a man phoned an officer with the Mason County Sheriff's Office to say that he had shot his family and was going to kill himself next. The man was flushed out of his house when the SWAT team fired tear gas inside. He walked outside and shot himself in front of the officers who were gathered in front of the property. The shooter killed his wife, her two teenage sons and a neighbor.</t>
  </si>
  <si>
    <t>Excel Industries mass shooting</t>
  </si>
  <si>
    <t>Hesston, Kansas</t>
  </si>
  <si>
    <t>Cedric L. Ford, who worked as a painter at a manufacturing company, shot victims from his car and at his workplace before being killed by police at the scene. Shortly before the rampage he had been served with a restraining order.</t>
  </si>
  <si>
    <t>Belfair, WA Family murder-suicide</t>
  </si>
  <si>
    <t xml:space="preserve">42425, </t>
  </si>
  <si>
    <t>Man killed wife, two kids, and neighbor before calling the cops to tell them he did something bad. They fired tear gas to get him outside. He came out and shot himself in the head.</t>
  </si>
  <si>
    <t>Glendale, Arizona</t>
  </si>
  <si>
    <t>Five family members are dead after the son opened fire at their house on Tuesday morning. The shooter killed his father, his mother, his 18-year-old sister, and his 6-year-old sister. Police fatally shot the  shooter after a confrontation inside the home.</t>
  </si>
  <si>
    <t>Two or more races</t>
  </si>
  <si>
    <t>Florida Hookah Bar Shooting</t>
  </si>
  <si>
    <t xml:space="preserve">42420, </t>
  </si>
  <si>
    <t>Argument led to gun shots in the parking lot outside of a hookah bar in Tampa, Florida</t>
  </si>
  <si>
    <t>Kalamazoo Uber Driver Spree Killing</t>
  </si>
  <si>
    <t>An Uber driver fired upon people in three locations over the course of about 6 hours.</t>
  </si>
  <si>
    <t>No</t>
  </si>
  <si>
    <t>Michigan school shooting</t>
  </si>
  <si>
    <t xml:space="preserve">42409, </t>
  </si>
  <si>
    <t>Shooter was a part of a fight outside of a high school gym. He fired at a crowd, injuring three. He fled the scene and was confronted by a police officer. When he wouldn't drop his weapon, the police officer shot and injured him.</t>
  </si>
  <si>
    <t>Two people were killed and several others were hurt in a mass shooting inside an Orlando nightclub early Sunday morning.</t>
  </si>
  <si>
    <t>Nightclub fight turns into shootout</t>
  </si>
  <si>
    <t xml:space="preserve">42407, </t>
  </si>
  <si>
    <t>Two groups of people fired at each other after a fight broke out outside of the Mexican Village Nightclub in Rochester, NY</t>
  </si>
  <si>
    <t>Tampa, FL Strip club shooting</t>
  </si>
  <si>
    <t xml:space="preserve">42406, </t>
  </si>
  <si>
    <t>Fighting broke out in a strip club when an unknown shooter starting firing. One person died on the scene, and one died later. Six were injured.</t>
  </si>
  <si>
    <t>Los Angeles, CA street shooting</t>
  </si>
  <si>
    <t>Police were called to a street to investigate an assault case. One hispanic man lay dead on the street. Two other adult males, and a young female were injured.</t>
  </si>
  <si>
    <t>Texas teen commits family murder suicide</t>
  </si>
  <si>
    <t>19-year-old male kills his mother and two neighbors before killing himself. Motive is unclear.</t>
  </si>
  <si>
    <t>New Orleans gas station shoot-out</t>
  </si>
  <si>
    <t xml:space="preserve">42400, </t>
  </si>
  <si>
    <t>Altercation broke out at a gas station in New Orleans, when the shooter shot and injured 3 people. One of the victims returned fire and injured the instigator.</t>
  </si>
  <si>
    <t>Glendale, AZ House Party shooting</t>
  </si>
  <si>
    <t xml:space="preserve">42399, </t>
  </si>
  <si>
    <t>Altercation broke out at a house party. A group of five hispanics were asked to leave. They got in a car, and as they drove away, opened fire on the house.</t>
  </si>
  <si>
    <t>Caroline County, VA Family Murder Suicide</t>
  </si>
  <si>
    <t xml:space="preserve">42398, </t>
  </si>
  <si>
    <t>42-year-old husband murders wife, shoots two young family members, then shoots himself in the head.</t>
  </si>
  <si>
    <t>Chesapeake, Virginia</t>
  </si>
  <si>
    <t>A Virginia man shot his brother dead in their family home, then killed four other relatives in a nearby house before turning the gun on himself Wednesday. He killed his brother in their house around 3:35 p.m. He then went to the house belonging to his grandmother and murdered more relatives ? father, mother, sister, and an unidentified female.</t>
  </si>
  <si>
    <t>Chesapeake, VA Family Murder Suicide</t>
  </si>
  <si>
    <t xml:space="preserve">42396, </t>
  </si>
  <si>
    <t>26-year-old killed his Mother, Father, Grandmother, brother, and sister before killing himself in the home of his Grandmother.</t>
  </si>
  <si>
    <t>Perris, CA Mexican restaurant shooting</t>
  </si>
  <si>
    <t xml:space="preserve">42394, </t>
  </si>
  <si>
    <t>Very little is known about the case. Cops were called to a Mexican restaurant. 1 person was pronounced dead at the scene. 4 others were taken to a hospital.</t>
  </si>
  <si>
    <t>Florida family murder</t>
  </si>
  <si>
    <t xml:space="preserve">42392, </t>
  </si>
  <si>
    <t>A young man shot his mother, step-father, and his ex-girlfriend's boyfriend</t>
  </si>
  <si>
    <t>Los Angeles Drive-by</t>
  </si>
  <si>
    <t>Group of people was standing outside of a Liquor store on Avalon boulevard in South Los Angeles. A car drove by and fired an AK-47, killing 1 and wounding 3.</t>
  </si>
  <si>
    <t>Gloucester County, VA, House Party</t>
  </si>
  <si>
    <t xml:space="preserve">42386, </t>
  </si>
  <si>
    <t>A young woman threw a house party for her birthday. It got very crowded. The shooter came and shot four people, killing one. There is some disagreement about his relation to the rest of the people at the party</t>
  </si>
  <si>
    <t>Wilmington, DE robbery</t>
  </si>
  <si>
    <t xml:space="preserve">42380, </t>
  </si>
  <si>
    <t>Two men forcefully entered a house, and started shooting the people inside. One of the robbers was killed. Four other people injured.</t>
  </si>
  <si>
    <t>Roadside in Memphis, Tennessee</t>
  </si>
  <si>
    <t xml:space="preserve">42376, </t>
  </si>
  <si>
    <t>A woman flagged down a car to help her with her car troubles at the side of the road. An 18-year-old got out to help. The two suspects got out of another car and fired on the scene.</t>
  </si>
  <si>
    <t>Residence in Lakeland, Florida</t>
  </si>
  <si>
    <t xml:space="preserve">42375, </t>
  </si>
  <si>
    <t>Two men arrived at the house of a drug dealer and killed three people and critically injured one more.</t>
  </si>
  <si>
    <t>Omaha, Nebraska</t>
  </si>
  <si>
    <t>A woman and her two year old daughter were shot and killed Sunday. Three other women are still fighting for their lives following the shooting.  The suspect turned himself into police on Tuesday morning.</t>
  </si>
  <si>
    <t>San Bernardino, California</t>
  </si>
  <si>
    <t xml:space="preserve">On Wednesday of December 2, 2015, two gunmen entered a conference room on the Inland Regional Center property, killing 14 people, and injuring 21 people. The facility was rented by the San Bernardino County Department of Public Health for a holiday party. The shooter was at the party but left abruptly before the shooting. He seemed angry, witnesses told police. He returned and along with his wife, he went into the building and began firing. The man was an inspector with the county health department that hosted the party. </t>
  </si>
  <si>
    <t>Male/Female</t>
  </si>
  <si>
    <t>Planned Parenthood clinic</t>
  </si>
  <si>
    <t>Colorado Springs, Colorado</t>
  </si>
  <si>
    <t>Robert Lewis Dear, 57, shot and killed a police officer and two citizens when he opened fire at a Planned Parenthood health clinic in Colorado Springs, Colorado. Nine others were wounded. Dear was arrested after an hours-long standoff with police.</t>
  </si>
  <si>
    <t>Columbus, Ohio</t>
  </si>
  <si>
    <t>On Monday of November 23, 2015, three of four members of a family were shot and killed and a 12-year-old girl wounded at their home. The suspect died after being shot by police. The shooter was a once friendly neighbor of the victims.</t>
  </si>
  <si>
    <t>Minneapolis, Minnesota</t>
  </si>
  <si>
    <t>Five protesters were shot late Monday night near the Black Lives Matter encampment. A group of white supremacists showed up at the protest, and when about a dozen protesters attempted to herd the group away from the area, they opened fire on the protesters. Protesters have been camping out in front of the 4th Precinct since Nov. 15</t>
  </si>
  <si>
    <t>Tennessee Colony, Texas</t>
  </si>
  <si>
    <t xml:space="preserve">On Sunday of November 15, 2015, six people are dead after a weekend homicide at a private campsite. The bodies of a man and woman were found in a travel trailer. The bodies of four males, who were initially considered missing, were later recovered about 1:15 p.m. Monday in a pond on the suspect's residence. </t>
  </si>
  <si>
    <t>Jacksonville, Florida</t>
  </si>
  <si>
    <t>On Friday of November 13, 2015,The former military member walked into his Northside, Florida, home and shot his girlfriend, their twin babies, and girlfriend's father before shooting himself. The shooter had a history of domestic violence.</t>
  </si>
  <si>
    <t>Waycross, GA</t>
  </si>
  <si>
    <t>Waycross, Georgia</t>
  </si>
  <si>
    <t>On Saturday of November 7, 2015,a pregnant mother of two was killed in a violent rampage early Saturday along with her unborn child. Both of her toddlers were also shot. The shooter is the father of one of the small children.</t>
  </si>
  <si>
    <t>Oakland, Maine</t>
  </si>
  <si>
    <t>A gunman shot his girlfriend,  his girlfriend's sister and her boyfriend to death in a Central Maine apartment building, leaving a young girl unharmed on the first floor before turning the weapon on himself. They all shared the brown clapboard home, which was divided into two apartments. The gunman and his girlfriend lived in the upstairs room of the apartment while the two other victims (his girlfriend's sister and her boyfriend) lived in the downstairs with their 3 year old daughter. All three victims were found on first floor.</t>
  </si>
  <si>
    <t>Colorado Springs</t>
  </si>
  <si>
    <t>In the morning of October 31, 2015, three victims were shot and killed on the streets and sidewalks of the neighborhood.The gunman died in a shootout with police. A witness described he was walking in the street with two guns, walking calmly. The shooter killed a bicyclist and two women at a nearby location.</t>
  </si>
  <si>
    <t>Colerain Township, Ohio</t>
  </si>
  <si>
    <t>A man killed his two teenage sisters and injured another teen in Colerain Township, Ohio, in the early hours of Tuesday, Oct. 21, 2015.</t>
  </si>
  <si>
    <t>Northern Arizona University at Flagstaff Campus</t>
  </si>
  <si>
    <t>Flagstaff, Arizona</t>
  </si>
  <si>
    <t>On Friday of October 9, 2015, one person is dead and three are wounded after an early morning shooting on Northern Arizona University's campus. An overnight confrontation between two groups of students escalated into gunfire. The shooter is a freshman of Northern Arizona University.</t>
  </si>
  <si>
    <t>Roseburg, Oregon</t>
  </si>
  <si>
    <t>Umpqua Community College</t>
  </si>
  <si>
    <t>On Monday of October 1, 2015, a gunman opened fire at a rural Oregon community college Thursday. 9 people were dead and seven wounded, three critically, before dying in a shootout with police. First, a shot came through the window and hit the teacher in the head  in a freshman writing class. The gunman then entered the Snyder Hall classroom and told people to get on the floor. He told people to stand up and state their religion before opening fire.</t>
  </si>
  <si>
    <t>Inglis, Florida</t>
  </si>
  <si>
    <t>A man 57-year-old man shot and killed his wife, injured her boyfriend, and killed a Good Samaritan 68-year-old man as he rushed to protect children who were playing near the town hall before taking his life. The shooter's couple had been married for 35 years when they separated, and the shooter's wife had left her husband for her new boyfriend.</t>
  </si>
  <si>
    <t>Hill Haven Event Center (Formerly Club CJ's)</t>
  </si>
  <si>
    <t>Greenville, Georgia</t>
  </si>
  <si>
    <t>A shooting at a club in Meriwether Co. early Sunday injured 10 people after witnesses say gun fire was exchanged that stemmed from alleged illegal gambling.</t>
  </si>
  <si>
    <t>Platte, South Dakota</t>
  </si>
  <si>
    <t>The six members of a South Dakota family found dead in the ruins of their burned home were fatally shot, with one death believed to be a suicide. All six members of the shooter's family died of shotgun wounds.</t>
  </si>
  <si>
    <t>Clearbrook (Greenwood), Minnesota</t>
  </si>
  <si>
    <t>Five family members - two adults and three children - were found dead in a home on Thursday, September 10 in an apparent murder-suicide. The shooter, a nurse, founded the website AllNurses.com, which provides information and resources for and about the nursing profession.</t>
  </si>
  <si>
    <t>Bristol, Tennessee</t>
  </si>
  <si>
    <t>The shooter shot and killed his mother, stepfather, and grandmother in a matter of seconds on Saturday night.</t>
  </si>
  <si>
    <t>Virginia WDBJ live TV interview shooting</t>
  </si>
  <si>
    <t>Roanoke, Virginia</t>
  </si>
  <si>
    <t>Wednesday morning on August 26, 2015, a former employee of a Virginia TV news station waited until two of his former colleagues were live on air presenting a local tourism story at an outdoor shopping mall, then filmed himself raising a gun and shooting them both dead. A third victim survived the attack. He uploaded the videos to Twitter before committing suicide.</t>
  </si>
  <si>
    <t>Parking lot near Boys and Girls Club</t>
  </si>
  <si>
    <t>Rochester, New York</t>
  </si>
  <si>
    <t>Around 11:20 p.m. Wednesday on Genesee Street, a gunman shot into a crowd that gathered outside the Rochester Boys and Girls Club after a basketball game, killing three people and wounding four others. 
Drive-by, Gang involvement</t>
  </si>
  <si>
    <t>Houston, Texas</t>
  </si>
  <si>
    <t>A family of six children and two parents were handcuffed and fatally shot in the head at a Houston home by a man with a violent criminal history who had previously been in a relationship with the mother and had a dispute with her.</t>
  </si>
  <si>
    <t>Grand 16 Theatre, Louisiana</t>
  </si>
  <si>
    <t>Lafayette, Louisiana</t>
  </si>
  <si>
    <t>On July 23, 2015, a shooting occurred at The Grand 16 Theater movie theater in Lafayette, Louisiana. The shooter opened fire during a showing of the film Trainwreck, killing two people and injuring nine others before he committed suicide.</t>
  </si>
  <si>
    <t>Suwanee</t>
  </si>
  <si>
    <t>Suwanee, Georgia</t>
  </si>
  <si>
    <t>A gunman killed his wife and her two young children inside a suburban Georgia home early Wednesday before fatally shooting himself.</t>
  </si>
  <si>
    <t>Chattanooga military recruitment center</t>
  </si>
  <si>
    <t>Chattanooga, Tennessee</t>
  </si>
  <si>
    <t>Kuwaiti-born Mohammod Youssuf Abdulazeez, 24, a naturalized US citizen, opened fire at a Naval reserve center, and then drove to a military recruitment office where he shot and killed four Marines and a Navy service member, and wounded a police officer and another military service member. He was then fatally shot in an exchange of gunfire with law enforcement officers responding to the attack.</t>
  </si>
  <si>
    <t>River Forest</t>
  </si>
  <si>
    <t>River Forest, Illinois</t>
  </si>
  <si>
    <t>Two people including the shooter are dead and three others were wounded following what began as a domestic violence incident in River Forest on Sunday morning. Two police officers were among those wounded by gunfire in the incident.</t>
  </si>
  <si>
    <t>Boom Boom Room</t>
  </si>
  <si>
    <t>Morven, North Carolina</t>
  </si>
  <si>
    <t>Two men were arguing in a club called the Boom Boom Room Saturday morning around 2:45. When they started shooting at each other, four bystanders were caught in the crossfire. One of shooters was arrested later, and the other turned himself in on Tuesday, June 23, 2015.</t>
  </si>
  <si>
    <t>Black American or African American/Unknown</t>
  </si>
  <si>
    <t>Charleston Church Shooting</t>
  </si>
  <si>
    <t>Charleston, South Carolina</t>
  </si>
  <si>
    <t>Dylann Storm Roof, 21, shot and killed 9 people after opening fire at the Emanuel AME Church in Charleston, South Carolina. According to a roommate, he had allegedly been â€œplanning something like that for six months."</t>
  </si>
  <si>
    <t>unknown</t>
  </si>
  <si>
    <t>Miami Gardens</t>
  </si>
  <si>
    <t>Miami Gardens, Florida</t>
  </si>
  <si>
    <t>The shooter opened fire when fight broke out during birthday party around 5:30 p.m. The man pulled out a gun and opened fire, hitting four people.</t>
  </si>
  <si>
    <t>Trestle Trail bridge shooting</t>
  </si>
  <si>
    <t>Menasha, Wisconsin</t>
  </si>
  <si>
    <t>Sergio Valencia del Toro, 27, in what officials say was a random act, shot and killed three people including an 11-year-old girl before turning the gun on himself.</t>
  </si>
  <si>
    <t>Deer Lodge</t>
  </si>
  <si>
    <t>Deer Lodge, Montana</t>
  </si>
  <si>
    <t>The man shot and killed his wife and three children, set a fire in the family's remote cabin and then killed himself.</t>
  </si>
  <si>
    <t>Cleveland</t>
  </si>
  <si>
    <t>Cleveland, Ohio</t>
  </si>
  <si>
    <t>On May 31, 2015, the shooter entered his ex-girlfriend's home and found his ex-girlfriend and her grandfather upstairs, shooting and killing both. He then took his own life.</t>
  </si>
  <si>
    <t>Conyers</t>
  </si>
  <si>
    <t>Conyers, Georgia</t>
  </si>
  <si>
    <t xml:space="preserve">On May 31, 2015, the shooter entered the business just before 5 pm and open fire. He appeared to randomly shoot at anyone in his path but turns and leaves the building when an armed citizen off-camera returns fire. After the shooter left the liquor store, he  returned to his parents' home and shot and wounded them both. </t>
  </si>
  <si>
    <t>Club Maxey's</t>
  </si>
  <si>
    <t>Decatur, Illinois</t>
  </si>
  <si>
    <t>On May 25, 2015, the shooter was attending a rap concert at a venue called Club Maxey Monday when he and the victim got into an altercation.  The four other people were wounded.</t>
  </si>
  <si>
    <t>Tucson</t>
  </si>
  <si>
    <t>Tucson, Arizona</t>
  </si>
  <si>
    <t>On May 12, 2015, the man gunned down four of his family members, including his 17-year-old niece, before fatally shooting himself in a murder-suicide.</t>
  </si>
  <si>
    <t>Annual motorcycle event in Newark</t>
  </si>
  <si>
    <t>Newark, New Jersey</t>
  </si>
  <si>
    <t>The shooting occurred during an annual event marking the opening of the motorcycle season. More than 2,000 people were in attendance when gunfire erupted at South 16th Street and 19th Avenue just before 8 p.m. Sunday. High school football star Al-Shakeem Woodson was shot and killed and three other people were wounded in the shooting.
The shooting was a result of a long-running feud between two other against the shooter and the 16-year-old.</t>
  </si>
  <si>
    <t>Fox Cities Trestle Trail bridge over Little Lake Butte des Morts</t>
  </si>
  <si>
    <t>On May 3, 2015, an argument with his ex-fiance likely motivated a university student to randomly shoot four people  on a bridge at a park Sunday night, three fatally. Then  the gunman also shot and killed himself.</t>
  </si>
  <si>
    <t>Milwaukee</t>
  </si>
  <si>
    <t>Milwaukee, Wisconsin</t>
  </si>
  <si>
    <t xml:space="preserve">On May 1, 2015, a suspect shot five people during an altercation in the street that stemmed from a family dispute shortly before 1 a.m. Five people were shot, two people from the same family were killed during a fight early Friday morning. </t>
  </si>
  <si>
    <t>Gates Pub</t>
  </si>
  <si>
    <t>Gates, New York</t>
  </si>
  <si>
    <t>On early Saturday morning of April 25, the man opened fire inside the Gates Pub. Seven people were shot, one of them was killed.</t>
  </si>
  <si>
    <t>Killeen</t>
  </si>
  <si>
    <t>Killeen, Texas</t>
  </si>
  <si>
    <t xml:space="preserve">On April 21, 2015, the man fatally shot two women and wounded three others at the Village West Apartments. </t>
  </si>
  <si>
    <t>Phoenix</t>
  </si>
  <si>
    <t>Phoenix, Arizona</t>
  </si>
  <si>
    <t>On April 16, 2015, a man who had been in a business dispute with his two brothers shot and killed them with his mother and one of their wives before taking his own life.</t>
  </si>
  <si>
    <t>Rome</t>
  </si>
  <si>
    <t>Rome, Georgia</t>
  </si>
  <si>
    <t>On April 7, 2015, the man entered 20 Copeland St. about 11:10 p.m. Tuesday and demanded cash from one of victim. The man then fired a handgun at the victim, killing him. Police said at least two men intended to rob people at the Copeland Street home.</t>
  </si>
  <si>
    <t>Indianapolis</t>
  </si>
  <si>
    <t>Indianapolis, Indiana</t>
  </si>
  <si>
    <t>On Sunday  evening of April 5, three suspects entered the apartment, fired multiple shots, and then fled the scene. Five people were injured, three of them were children. One of three suspects was arrested.</t>
  </si>
  <si>
    <t>Daytona Beach</t>
  </si>
  <si>
    <t>Daytona Beach, Florida</t>
  </si>
  <si>
    <t>On April 3, 2015, four people were shot early Friday morning at a house party near Bethune-Cookman University in Daytona Beach. Four Bethune-Cookman University students were shot after the alleged gunman was kicked out of a house party about four blocks from the campus in Daytona Beach. The escaped suspect surrendered on April 6, 2015.</t>
  </si>
  <si>
    <t>Tulsa</t>
  </si>
  <si>
    <t>Tulsa, Oklahoma</t>
  </si>
  <si>
    <t xml:space="preserve">On March 30, 2015, police discovered four bodies of a family, including two young boys, inside a home in Tulsa, Oklahoma on Wednesday in what appeared to be a murder-suicide. Officers discovered the bodies Wednesday afternoon as they conducted a welfare check requested by the mother's employer who was concerned after the woman failed to show up for work or call in sick for two days. A handgun was found near the father's body. </t>
  </si>
  <si>
    <t>Panama City Beach</t>
  </si>
  <si>
    <t>Panama City Beach, Florida</t>
  </si>
  <si>
    <t>On March 28, 2015, seven people were wounded, several critically, in a shooting at a Spring Break house party early Saturday. The shooter was arrested after the shooting.</t>
  </si>
  <si>
    <t>Little Water</t>
  </si>
  <si>
    <t>Little Water, New Mexico</t>
  </si>
  <si>
    <t>On March 19, 2015, police officer was shot and killed after responding to a domestic violence situation. The shooter was holding his family hostage and allegedly pistol-whipped his wife and mother. The suspect led police on a 40-mile chase from New Mexico to Arizona before he was shot and killed.</t>
  </si>
  <si>
    <t>Mesa</t>
  </si>
  <si>
    <t>Mesa, Arizona</t>
  </si>
  <si>
    <t>On March 18, 2015, the shootings started with an argument inside a motel room that spilled outside, one man dead and two women wounded. The gunman then shot another man who was working at a nearby restaurant. The gunman got away from the restaurant by carjacking the school instructor's car. The man then went to an apartment complex about 2 miles away, and shot another man. Another man was found in a neighboring apartment building with multiple gunshot wounds.</t>
  </si>
  <si>
    <t>Cottonwood</t>
  </si>
  <si>
    <t>Cottonwood, Alabama</t>
  </si>
  <si>
    <t>On Sunday night of March 15, the man broke into a house and killed two people including his wife and shot another person before turning the gun on himself.</t>
  </si>
  <si>
    <t>Brookhaven</t>
  </si>
  <si>
    <t>Brookhaven, Mississippi</t>
  </si>
  <si>
    <t>On early Friday morning of March 13, the man accused of shooting  the owners of a house, killing the two and critically injuring the other three. The man rented a room in the house. The man and the house owner had argued about something, and the man pulled out a gun and started shooting. He was found dead on Saturday, May 31, 2015 in his cell.</t>
  </si>
  <si>
    <t>Tarboro</t>
  </si>
  <si>
    <t>Tarboro, North Carolina</t>
  </si>
  <si>
    <t xml:space="preserve">On Saturday afternoon of February 28, 2015, one of the fatal shootings happened at the Master's Touch barber shop around 1 p.m. Another shooting  happened at a nearby mobile home park. A woman and man were shot in that encounter. Police later shot and killed the suspected gunman after they tracked down the suspect. </t>
  </si>
  <si>
    <t>Birmingham's Washington Park</t>
  </si>
  <si>
    <t>Birmingham, Alabama</t>
  </si>
  <si>
    <t>On February 27, 2015, the online Facebook brawl between two groups of friends spilled out into the streets with a planned videotaped fight.  After the melee ensued, two teenage males pulled out guns and started shooting at the girls. The shots killed 14-year-old girl and wounded two others.</t>
  </si>
  <si>
    <t>Tyrone</t>
  </si>
  <si>
    <t>Tyrone, Missouri</t>
  </si>
  <si>
    <t>Late night on February 26, a man entered the home of two of his cousins and shot them. Their daughter escaped the home and called the police. The shooter proceeded to four other nearby residences, killing two more of his cousins and three other acquaintances. The shooter then drove to another county and killed himself in his car. The shooter's mother, who lived with the shooter, was found dead from lung cancer in her home.</t>
  </si>
  <si>
    <t>Charlotte</t>
  </si>
  <si>
    <t>Charlotte, North Carolina</t>
  </si>
  <si>
    <t>On February 24, 2015, "America's Next Top Model" contestant was killed in a triple homicide at her boyfriend's home.</t>
  </si>
  <si>
    <t>Clarkesville</t>
  </si>
  <si>
    <t>Clarkesville, Georgia</t>
  </si>
  <si>
    <t>On February 22, 2015, A former police officer fatally shot his ex-wife and her friend, then wounded a local sheriff and a deputy at his ex-wife's home on Sunday before he was killed by the return fire from law enforcement.</t>
  </si>
  <si>
    <t xml:space="preserve">On Sunday night of February 22, Fort Hood soldier opened fire on three people, killing two and injuring one before forcing his wife into another home, where he killed her and then himself. </t>
  </si>
  <si>
    <t>Chapel Hill</t>
  </si>
  <si>
    <t>Chapel Hill, North Carolina</t>
  </si>
  <si>
    <t xml:space="preserve">On the evening of Feb. 10, 2015, a man entered the apartment of three Muslim students with whom he had an ongoing dispute about parking space. The man was a fellow resident of the apartment complex. He shot all three people in the head, killing them. </t>
  </si>
  <si>
    <t>Moon Lake</t>
  </si>
  <si>
    <t>New Port Richey, Florida</t>
  </si>
  <si>
    <t>Early morning on Feb. 9, 2015 two shooters with significant criminal records entered a house Moon Lake and shot the four residents of the house. Three of the victims were killed and the fourth was injured and escaped the house after the shooters left. The shooters escaped and were arrested a week later.</t>
  </si>
  <si>
    <t>White American or European American/Some other Race</t>
  </si>
  <si>
    <t>Monroeville Macy's</t>
  </si>
  <si>
    <t>Monroeville, Pennsylvania</t>
  </si>
  <si>
    <t>On the evening of Feb. 7, 2015, a teenager entered Macy's at the Monroeville Mall, approached a man and spoke briefly with him. Then he shot him and two bystanders. The shooter left the scene, but was arrested the next morning.</t>
  </si>
  <si>
    <t>Douglasville</t>
  </si>
  <si>
    <t>Douglasville, Georgia</t>
  </si>
  <si>
    <t>On February 7, 2015, a man entered the house of his ex-wife and shot her, two of their children, her boyfriend, and wounded two of her children. He then went onto the street and shot himself.</t>
  </si>
  <si>
    <t>King, North Carolina</t>
  </si>
  <si>
    <t>A Couple and their sons were found shot to death in their mobile home on Wednesday, February 4. 2015. All four family members were found shot in the head. The shooter shot his wife and two boys before killing himself.</t>
  </si>
  <si>
    <t>McAvan's Pub</t>
  </si>
  <si>
    <t>Syracuse, New York</t>
  </si>
  <si>
    <t>Shortly after midnight on February 1, 2015, a man forced his ex-girlfriend at gunpoint to bring him to McAvan's Pub, where a birthday party with her relatives was taking place. The woman's brother attempted to separate her from her companion, at which point the man opened fire, injuring six people including his ex-girlfriend's brother.</t>
  </si>
  <si>
    <t>LaGrange</t>
  </si>
  <si>
    <t>LaGrange, Georgia</t>
  </si>
  <si>
    <t>On January 28, 2015, in a Georgia home, a man shot three family members and one friend, and strangled his daughter in law. All five died. He left town with the family's dog, and police arrested him several days later.</t>
  </si>
  <si>
    <t>Queens</t>
  </si>
  <si>
    <t>New York City, New York</t>
  </si>
  <si>
    <t>Early in the morning of January 24, 2015, a man shot his two daughters, wife, and mother-in-law, killing all but one of his daughters. The shooter  then went to his car and shot himself.</t>
  </si>
  <si>
    <t>Omaha</t>
  </si>
  <si>
    <t>On the morning of January 24, 2015, two shooters opened fire at a party outside a home in Omaha. Three were killed and five others were injured. One of the suspected shooters was arrested, but the other has not been identified. Possibly gang-related.</t>
  </si>
  <si>
    <t>Moscow</t>
  </si>
  <si>
    <t>Moscow, Idaho</t>
  </si>
  <si>
    <t xml:space="preserve">On Friday, January 10, 2015, a man shot his adoptive mother in her house, walked to his landlord's nearby office and shot and killed him and injured another person in the office. He then drove to an Arby's that his parents frequented, asked to see the manager, and shot and killed her. </t>
  </si>
  <si>
    <t>Memphis</t>
  </si>
  <si>
    <t>Memphis, Tennessee</t>
  </si>
  <si>
    <t>On Jan. 1, 2015, 25 people were on a party bus that was shot at by people in two vehicles that followed the bus. At least one of these men had been in a verbal argument with one of the bus' passengers at a club where the party bus had stopped just before the shooting.</t>
  </si>
  <si>
    <t>Pennsburg, Souderton, Lansdale, Harleysville</t>
  </si>
  <si>
    <t>Pennsburg, Souderton, Lansdale, Harleysville, Pennsylvania</t>
  </si>
  <si>
    <t>Early in the morning on December 15, 2014, a man entered the Souderton home of his ex-wife's sister and killed her, her husband, and her two children. He then went to a Lansdale residence and shot his ex-wife's mother and grandmother. He proceeded to his ex-wife's home in Lower Salford where he fatally shot her and took their two daughters to another location. Nearly two days later the was found dead from a drug overdose.</t>
  </si>
  <si>
    <t>Morgantown</t>
  </si>
  <si>
    <t>Morgantown, West Virginia</t>
  </si>
  <si>
    <t>On December 1, 2014, a man entered the home of his ex-girlfriend and shot and killed her and her new boyfriend. He then proceeded to the home of a business rival, whom he killed, and the home of another man with whom his ex-girlfriend had been involved, whom he also killed. The shooter then drove to another county and shot himself.</t>
  </si>
  <si>
    <t>Florida State University</t>
  </si>
  <si>
    <t>Tallahassee, Florida</t>
  </si>
  <si>
    <t>On November 19 just after midnight,  a graduate of Florida State University went to a library on campus which was full of people. He opened fire, injuring three people. Police arrived and told the shooter to drop the weapon, but he refused. Police then fired at the shooter, killing him.</t>
  </si>
  <si>
    <t>Marysville, Washington</t>
  </si>
  <si>
    <t>Native American</t>
  </si>
  <si>
    <t>Marysville-Pilchuck High School</t>
  </si>
  <si>
    <t xml:space="preserve">On October 24, 2014, a freshman at Marysville-Pilchuck High School approached a table of his friends in the school cafeteria and a verbal fight ensued. The student then pulled out a handgun and fired at the students at the table. He injured five students, killed 1 girl, and then committed suicide by shooting himself in the head. Three of the four injured students died in the hospital in the following days. </t>
  </si>
  <si>
    <t>Native American or Alaska Native</t>
  </si>
  <si>
    <t>Albuquerque Auto Shop</t>
  </si>
  <si>
    <t>Albuquerque, New Mexico</t>
  </si>
  <si>
    <t>The shooter pulled up to an auto shop and saw his ex-girlfriend talking with her current boyfriend. He crashed his car into the car the couple was standing next to. This knocked the current boyfriend to the ground. The shooter then fired fatal shots at his ex-girlfriend, and shot and injured three other women who had entered the shop.</t>
  </si>
  <si>
    <t>Bourbon Street New Orleans</t>
  </si>
  <si>
    <t>New Orleans, Louisiana</t>
  </si>
  <si>
    <t>On June 29, 2014, two men were having an argument on Bourbon Street, which escalated into a gunfight. Many shots were fired into the surrounding crowd, killing one and injuring nine.</t>
  </si>
  <si>
    <t>Nellis Plaza</t>
  </si>
  <si>
    <t>Las Vegas, Nevada</t>
  </si>
  <si>
    <t>On the afternoon of June 8, 2014, a man and his wife approached two police officers having lunch in Las Vegas and began shooting, killing them both. The couple then fled to Walmart, where they killed an armed civilian attempting to stop the shooters. The man was killed by police and the woman killed herself at the Walmart.</t>
  </si>
  <si>
    <t>Seattle Pacific University</t>
  </si>
  <si>
    <t>Seattle, Washington</t>
  </si>
  <si>
    <t>On June 5, 2014, a 26-year-old man entered a hall on the campus of Seattle Pacific University and began shooting at students. The shooter killed one student and injured two others before a student tackled and stopped the shooter as he was reloading.</t>
  </si>
  <si>
    <t>Isla Vista mass murder</t>
  </si>
  <si>
    <t>Santa Barbara, California</t>
  </si>
  <si>
    <t>Elliot Rodger, 22, shot three people to death in the college town of Isla Vista near the University of California, Santa Barbara. He also shot others as he drove around town, and injured others by striking them with is vehicle. He committed suicide by shooting himself in his car as police closed in. Prior to the rampage, Rodger stabbed three people to death at his apartment.</t>
  </si>
  <si>
    <t>Kennesaw FedEx</t>
  </si>
  <si>
    <t>Kennesaw, Georgia</t>
  </si>
  <si>
    <t>On the morning of April 29, 2014, a 19 year-old package handler at the FedEx in Kennesaw, Georgia arrived at his place of work and began shooting. He wounded six of his coworkers before committing suicide.</t>
  </si>
  <si>
    <t>Fort Hood shooting 2</t>
  </si>
  <si>
    <t>Fort Hood, Texas</t>
  </si>
  <si>
    <t>Army Specialist Ivan Lopez, 34, opened fire at the Fort Hood Army Post in Texas, killing three and wounding at least 12 others before shooting himself in the head after engaging with military police. Lt. Gen. Mark A. Milley told reporters that Lopez "had behavioral health and mental health" issues.</t>
  </si>
  <si>
    <t>Fort Hood</t>
  </si>
  <si>
    <t xml:space="preserve">On April 2, 2014, a 34-year-old Army Specialist began shooting at Fort Hood where he was stationed. He killed 3 military personnel and wounded 16 others before committing suicide. </t>
  </si>
  <si>
    <t>San Francisco Tenderloin</t>
  </si>
  <si>
    <t>On the evening of March 23, 2014, the shooters were arguing with a crowd outside of a club, which prompted them to retrieve arms from their car for the attack. Eight people were wounded by the attack, and there were no fatalities. The shooters were later apprehended.</t>
  </si>
  <si>
    <t>Alturas tribal shooting</t>
  </si>
  <si>
    <t>Alturas, California</t>
  </si>
  <si>
    <t>Cherie Lash Rhoades, 44, opened fire at the Cedarville Rancheria Tribal Office and Community Center, killing four and wounding two. After running out of ammunition, Rhoades grabbed a butcher knife and stabbed another person.</t>
  </si>
  <si>
    <t>Female</t>
  </si>
  <si>
    <t>Centennial Hill Bar &amp; Grill</t>
  </si>
  <si>
    <t>Montgomery, Alabama</t>
  </si>
  <si>
    <t>Early morning on December 28, 2013, a rapper had a confrontation with an acquaintance before going onstage. Soon after, the acquaintance left and re-entered the building and fired at the rapper. He and another shooter injured 5 and killed 3, including the rapper.</t>
  </si>
  <si>
    <t>Los Angeles International Airport (LAX)</t>
  </si>
  <si>
    <t>Los Angeles, California</t>
  </si>
  <si>
    <t>On November 1, 2013, an unemployed 23-year old man entered Terminal 3 at Los Angeles International Airport (LAX) in California, and pulled a rifle from his bag, killing one TSA officer and wounding two other officers and a passenger before he was wounded and captured. Witnesses said that the shooter was calmly asking people: "Hey, are you TSA?". If they said no, the shooter moved on.</t>
  </si>
  <si>
    <t>Sparks Middle School</t>
  </si>
  <si>
    <t>Sparks, Nevada</t>
  </si>
  <si>
    <t xml:space="preserve">On October 21, 2013, a 12-year old student at Sparks Middle School in Nevada, shot and injured two students and killed a teacher before killing himself. </t>
  </si>
  <si>
    <t>Washington Navy Yard shooting</t>
  </si>
  <si>
    <t>Washington, D.C.</t>
  </si>
  <si>
    <t>Aaron Alexis, 34, a military veteran and contractor from Texas, opened fire in the Navy installation, killing 12 people and wounding 8 before being shot dead by police.</t>
  </si>
  <si>
    <t>Washington Navy Yard</t>
  </si>
  <si>
    <t>Washington D.C.</t>
  </si>
  <si>
    <t>On September 16, 2013, a 34-yearl old contractor for the Navy Yard in Washington D.C, entered the building shooting randomly, killing twelve people and injuring three surviving victims before he was shot and killed by law enforcement officers.  Five other people were injured during the incident while trying to escape.</t>
  </si>
  <si>
    <t>Oklahoma City Residence</t>
  </si>
  <si>
    <t>Oklahoma City, Oklahoma</t>
  </si>
  <si>
    <t>On August 14, 2013, a 40-year old man obsessed with actress Selena Gomez, fatally shot his mother, sister, niece and infant nephew. He was later arrested and told police he had to getaway from his family because they were preventing him from being with his one true love.</t>
  </si>
  <si>
    <t>Homes in Desoto and Dallas</t>
  </si>
  <si>
    <t>On August 7, 2013, a 44-year old former special education teacher allegedly went on a murder spree in the Dallas area, killing four people, including his ex-wife and estranged girlfriend, and wounding four others. Once police arrived at the second home, the shooter after running out of ammunition, reportedly pretended he was one of the victims and appeared catatonic.</t>
  </si>
  <si>
    <t>Ross Township Supervisor Council Meeting</t>
  </si>
  <si>
    <t>Salisbury , Pennsylvania</t>
  </si>
  <si>
    <t>On August 5, 2013, an unemployed 59-year old man went to Ross Township's monthly meeting in Salisbury, Pennsylvania, killing three people and injuring four more. The shooter was later restrained and shot in the leg by civilians at the scene. He had been forced to vacate his property of 20 years and had been living out of his car and in abandoned buildings ever since.</t>
  </si>
  <si>
    <t>Hialeah apartment shooting</t>
  </si>
  <si>
    <t>Hialeah, Florida</t>
  </si>
  <si>
    <t>Pedro Vargas, 42, set fire to his apartment, killed six people in the complex, and held another two hostages at gunpoint before a SWAT team stormed the building and fatally shot him.</t>
  </si>
  <si>
    <t>Hialeah Apartments</t>
  </si>
  <si>
    <t>On July 26, 2013, a 42-year old man set fire to his apartment in Hialeah, Florida, and opened fire from his balcony and inside the apartment complex. Then he held two neighbors hostage during a stand-off with police until he was fatally shot by a SWAT team.</t>
  </si>
  <si>
    <t>Santa Monica rampage</t>
  </si>
  <si>
    <t>Santa Monica, California</t>
  </si>
  <si>
    <t>John Zawahri, 23, armed with a homemade assault rifle and high-capacity magazines, killed his brother and father at home and then headed to Santa Monica College, where he was eventually killed by police.</t>
  </si>
  <si>
    <t>Santa Monica College</t>
  </si>
  <si>
    <t>On June 7, 2013, a 23-year old killed his father and brother at their family home and then set the home on fire in Santa Monica, California. He then forced a motorist to drive him to the Santa Monica College campus. On his way there he fired at commuters. During a 13-minute shooting spree spanning roughly 1.5 miles he killed three other people and three others wounded by gun shot. The shooter was killed by the police in the Santa Monica College library.</t>
  </si>
  <si>
    <t>Village of Manchester in Illinois</t>
  </si>
  <si>
    <t>Manchester, Illinois</t>
  </si>
  <si>
    <t>On April 24, 2013, a 43-year old man traveled to the home of his former partner's family in Manchester, Illinois. He shot and killed three adults (one  of them pregnant), a boy, and an infant, all members of the same family. There was a third child who, after shooting her, the shooter took to a neighbor's house; she survived the incident. The shooter was then chased by the police by car. The car chase resulted in a shootout between the two. The shooter was shot and killed by the police.</t>
  </si>
  <si>
    <t>Federal Way, Washington</t>
  </si>
  <si>
    <t>Pinewood Village Apartments</t>
  </si>
  <si>
    <t>On April 21, 2013, a 27-year old man shot and killed his girlfriend at their apartment in Federal Way, Washington. He then shot two neighbors in the building's parking lot and a third victim in another apartment who had come out to see what was happening. It seems the shooter wanted to kill any witness after shooting his girlfriend. He was later killed by police.</t>
  </si>
  <si>
    <t>Mohawk and Herkimer Villages in New York</t>
  </si>
  <si>
    <t>Mohawk, New York</t>
  </si>
  <si>
    <t>On March 13, 2013, an unemployed 64-year old man set his apartment on fire in Mohawk village, New York, before he went into a local barbershop and shot four people, killing two and wounding two others. Afterwards, the shooter drove to Herkimer village, where he shot and killed to other people at a local car servicing business. After the rampage, he holed up in an abandoned building where he had a standoff with police for 18 hours until he was shot and killed.</t>
  </si>
  <si>
    <t>Ladera Ranch, Santa Ana, Tustin and Orange</t>
  </si>
  <si>
    <t>Ladera Ranch, California</t>
  </si>
  <si>
    <t>On February 19, 2013, a 20-year old unemployed, part-time student killed a 20-year old woman at his parent's house. The shooter's parents called 911 when they heard the noise. He drove off in his parents car and went on a killing spree carjacking several cars and shooting at commuters, drivers, and construction workers. He committed suicide when police were approaching. The shooter had left a suicide note that he wrote within an hour of the 911 call his parents made.</t>
  </si>
  <si>
    <t>Los Angeles Police Department</t>
  </si>
  <si>
    <t>Irvine, California</t>
  </si>
  <si>
    <t xml:space="preserve">On February 3, 2013, a 33-year old former LAPD police officer shot and killed the daughter of a former LAPD captain and her fiance in a parking garage in Irvine, California. The shooter fled the scene and a large manhunt followed until February 12, 2013, during a stand-off  with police at a cabin in the San Bernardino Mountains. The shooter killed one police officer and injured another one before he committed suicide. It is not clear if he took his life before or after the police started to burn down the cabin where he was holed up. </t>
  </si>
  <si>
    <t>Phoenix Law Firm</t>
  </si>
  <si>
    <t>On January 30, 2013, a 70-year old man attended a mediation session at a law firm in Phoenix, Arizona. At the end of the session he shot three people at the entrance of the building, killing the two man involved in the session with him and wounding a third person. The shooter fled the scene, firing at a man who followed him. He later died from a self-inflicted gunshot wound.</t>
  </si>
  <si>
    <t>South Valley Residence</t>
  </si>
  <si>
    <t>South Valley, Albuquerque, New Mexico</t>
  </si>
  <si>
    <t>On January 19, 2013, a 15-year old homeschooled student shot and killed his mother and three younger siblings in their residential home in South Valley, New Mexico. The shooter then waited up five hours for his father, a former pastor, to arrive home. When the father got home, the son shot him several times and killed him. Apparently, he was planning to go on a killing spree afterwards. Instead he went to church and was later arrested.</t>
  </si>
  <si>
    <t>Newtown, Connecticut</t>
  </si>
  <si>
    <t>white</t>
  </si>
  <si>
    <t>Sandy Hook Elementary School</t>
  </si>
  <si>
    <t>On December 14, 2012, a 20-year old shot and killed his mother at their home in Newtown, Connecticut. He then travelled to Sandy Hook Elementary School killing twenty children and six adult staff members and injuring two others before killing himself. Court documents showed that the school shooting had occurred in the space of less than five munities with 156 shots fired.</t>
  </si>
  <si>
    <t>Clackamas Town Center</t>
  </si>
  <si>
    <t>Happy Valley, Oregon</t>
  </si>
  <si>
    <t>On December 11, 2012, an unemployed 22-year old run into Clackamas Town Center, a shopping center outside the City of Portland, Oregon. The gunman opened fire on shoppers and employees killing two people and seriously wounding a third person before committing suicide.</t>
  </si>
  <si>
    <t>Azana Spa in Brookfield</t>
  </si>
  <si>
    <t>Brookfield, Wisconsin</t>
  </si>
  <si>
    <t>On October 21, 2012, a 45-year old man went to Azana Spa in Brookfield, Wisconsin, where his estranged wife worked. He shot and killed his ex-wife and two of her co-workers and injured four others before committing suicide.</t>
  </si>
  <si>
    <t>The Spot Nightclub</t>
  </si>
  <si>
    <t>Miami, Florida</t>
  </si>
  <si>
    <t>On September 28, shots were fired into a large crowd gathered at The Spot, an all-ages club at which many young teens were present. Fifteen people were injured.</t>
  </si>
  <si>
    <t>Accent Signage Systems shooting</t>
  </si>
  <si>
    <t>Andrew Engeldinger, 36, upon learning he was being fired, went on a shooting rampage, killing the business owner, three fellow employees, and a UPS driver. He then killed himself.</t>
  </si>
  <si>
    <t>Accent Signage Systems in Minneapolis</t>
  </si>
  <si>
    <t>On September 27, 2012, a 36-year old man recently fired at Accent Signage Systems in Minneapolis, went into the firm's building killing six people and injuring two others. The gunman then turned the gun on himself.</t>
  </si>
  <si>
    <t>Sikh temple shooting</t>
  </si>
  <si>
    <t>Oak Creek, Wisconsin</t>
  </si>
  <si>
    <t>U.S. Army veteran Wade Michael Page, 40, opened fire in a Sikh gurdwara before he died from a self-inflicted gunshot would during a shootout with police.</t>
  </si>
  <si>
    <t>Sikh Temple in Wisconsin</t>
  </si>
  <si>
    <t>On August 5, 2012, a 40-year old US Army veteran and white supremacist opened fire in a Sikh Temple in Oak Creek, Wisconsin fatally shooting six people and wounded four others. The shooter took his life by shooting himself after he was shot in the stomach by a responding police officer. His girlfriend had broken up with him very recently.</t>
  </si>
  <si>
    <t>Aurora theater shooting</t>
  </si>
  <si>
    <t>Aurora, Colorado</t>
  </si>
  <si>
    <t>James Holmes, 24, opened fire in a movie theater during the opening night of "The Dark Night Rises" and was later arrested outside.</t>
  </si>
  <si>
    <t>Movie Theater in Aurora</t>
  </si>
  <si>
    <t>Denver, Colorado</t>
  </si>
  <si>
    <t>On July 20, 2012, a 24-year old student set off several gas or smoke canisters at a movie theater in Aurora, and then opened fire on the theater audience, killing twelve people and wounding fifty-eight. Moments after the shooting, police arrested the shooter next to his car behind the theater. Once apprehended, the shooter told the police that he had booby-trapped his apartment with explosive devices before heading to the theater.</t>
  </si>
  <si>
    <t>University Heights Apartments in Auburn</t>
  </si>
  <si>
    <t>Auburn, Alabama</t>
  </si>
  <si>
    <t>On June 9, 2012, a 22-year old man went to a party in an off-campus apartment complex in Auburn, Alabama. Three people, including two former Auburn University football players, were killed and three others were wounded. The shooter fled the scene and turned himself in a few days later.</t>
  </si>
  <si>
    <t>Cafe in Seattle</t>
  </si>
  <si>
    <t>On May 30, 2012, a 40-year old man went to a coffee shop in Seattle, Washington, where he was asked to leave due to his belligerent behaviour the previous week. The man opened fire and killed four people and injured another one. He then fled and later killed a female motorist, taking off with her SUV. Five hours later, while he was being confronted by police, he killed himself with a gunshot.</t>
  </si>
  <si>
    <t>North Tulsa, Oklahoma</t>
  </si>
  <si>
    <t>On April 6, 2012, a 19-year old and a 32-year old man went on a deadly shooting spree in Tulsa, Oklahoma, shooting black men at random in an apparently racially motivated attack. Three men died and two were wounded. The victims were chosen at random.</t>
  </si>
  <si>
    <t>Oikos University killings</t>
  </si>
  <si>
    <t>Oakland, California</t>
  </si>
  <si>
    <t>One L. Goh, 43, a former student, opened fire in a nursing classroom. He fled the scene by car and was arrested nearby a few hours later.</t>
  </si>
  <si>
    <t>Oikos University</t>
  </si>
  <si>
    <t>On April 2, 2012, a 43-year old former student at Oikos University, a Korean Christian college in Oakland, California, opened fired in a classroom killing seven people and injuring other three. The attacker continued to fire shots as he fled the campus, driving away in a car belonging to one of his victims. Hours later he surrendered to authorities.</t>
  </si>
  <si>
    <t>Chardon High School</t>
  </si>
  <si>
    <t>Chardon, Ohio</t>
  </si>
  <si>
    <t>On February 27, 2012, a 17-year old student entered Chardon High School in Chardon, Ohio, shooting  students in the cafeteria and in the hallway, leaving three students dead and three injured. He then was chased out of the school by a teacher and was arrested outside the school.</t>
  </si>
  <si>
    <t>Su Jung Health Sauna shooting</t>
  </si>
  <si>
    <t>Norcross, Georgia</t>
  </si>
  <si>
    <t>Jeong Soo Paek, 59, returned to a Korean spa from which he'd been kicked out after an altercation. He gunned down two of his sisters and their husbands before committing suicide.</t>
  </si>
  <si>
    <t>Ensley Birmingham</t>
  </si>
  <si>
    <t>Three teenagers attempted to rob a house in the early morning of January 29, 2012. Five people were in the house playing cards, and each was shot to death in the back of the head; four of their bodies were found naked in bedroom, and one had been shot 12 times.</t>
  </si>
  <si>
    <t>Seal Beach, California</t>
  </si>
  <si>
    <t>Salon Meritage</t>
  </si>
  <si>
    <t>On October 12, 2011, a 41-year old allegedly opened fire at a hair salon in Seal Beach, California, where his former wife worked. Eight people inside the salon and one person in the parking lot were shot, and only one victim survived. The shooter was later arrested about half a mile away from the salon. He argued earlier that day over the phone with his ex-wife over a custody dispute regarding their 8-year old son.</t>
  </si>
  <si>
    <t>Carson City, Nevada</t>
  </si>
  <si>
    <t>Carson City IHOP</t>
  </si>
  <si>
    <t>On September 6, 2011, a 32-year old man arrived at a local strip mall in Carson City, Nevada. He got out and shot and wounded a man on a motorcycle. He then walked inside the center's IHOP restaurant and shot eleven people, four of them fatally. Then he left the restaurant and began shooting into nearby businesses, injuring no one. When police arrived, the shooter turned the gun of himself.</t>
  </si>
  <si>
    <t>Residences in Grand Rapids</t>
  </si>
  <si>
    <t>Grand Rapids, Michigan</t>
  </si>
  <si>
    <t>On July 7, 2011, a 34-year old man went to two homes on a shooting rampage, killing his estranged wife, their daughter, his former girlfriend, and members of the victims' families. The shooter kept shooting at random as he fled by car and followed and shot another ex-girlfriend while she was driving on her car. The gunman was chased by police that forced him to exit his vehicle and ran on foot, entering a random residence where he took three hostages. He ended releasing the hostages and committing suicide.</t>
  </si>
  <si>
    <t>Southern Union State Community College</t>
  </si>
  <si>
    <t>Opelika, Alabama</t>
  </si>
  <si>
    <t>On April 6, 2011, a 34-year old man went to the Opelika campus of Southern Union State Community College in Alabama, where his former wife was a student. He fired into a car and shot and killed his mother-in-law and injured his estranged wife, her grandmother, and her 4-year old daughter. Hours later returned to the crime scene and confessed to a photographer that he was the shooter. He was later arrested by the police.</t>
  </si>
  <si>
    <t>Youngstown State University</t>
  </si>
  <si>
    <t>Youngstown, Ohio</t>
  </si>
  <si>
    <t>On February 6, 2011, two 19-year old man and a 22-year old man were involved in an argument over a girl in a fraternity house party in Youngstown State University in Ohio. A dispute ensued and one man was thrown out of the party and the other followed. They returned sometime later and began spraying bullets into the crowd, killing one student and injuring eleven others.</t>
  </si>
  <si>
    <t>Tucson shooting</t>
  </si>
  <si>
    <t>Jared Loughner, 22, opened fire outside a Safeway during a constituent meeting with Congresswoman Gabrielle Giffords (D-Ariz.) before he was subdued by bystanders and arrested.</t>
  </si>
  <si>
    <t>Hartford Beer Distributor shooting</t>
  </si>
  <si>
    <t>Manchester, Connecticut</t>
  </si>
  <si>
    <t>Omar S. Thornton, 34, shot up his Hartford Beer Distributor workplace after facing disciplinary issues, then committed suicide.</t>
  </si>
  <si>
    <t>black</t>
  </si>
  <si>
    <t>University of Alabama in Huntsville</t>
  </si>
  <si>
    <t>Huntsville, Alabama</t>
  </si>
  <si>
    <t>On February 12, 2010, a 44-year old professor went to a faculty meeting at the University of Alabama in Huntsville. She sat quietly at the meeting for 30 or 40 minutes before pulling out a gun, killing three of her coworkers and injuring three others. She was later arrested outside the building.</t>
  </si>
  <si>
    <t>Coffee shop police killings</t>
  </si>
  <si>
    <t>Parkland, Washington</t>
  </si>
  <si>
    <t>Maurice Clemmons, 37, a felon who was out on bail for child-rape charges, entered a coffee shop on a Sunday morning and shot four police officers who had gone there to use their laptops before their shifts. Clemmons, who was wounded fleeing the scene, was later shot dead by a police officer in Seattle after a two-day manhunt.</t>
  </si>
  <si>
    <t>Fort Hood Army Base</t>
  </si>
  <si>
    <t>On November 5, 2009, a 39-year old U.S. Army psychiatrist fatally shot thirteen people and injured thirty-two at Fort Hood Army Base located in Killeen, Texas. He was shot and wounded by another soldier and arrested as he fell unconscious.</t>
  </si>
  <si>
    <t>Binghamton shootings</t>
  </si>
  <si>
    <t>Binghamton, New York</t>
  </si>
  <si>
    <t>Jiverly Wong, 41, opened fire at an American Civic Association center for immigrants before committing suicide.</t>
  </si>
  <si>
    <t>Carthage nursing home shooting</t>
  </si>
  <si>
    <t>Carthage, North Carolina</t>
  </si>
  <si>
    <t>Robert Stewart, 45, opened fire at a nursing home where his estranged wife worked before he was shot and arrested by a police officer.</t>
  </si>
  <si>
    <t>Rivermark, Santa Clara, California</t>
  </si>
  <si>
    <t>Santa Clara, California</t>
  </si>
  <si>
    <t>On March 29, 2009, a 42-year-old web analytics technician for Yahoo! in Santa Clara, California began shooting in his home. He killed his two children, his brother-in-law, sister-in-law, and their infant daughter before committing suicide. He was found to have a growing brain tumor during the autopsy.</t>
  </si>
  <si>
    <t>Geneva County, Alabama</t>
  </si>
  <si>
    <t>Geneva, Alabama</t>
  </si>
  <si>
    <t>On March 10, 2009, a 28-year-old grocery worker in Geneva County, Alabama went to his mother's home to kill her and her three dogs before setting the house on fire. He then went to his uncle's house, killing him, two of his cousins, two neighbors and wounded an aunt and an infant neighbor. He then went next-door and killed his grandmother before fleeing the scene. He killed three passers by and shot at anyone trying to flee or stop him. In total, ten were killed and six were wounded. He committed suicide as police attempted to detain him.</t>
  </si>
  <si>
    <t>Covina, California</t>
  </si>
  <si>
    <t>On December 24, 2008, a 45-year-old man entered his brother's residence in Covina, California while dressed in a Santa Claus costume. He then opened fire on his family and ex-wife, killing several before setting the house ablaze. He committed suicide with a gunshot wound to the head. Nine victims died in the incident and two of the wounded escaped the fire.</t>
  </si>
  <si>
    <t>University of Central Arkansas</t>
  </si>
  <si>
    <t>Conway, Arkansas</t>
  </si>
  <si>
    <t>On October 26, 2008, four men between the ages of 19 and 20 arrived at a dormitory at the University of Central Arkansas in Conway, Arkansas and began shooting. The shooters killed two students and wounded a visitor before being arrested.</t>
  </si>
  <si>
    <t>South Mountain Community College</t>
  </si>
  <si>
    <t>On July 24, 2008, a 24-year-old man arrived at the South Mountain Community College in Phoenix, Arizona. He began shooting at two men who had hospitalized him seven months prior and a third was wounded in the incident before the shooter was arrested. No fatalities resulted from the shooting.</t>
  </si>
  <si>
    <t>Atlantis Plastics shooting</t>
  </si>
  <si>
    <t>Henderson, Kentucky</t>
  </si>
  <si>
    <t>Disgruntled employee Wesley Neal Higdon, 25, shot up an Atlantis Plastics factory after he was escorted out of his workplace for an argument with a supervisor. Higdon shot the supervisor outside the factory before opening fire on coworkers inside. He then committed suicide.</t>
  </si>
  <si>
    <t>Northern Illinois University shooting</t>
  </si>
  <si>
    <t>DeKalb, Illinois</t>
  </si>
  <si>
    <t>Steven Kazmierczak, 27, opened fire in a lecture hall, then shot and killed himself before police arrived.</t>
  </si>
  <si>
    <t>Kirkwood City Council shooting</t>
  </si>
  <si>
    <t>Kirkwood, Missouri</t>
  </si>
  <si>
    <t>Charles "Cookie" Lee Thornton, 52, went on a rampage at the city hall before being shot and killed by police.</t>
  </si>
  <si>
    <t>Carnation, Washington</t>
  </si>
  <si>
    <t>On December 24, 2007, an unemployed woman and her boyfriend, both aged 29, shot the woman's father in regards to a financial dispute in his home in Carnation, Washington. The couple then shot the woman's mother before her brother, his wife and children arrived, upon which the couple shot and killed all four. They were later arrested in the home.</t>
  </si>
  <si>
    <t>Mojave High School Bus</t>
  </si>
  <si>
    <t>On December 11, 2007, an 18-year-old high school drop out of Mojave High School in Las Vegas, Nevada arrived at a school bus stop where he planned an encounter with a student who had bumped into him the day before. He then began shooting at the student and others, wounding six before fleeing the scene. The shooter was arrested in Denver, CO after the police received a tip that he was on a bus to Chicago.</t>
  </si>
  <si>
    <t>Youth With A Mission and New Life Church</t>
  </si>
  <si>
    <t>Arvada, Colorado</t>
  </si>
  <si>
    <t xml:space="preserve">On December 9, 2007, a 24-year-old failed missionary entered the Youth With A Mission training center in Arvada, Colorado and began shooting, killing two and wounding two others. He then went to the New Life Church, shooting and killing two more and wounding three others. A former police officer in the congregation opened fire on the shooter, wounding him before he decided to take his own life. </t>
  </si>
  <si>
    <t>Westroads Mall</t>
  </si>
  <si>
    <t>On December 5, 2007, a 19-year-old man from Omaha, Nebraska entered the Westroads Mall with the intention of taking lives before committing suicide. He killed eight shoppers and wounded four more with a stolen assault rifle before successfully killing himself.</t>
  </si>
  <si>
    <t>South Middle School Football Game</t>
  </si>
  <si>
    <t>Saginaw, Michigan</t>
  </si>
  <si>
    <t>On October 25, 2007, a 15-year-old student arrived at a football game at South Middle School in Saginaw, Michigan looking for his brother. He then ran into other students with which he had an ongoing confrontation and began shooting, wounding four before fleeing the scene. He was later arrested and charged with assault with intent to murder</t>
  </si>
  <si>
    <t>SuccessTech Academy</t>
  </si>
  <si>
    <t xml:space="preserve">On October 11, 2007, a 14-year-old student of SuccessTech Academy in Cleveland, Ohio arrived at school two days after he had been suspended for getting into a fist-fight with another student. He then began shooting at students and teachers, injuring four during the incident and committing suicide. </t>
  </si>
  <si>
    <t>Crandon shooting</t>
  </si>
  <si>
    <t>Crandon, Wisconsin</t>
  </si>
  <si>
    <t>Off-duty sheriff's deputy Tyler Peterson, 20, opened fire inside an apartment after an argument at a homecoming party. He fled the scene and later committed suicide.</t>
  </si>
  <si>
    <t>Virginia Tech massacre</t>
  </si>
  <si>
    <t>Blacksburg, Virginia</t>
  </si>
  <si>
    <t>Virginia Tech student Seung-Hui Cho, 23, opened fire on his school's campus before committing suicide.</t>
  </si>
  <si>
    <t>Springwater Trail High School</t>
  </si>
  <si>
    <t>Gresham, Oregon</t>
  </si>
  <si>
    <t>On April 10, 2007, a 15-year-old student of Springwater Trail High School in Gresham, Oregon arrived to his school and began shooting at his classmates. He wounded ten and killed none before being arrested.</t>
  </si>
  <si>
    <t>Trolley Square shooting</t>
  </si>
  <si>
    <t>Salt Lake City, Utah</t>
  </si>
  <si>
    <t>Sulejman TaloviÄ‡Â‡, 18, rampaged through the shopping center until he was shot dead by police.</t>
  </si>
  <si>
    <t>West Nickel Mines Amish School</t>
  </si>
  <si>
    <t>Nickel Mines, Lancaster, Pennsylvania</t>
  </si>
  <si>
    <t>On October 2, 2006, a 32-year old men killed five schoolgirls and seriously wounded five others in West Nickel Amish School in Nickel Mines, Pennsylvania before taking his own life. Before the shooting, the gunman separated the students by gender and age, letting go males and adults before locking the school. He ended up committing suicide before police broke into the school.</t>
  </si>
  <si>
    <t>Duquesne University</t>
  </si>
  <si>
    <t>On September 17, 2006, two 18-year old men shot at five Duquesne University basketball players after a school dance. Several players said the shooter was a non-student unhappy that the woman he accompanied to the dance had talked with a player. The shooter and at least one other man followed the players when they left the dance to walk to their dormitory. Both man were later identified and arrested.</t>
  </si>
  <si>
    <t>Orange High School</t>
  </si>
  <si>
    <t>Hillsborough, North Carolina</t>
  </si>
  <si>
    <t>On August 30, 2006, a 18-year old former student at Orange High School in Hillsborough, North Carolina returned to the school to open fire on students and teachers having lunch outside, injuring two students. The student was apprehended outside the school and he confessed that he had previously killed his own father at their family home.</t>
  </si>
  <si>
    <t>Essex Elementary School</t>
  </si>
  <si>
    <t>Essex Junction, Vermont</t>
  </si>
  <si>
    <t>On August 24, 2006, a 26-year old killed two people and wounded two others in a shooting rampage that began at his ex-girlfriend's home  in Essex Junction, Vermont and continued at the elementary school where she worked. Afterward, the shooter went to his friend's house to get more ammunition for the gun he had borrowed from him and shot his friend. He then try to commit suicide by shooting himself twice in the head, but he survived.</t>
  </si>
  <si>
    <t>Party in Capitol Hill, Seattle</t>
  </si>
  <si>
    <t>On March 25, 2006, an unemployed 28-year old went to a rave after party in a residential house in Capitol Hill, a neighborhood in Seattle, Washington. The gunman shot and killed six people and injured two more before committing suicide.</t>
  </si>
  <si>
    <t>Goleta, California</t>
  </si>
  <si>
    <t>Goleta Post Office</t>
  </si>
  <si>
    <t>On January 30, 2006, a 44-year-old postal worker on leave for psychological reasons killed her former neighbor before arriving to the Goleta Post Office where she worked in Goleta, California. She then opened fire on her coworkers, killing six before committing suicide.</t>
  </si>
  <si>
    <t>Red Lake, Minnesota</t>
  </si>
  <si>
    <t>Red Lake High School</t>
  </si>
  <si>
    <t>On March 21, 2005, after killing his grandfather and his grandfather's girlfriend in their home, a 16-year-old student of Red Lake High School in Red Lake, Minnesota arrived on campus and began shooting at his classmates and teachers. He killed five students, a teacher, a security guard and wounded five others before committing suicide.</t>
  </si>
  <si>
    <t>Living Church of God</t>
  </si>
  <si>
    <t>On March 12, 2005, a 44-year-old computer technician about to lose his job in Brookfield, Wisconsin opened fire on a congregation at the Living Church of God, killing the minister, six others and wounding four more before committing suicide.</t>
  </si>
  <si>
    <t>Tyler Courthouse</t>
  </si>
  <si>
    <t>Tyler, Texas</t>
  </si>
  <si>
    <t xml:space="preserve">On February 24, 2005, a 43-year old man opened fire on his ex-wife and son in front of the Smith County Courthouse inTyler, Texas. After wounding three law enforcement officers and killing another civilian, the gunman was killed in a gun battle with officers. The shooter was being sued for unpaid child support. </t>
  </si>
  <si>
    <t>Damageplan show shooting</t>
  </si>
  <si>
    <t>Nathan Gale, 25, possibly upset about the breakup of Pantera, gunned down former Pantera guitarist Dimebag Darrell and three others at a Damageplan show before a police officer fatally shot Gale.</t>
  </si>
  <si>
    <t>Birchwood, Wisconsin</t>
  </si>
  <si>
    <t>On November 21, 2004, a 36-year-old man hunting with companions in the forests of Birchwood, Wisconsin, encountered a group of hunters and began arguing with them over a deer stand that had apparently been on private land. He then opened fire on the hunters as a result of the confrontation, killing six and wounding two others before being arrested five hours later.</t>
  </si>
  <si>
    <t>Windy City Core Supply Warehouse</t>
  </si>
  <si>
    <t>Chicago, Illinois</t>
  </si>
  <si>
    <t>On August 27, 2003, a 36-year-old former employee of Windy City Core Supply in Chicago, Illinois arrived at the warehouse in which he used to work and began shooting at the supervisors that fired him and other coworkers, killing six. He was later killed in a shoot-out with the police.</t>
  </si>
  <si>
    <t>Lockheed Martin shooting</t>
  </si>
  <si>
    <t>Meridian, Mississippi</t>
  </si>
  <si>
    <t>Assembly line worker Douglas Williams, 48, opened fire at his Lockheed Martin workplace in a racially motivated attack before committing suicide.</t>
  </si>
  <si>
    <t>Case Western Reserve University</t>
  </si>
  <si>
    <t>On May 9, 2003, a graduate of the Case Western Reserve University in Cleveland, Ohio began shooting on the school grounds, killing a student and wounding a professor and another student. He was later arrested after holding a building hostage for seven hours.</t>
  </si>
  <si>
    <t>University of Arizona College of Nursing</t>
  </si>
  <si>
    <t>On October 28, 2002, a 41-year-old nursing student failing out of his classes University of Arizona College of Nursing in Tucson, Arizona arrived on campus and shot three of his professors, killing them all, before committing suicide.</t>
  </si>
  <si>
    <t>Appalachian School of Law</t>
  </si>
  <si>
    <t>Grundy, Virginia</t>
  </si>
  <si>
    <t>On January 16, 2002, a 43-year-old former student of the Appalachian School of Law in Grundy, Virginia arrived on campus and began shooting. He killed the dean, a professor, a student and wounded three others before being arrested.</t>
  </si>
  <si>
    <t>Santana High School</t>
  </si>
  <si>
    <t>Santee, San Diego, California</t>
  </si>
  <si>
    <t>On March 5, 2001, a 15-year-old student of Santana High School in San Diego, California arrived to school and began shooting at his fellow classmates. Two students were killed and thirteen others were wounded before the shooter was taken into custody.</t>
  </si>
  <si>
    <t>Navistar shooting</t>
  </si>
  <si>
    <t>Melrose Park, Illinois</t>
  </si>
  <si>
    <t>Fired employee William D. Baker, 66, opened fire at his former Navistar workplace before committing suicide.</t>
  </si>
  <si>
    <t>Edgewater Technology</t>
  </si>
  <si>
    <t>Wakefield, Boston, Massachusetts</t>
  </si>
  <si>
    <t>On December 26, 2000, a 42-year-old computer technician at Edgewater Technology in Wakefield, Massachusetts entered his office and began shooting at managers and coworkers, killing seven before he was arrested. He claimed he was sent as a time-traveler to kill Nazis, and his insanity plea was denied.</t>
  </si>
  <si>
    <t>Hotel shooting</t>
  </si>
  <si>
    <t>Tampa, Florida</t>
  </si>
  <si>
    <t>Hotel employee Silvio Leyva, 36, gunned down four coworkers at the Radisson Bay Harbor Inn before killing a woman outside who refused to give him her car. He was arrested shortly after the shootings.</t>
  </si>
  <si>
    <t>Fort Gibson Middle School</t>
  </si>
  <si>
    <t>Fort Gibson, Oklahoma</t>
  </si>
  <si>
    <t>On December 6, 1999, a 13-year-old student at Fort Gibson Middle School in Fort Gibson, Oklahoma opened fire on his classmates for no apparent reason, wounding four before being stopped by a teacher and taken into custody.</t>
  </si>
  <si>
    <t>Honolulu, Hawaii</t>
  </si>
  <si>
    <t>Xerox Office Building</t>
  </si>
  <si>
    <t>On November 2, 1999, a 40-year-old Xerox employee arrived to work at his office in Honolulu, Hawaii and began shooting his coworkers, killing seven before fleeing. He was later arrested in the mountains of Honolulu and was found to have been suffering from paranoid delusions and hallucinations from mental illness.</t>
  </si>
  <si>
    <t>Fort Worth, Texas</t>
  </si>
  <si>
    <t>Wedgwood Baptist Church</t>
  </si>
  <si>
    <t>On September 15,1999, a 47-year-old man entered the Wedgwood Baptist Church in Fort Worth, Texas during a prayer rally and began shooting, killing seven and wounding seven others before killing himself.</t>
  </si>
  <si>
    <t>Atlanta, Georgia</t>
  </si>
  <si>
    <t>Offices of All-Tech Investment Group and Momentum Securities</t>
  </si>
  <si>
    <t xml:space="preserve">On July 29, 1999, after murdering his wife and children in their home in Atlanta, Georgia over the prior two days, a 44-year-old day trader entered a stock exchange office, killing four and moving on to another office, where he killed an additional five and wounded twelve. He was pursued by police until he committed suicide at a gas station. </t>
  </si>
  <si>
    <t>Heritage High School</t>
  </si>
  <si>
    <t>On May 20. 1999, a 15-year-old student of Heritage High School in Conyers, Georgia arrived on campus and began shooting his fellow students as he was upset over a breakup with his girlfriend. He non-fatally wounded six students before being arrested.</t>
  </si>
  <si>
    <t>Columbine High School massacre</t>
  </si>
  <si>
    <t>Littleton, Colorado</t>
  </si>
  <si>
    <t>Eric Harris, 18, and Dylan Klebold, 17, opened fire throughout Columbine High School before committing suicide.</t>
  </si>
  <si>
    <t>Riverside City Hall</t>
  </si>
  <si>
    <t>Riverside, California</t>
  </si>
  <si>
    <t>On October 6, 1998, a 48-year-old U.S. Postal Service employee entered a conference room at City Hall in Riverside, California and began shooting. He wounded the mayor, two council members and three police officers before being shot by police and taken into custody.</t>
  </si>
  <si>
    <t>Springfield, Oregon</t>
  </si>
  <si>
    <t>Thurston High School</t>
  </si>
  <si>
    <t>On May 21, 1998, a 15-year-old student at Thurston High School in Springfield, Oregon arrived on campus the day after killing both his parents with firearms in their home. He began shooting at the students, killing two and wounding twenty-five others before being arrested.</t>
  </si>
  <si>
    <t>Parker Middle School Dance</t>
  </si>
  <si>
    <t>Edinboro, Pennsylvania</t>
  </si>
  <si>
    <t>On April 24, 1998, a 14-year-old student of Park Middle School in Edinboro, Pennsylvania was attending the end-of-the-year dance at an off-campus banquet hall. The student pulled his father's gun from a pocket and began shooting, killing a teacher and wounding another and two students before being arrested.</t>
  </si>
  <si>
    <t>Westside Middle School killings</t>
  </si>
  <si>
    <t>Jonesboro, Arkansas</t>
  </si>
  <si>
    <t>Mitchell Scott Johnson, 13, and Andrew Douglas Golden, 11, two juveniles, ambushed students and teachers as they left the school; they were apprehended by police at the scene.</t>
  </si>
  <si>
    <t>Connecticut Lottery shooting</t>
  </si>
  <si>
    <t>Newington, Connecticut</t>
  </si>
  <si>
    <t>Lottery worker Matthew Beck, 35, gunned down four bosses over a salary dispute before committing suicide.</t>
  </si>
  <si>
    <t>Milwaukee Post Office</t>
  </si>
  <si>
    <t>On December 19, 1997, a 37-year-old postal worker in Milwaukee, Wisconsin began shooting at the post office where he was employed. He shot and killed a coworker and wounded his supervisor and another coworker before committing suicide.</t>
  </si>
  <si>
    <t>Caltrans maintenance yard shooting</t>
  </si>
  <si>
    <t>Orange, California</t>
  </si>
  <si>
    <t>Former Caltrans employee Arturo Reyes Torres, 41, opened fire at a maintenance yard after he was fired for allegedly selling government materials he'd stolen from work. He was shot dead by police.</t>
  </si>
  <si>
    <t>Heath High School</t>
  </si>
  <si>
    <t>West Paducah, Kentucky</t>
  </si>
  <si>
    <t>On December 1, 1997, a 14-year-old student at Heath High School in West Paducah, Kentucky brought stolen guns to campus and began shooting at a prayer group that met every day, killing three students and wounding five others before being arrested. The shooter was later found to have been suffering from paranoid schizophrenia.</t>
  </si>
  <si>
    <t>Pearl High School</t>
  </si>
  <si>
    <t>Pearl, Mississippi</t>
  </si>
  <si>
    <t>On October 1, 1997, a 16-year-old student of Pearl High School in Pearl, Mississippi stabbed his mother to death before heading to school. Once there, he shot and killed his ex-girlfriend and her friend before wounding an additional seven other students. He was stopped while fleeing the incident by a principal with a handgun and was arrested.</t>
  </si>
  <si>
    <t>R.E. Phelon Company shooting</t>
  </si>
  <si>
    <t>Aiken, South Carolina</t>
  </si>
  <si>
    <t>Ex-con Hastings Arthur Wise, 43, opened fire at the R.E. Phelon Company in retaliation for being fired after an argument with a supervisor. He attempted suicide by ingesting insecticide, failed, and was executed by the state of South Carolina eight years later.</t>
  </si>
  <si>
    <t>Bethel Regional High School</t>
  </si>
  <si>
    <t>Bethel, Alaska</t>
  </si>
  <si>
    <t>On February 19, 1997, a 16-year-old student at Bethel Regional High School in Bethel, Alaska arrived on campus and shot a popular student, killing him. He later shot and killed the school's principal and wounded two others before being arrested.</t>
  </si>
  <si>
    <t>San Diego State University</t>
  </si>
  <si>
    <t>San Diego, California</t>
  </si>
  <si>
    <t>On August 15, 1996, a 36-year-old mechanical engineering graduate student at San Diego State University in San Diego, California was set to defend his Master's thesis for the second time. Instead, he pulled a gun he had stashed in a first aid kit in the room and shot twenty-three rounds into the three professors witnessing his defense, killing all three. He was found and arrested in the room, where he had planned to commit suicide but could not do it.</t>
  </si>
  <si>
    <t>Fort Lauderdale revenge shooting</t>
  </si>
  <si>
    <t>Fired city park employee Clifton McCree, 41, opened fire on former coworkers he called "racist devils" inside their municipal trailer in an act of revenge after failing a drug test. He then committed suicide.</t>
  </si>
  <si>
    <t>Frontier Junior High School</t>
  </si>
  <si>
    <t>Moses Lake, Washington</t>
  </si>
  <si>
    <t>On February 2, 1996, a 14-year-old student walked into his algebra class at Frontier Junior High School in Moses Lake, Washington shooting and killing his teacher before killing two students, one who had bullied him, and wounding another student in the arm. He then held the class hostage and was tackled and held by a teacher until he was apprehended by police.</t>
  </si>
  <si>
    <t>Richland High School</t>
  </si>
  <si>
    <t>Lynnville, Tennessee</t>
  </si>
  <si>
    <t>On November 15, 1995, a 17-year-old students at Richland High School in Lynnville, Tennessee arrived to school and began shooting. He killed a teacher, a student and wounded another teacher before the gun was wrestled away from him by another teacher.</t>
  </si>
  <si>
    <t>Walter Rossler Company massacre</t>
  </si>
  <si>
    <t>Corpus Christi, Texas</t>
  </si>
  <si>
    <t>Disgruntled former metallurgist James Daniel Simpson, 28, opened fire throughout the Walter Rossler Company where he had worked before exiting the building and committing suicide.</t>
  </si>
  <si>
    <t>unclear</t>
  </si>
  <si>
    <t>Montclair Post Office</t>
  </si>
  <si>
    <t>Montclair, New Jersey</t>
  </si>
  <si>
    <t>On March 21, 1995, a 29-year-old former postal laborer entered a post office in Montclair, New Jersey, and robbed the employees at gunpoint. He then killed two postal workers, two customers and wounded another man before fleeing the scene. He was later arrested in his apartment.</t>
  </si>
  <si>
    <t>Downtown Chapel Hill</t>
  </si>
  <si>
    <t>On January 26, 1995, a 26-year-old mentally ill law student in Chapel Hill, North Carolina, was permitted to take unsupervised off-campus trips outside his mental hospital. During this particular trip, he opened fire on passersby, killing two and wounding two others before being arrested. He was found not guilty by reason of insanity and later won a lawsuit against a psychiatrist.</t>
  </si>
  <si>
    <t>Massachusetts Abortion Clinic</t>
  </si>
  <si>
    <t>Brookline, Massachusetts</t>
  </si>
  <si>
    <t xml:space="preserve">On December 30, 1994 a man entered a Planned Parenthood clinic, shot and killed the receptionist, and opened fire in the clinic, wounding three others. Several minutes later he entered a Preterm Health Services clinic and shot three people, killing one. </t>
  </si>
  <si>
    <t>Wickliffe Middle School</t>
  </si>
  <si>
    <t>Wickliffe, Ohio</t>
  </si>
  <si>
    <t>On November 7, 1994, a 37-year-old man approached the Wickliffe Middle School in Wickliffe, Ohio and shot, killing a custodian. He then wounded a school administrator, a teacher and a police officer before being detained by the police.</t>
  </si>
  <si>
    <t>Air Force base shooting</t>
  </si>
  <si>
    <t>Fairchild Air Force Base, Washington</t>
  </si>
  <si>
    <t>Former airman Dean Allen Mellberg, 20, opened fire inside a hospital at the Fairchild Air Force Base before he was shot dead by a military police officer outside.</t>
  </si>
  <si>
    <t>Residence in Union, Kentucky</t>
  </si>
  <si>
    <t>Union, Kentucky</t>
  </si>
  <si>
    <t>On May 26, 1994, a 17-year-old high school student awoke in the early hours of the day to kill his parents and his sisters in their home. He then kidnapped his prom date at gunpoint and brought her to a classroom, where he held her, a teacher and 22 students hostage before being detained by police.</t>
  </si>
  <si>
    <t>Chelsea High School</t>
  </si>
  <si>
    <t>Chelsea, Michigan</t>
  </si>
  <si>
    <t>On December 16, 1993, after a meeting with school officials in regards to a harassment complaint made by a student, a 39-year-old Chemistry teacher at Chelsea High School in Chelsea, Michigan stormed off with his wife and went home. Still enraged by the allegation, he returned to the school, killing the superintendent and wounding the principal and a teacher before being arrested.</t>
  </si>
  <si>
    <t>Chuck E. Cheese's killings</t>
  </si>
  <si>
    <t>Nathan Dunlap, 19, a recently fired Chuck E. Cheese's employee, went on a rampage through his former workplace and was arrested the following day. He now awaits execution on death row.</t>
  </si>
  <si>
    <t>Long Island Rail Road massacre</t>
  </si>
  <si>
    <t>Garden City, New York</t>
  </si>
  <si>
    <t>Colin Ferguson, 35, opened fire on an eastbound Long Island Rail Road train as it approached a Garden City station. He was later arrested.</t>
  </si>
  <si>
    <t>Central Middle School</t>
  </si>
  <si>
    <t>Sheridan, Wyoming</t>
  </si>
  <si>
    <t>On September 17, 1993, a 29-year-old man recently discharged from the Navy approached a physical education class at Central Middle School in Sheridan, Wyoming and opened fire on its 29 students. He wounded four students before committing suicide in front of the class.</t>
  </si>
  <si>
    <t>Luigi's shooting</t>
  </si>
  <si>
    <t>Fayetteville, North Carolina</t>
  </si>
  <si>
    <t>Army Sgt. Kenneth Junior French, 22, opened fire inside Luigi's Italian restaurant while ranting about gays in the military before he was shot and arrested by police.</t>
  </si>
  <si>
    <t>Weber State University</t>
  </si>
  <si>
    <t>Ogden, Utah</t>
  </si>
  <si>
    <t>On July 8, 1993, a 28-year old student shot and injured three people at a grievance hearing at Weber State University in Odgen, Utah. One of the injured was a State police officer who was able to shoot back, killing the perpetrator.</t>
  </si>
  <si>
    <t>101 California Street shootings</t>
  </si>
  <si>
    <t>San Francisco, California</t>
  </si>
  <si>
    <t>Failed businessman Gian Luigi Ferri, 55, opened fire throughout an office building before he committed suicide inside as police pursued him.</t>
  </si>
  <si>
    <t>Dearborn Post Office</t>
  </si>
  <si>
    <t>Dearborn, Michigan</t>
  </si>
  <si>
    <t>On May 6, 1993, a 45-year-old postal mechanic, upset with supervisors and the management of his post office in Dearborn, Michigan, arrived to work and began shooting. He killed a supervisor and wounded two other postal employees before committing suicide.</t>
  </si>
  <si>
    <t>Dana Point Post Office</t>
  </si>
  <si>
    <t>Dana Point, California</t>
  </si>
  <si>
    <t>On May 6, 1993, after murdering his mother and her dog, a 38-year-old postal employee who had been fired five months prior arrived at the post office in Dana Point, California and shot and killed a former coworker and wounded another. He later shot a man in his garage, a woman motorist, robbed and shot two others at an ATM, totaling five injured victims and one death.</t>
  </si>
  <si>
    <t>Simon's Rock College of Bard</t>
  </si>
  <si>
    <t>Great Barrington, Massachusetts</t>
  </si>
  <si>
    <t>On December 14, 1992, an 18-year-old student opened fire at Simon's Rock College of Bard in Great Barrington, Massachusetts. Before turning himself in to police, he killed a student and a teacher and wounded four others.</t>
  </si>
  <si>
    <t>Watkins Glen killings</t>
  </si>
  <si>
    <t>Watkins Glen, New York</t>
  </si>
  <si>
    <t>John T. Miller, 50, killed four child-support workers in a county office building before turning the gun on himself.  Miller was upset about a court order garnishing his paycheck to cover overdue child-support payments.</t>
  </si>
  <si>
    <t>Palo Duro High School</t>
  </si>
  <si>
    <t>Amarillo, Texas</t>
  </si>
  <si>
    <t>On September 11, 1992, a fight broke out in Amarillo, Texas between two students that ended with one student, a 17-year-old male, pulling a gun out and shooting. Six students were wounded before the shooter was taken into custody.</t>
  </si>
  <si>
    <t>Lindhurst High School shooting</t>
  </si>
  <si>
    <t>Olivehurst, California</t>
  </si>
  <si>
    <t>Former Lindhurst High School student Eric Houston, 20, angry about various personal failings, killed three students and a teacher at the school before surrendering to police after an eight-hour standoff. He was later sentenced to death.</t>
  </si>
  <si>
    <t>Royal Oak, Michigan</t>
  </si>
  <si>
    <t>Royal Oak Post Office</t>
  </si>
  <si>
    <t>On November 14, 1991, a 31-year old former postal worker opened fire at the post office in Royal Oak, Michigan, his former workplace. He killed his four supervisors and wounded five co-workers before committing suicide.</t>
  </si>
  <si>
    <t>Iowa City, Iowa</t>
  </si>
  <si>
    <t>University of Iowa</t>
  </si>
  <si>
    <t>On November 1, 1991, a 28-year-old astrophysics researcher opened fire on academics at a meeting at the University of Iowa in Iowa City. The shooter fatally wounded three professors on his dissertation committee, an academic affairs officer, and the researcher who received the award he felt he deserved, and as well as paralyzing a student employee before committing suicide.</t>
  </si>
  <si>
    <t>Luby's massacre</t>
  </si>
  <si>
    <t>George Hennard, 35, drove his pickup truck into a Luby's cafeteria and opened fire before committing suicide.</t>
  </si>
  <si>
    <t>Ridgewood Post Office</t>
  </si>
  <si>
    <t>Ridgewood, New Jersey</t>
  </si>
  <si>
    <t>On October 10, 1991, a 35-year old former postal clerk, apparently seeking revenge for his dismissal, killed his former supervisor with sword and shot her boyfriend at their home. Then entered the post office where he used to work in Ridgewood, New Jersey, and killed two of his former co-workers. After a four-hour standoff with police, the shooter was arrested. Before leaving his apartment, the shooter rigged a homemade bomb of explosives to his front door.</t>
  </si>
  <si>
    <t>Wat Promkunaram Buddhist Temple</t>
  </si>
  <si>
    <t>On the evening on August 9, 1991, two high school students in the Air Force ROTC program entered a Buddhist monastery intending to steal cameras, golden religious paraphernalia and cash from the monks. After looting the monastery and holding the monks hostage, the boys decided to shoot and kill all nine occupants of the house to leave no witnesses of their crime.</t>
  </si>
  <si>
    <t>Asian American/Some other race</t>
  </si>
  <si>
    <t>GMAC massacre</t>
  </si>
  <si>
    <t>James Edward Pough, 42, opened fire at a General Motors Acceptance Corporation office before committing suicide. (The day prior, Pough killed a pimp and prostitute and injured two others. Those victims are not included in the mass murder count.)</t>
  </si>
  <si>
    <t>Standard Gravure shooting</t>
  </si>
  <si>
    <t>Joseph T. Wesbecker, 47, gunned down eight people at his former workplace before committing suicide.</t>
  </si>
  <si>
    <t>Orange Glenn Post Office</t>
  </si>
  <si>
    <t>Escondido, California</t>
  </si>
  <si>
    <t>On August 10, 1989, a 52-year-old "model" postal worker murdered his wife in their home before arriving to work at the Orange Glen Post Office in Escondido, California. He then shot and killed two co-workers and injured another before taking the gun to his own head, dying later in a hospital.</t>
  </si>
  <si>
    <t>Stockton schoolyard shooting</t>
  </si>
  <si>
    <t>Stockton, California</t>
  </si>
  <si>
    <t>Patrick Purdy, 26, an alcoholic with a police record, launched an assault at Cleveland Elementary School, where many young Southeast Asian immigrants were enrolled. Purdy killed himself with a shot to the head.</t>
  </si>
  <si>
    <t>New Orleans Downtown Post Office</t>
  </si>
  <si>
    <t>On December 14, 1988, a 39-year-old post office employee entered the main post office in downtown New Orleans, Louisiana, where he worked with a shotgun. He took his ex-girlfriend as a hostage and was able to hold off police and FBI agents for 13 hours until he surrendered. He injured three co-workers and one FBI agent.</t>
  </si>
  <si>
    <t>Oakland Elementary School</t>
  </si>
  <si>
    <t>Greenwood, South Carolina</t>
  </si>
  <si>
    <t>On September 26, 1988, an unemployed 19-year-old man entered the Oakland Elementary School in Greenwood, South Carolina. He was arrested after killing two 8-year-old girls and injuring seven other students and two teachers. He was later found "guilty but mentally ill."</t>
  </si>
  <si>
    <t>Comet Auto Parts and Montefiore School</t>
  </si>
  <si>
    <t>On September 22, 1988, a 40-year-old Vietnam veteran shot and killed two employees at a Comet Auto Parts in Chicago, Illinois before heading to the Montefiore School to continue the shooting. He injured a city worker and fatally wounded a custodian at the school before he was discovered by police. The shooter opened fire on the officers, injuring one and killing another.</t>
  </si>
  <si>
    <t>Hubbard Woods Elementary School</t>
  </si>
  <si>
    <t>Winnetka, Illinois</t>
  </si>
  <si>
    <t>On May 20, 1988, a 30-year-old woman entered the Hubbard Woods Elementary School with the intent to target her former in-laws' children who she believed attended the school. After shooting a boy in a bathroom down the hall, she entered a second-grade classroom and began shooting the students, killing one and injuring five more. She fled the scene and entered a home, where she injured another young man before turning the gun on herself in a bedroom.</t>
  </si>
  <si>
    <t>ESL shooting</t>
  </si>
  <si>
    <t>Sunnyvale, California</t>
  </si>
  <si>
    <t>Former ESL Incorporated employee Richard Farley, 39, gunned down seven people at his former workplace. He was later arrested and now sits on death row at San Quentin.</t>
  </si>
  <si>
    <t>Pinellas Park High School</t>
  </si>
  <si>
    <t>Pinellas Park, Florida</t>
  </si>
  <si>
    <t>On February 11, 1988, two students age 15 and 16 were confronted by school personnel regarding firearms they had stolen and carried on campus. The shooting began after the staff attempted to physically restrain the students, and ended with an assistant principal killed and two others injured.</t>
  </si>
  <si>
    <t>Shopping centers spree killings</t>
  </si>
  <si>
    <t>Palm Bay, Florida</t>
  </si>
  <si>
    <t>Retired librarian William Cruse, 59, was paranoid neighbors gossiped that he was gay. He drove to a Publix supermarket, killing two Florida Tech students en route before opening fire outside and killing a woman. He then drove to a Winn-Dixie supermarket and killed three more, including two police officers. Cruse was arrested after taking a hostage and died on death row in 2009.</t>
  </si>
  <si>
    <t>Fergus County High School</t>
  </si>
  <si>
    <t>Lewistown, Montana</t>
  </si>
  <si>
    <t>On December 4, 1986, a 14-year-old student at Fergus County High School in Lewistown, Montana, disgruntled with his grades, fatally shot a teacher and wounded a vice principal and two students as he fled. He was arrested at his home an hour later.</t>
  </si>
  <si>
    <t>Edmond, Oklahoma</t>
  </si>
  <si>
    <t>Post office in Edmond, Oklahoma</t>
  </si>
  <si>
    <t>On August 20, 1986, a 44-year-old postal worker in Edmond, Oklahoma opened fire on his supervisors and coworkers at the post office in which he worked. He killed fourteen postal employees and wounded six others before committing suicide.</t>
  </si>
  <si>
    <t>New York Technical College</t>
  </si>
  <si>
    <t>Brooklyn, New York</t>
  </si>
  <si>
    <t>On August 12, 1986, a 29-year civil technology student  at New York Technical College in Brooklyn went to the school thinking his supervisor was the reason he had not received his financial aid. He killed the supervisor and wounded four other people. He was later arrested by the police.</t>
  </si>
  <si>
    <t>Atlanta Post Office</t>
  </si>
  <si>
    <t>On March 6, 1985, a 30-year-old employee at the Atlanta Post Office, opened fire in the mail sorting area killing two of his coworkers and wounding a third one before he was subdue by other postal workers.</t>
  </si>
  <si>
    <t>Goddard Junior High School</t>
  </si>
  <si>
    <t>Goddard, Kansas</t>
  </si>
  <si>
    <t>On January 21, 1985, a 14-year-old student entered Goddard Junior High School in Goddard, Kansas. The student killed the principal and injured two teachers and another student. He was arrested 90 minutes later by a policeman in a field just south of Goddard.</t>
  </si>
  <si>
    <t>San Ysidro McDonald's massacre</t>
  </si>
  <si>
    <t>San Ysidro, California</t>
  </si>
  <si>
    <t>James Oliver Huberty, 41, opened fire in a McDonald's restaurant before he was shot dead by a police officer.</t>
  </si>
  <si>
    <t>Dallas nightclub shooting</t>
  </si>
  <si>
    <t>Abdelkrim Belachheb, 39, opened fire at an upscale nightclub after a woman rejected his advances. He was later arrested.</t>
  </si>
  <si>
    <t>49th Street Elementary School</t>
  </si>
  <si>
    <t>On February 24, a 28-year-old man began shooting at children and staff leaving 49th Street Elementary School in South Central Los Angeles in California. The gunman positioned himself in a room on the second story of his home and killed two people and wounded twelve others.</t>
  </si>
  <si>
    <t>Johnston Post Office</t>
  </si>
  <si>
    <t>Johnston, South Carolina</t>
  </si>
  <si>
    <t>On August 19, 1983, a 55-year-old former postal worker went into the Johnston Post Office in South Carolina three months after he had resigned. He killed the local postmaster and wounded three others. It was the last day at work for the postmaster.</t>
  </si>
  <si>
    <t>Wah Mee Club in Seattle</t>
  </si>
  <si>
    <t>On February 18, 1983, three man between the ages of 22 and 24 entered the Wah Mee gambling club in Seattle, Washington, shooting fourteen people. Thirteen victims lost their lives, but one survived to testify.</t>
  </si>
  <si>
    <t>Welding shop shooting</t>
  </si>
  <si>
    <t>Junior high school teacher Carl Robert Brown, 51, opened fire inside a welding shop and was later shot dead by a witness as he fled the scene.</t>
  </si>
  <si>
    <t>Valley High School</t>
  </si>
  <si>
    <t>On March 19, 1982, a 17-year-old student walked into Valley High School in Las Vegas, Nevada. The shooter shot and killed a teacher and injured two students.</t>
  </si>
  <si>
    <t>University of South Carolina</t>
  </si>
  <si>
    <t>Columbia, South Carolina</t>
  </si>
  <si>
    <t>On October 6, 1979, a 19-year-old student at University of South Carolina opened fire at a homecoming weekend fraternity party, killing two students and wounding five others.</t>
  </si>
  <si>
    <t>Grover Cleveland Elementary School</t>
  </si>
  <si>
    <t>On January 29, 1979, a 16-year-old opened fire at children waiting to enter Grover Cleveland Elementary School. The shooter put herself by a window in her home and began shooting across the street while the children were waiting outside for the principal to open the gate.  The principal and a custodian were killed and eight children and a police officer were injured.</t>
  </si>
  <si>
    <t>Cal State Fullerton</t>
  </si>
  <si>
    <t>Fullerton, California</t>
  </si>
  <si>
    <t xml:space="preserve">On July 12, 1976, a 37-year-old custodian at California State University in Fullerton open fired in the library's first-floor lobby and at the building's Instructional Media Center killing seven people and wounding two others. </t>
  </si>
  <si>
    <t>Los Angeles Computer Learning Center</t>
  </si>
  <si>
    <t>On February 19, 1976, a 18-year-old student at a Los Angeles computer school opened fire during a test at his fellow students with a shotgun, killing one student and wounding several others. When trying to escape, he was apprehended by a security guard who exchanged fire with the shooter, leaving him critically wounded. The security guard was injured during the exchange.</t>
  </si>
  <si>
    <t>Olean High School</t>
  </si>
  <si>
    <t>Olean, New York</t>
  </si>
  <si>
    <t>On December 30, 1974, a 17-year-old honor student and member of the school's rifle team, entered Olean High School, looked himself in a room on the school's third floor, where he shot a custodian inside the building and nine people on the streets below. Following the shooting, police had found homemade propane bombs in Barbaro's bedroom, as well as bomb recipes and a journal that detailed his plans of the shooting.</t>
  </si>
  <si>
    <t>Clara Barton Elementary School</t>
  </si>
  <si>
    <t>On January 17, 1974, a 14-year-old student entered Clara Barton Elementary School in Chicago, Illinois and killed the principal and wounded three others before he was seized by a teacher when both his guns jammed. Apparently, the student was angry at the fact that he had been expelled from the school and transferred to a social adjustment center earlier that week.</t>
  </si>
  <si>
    <t>New Orleans Police Shootings</t>
  </si>
  <si>
    <t>On New Year's Eve in 1972, a 23-year-old ex-Navy dental technician went to the central lockup New Orleans Police Department and shot four policeman that day.  Seven days later on January 7, 1973, the shooter shot a grocer and entered the Downtown Howard Johnson Hotel where he shot seventeen people before killed him at the top of the hotel roof.</t>
  </si>
  <si>
    <t>St. Aloysius Church</t>
  </si>
  <si>
    <t>Spokane, Washington</t>
  </si>
  <si>
    <t>On November 11, 1971, a former MIT student entered St. Aloysius Roman Catholic Church on the Gonzaga University campus. The shooter killed the caretaker and wounded four more people before he was killed by police.</t>
  </si>
  <si>
    <t>Rose-Mar College of Beauty</t>
  </si>
  <si>
    <t>On November 12, 1966, an 18-year-old high school student entered the Rose-Mar College of Beauty in Mesa, Arizona, ordering his victims to lay on the ground in a circle. The gunman shot and killed four women and a child and injured another woman and an infant. He considered a few sites, like his school, where he thought of wiping out the teachers. Finally, he settled on the Rose-Mar College of Beauty, where he thought he'd get a nice large group of victims.</t>
  </si>
  <si>
    <t>University of Texas at Austin</t>
  </si>
  <si>
    <t>Austin, Texas</t>
  </si>
  <si>
    <t>On August 1, 1966, a 25-year-old engineering student at the University of Texas in Austin killed sixteen people and wounded thirty-two others in and around the Tower of the University of Texas. Prior to commencing the mass shootings at the University, the student and former U.S. Marine, had murdered both his wife and mother in Austin, Texas.</t>
  </si>
  <si>
    <t>NaN</t>
  </si>
  <si>
    <t>201-211 E Fayette St, Baltimore, MD 21202, USA</t>
  </si>
  <si>
    <t>310 S Federal St, Chicago, IL 60604, USA</t>
  </si>
  <si>
    <t>5800-5844 US-90, Katy, TX 77494, USA</t>
  </si>
  <si>
    <t>81421 US-278, Blountsville, AL 35031, USA</t>
  </si>
  <si>
    <t>435-499 Amherst Dr NE, Albuquerque, NM 87106, USA</t>
  </si>
  <si>
    <t>204 N 2nd St, Memphis, TN 38105, USA</t>
  </si>
  <si>
    <t>701 E Grace St, Richmond, VA 23219, USA</t>
  </si>
  <si>
    <t>203 N Military Ave, Lawrenceburg, TN 38464, USA</t>
  </si>
  <si>
    <t>2617-2619 Thornhill Rd NW, Huntsville, AL 35810, USA</t>
  </si>
  <si>
    <t>115 TX-56, Sherman, TX 75090, USA</t>
  </si>
  <si>
    <t>409 S 5th St, Louisville, KY 40202, USA</t>
  </si>
  <si>
    <t>6221-6299 Coconut Terrace, Plantation, FL 33317, USA</t>
  </si>
  <si>
    <t>206 Washington St SW, Atlanta, GA 30334, USA</t>
  </si>
  <si>
    <t>2020-2046 Dr Martin Luther King Jr Blvd, Fort Myers, FL 33901, USA</t>
  </si>
  <si>
    <t>40-98 N Oliver St, Elberton, GA 30635, USA</t>
  </si>
  <si>
    <t>572-598 Chambers St, Trenton, NJ 08609, USA</t>
  </si>
  <si>
    <t>60 Cadillac Square, Detroit, MI 48226, USA</t>
  </si>
  <si>
    <t>572-598 Grant St, Pittsburgh, PA 15219, USA</t>
  </si>
  <si>
    <t>812 N 7th St, Kansas City, KS 66101, USA</t>
  </si>
  <si>
    <t>202 W Vermilion St, Lafayette, LA 70501, USA</t>
  </si>
  <si>
    <t>901-915 Canton St, Roswell, GA 30075, USA</t>
  </si>
  <si>
    <t>128 N Santa Fe St, Wichita, KS 67202, USA</t>
  </si>
  <si>
    <t>13029 Lashmere Ct, Woodbridge, VA 22192, USA</t>
  </si>
  <si>
    <t>335 NE Horseshoe Dr, Belfair, WA 98528, USA</t>
  </si>
  <si>
    <t>2-76 WA-300, Belfair, WA 98528, USA</t>
  </si>
  <si>
    <t>4901 W Poinsettia Dr, Glendale, AZ 85304, USA</t>
  </si>
  <si>
    <t>500 E Zack St, Tampa, FL 33602, USA</t>
  </si>
  <si>
    <t>100-198 US-131 BUS, Kalamazoo, MI 49007, USA</t>
  </si>
  <si>
    <t>200-248 E Broadway Ave, Muskegon Heights, MI 49444, USA</t>
  </si>
  <si>
    <t>7536 Universal Blvd, Orlando, FL 32819, USA</t>
  </si>
  <si>
    <t>Cumberland St, Rochester, NY 14604, USA</t>
  </si>
  <si>
    <t>101 S Main St, Los Angeles, CA 90012, USA</t>
  </si>
  <si>
    <t>104 N Getty St, Uvalde, TX 78801, USA</t>
  </si>
  <si>
    <t>337 Carondelet St, New Orleans, LA 70130, USA</t>
  </si>
  <si>
    <t>5868-5902 Phoenix-Wickenburg Hwy, Glendale, AZ 85301, USA</t>
  </si>
  <si>
    <t>Danger Trail, Bowling Green, VA 22427, USA</t>
  </si>
  <si>
    <t>1901-1999 Battery Park Rd, Chesapeake, VA 23323, USA</t>
  </si>
  <si>
    <t>Pvt 7 Rd, Chesapeake, VA 23320, USA</t>
  </si>
  <si>
    <t>334 S D St, Perris, CA 92570, USA</t>
  </si>
  <si>
    <t>162 S Booker St, Crestview, FL 32536, USA</t>
  </si>
  <si>
    <t>7035 Dunham Massie Ln, Gloucester Courthouse, VA 23061, USA</t>
  </si>
  <si>
    <t>698 Church Ln, Claymont, DE 19703, USA</t>
  </si>
  <si>
    <t>801-861 E Walnut St, Lakeland, FL 33801, USA</t>
  </si>
  <si>
    <t>6099 N 108th St, Omaha, NE 68134, USA</t>
  </si>
  <si>
    <t>2630-2638 N E St, San Bernardino, CA 92405, USA</t>
  </si>
  <si>
    <t>2423 Academy Blvd N, Colorado Springs, CO 80909, USA</t>
  </si>
  <si>
    <t>1150 Corrugated Way, Columbus, OH 43201, USA</t>
  </si>
  <si>
    <t>1908 Portland Ave, Minneapolis, MN 55404, USA</t>
  </si>
  <si>
    <t>County Rd 2217, Tennessee Colony, TX 75861, USA</t>
  </si>
  <si>
    <t>213-301 Myrtle Ave N, Jacksonville, FL 32204, USA</t>
  </si>
  <si>
    <t>418 Alice St, Waycross, GA 31501, USA</t>
  </si>
  <si>
    <t>63-71 Cascade Mill Rd, Oakland, ME 04963, USA</t>
  </si>
  <si>
    <t>3616 Stone Creek Blvd, Cincinnati, OH 45251, USA</t>
  </si>
  <si>
    <t>S Milton Rd &amp; I-40 &amp; I-17, Flagstaff, AZ 86001, USA</t>
  </si>
  <si>
    <t>1000-1038 NE Willow St, Roseburg, OR 97470, USA</t>
  </si>
  <si>
    <t>115 Linda St, Inglis, FL 34449, USA</t>
  </si>
  <si>
    <t>Williams St, Greenville, GA 30222, USA</t>
  </si>
  <si>
    <t>400-498 Vermont Ave, Platte, SD 57369, USA</t>
  </si>
  <si>
    <t>1 Main St, Clearbrook, MN 56634, USA</t>
  </si>
  <si>
    <t>Bluff City Hwy &amp; US-19 &amp; Volunteer Pkwy, Bristol, TN 37620, USA</t>
  </si>
  <si>
    <t>1117 Centre Ave NW, Roanoke, VA 24017, USA</t>
  </si>
  <si>
    <t>72 Lowell St, Rochester, NY 14605, USA</t>
  </si>
  <si>
    <t>4100-4114 Fulton St, Houston, TX 77009, USA</t>
  </si>
  <si>
    <t>1110 St Landry St, Lafayette, LA 70506, USA</t>
  </si>
  <si>
    <t>3815 Martin Farm Rd, Suwanee, GA 30024, USA</t>
  </si>
  <si>
    <t>201-299 W 8th St, Chattanooga, TN 37402, USA</t>
  </si>
  <si>
    <t>7801 Iowa St, River Forest, IL 60305, USA</t>
  </si>
  <si>
    <t>Old Plank Rd, Morven, NC 28119, USA</t>
  </si>
  <si>
    <t>6 Henrietta St, Charleston, SC 29403, USA</t>
  </si>
  <si>
    <t>2460 NW 185th Terrace, Miami Gardens, FL 33056, USA</t>
  </si>
  <si>
    <t>406 Milwaukee Ave, Deer Lodge, MT 59722, USA</t>
  </si>
  <si>
    <t>Troy Lee James Hwy, Cleveland, OH 44113, USA</t>
  </si>
  <si>
    <t>1082-1198 Iris Dr SW, Conyers, GA 30094, USA</t>
  </si>
  <si>
    <t>1660 E Grand Ave, Decatur, IL 62521, USA</t>
  </si>
  <si>
    <t>1-21 E Oregon St, Tucson, AZ 85706, USA</t>
  </si>
  <si>
    <t>54 Eagles Pkwy, Newark, NJ 07103, USA</t>
  </si>
  <si>
    <t>421 3rd St, Menasha, WI 54952, USA</t>
  </si>
  <si>
    <t>4253-4299 W Wright St, Milwaukee, WI 53210, USA</t>
  </si>
  <si>
    <t>I-490, Rochester, NY 14624, USA</t>
  </si>
  <si>
    <t>1402 E Elms Rd, Killeen, TX 76542, USA</t>
  </si>
  <si>
    <t>1334 W Hatcher Rd, Phoenix, AZ 85021, USA</t>
  </si>
  <si>
    <t>101-149 John Davenport Dr, Rome, GA 30165, USA</t>
  </si>
  <si>
    <t>746 Massachusetts Ave, Indianapolis, IN 46204, USA</t>
  </si>
  <si>
    <t>800-822 Champions Dr, Daytona Beach, FL 32124, USA</t>
  </si>
  <si>
    <t>1828 S Irvington Ave, Tulsa, OK 74112, USA</t>
  </si>
  <si>
    <t>14135-14175 Panama City Beach Pkwy, Panama City Beach, FL 32413, USA</t>
  </si>
  <si>
    <t>Rd 8575, Shiprock, NM 87420, USA</t>
  </si>
  <si>
    <t>400-418 N Ashland, Mesa, AZ 85203, USA</t>
  </si>
  <si>
    <t>10221 Houston County 55, Cottonwood, AL 36320, USA</t>
  </si>
  <si>
    <t>120 E Monticello St, Brookhaven, MS 39601, USA</t>
  </si>
  <si>
    <t>616 South Ave, Tarboro, NC 27886, USA</t>
  </si>
  <si>
    <t>718 31st St N, Birmingham, AL 35203, USA</t>
  </si>
  <si>
    <t>Hwy H, Elk Creek, MO 65464, USA</t>
  </si>
  <si>
    <t>408 E 7th St, Charlotte, NC 28202, USA</t>
  </si>
  <si>
    <t>300-350 Bartley Wilbanks Rd, Clarkesville, GA 30523, USA</t>
  </si>
  <si>
    <t>Bolin Creek Trail, Chapel Hill, NC 27514, USA</t>
  </si>
  <si>
    <t>6006-6010 Jefferson St, New Port Richey, FL 34652, USA</t>
  </si>
  <si>
    <t>113 Spring Run Dr, Monroeville, PA 15146, USA</t>
  </si>
  <si>
    <t>3498-3506 Pinemont Dr, Douglasville, GA 30135, USA</t>
  </si>
  <si>
    <t>156 Becks Ln, King, NC 27021, USA</t>
  </si>
  <si>
    <t>1001-1099 S McBride St, Syracuse, NY 13202, USA</t>
  </si>
  <si>
    <t>205 E Depot St, LaGrange, GA 30241, USA</t>
  </si>
  <si>
    <t>18 Autumn Ave, Brooklyn, NY 11208, USA</t>
  </si>
  <si>
    <t>9038-9098 Embassy Row, Omaha, NE 68114, USA</t>
  </si>
  <si>
    <t>515 S Jefferson St, Moscow, ID 83843, USA</t>
  </si>
  <si>
    <t>2556 Deadrick Ave, Memphis, TN 38114, USA</t>
  </si>
  <si>
    <t>76 W 6th St, Pennsburg, PA 18073, USA</t>
  </si>
  <si>
    <t>747a Willey St, Morgantown, WV 26505, USA</t>
  </si>
  <si>
    <t>1122-1126 Brandt Dr, Tallahassee, FL 32308, USA</t>
  </si>
  <si>
    <t>7022 60th Pl NE, Marysville, WA 98270, USA</t>
  </si>
  <si>
    <t>Volcanoes Trail, Albuquerque, NM 87120, USA</t>
  </si>
  <si>
    <t>I-10, New Orleans, LA 70129, USA</t>
  </si>
  <si>
    <t>10509-10513 Star Quest Ave, Las Vegas, NV 89144, USA</t>
  </si>
  <si>
    <t>602-606 E Harrison St, Seattle, WA 98102, USA</t>
  </si>
  <si>
    <t>2907 N Main St, Kennesaw, GA 30144, USA</t>
  </si>
  <si>
    <t>766-798 Corbett Ave, San Francisco, CA 94131, USA</t>
  </si>
  <si>
    <t>338-346 US-395, Alturas, CA 96101, USA</t>
  </si>
  <si>
    <t>3211 Warrenton Rd, Montgomery, AL 36111, USA</t>
  </si>
  <si>
    <t>5810-5820 Yolanda Ave, Tarzana, CA 91356, USA</t>
  </si>
  <si>
    <t>401-417 Prater Way, Sparks, NV 89431, USA</t>
  </si>
  <si>
    <t>Kidder Breese Street, Washington, DC 20003, USA</t>
  </si>
  <si>
    <t>400-408 New York Ave NW, Washington, DC 20001, USA</t>
  </si>
  <si>
    <t>110 N Hudson Ave, Oklahoma City, OK 73102, USA</t>
  </si>
  <si>
    <t>204 N Cisco St, Dallas, TX 75246, USA</t>
  </si>
  <si>
    <t>248 Ord St, Salisbury, PA 15558, USA</t>
  </si>
  <si>
    <t>215 W 4th Ave, Hialeah, FL 33012, USA</t>
  </si>
  <si>
    <t>2-34 W 34th St, Hialeah, FL 33012, USA</t>
  </si>
  <si>
    <t>16 Arcadia Terrace, Santa Monica, CA 90401, USA</t>
  </si>
  <si>
    <t>1538 16th St, Santa Monica, CA 90404, USA</t>
  </si>
  <si>
    <t>302-499 6th St, Manchester, IL 62663, USA</t>
  </si>
  <si>
    <t>W Campus Trail, Federal Way, WA 98023, USA</t>
  </si>
  <si>
    <t>60-98 Grove St, Mohawk, NY 13407, USA</t>
  </si>
  <si>
    <t>7 Papette Cir, Ladera Ranch, CA 92694, USA</t>
  </si>
  <si>
    <t>5617-5651 Irvine Center Dr, Irvine, CA 92618, USA</t>
  </si>
  <si>
    <t>2-98 Hillside Ln, Newtown, CT 06470, USA</t>
  </si>
  <si>
    <t>11639-11725 SE Idleman Rd, Happy Valley, OR 97086, USA</t>
  </si>
  <si>
    <t>2465 Hillsdale Dr W, Brookfield, WI 53005, USA</t>
  </si>
  <si>
    <t>763 NW 21st St, Miami, FL 33127, USA</t>
  </si>
  <si>
    <t>401 3rd Ave S, Minneapolis, MN 55415, USA</t>
  </si>
  <si>
    <t>3563 E Puetz Rd, Oak Creek, WI 53154, USA</t>
  </si>
  <si>
    <t>8998 S Ridge Croft Dr, Oak Creek, WI 53154, USA</t>
  </si>
  <si>
    <t>466-548 S Abilene St, Aurora, CO 80012, USA</t>
  </si>
  <si>
    <t>801 Logan St, Denver, CO 80203, USA</t>
  </si>
  <si>
    <t>150-152 S Donahue Dr, Auburn, AL 36849, USA</t>
  </si>
  <si>
    <t>1400 Broadway, Oakland, CA 94612, USA</t>
  </si>
  <si>
    <t>2941 Coolidge Ave, Oakland, CA 94602, USA</t>
  </si>
  <si>
    <t>313-315 US-6, Chardon, OH 44024, USA</t>
  </si>
  <si>
    <t>87 S Peachtree St, Norcross, GA 30071, USA</t>
  </si>
  <si>
    <t>6th St, Seal Beach, CA 90740, USA</t>
  </si>
  <si>
    <t>W Musser St, Carson City, NV 89703, USA</t>
  </si>
  <si>
    <t>312 Prospect Ave NE, Grand Rapids, MI 49503, USA</t>
  </si>
  <si>
    <t>1300 Pinedale Dr, Opelika, AL 36801, USA</t>
  </si>
  <si>
    <t>200 E Federal St, Youngstown, OH 44503, USA</t>
  </si>
  <si>
    <t>3131 E Broadway Blvd, Tucson, AZ 85716, USA</t>
  </si>
  <si>
    <t>481 Main St, Manchester, CT 06040, USA</t>
  </si>
  <si>
    <t>Bradford Dr, Huntsville, AL 35806, USA</t>
  </si>
  <si>
    <t>323-325 112th St S, Tacoma, WA 98444, USA</t>
  </si>
  <si>
    <t>62nd St, Fort Hood, TX 76544, USA</t>
  </si>
  <si>
    <t>19 NY-17C, Binghamton, NY 13905, USA</t>
  </si>
  <si>
    <t>103 Monroe St, Carthage, NC 28327, USA</t>
  </si>
  <si>
    <t>2301 Cimarron Dr, Santa Clara, CA 95051, USA</t>
  </si>
  <si>
    <t>500 N Forrest St, Geneva, AL 36340, USA</t>
  </si>
  <si>
    <t>472 E San Bernardino Rd, Covina, CA 91723, USA</t>
  </si>
  <si>
    <t>319 Ingram St, Conway, AR 72032, USA</t>
  </si>
  <si>
    <t>3208 Smith Staples Rd, Henderson, KY 42420, USA</t>
  </si>
  <si>
    <t>336 E Lincoln Hwy, DeKalb, IL 60115, USA</t>
  </si>
  <si>
    <t>119 W Adams Ave, Kirkwood, MO 63122, USA</t>
  </si>
  <si>
    <t>4204 Regal St, Carnation, WA 98014, USA</t>
  </si>
  <si>
    <t>15580 W 64th Ave, Arvada, CO 80007, USA</t>
  </si>
  <si>
    <t>1313 S Water St, Saginaw, MI 48601, USA</t>
  </si>
  <si>
    <t>116-166 E Glen St, Crandon, WI 54520, USA</t>
  </si>
  <si>
    <t>101-105 Roanoke St E, Blacksburg, VA 24060, USA</t>
  </si>
  <si>
    <t>601-875 NW 6th St, Gresham, OR 97030, USA</t>
  </si>
  <si>
    <t>5 E 400 S, Salt Lake City, UT 84111, USA</t>
  </si>
  <si>
    <t>234 E Fulton St, Lancaster, PA 17602, USA</t>
  </si>
  <si>
    <t>1923-1999 Diaz Way, Pittsburgh, PA 15219, USA</t>
  </si>
  <si>
    <t>Waterstone Dr, Hillsborough, NC 27278, USA</t>
  </si>
  <si>
    <t>6 School St, Essex Junction, VT 05452, USA</t>
  </si>
  <si>
    <t>El Camino Real, Goleta, CA 93117, USA</t>
  </si>
  <si>
    <t>Bot Dr, Puposky, MN 56667, USA</t>
  </si>
  <si>
    <t>450-498 Fair Ln, Tyler, TX 75701, USA</t>
  </si>
  <si>
    <t>1-29 N High St, Columbus, OH 43215, USA</t>
  </si>
  <si>
    <t>601 WI-48, Birchwood, WI 54817, USA</t>
  </si>
  <si>
    <t>2600 W 31st St, Chicago, IL 60608, USA</t>
  </si>
  <si>
    <t>1815-1819 11th Ave, Meridian, MS 39301, USA</t>
  </si>
  <si>
    <t>Anchorage Cir, Grundy, VA 24614, USA</t>
  </si>
  <si>
    <t>Johnson Rd, San Diego, CA 92145, USA</t>
  </si>
  <si>
    <t>1807-1899 Division St, Melrose Park, IL 60160, USA</t>
  </si>
  <si>
    <t>30 Glen Rd, Jamaica Plain, MA 02130, USA</t>
  </si>
  <si>
    <t>400 N Franklin St, Tampa, FL 33602, USA</t>
  </si>
  <si>
    <t>406 OK-10, Fort Gibson, OK 74434, USA</t>
  </si>
  <si>
    <t>983-999 Prospect St, Honolulu, HI 96822, USA</t>
  </si>
  <si>
    <t>I-30 &amp; Jones St &amp; W Lancaster Ave, Fort Worth, TX 76102, USA</t>
  </si>
  <si>
    <t>1086 Joseph E. Boone Blvd NW, Atlanta, GA 30314, USA</t>
  </si>
  <si>
    <t>6300 S Broadway, Littleton, CO 80121, USA</t>
  </si>
  <si>
    <t>7072 Coolidge Ave, Riverside, CA 92506, USA</t>
  </si>
  <si>
    <t>1273 Modoc St, Springfield, OR 97477, USA</t>
  </si>
  <si>
    <t>238 US-6N, Edinboro, PA 16412, USA</t>
  </si>
  <si>
    <t>3011-3027 E Highland Dr, Jonesboro, AR 72401, USA</t>
  </si>
  <si>
    <t>29 Packards, Newington, CT 06111, USA</t>
  </si>
  <si>
    <t>1 Plaza Square, Orange, CA 92866, USA</t>
  </si>
  <si>
    <t>4032-5034 Wilmington Rd, West Paducah, KY 42086, USA</t>
  </si>
  <si>
    <t>523-559 Pirates Cove, Pearl, MS 39208, USA</t>
  </si>
  <si>
    <t>214 Park Ave SW, Aiken, SC 29801, USA</t>
  </si>
  <si>
    <t>2-34 Kwethluk Ln, Bethel, AK 99559, USA</t>
  </si>
  <si>
    <t>3 E Broward Blvd, Fort Lauderdale, FL 33301, USA</t>
  </si>
  <si>
    <t>954 W Hill Ave, Moses Lake, WA 98837, USA</t>
  </si>
  <si>
    <t>163 Reid Hollow Rd, Lynnville, TN 38472, USA</t>
  </si>
  <si>
    <t>2404 Joe Fulton International Trade Cor, Corpus Christi, TX 78401, USA</t>
  </si>
  <si>
    <t>185 Park St, Montclair, NJ 07042, USA</t>
  </si>
  <si>
    <t>61 Heath Hill St, Brookline, MA 02445, USA</t>
  </si>
  <si>
    <t>29501 Catawba St, Wickliffe, OH 44092, USA</t>
  </si>
  <si>
    <t>Kenney Rd, Fairchild AFB, WA 99011, USA</t>
  </si>
  <si>
    <t>9795 Melody Dr, Union, KY 41091, USA</t>
  </si>
  <si>
    <t>138 Van Buren St, Chelsea, MI 48118, USA</t>
  </si>
  <si>
    <t>Fitzsimons Pkwy, Aurora, CO 80045, USA</t>
  </si>
  <si>
    <t>3895 Stewart Ave, Garden City, NY 11530, USA</t>
  </si>
  <si>
    <t>300-354 W Heald St, Sheridan, WY 82801, USA</t>
  </si>
  <si>
    <t>5 Market Square, Fayetteville, NC 28301, USA</t>
  </si>
  <si>
    <t>2131-2135 Adams Ave, Ogden, UT 84401, USA</t>
  </si>
  <si>
    <t>320 Van Ness Ave, San Francisco, CA 94102, USA</t>
  </si>
  <si>
    <t>Southfield Rd &amp; US-12 &amp; Michigan Ave, Dearborn, MI 48126, USA</t>
  </si>
  <si>
    <t>24846 Dana Point Dr, Dana Point, CA 92629, USA</t>
  </si>
  <si>
    <t>2-18 Bridge St, Great Barrington, MA 01230, USA</t>
  </si>
  <si>
    <t>253-273 NY-414, Watkins Glen, NY 14891, USA</t>
  </si>
  <si>
    <t>3702-3704 Mockingbird Ln, Amarillo, TX 79109, USA</t>
  </si>
  <si>
    <t>4300 Fleming Way, Olivehurst, CA 95961, USA</t>
  </si>
  <si>
    <t>807 Lloyd Ave, Royal Oak, MI 48073, USA</t>
  </si>
  <si>
    <t>412 S Linn St, Iowa City, IA 52240, USA</t>
  </si>
  <si>
    <t>303 E Veterans Memorial Blvd, Killeen, TX 76541, USA</t>
  </si>
  <si>
    <t>130 N Maple Ave, Ridgewood, NJ 07450, USA</t>
  </si>
  <si>
    <t>21 E Union St, Jacksonville, FL 32202, USA</t>
  </si>
  <si>
    <t>527 W Jefferson St, Louisville, KY 40202, USA</t>
  </si>
  <si>
    <t>765 Rustic Rd N, Escondido, CA 92025, USA</t>
  </si>
  <si>
    <t>101-199 E Fremont St, Stockton, CA 95202, USA</t>
  </si>
  <si>
    <t>601 Perrin Ave, Greenwood, SC 29646, USA</t>
  </si>
  <si>
    <t>550 Locust St, Winnetka, IL 60093, USA</t>
  </si>
  <si>
    <t>390 W El Camino Real, Sunnyvale, CA 94087, USA</t>
  </si>
  <si>
    <t>5600-5698 85th Ave, Pinellas Park, FL 33781, USA</t>
  </si>
  <si>
    <t>1490 Malibu Cir NE, Palm Bay, FL 32905, USA</t>
  </si>
  <si>
    <t>1509 Cottonwood Creek Rd, Lewistown, MT 59457, USA</t>
  </si>
  <si>
    <t>5101 E Danforth Rd, Edmond, OK 73034, USA</t>
  </si>
  <si>
    <t>419 Herkimer St, Brooklyn, NY 11213, USA</t>
  </si>
  <si>
    <t>1106 N Oak Ridge Ave, Goddard, KS 67052, USA</t>
  </si>
  <si>
    <t>110-126 E San Ysidro Blvd, San Diego, CA 92173, USA</t>
  </si>
  <si>
    <t>1315 Commerce St, Dallas, TX 75202, USA</t>
  </si>
  <si>
    <t>702 State Hwy S-19-41, Johnston, SC 29832, USA</t>
  </si>
  <si>
    <t>1870 NW 21st Terrace, Miami, FL 33142, USA</t>
  </si>
  <si>
    <t>Artillery Rd, Columbia, SC 29229, USA</t>
  </si>
  <si>
    <t>1332 Avolencia Dr, Fullerton, CA 92835, USA</t>
  </si>
  <si>
    <t>306 N 2nd St, Olean, NY 14760, USA</t>
  </si>
  <si>
    <t>1701-1799 N Calispel St, Spokane, WA 99205, USA</t>
  </si>
  <si>
    <t>8600 Brodie Ln, Austin, TX 78745, USA</t>
  </si>
  <si>
    <t>NVvalid input</t>
  </si>
  <si>
    <t>CAvalid input</t>
  </si>
  <si>
    <t>PAvalid input</t>
  </si>
  <si>
    <t>FLvalid input</t>
  </si>
  <si>
    <t>OHvalid input</t>
  </si>
  <si>
    <t>WAvalid input</t>
  </si>
  <si>
    <t>LAvalid input</t>
  </si>
  <si>
    <t>TXvalid input</t>
  </si>
  <si>
    <t>KSvalid input</t>
  </si>
  <si>
    <t>COlid input</t>
  </si>
  <si>
    <t>WIvalid input</t>
  </si>
  <si>
    <t>0G</t>
  </si>
  <si>
    <t>1G</t>
  </si>
  <si>
    <t>2G</t>
  </si>
  <si>
    <t>3G</t>
  </si>
  <si>
    <t>4G</t>
  </si>
  <si>
    <t>5G</t>
  </si>
  <si>
    <t>7G</t>
  </si>
  <si>
    <t>8G</t>
  </si>
  <si>
    <t>9G</t>
  </si>
  <si>
    <t>10G</t>
  </si>
  <si>
    <t>GUNCONTROL</t>
  </si>
  <si>
    <t>ILL</t>
  </si>
  <si>
    <t>WELL</t>
  </si>
  <si>
    <t>asian</t>
  </si>
  <si>
    <t>native am</t>
  </si>
  <si>
    <t>latino</t>
  </si>
  <si>
    <t>male</t>
  </si>
  <si>
    <t>female</t>
  </si>
  <si>
    <t>m</t>
  </si>
  <si>
    <t>suicide</t>
  </si>
  <si>
    <t>age</t>
  </si>
  <si>
    <t>NA</t>
  </si>
  <si>
    <t>police intervention</t>
  </si>
  <si>
    <t>civilian intervention</t>
  </si>
  <si>
    <t>A</t>
  </si>
  <si>
    <t>R</t>
  </si>
  <si>
    <t>W</t>
  </si>
  <si>
    <t>F</t>
  </si>
  <si>
    <t>C</t>
  </si>
  <si>
    <t>P</t>
  </si>
  <si>
    <t>G</t>
  </si>
  <si>
    <t>BA</t>
  </si>
  <si>
    <t>U</t>
  </si>
  <si>
    <t>S</t>
  </si>
  <si>
    <t>s</t>
  </si>
  <si>
    <t>STATE</t>
  </si>
  <si>
    <t>STRICT</t>
  </si>
  <si>
    <t>NOT STRICT</t>
  </si>
  <si>
    <t>WORK</t>
  </si>
  <si>
    <t>RANDOM</t>
  </si>
  <si>
    <t>FAMILY</t>
  </si>
  <si>
    <t>POLITICAL</t>
  </si>
  <si>
    <t>ALTERCATION</t>
  </si>
  <si>
    <t>CRIME</t>
  </si>
  <si>
    <t>GANG</t>
  </si>
  <si>
    <t>SCHOOL</t>
  </si>
  <si>
    <t>motive</t>
  </si>
  <si>
    <t>Na</t>
  </si>
  <si>
    <t>NAA</t>
  </si>
  <si>
    <t>NAAA</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</si>
</sst>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14" fontId="0" fillId="0" borderId="0" xfId="0" applyNumberFormat="1"/>
    <xf numFmtId="0" fontId="0" fillId="0" borderId="0" xfId="0" applyAlignment="1">
      <alignment wrapTex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09"/>
  <sheetViews>
    <sheetView tabSelected="1" zoomScaleNormal="100" workbookViewId="0">
      <pane ySplit="1" topLeftCell="A106" activePane="bottomLeft" state="frozen"/>
      <selection pane="bottomLeft" activeCell="W114" sqref="W114"/>
    </sheetView>
  </sheetViews>
  <sheetFormatPr defaultRowHeight="15" x14ac:dyDescent="0.25"/>
  <cols>
    <col min="3" max="3" width="29.42578125" customWidth="1"/>
    <col min="4" max="4" width="14.42578125" customWidth="1"/>
    <col min="5" max="6" width="9.140625" style="3" customWidth="1"/>
    <col min="7" max="8" width="4" style="3" customWidth="1"/>
    <col min="9" max="16" width="4.28515625" style="3" customWidth="1"/>
    <col min="17" max="17" width="14.7109375" style="3" customWidth="1"/>
    <col min="18" max="18" width="4.28515625" style="3" customWidth="1"/>
    <col min="19" max="19" width="13.85546875" customWidth="1"/>
    <col min="20" max="20" width="8.5703125" customWidth="1"/>
    <col min="31" max="33" width="40.5703125" customWidth="1"/>
    <col min="39" max="39" width="77.5703125" customWidth="1"/>
    <col min="52" max="52" width="17.85546875" customWidth="1"/>
  </cols>
  <sheetData>
    <row r="1" spans="1:54" x14ac:dyDescent="0.25">
      <c r="A1" t="s">
        <v>0</v>
      </c>
      <c r="B1" t="s">
        <v>1</v>
      </c>
      <c r="C1" t="s">
        <v>2</v>
      </c>
      <c r="D1" t="s">
        <v>3</v>
      </c>
      <c r="E1" s="3" t="s">
        <v>1161</v>
      </c>
      <c r="F1" s="3" t="s">
        <v>1160</v>
      </c>
      <c r="G1" s="3" t="s">
        <v>1157</v>
      </c>
      <c r="H1" s="3" t="s">
        <v>1158</v>
      </c>
      <c r="I1" s="3" t="s">
        <v>1158</v>
      </c>
      <c r="J1" s="3" t="s">
        <v>1183</v>
      </c>
      <c r="K1" s="3" t="s">
        <v>1182</v>
      </c>
      <c r="L1" s="3" t="s">
        <v>1181</v>
      </c>
      <c r="M1" s="3" t="s">
        <v>1180</v>
      </c>
      <c r="N1" s="3" t="s">
        <v>1179</v>
      </c>
      <c r="O1" s="3" t="s">
        <v>1178</v>
      </c>
      <c r="P1" s="3" t="s">
        <v>1177</v>
      </c>
      <c r="Q1" s="3" t="s">
        <v>1176</v>
      </c>
      <c r="R1" s="3" t="s">
        <v>1184</v>
      </c>
      <c r="S1" t="s">
        <v>4</v>
      </c>
      <c r="T1" t="s">
        <v>5</v>
      </c>
      <c r="U1" t="s">
        <v>6</v>
      </c>
      <c r="V1" t="s">
        <v>7</v>
      </c>
      <c r="W1" t="s">
        <v>1150</v>
      </c>
      <c r="X1" t="s">
        <v>1149</v>
      </c>
      <c r="Y1" t="s">
        <v>8</v>
      </c>
      <c r="Z1" t="s">
        <v>1153</v>
      </c>
      <c r="AA1" t="s">
        <v>1152</v>
      </c>
      <c r="AB1" t="s">
        <v>1151</v>
      </c>
      <c r="AC1" t="s">
        <v>540</v>
      </c>
      <c r="AD1" t="s">
        <v>473</v>
      </c>
      <c r="AE1" t="s">
        <v>9</v>
      </c>
      <c r="AF1" t="s">
        <v>1155</v>
      </c>
      <c r="AG1" t="s">
        <v>1154</v>
      </c>
      <c r="AH1" t="s">
        <v>10</v>
      </c>
      <c r="AI1" t="s">
        <v>11</v>
      </c>
      <c r="AJ1" t="s">
        <v>12</v>
      </c>
      <c r="AK1" t="s">
        <v>1185</v>
      </c>
      <c r="AL1" t="s">
        <v>873</v>
      </c>
      <c r="AM1" t="s">
        <v>1186</v>
      </c>
      <c r="AN1" t="s">
        <v>1187</v>
      </c>
      <c r="AO1" t="s">
        <v>1173</v>
      </c>
      <c r="AP1" t="s">
        <v>1138</v>
      </c>
      <c r="AQ1" t="s">
        <v>1139</v>
      </c>
      <c r="AR1" t="s">
        <v>1140</v>
      </c>
      <c r="AS1" t="s">
        <v>1141</v>
      </c>
      <c r="AT1" t="s">
        <v>1142</v>
      </c>
      <c r="AU1" t="s">
        <v>1143</v>
      </c>
      <c r="AV1" t="s">
        <v>1144</v>
      </c>
      <c r="AW1" t="s">
        <v>1145</v>
      </c>
      <c r="AX1" t="s">
        <v>1146</v>
      </c>
      <c r="AY1" t="s">
        <v>1147</v>
      </c>
      <c r="AZ1" t="s">
        <v>1148</v>
      </c>
      <c r="BA1" t="s">
        <v>1174</v>
      </c>
      <c r="BB1" t="s">
        <v>1175</v>
      </c>
    </row>
    <row r="2" spans="1:54" x14ac:dyDescent="0.25">
      <c r="W2">
        <f>IF(Y2="NO",1,0)</f>
        <v>0</v>
      </c>
      <c r="AN2" t="str">
        <f t="shared" ref="AN2:AN13" si="0">RIGHT(AM2,13)</f>
        <v/>
      </c>
      <c r="AO2" t="str">
        <f t="shared" ref="AO2:AO65" si="1">LEFT(AN2,2)</f>
        <v/>
      </c>
    </row>
    <row r="3" spans="1:54" x14ac:dyDescent="0.25">
      <c r="A3">
        <v>1</v>
      </c>
      <c r="B3" t="s">
        <v>13</v>
      </c>
      <c r="C3" t="s">
        <v>14</v>
      </c>
      <c r="D3" s="1">
        <v>43009</v>
      </c>
      <c r="E3" s="3">
        <v>0</v>
      </c>
      <c r="F3" s="3">
        <v>0</v>
      </c>
      <c r="G3" s="3">
        <v>1</v>
      </c>
      <c r="I3" s="3">
        <v>64</v>
      </c>
      <c r="J3" s="3">
        <f>IF(R3="S",1,0)</f>
        <v>0</v>
      </c>
      <c r="K3" s="3">
        <f>IF(R3="G",1,0)</f>
        <v>0</v>
      </c>
      <c r="L3" s="3">
        <f>IF(R3="C",1,0)</f>
        <v>0</v>
      </c>
      <c r="M3" s="3">
        <f>IF(R3="A",1,0)</f>
        <v>0</v>
      </c>
      <c r="N3" s="3">
        <f>IF(R3="p",1,0)</f>
        <v>0</v>
      </c>
      <c r="O3" s="3">
        <f>IF(R3="F",1,0)</f>
        <v>0</v>
      </c>
      <c r="P3" s="3">
        <f>IF(R3="R",1,0)</f>
        <v>1</v>
      </c>
      <c r="Q3" s="3">
        <f t="shared" ref="Q3:Q5" si="2">IF(R3="W",1,0)</f>
        <v>0</v>
      </c>
      <c r="R3" s="3" t="s">
        <v>1163</v>
      </c>
      <c r="T3">
        <v>58</v>
      </c>
      <c r="U3">
        <v>515</v>
      </c>
      <c r="V3">
        <v>573</v>
      </c>
      <c r="W3">
        <f t="shared" ref="W3:W45" si="3">IF(Y3="NO",1,0)</f>
        <v>0</v>
      </c>
      <c r="X3">
        <f>IF(Y3="YES",1,0)</f>
        <v>0</v>
      </c>
      <c r="Y3" t="s">
        <v>15</v>
      </c>
      <c r="Z3">
        <f>IF(AE3="latino",1,0)</f>
        <v>0</v>
      </c>
      <c r="AA3">
        <f>IF(OR(AE3={"Native american","native american or alaska native"}),1,0)</f>
        <v>0</v>
      </c>
      <c r="AB3">
        <f>IF(OR(AE3={"asian","asian american"}),1,0)</f>
        <v>0</v>
      </c>
      <c r="AC3">
        <f>IF(OR(AE3={"black american or african american","black"}),1,0)</f>
        <v>0</v>
      </c>
      <c r="AD3">
        <f>IF(OR(AE3={"White","White American or European American"}),1,0)</f>
        <v>1</v>
      </c>
      <c r="AE3" t="s">
        <v>473</v>
      </c>
      <c r="AF3">
        <f>IF(OR(AH3={"female","f"}),1,0)</f>
        <v>0</v>
      </c>
      <c r="AG3">
        <f>IF(OR(AH3={"m","male"}),1,0)</f>
        <v>1</v>
      </c>
      <c r="AH3" t="s">
        <v>1156</v>
      </c>
      <c r="AK3" t="s">
        <v>873</v>
      </c>
      <c r="AL3" t="s">
        <v>873</v>
      </c>
      <c r="AM3" t="s">
        <v>1127</v>
      </c>
      <c r="AN3" t="str">
        <f t="shared" si="0"/>
        <v>NVvalid input</v>
      </c>
      <c r="AO3" t="str">
        <f t="shared" si="1"/>
        <v>NV</v>
      </c>
      <c r="AP3">
        <f>IF(OR(AO3={"AZ","ID","KS","KY","LA","NM","NV","OK","SD","TX","WV"}),0,0)</f>
        <v>0</v>
      </c>
      <c r="AQ3">
        <f>IF(OR(AO3={"AR","MO","MS","MT","OH","VT"}),1,0)</f>
        <v>0</v>
      </c>
      <c r="AR3">
        <f>IF(OR(AO3={"FL","GA","ME","ND","NH","SC","TN","WA","WI","WI","WY"}),2,0)</f>
        <v>0</v>
      </c>
      <c r="AS3">
        <f>IF(OR(AO3={"LN","UT"}),3,0)</f>
        <v>0</v>
      </c>
      <c r="AT3">
        <f>IF(OR(AO3={"AL","CO","VA"}),4,0)</f>
        <v>0</v>
      </c>
      <c r="AU3">
        <f>IF(OR(AO3={"DE","MN","NC","NE","OR","PA"}),5,0)</f>
        <v>0</v>
      </c>
      <c r="AV3">
        <f>IF(OR(AO3={"LA","MI","RI"}),7,0)</f>
        <v>0</v>
      </c>
      <c r="AW3">
        <f>IF(OR(AO3={"CA","IL","MD"}),8,0)</f>
        <v>0</v>
      </c>
      <c r="AX3">
        <f>IF(OR(AO3={"CT","DC","MA"}),9,0)</f>
        <v>0</v>
      </c>
      <c r="AY3">
        <f>IF(OR(AO3={"NJ","NY"}),10,0)</f>
        <v>0</v>
      </c>
      <c r="AZ3">
        <f>SUM(AP3:AY3)</f>
        <v>0</v>
      </c>
      <c r="BA3">
        <f t="shared" ref="BA3:BA66" si="4">IF(AZ3&gt;4,1,0)</f>
        <v>0</v>
      </c>
      <c r="BB3">
        <f t="shared" ref="BB3:BB66" si="5">IF(AZ3&lt;5,1,0)</f>
        <v>1</v>
      </c>
    </row>
    <row r="4" spans="1:54" x14ac:dyDescent="0.25">
      <c r="A4">
        <v>2</v>
      </c>
      <c r="B4" t="s">
        <v>16</v>
      </c>
      <c r="C4" t="s">
        <v>17</v>
      </c>
      <c r="D4" s="1">
        <v>42900</v>
      </c>
      <c r="E4" s="3">
        <v>0</v>
      </c>
      <c r="F4" s="3">
        <v>1</v>
      </c>
      <c r="G4" s="3">
        <v>1</v>
      </c>
      <c r="I4" s="3">
        <v>38</v>
      </c>
      <c r="J4" s="3">
        <f t="shared" ref="J4:J67" si="6">IF(R4="S",1,0)</f>
        <v>0</v>
      </c>
      <c r="K4" s="3">
        <f t="shared" ref="K4:K67" si="7">IF(R4="G",1,0)</f>
        <v>0</v>
      </c>
      <c r="L4" s="3">
        <f t="shared" ref="L4:L67" si="8">IF(R4="C",1,0)</f>
        <v>0</v>
      </c>
      <c r="M4" s="3">
        <f t="shared" ref="M4:M67" si="9">IF(R4="A",1,0)</f>
        <v>0</v>
      </c>
      <c r="N4" s="3">
        <f t="shared" ref="N4:N67" si="10">IF(R4="p",1,0)</f>
        <v>0</v>
      </c>
      <c r="O4" s="3">
        <f t="shared" ref="O4:O67" si="11">IF(R4="F",1,0)</f>
        <v>0</v>
      </c>
      <c r="P4" s="3">
        <f t="shared" ref="P4:P67" si="12">IF(R4="R",1,0)</f>
        <v>0</v>
      </c>
      <c r="Q4" s="3">
        <f t="shared" si="2"/>
        <v>1</v>
      </c>
      <c r="R4" s="3" t="s">
        <v>1164</v>
      </c>
      <c r="S4" t="s">
        <v>18</v>
      </c>
      <c r="T4">
        <v>3</v>
      </c>
      <c r="U4">
        <v>2</v>
      </c>
      <c r="V4">
        <v>5</v>
      </c>
      <c r="W4">
        <f t="shared" si="3"/>
        <v>0</v>
      </c>
      <c r="X4">
        <f t="shared" ref="X4:X45" si="13">IF(Y4="YES",1,0)</f>
        <v>1</v>
      </c>
      <c r="Y4" t="s">
        <v>19</v>
      </c>
      <c r="Z4">
        <f t="shared" ref="Z4:Z45" si="14">IF(AE4="latino",1,0)</f>
        <v>0</v>
      </c>
      <c r="AA4">
        <f>IF(OR(AE4={"Native american","native american or alaska native"}),1,0)</f>
        <v>0</v>
      </c>
      <c r="AB4">
        <f>IF(OR(AE4={"asian","asian american"}),1,0)</f>
        <v>1</v>
      </c>
      <c r="AC4">
        <f>IF(OR(AE4={"black american or african american","black"}),1,0)</f>
        <v>0</v>
      </c>
      <c r="AD4">
        <f>IF(OR(AE4={"White","White American or European American"}),1,0)</f>
        <v>0</v>
      </c>
      <c r="AE4" t="s">
        <v>20</v>
      </c>
      <c r="AF4">
        <f>IF(OR(AH4={"female","f"}),1,0)</f>
        <v>0</v>
      </c>
      <c r="AG4">
        <f>IF(OR(AH4={"m","male"}),1,0)</f>
        <v>1</v>
      </c>
      <c r="AH4" t="s">
        <v>21</v>
      </c>
      <c r="AK4" t="s">
        <v>873</v>
      </c>
      <c r="AL4" t="s">
        <v>873</v>
      </c>
      <c r="AM4" t="s">
        <v>1128</v>
      </c>
      <c r="AN4" t="str">
        <f t="shared" si="0"/>
        <v>CAvalid input</v>
      </c>
      <c r="AO4" t="str">
        <f t="shared" si="1"/>
        <v>CA</v>
      </c>
      <c r="AP4">
        <f>IF(OR(AO4={"AZ","ID","KS","KY","LA","NM","NV","OK","SD","TX","WV"}),0,0)</f>
        <v>0</v>
      </c>
      <c r="AQ4">
        <f>IF(OR(AO4={"AR","MO","MS","MT","OH","VT"}),1,0)</f>
        <v>0</v>
      </c>
      <c r="AR4">
        <f>IF(OR(AO4={"FL","GA","ME","ND","NH","SC","TN","WA","WI","WI","WY"}),2,0)</f>
        <v>0</v>
      </c>
      <c r="AS4">
        <f>IF(OR(AO4={"LN","UT"}),3,0)</f>
        <v>0</v>
      </c>
      <c r="AT4">
        <f>IF(OR(AO4={"AL","CO","VA"}),4,0)</f>
        <v>0</v>
      </c>
      <c r="AU4">
        <f>IF(OR(AO4={"DE","MN","NC","NE","OR","PA"}),5,0)</f>
        <v>0</v>
      </c>
      <c r="AV4">
        <f>IF(OR(AO4={"LA","MI","RI"}),7,0)</f>
        <v>0</v>
      </c>
      <c r="AW4">
        <f>IF(OR(AO4={"CA","IL","MD"}),8,0)</f>
        <v>8</v>
      </c>
      <c r="AX4">
        <f>IF(OR(AO4={"CT","DC","MA"}),9,0)</f>
        <v>0</v>
      </c>
      <c r="AY4">
        <f>IF(OR(AO4={"NJ","NY"}),10,0)</f>
        <v>0</v>
      </c>
      <c r="AZ4">
        <f t="shared" ref="AZ4:AZ45" si="15">SUM(AP4:AY4)</f>
        <v>8</v>
      </c>
      <c r="BA4">
        <f t="shared" si="4"/>
        <v>1</v>
      </c>
      <c r="BB4">
        <f t="shared" si="5"/>
        <v>0</v>
      </c>
    </row>
    <row r="5" spans="1:54" x14ac:dyDescent="0.25">
      <c r="A5">
        <v>3</v>
      </c>
      <c r="B5" t="s">
        <v>22</v>
      </c>
      <c r="C5" t="s">
        <v>23</v>
      </c>
      <c r="D5" s="1">
        <v>42893</v>
      </c>
      <c r="E5" s="3">
        <v>0</v>
      </c>
      <c r="F5" s="3">
        <v>0</v>
      </c>
      <c r="G5" s="3">
        <v>1</v>
      </c>
      <c r="I5" s="3">
        <v>24</v>
      </c>
      <c r="J5" s="3">
        <f t="shared" si="6"/>
        <v>0</v>
      </c>
      <c r="K5" s="3">
        <f t="shared" si="7"/>
        <v>0</v>
      </c>
      <c r="L5" s="3">
        <f t="shared" si="8"/>
        <v>0</v>
      </c>
      <c r="M5" s="3">
        <f t="shared" si="9"/>
        <v>0</v>
      </c>
      <c r="N5" s="3">
        <f t="shared" si="10"/>
        <v>0</v>
      </c>
      <c r="O5" s="3">
        <f t="shared" si="11"/>
        <v>0</v>
      </c>
      <c r="P5" s="3">
        <f t="shared" si="12"/>
        <v>0</v>
      </c>
      <c r="Q5" s="3">
        <f t="shared" si="2"/>
        <v>1</v>
      </c>
      <c r="R5" s="3" t="s">
        <v>1164</v>
      </c>
      <c r="S5" t="s">
        <v>24</v>
      </c>
      <c r="T5">
        <v>3</v>
      </c>
      <c r="U5">
        <v>0</v>
      </c>
      <c r="V5">
        <v>3</v>
      </c>
      <c r="W5">
        <f t="shared" si="3"/>
        <v>0</v>
      </c>
      <c r="X5">
        <f t="shared" si="13"/>
        <v>0</v>
      </c>
      <c r="Y5" t="s">
        <v>15</v>
      </c>
      <c r="Z5">
        <f t="shared" si="14"/>
        <v>0</v>
      </c>
      <c r="AA5">
        <f>IF(OR(AE5={"Native american","native american or alaska native"}),1,0)</f>
        <v>0</v>
      </c>
      <c r="AB5">
        <f>IF(OR(AE5={"asian","asian american"}),1,0)</f>
        <v>0</v>
      </c>
      <c r="AC5">
        <f>IF(OR(AE5={"black american or african american","black"}),1,0)</f>
        <v>0</v>
      </c>
      <c r="AD5">
        <f>IF(OR(AE5={"White","White American or European American"}),1,0)</f>
        <v>1</v>
      </c>
      <c r="AE5" t="s">
        <v>25</v>
      </c>
      <c r="AF5">
        <f>IF(OR(AH5={"female","f"}),1,0)</f>
        <v>0</v>
      </c>
      <c r="AG5">
        <f>IF(OR(AH5={"m","male"}),1,0)</f>
        <v>1</v>
      </c>
      <c r="AH5" t="s">
        <v>21</v>
      </c>
      <c r="AK5" t="s">
        <v>873</v>
      </c>
      <c r="AL5" t="s">
        <v>873</v>
      </c>
      <c r="AM5" t="s">
        <v>1129</v>
      </c>
      <c r="AN5" t="str">
        <f t="shared" si="0"/>
        <v>PAvalid input</v>
      </c>
      <c r="AO5" t="str">
        <f t="shared" si="1"/>
        <v>PA</v>
      </c>
      <c r="AP5">
        <f>IF(OR(AO5={"AZ","ID","KS","KY","LA","NM","NV","OK","SD","TX","WV"}),0,0)</f>
        <v>0</v>
      </c>
      <c r="AQ5">
        <f>IF(OR(AO5={"AR","MO","MS","MT","OH","VT"}),1,0)</f>
        <v>0</v>
      </c>
      <c r="AR5">
        <f>IF(OR(AO5={"FL","GA","ME","ND","NH","SC","TN","WA","WI","WI","WY"}),2,0)</f>
        <v>0</v>
      </c>
      <c r="AS5">
        <f>IF(OR(AO5={"LN","UT"}),3,0)</f>
        <v>0</v>
      </c>
      <c r="AT5">
        <f>IF(OR(AO5={"AL","CO","VA"}),4,0)</f>
        <v>0</v>
      </c>
      <c r="AU5">
        <f>IF(OR(AO5={"DE","MN","NC","NE","OR","PA"}),5,0)</f>
        <v>5</v>
      </c>
      <c r="AV5">
        <f>IF(OR(AO5={"LA","MI","RI"}),7,0)</f>
        <v>0</v>
      </c>
      <c r="AW5">
        <f>IF(OR(AO5={"CA","IL","MD"}),8,0)</f>
        <v>0</v>
      </c>
      <c r="AX5">
        <f>IF(OR(AO5={"CT","DC","MA"}),9,0)</f>
        <v>0</v>
      </c>
      <c r="AY5">
        <f>IF(OR(AO5={"NJ","NY"}),10,0)</f>
        <v>0</v>
      </c>
      <c r="AZ5">
        <f t="shared" si="15"/>
        <v>5</v>
      </c>
      <c r="BA5">
        <f t="shared" si="4"/>
        <v>1</v>
      </c>
      <c r="BB5">
        <f t="shared" si="5"/>
        <v>0</v>
      </c>
    </row>
    <row r="6" spans="1:54" x14ac:dyDescent="0.25">
      <c r="A6">
        <v>4</v>
      </c>
      <c r="B6" t="s">
        <v>26</v>
      </c>
      <c r="C6" t="s">
        <v>27</v>
      </c>
      <c r="D6" s="1">
        <v>42891</v>
      </c>
      <c r="G6" s="3">
        <v>1</v>
      </c>
      <c r="I6" s="3">
        <v>45</v>
      </c>
      <c r="J6" s="3">
        <f t="shared" si="6"/>
        <v>0</v>
      </c>
      <c r="K6" s="3">
        <f t="shared" si="7"/>
        <v>0</v>
      </c>
      <c r="L6" s="3">
        <f t="shared" si="8"/>
        <v>0</v>
      </c>
      <c r="M6" s="3">
        <f t="shared" si="9"/>
        <v>0</v>
      </c>
      <c r="N6" s="3">
        <f t="shared" si="10"/>
        <v>0</v>
      </c>
      <c r="O6" s="3">
        <f t="shared" si="11"/>
        <v>0</v>
      </c>
      <c r="P6" s="3">
        <f t="shared" si="12"/>
        <v>0</v>
      </c>
      <c r="Q6" s="3">
        <f>IF(R6="W",1,0)</f>
        <v>1</v>
      </c>
      <c r="R6" s="3" t="s">
        <v>1164</v>
      </c>
      <c r="S6" t="s">
        <v>28</v>
      </c>
      <c r="T6">
        <v>5</v>
      </c>
      <c r="U6">
        <v>0</v>
      </c>
      <c r="V6">
        <v>5</v>
      </c>
      <c r="W6">
        <f t="shared" si="3"/>
        <v>0</v>
      </c>
      <c r="X6">
        <f t="shared" si="13"/>
        <v>0</v>
      </c>
      <c r="Y6" t="s">
        <v>15</v>
      </c>
      <c r="Z6">
        <f t="shared" si="14"/>
        <v>0</v>
      </c>
      <c r="AA6">
        <f>IF(OR(AE6={"Native american","native american or alaska native"}),1,0)</f>
        <v>0</v>
      </c>
      <c r="AB6">
        <f>IF(OR(AE6={"asian","asian american"}),1,0)</f>
        <v>0</v>
      </c>
      <c r="AC6">
        <f>IF(OR(AE6={"black american or african american","black"}),1,0)</f>
        <v>0</v>
      </c>
      <c r="AD6">
        <f>IF(OR(AE6={"White","White American or European American"}),1,0)</f>
        <v>0</v>
      </c>
      <c r="AF6">
        <f>IF(OR(AH6={"female","f"}),1,0)</f>
        <v>0</v>
      </c>
      <c r="AG6">
        <f>IF(OR(AH6={"m","male"}),1,0)</f>
        <v>1</v>
      </c>
      <c r="AH6" t="s">
        <v>21</v>
      </c>
      <c r="AK6" t="s">
        <v>873</v>
      </c>
      <c r="AL6" t="s">
        <v>873</v>
      </c>
      <c r="AM6" t="s">
        <v>1130</v>
      </c>
      <c r="AN6" t="str">
        <f t="shared" si="0"/>
        <v>FLvalid input</v>
      </c>
      <c r="AO6" t="str">
        <f t="shared" si="1"/>
        <v>FL</v>
      </c>
      <c r="AP6">
        <f>IF(OR(AO6={"AZ","ID","KS","KY","LA","NM","NV","OK","SD","TX","WV"}),0,0)</f>
        <v>0</v>
      </c>
      <c r="AQ6">
        <f>IF(OR(AO6={"AR","MO","MS","MT","OH","VT"}),1,0)</f>
        <v>0</v>
      </c>
      <c r="AR6">
        <f>IF(OR(AO6={"FL","GA","ME","ND","NH","SC","TN","WA","WI","WI","WY"}),2,0)</f>
        <v>2</v>
      </c>
      <c r="AS6">
        <f>IF(OR(AO6={"LN","UT"}),3,0)</f>
        <v>0</v>
      </c>
      <c r="AT6">
        <f>IF(OR(AO6={"AL","CO","VA"}),4,0)</f>
        <v>0</v>
      </c>
      <c r="AU6">
        <f>IF(OR(AO6={"DE","MN","NC","NE","OR","PA"}),5,0)</f>
        <v>0</v>
      </c>
      <c r="AV6">
        <f>IF(OR(AO6={"LA","MI","RI"}),7,0)</f>
        <v>0</v>
      </c>
      <c r="AW6">
        <f>IF(OR(AO6={"CA","IL","MD"}),8,0)</f>
        <v>0</v>
      </c>
      <c r="AX6">
        <f>IF(OR(AO6={"CT","DC","MA"}),9,0)</f>
        <v>0</v>
      </c>
      <c r="AY6">
        <f>IF(OR(AO6={"NJ","NY"}),10,0)</f>
        <v>0</v>
      </c>
      <c r="AZ6">
        <f t="shared" si="15"/>
        <v>2</v>
      </c>
      <c r="BA6">
        <f t="shared" si="4"/>
        <v>0</v>
      </c>
      <c r="BB6">
        <f t="shared" si="5"/>
        <v>1</v>
      </c>
    </row>
    <row r="7" spans="1:54" x14ac:dyDescent="0.25">
      <c r="A7">
        <v>5</v>
      </c>
      <c r="B7" t="s">
        <v>29</v>
      </c>
      <c r="C7" t="s">
        <v>30</v>
      </c>
      <c r="D7" s="1">
        <v>42867</v>
      </c>
      <c r="G7" s="3">
        <v>0</v>
      </c>
      <c r="I7" s="3">
        <v>43</v>
      </c>
      <c r="J7" s="3">
        <f t="shared" si="6"/>
        <v>0</v>
      </c>
      <c r="K7" s="3">
        <f t="shared" si="7"/>
        <v>0</v>
      </c>
      <c r="L7" s="3">
        <f t="shared" si="8"/>
        <v>0</v>
      </c>
      <c r="M7" s="3">
        <f t="shared" si="9"/>
        <v>0</v>
      </c>
      <c r="N7" s="3">
        <f t="shared" si="10"/>
        <v>0</v>
      </c>
      <c r="O7" s="3">
        <f t="shared" si="11"/>
        <v>1</v>
      </c>
      <c r="P7" s="3">
        <f t="shared" si="12"/>
        <v>0</v>
      </c>
      <c r="Q7" s="3">
        <f t="shared" ref="Q7:Q70" si="16">IF(R7="W",1,0)</f>
        <v>0</v>
      </c>
      <c r="R7" s="3" t="s">
        <v>1165</v>
      </c>
      <c r="S7" t="s">
        <v>31</v>
      </c>
      <c r="T7">
        <v>3</v>
      </c>
      <c r="U7">
        <v>0</v>
      </c>
      <c r="V7">
        <v>3</v>
      </c>
      <c r="W7">
        <f t="shared" si="3"/>
        <v>0</v>
      </c>
      <c r="X7">
        <f t="shared" si="13"/>
        <v>1</v>
      </c>
      <c r="Y7" t="s">
        <v>19</v>
      </c>
      <c r="Z7">
        <f t="shared" si="14"/>
        <v>0</v>
      </c>
      <c r="AA7">
        <f>IF(OR(AE7={"Native american","native american or alaska native"}),1,0)</f>
        <v>0</v>
      </c>
      <c r="AB7">
        <f>IF(OR(AE7={"asian","asian american"}),1,0)</f>
        <v>0</v>
      </c>
      <c r="AC7">
        <f>IF(OR(AE7={"black american or african american","black"}),1,0)</f>
        <v>0</v>
      </c>
      <c r="AD7">
        <f>IF(OR(AE7={"White","White American or European American"}),1,0)</f>
        <v>1</v>
      </c>
      <c r="AE7" t="s">
        <v>25</v>
      </c>
      <c r="AF7">
        <f>IF(OR(AH7={"female","f"}),1,0)</f>
        <v>0</v>
      </c>
      <c r="AG7">
        <f>IF(OR(AH7={"m","male"}),1,0)</f>
        <v>1</v>
      </c>
      <c r="AH7" t="s">
        <v>21</v>
      </c>
      <c r="AK7" t="s">
        <v>873</v>
      </c>
      <c r="AL7" t="s">
        <v>873</v>
      </c>
      <c r="AM7" t="s">
        <v>1131</v>
      </c>
      <c r="AN7" t="str">
        <f t="shared" si="0"/>
        <v>OHvalid input</v>
      </c>
      <c r="AO7" t="str">
        <f t="shared" si="1"/>
        <v>OH</v>
      </c>
      <c r="AP7">
        <f>IF(OR(AO7={"AZ","ID","KS","KY","LA","NM","NV","OK","SD","TX","WV"}),0,0)</f>
        <v>0</v>
      </c>
      <c r="AQ7">
        <f>IF(OR(AO7={"AR","MO","MS","MT","OH","VT"}),1,0)</f>
        <v>1</v>
      </c>
      <c r="AR7">
        <f>IF(OR(AO7={"FL","GA","ME","ND","NH","SC","TN","WA","WI","WI","WY"}),2,0)</f>
        <v>0</v>
      </c>
      <c r="AS7">
        <f>IF(OR(AO7={"LN","UT"}),3,0)</f>
        <v>0</v>
      </c>
      <c r="AT7">
        <f>IF(OR(AO7={"AL","CO","VA"}),4,0)</f>
        <v>0</v>
      </c>
      <c r="AU7">
        <f>IF(OR(AO7={"DE","MN","NC","NE","OR","PA"}),5,0)</f>
        <v>0</v>
      </c>
      <c r="AV7">
        <f>IF(OR(AO7={"LA","MI","RI"}),7,0)</f>
        <v>0</v>
      </c>
      <c r="AW7">
        <f>IF(OR(AO7={"CA","IL","MD"}),8,0)</f>
        <v>0</v>
      </c>
      <c r="AX7">
        <f>IF(OR(AO7={"CT","DC","MA"}),9,0)</f>
        <v>0</v>
      </c>
      <c r="AY7">
        <f>IF(OR(AO7={"NJ","NY"}),10,0)</f>
        <v>0</v>
      </c>
      <c r="AZ7">
        <f t="shared" si="15"/>
        <v>1</v>
      </c>
      <c r="BA7">
        <f t="shared" si="4"/>
        <v>0</v>
      </c>
      <c r="BB7">
        <f t="shared" si="5"/>
        <v>1</v>
      </c>
    </row>
    <row r="8" spans="1:54" x14ac:dyDescent="0.25">
      <c r="A8">
        <v>6</v>
      </c>
      <c r="B8" t="s">
        <v>32</v>
      </c>
      <c r="C8" t="s">
        <v>33</v>
      </c>
      <c r="D8" s="1">
        <v>42843</v>
      </c>
      <c r="E8" s="3">
        <v>0</v>
      </c>
      <c r="F8" s="3">
        <v>1</v>
      </c>
      <c r="G8" s="3">
        <v>0</v>
      </c>
      <c r="I8" s="3">
        <v>39</v>
      </c>
      <c r="J8" s="3">
        <f t="shared" si="6"/>
        <v>0</v>
      </c>
      <c r="K8" s="3">
        <f t="shared" si="7"/>
        <v>0</v>
      </c>
      <c r="L8" s="3">
        <f t="shared" si="8"/>
        <v>0</v>
      </c>
      <c r="M8" s="3">
        <f t="shared" si="9"/>
        <v>0</v>
      </c>
      <c r="N8" s="3">
        <f t="shared" si="10"/>
        <v>1</v>
      </c>
      <c r="O8" s="3">
        <f t="shared" si="11"/>
        <v>0</v>
      </c>
      <c r="P8" s="3">
        <f t="shared" si="12"/>
        <v>0</v>
      </c>
      <c r="Q8" s="3">
        <f t="shared" si="16"/>
        <v>0</v>
      </c>
      <c r="R8" s="3" t="s">
        <v>1167</v>
      </c>
      <c r="S8" t="s">
        <v>34</v>
      </c>
      <c r="T8">
        <v>3</v>
      </c>
      <c r="U8">
        <v>0</v>
      </c>
      <c r="V8">
        <v>3</v>
      </c>
      <c r="W8">
        <f t="shared" si="3"/>
        <v>0</v>
      </c>
      <c r="X8">
        <f t="shared" si="13"/>
        <v>0</v>
      </c>
      <c r="Y8" t="s">
        <v>15</v>
      </c>
      <c r="Z8">
        <f t="shared" si="14"/>
        <v>0</v>
      </c>
      <c r="AA8">
        <f>IF(OR(AE8={"Native american","native american or alaska native"}),1,0)</f>
        <v>0</v>
      </c>
      <c r="AB8">
        <f>IF(OR(AE8={"asian","asian american"}),1,0)</f>
        <v>0</v>
      </c>
      <c r="AC8">
        <f>IF(OR(AE8={"black american or african american","black"}),1,0)</f>
        <v>1</v>
      </c>
      <c r="AD8">
        <f>IF(OR(AE8={"White","White American or European American"}),1,0)</f>
        <v>0</v>
      </c>
      <c r="AE8" t="s">
        <v>35</v>
      </c>
      <c r="AF8">
        <f>IF(OR(AH8={"female","f"}),1,0)</f>
        <v>0</v>
      </c>
      <c r="AG8">
        <f>IF(OR(AH8={"m","male"}),1,0)</f>
        <v>1</v>
      </c>
      <c r="AH8" t="s">
        <v>21</v>
      </c>
      <c r="AK8" t="s">
        <v>873</v>
      </c>
      <c r="AL8" t="s">
        <v>873</v>
      </c>
      <c r="AM8" t="s">
        <v>1128</v>
      </c>
      <c r="AN8" t="str">
        <f t="shared" si="0"/>
        <v>CAvalid input</v>
      </c>
      <c r="AO8" t="str">
        <f t="shared" si="1"/>
        <v>CA</v>
      </c>
      <c r="AP8">
        <f>IF(OR(AO8={"AZ","ID","KS","KY","LA","NM","NV","OK","SD","TX","WV"}),0,0)</f>
        <v>0</v>
      </c>
      <c r="AQ8">
        <f>IF(OR(AO8={"AR","MO","MS","MT","OH","VT"}),1,0)</f>
        <v>0</v>
      </c>
      <c r="AR8">
        <f>IF(OR(AO8={"FL","GA","ME","ND","NH","SC","TN","WA","WI","WI","WY"}),2,0)</f>
        <v>0</v>
      </c>
      <c r="AS8">
        <f>IF(OR(AO8={"LN","UT"}),3,0)</f>
        <v>0</v>
      </c>
      <c r="AT8">
        <f>IF(OR(AO8={"AL","CO","VA"}),4,0)</f>
        <v>0</v>
      </c>
      <c r="AU8">
        <f>IF(OR(AO8={"DE","MN","NC","NE","OR","PA"}),5,0)</f>
        <v>0</v>
      </c>
      <c r="AV8">
        <f>IF(OR(AO8={"LA","MI","RI"}),7,0)</f>
        <v>0</v>
      </c>
      <c r="AW8">
        <f>IF(OR(AO8={"CA","IL","MD"}),8,0)</f>
        <v>8</v>
      </c>
      <c r="AX8">
        <f>IF(OR(AO8={"CT","DC","MA"}),9,0)</f>
        <v>0</v>
      </c>
      <c r="AY8">
        <f>IF(OR(AO8={"NJ","NY"}),10,0)</f>
        <v>0</v>
      </c>
      <c r="AZ8">
        <f t="shared" si="15"/>
        <v>8</v>
      </c>
      <c r="BA8">
        <f t="shared" si="4"/>
        <v>1</v>
      </c>
      <c r="BB8">
        <f t="shared" si="5"/>
        <v>0</v>
      </c>
    </row>
    <row r="9" spans="1:54" x14ac:dyDescent="0.25">
      <c r="A9">
        <v>7</v>
      </c>
      <c r="B9" t="s">
        <v>36</v>
      </c>
      <c r="C9" t="s">
        <v>37</v>
      </c>
      <c r="D9" s="1">
        <v>42741</v>
      </c>
      <c r="E9" s="3">
        <v>0</v>
      </c>
      <c r="F9" s="3">
        <v>1</v>
      </c>
      <c r="G9" s="3">
        <v>0</v>
      </c>
      <c r="I9" s="3">
        <v>26</v>
      </c>
      <c r="J9" s="3">
        <f t="shared" si="6"/>
        <v>0</v>
      </c>
      <c r="K9" s="3">
        <f t="shared" si="7"/>
        <v>0</v>
      </c>
      <c r="L9" s="3">
        <f t="shared" si="8"/>
        <v>0</v>
      </c>
      <c r="M9" s="3">
        <f t="shared" si="9"/>
        <v>0</v>
      </c>
      <c r="N9" s="3">
        <f t="shared" si="10"/>
        <v>0</v>
      </c>
      <c r="O9" s="3">
        <f t="shared" si="11"/>
        <v>0</v>
      </c>
      <c r="P9" s="3">
        <f t="shared" si="12"/>
        <v>1</v>
      </c>
      <c r="Q9" s="3">
        <f t="shared" si="16"/>
        <v>0</v>
      </c>
      <c r="R9" s="3" t="s">
        <v>1163</v>
      </c>
      <c r="S9" t="s">
        <v>38</v>
      </c>
      <c r="T9">
        <v>5</v>
      </c>
      <c r="U9">
        <v>6</v>
      </c>
      <c r="V9">
        <v>11</v>
      </c>
      <c r="W9">
        <f t="shared" si="3"/>
        <v>0</v>
      </c>
      <c r="X9">
        <f t="shared" si="13"/>
        <v>1</v>
      </c>
      <c r="Y9" t="s">
        <v>19</v>
      </c>
      <c r="Z9">
        <f t="shared" si="14"/>
        <v>1</v>
      </c>
      <c r="AA9">
        <f>IF(OR(AE9={"Native american","native american or alaska native"}),1,0)</f>
        <v>0</v>
      </c>
      <c r="AB9">
        <f>IF(OR(AE9={"asian","asian american"}),1,0)</f>
        <v>0</v>
      </c>
      <c r="AC9">
        <f>IF(OR(AE9={"black american or african american","black"}),1,0)</f>
        <v>0</v>
      </c>
      <c r="AD9">
        <f>IF(OR(AE9={"White","White American or European American"}),1,0)</f>
        <v>0</v>
      </c>
      <c r="AE9" t="s">
        <v>39</v>
      </c>
      <c r="AF9">
        <f>IF(OR(AH9={"female","f"}),1,0)</f>
        <v>0</v>
      </c>
      <c r="AG9">
        <f>IF(OR(AH9={"m","male"}),1,0)</f>
        <v>1</v>
      </c>
      <c r="AH9" t="s">
        <v>21</v>
      </c>
      <c r="AK9" t="s">
        <v>873</v>
      </c>
      <c r="AL9" t="s">
        <v>873</v>
      </c>
      <c r="AM9" t="s">
        <v>1130</v>
      </c>
      <c r="AN9" t="str">
        <f t="shared" si="0"/>
        <v>FLvalid input</v>
      </c>
      <c r="AO9" t="str">
        <f t="shared" si="1"/>
        <v>FL</v>
      </c>
      <c r="AP9">
        <f>IF(OR(AO9={"AZ","ID","KS","KY","LA","NM","NV","OK","SD","TX","WV"}),0,0)</f>
        <v>0</v>
      </c>
      <c r="AQ9">
        <f>IF(OR(AO9={"AR","MO","MS","MT","OH","VT"}),1,0)</f>
        <v>0</v>
      </c>
      <c r="AR9">
        <f>IF(OR(AO9={"FL","GA","ME","ND","NH","SC","TN","WA","WI","WI","WY"}),2,0)</f>
        <v>2</v>
      </c>
      <c r="AS9">
        <f>IF(OR(AO9={"LN","UT"}),3,0)</f>
        <v>0</v>
      </c>
      <c r="AT9">
        <f>IF(OR(AO9={"AL","CO","VA"}),4,0)</f>
        <v>0</v>
      </c>
      <c r="AU9">
        <f>IF(OR(AO9={"DE","MN","NC","NE","OR","PA"}),5,0)</f>
        <v>0</v>
      </c>
      <c r="AV9">
        <f>IF(OR(AO9={"LA","MI","RI"}),7,0)</f>
        <v>0</v>
      </c>
      <c r="AW9">
        <f>IF(OR(AO9={"CA","IL","MD"}),8,0)</f>
        <v>0</v>
      </c>
      <c r="AX9">
        <f>IF(OR(AO9={"CT","DC","MA"}),9,0)</f>
        <v>0</v>
      </c>
      <c r="AY9">
        <f>IF(OR(AO9={"NJ","NY"}),10,0)</f>
        <v>0</v>
      </c>
      <c r="AZ9">
        <f t="shared" si="15"/>
        <v>2</v>
      </c>
      <c r="BA9">
        <f t="shared" si="4"/>
        <v>0</v>
      </c>
      <c r="BB9">
        <f t="shared" si="5"/>
        <v>1</v>
      </c>
    </row>
    <row r="10" spans="1:54" x14ac:dyDescent="0.25">
      <c r="A10">
        <v>8</v>
      </c>
      <c r="B10" t="s">
        <v>40</v>
      </c>
      <c r="C10" t="s">
        <v>41</v>
      </c>
      <c r="D10" s="1">
        <v>42636</v>
      </c>
      <c r="E10" s="3">
        <v>0</v>
      </c>
      <c r="F10" s="3">
        <v>0</v>
      </c>
      <c r="G10" s="3">
        <v>0</v>
      </c>
      <c r="I10" s="3">
        <v>20</v>
      </c>
      <c r="J10" s="3">
        <f t="shared" si="6"/>
        <v>0</v>
      </c>
      <c r="K10" s="3">
        <f t="shared" si="7"/>
        <v>0</v>
      </c>
      <c r="L10" s="3">
        <f t="shared" si="8"/>
        <v>0</v>
      </c>
      <c r="M10" s="3">
        <f t="shared" si="9"/>
        <v>0</v>
      </c>
      <c r="N10" s="3">
        <f t="shared" si="10"/>
        <v>0</v>
      </c>
      <c r="O10" s="3">
        <f t="shared" si="11"/>
        <v>0</v>
      </c>
      <c r="P10" s="3">
        <f t="shared" si="12"/>
        <v>1</v>
      </c>
      <c r="Q10" s="3">
        <f t="shared" si="16"/>
        <v>0</v>
      </c>
      <c r="R10" s="3" t="s">
        <v>1163</v>
      </c>
      <c r="S10" t="s">
        <v>42</v>
      </c>
      <c r="T10">
        <v>5</v>
      </c>
      <c r="U10">
        <v>0</v>
      </c>
      <c r="V10">
        <v>5</v>
      </c>
      <c r="W10">
        <f t="shared" si="3"/>
        <v>0</v>
      </c>
      <c r="X10">
        <f t="shared" si="13"/>
        <v>1</v>
      </c>
      <c r="Y10" t="s">
        <v>19</v>
      </c>
      <c r="Z10">
        <f t="shared" si="14"/>
        <v>0</v>
      </c>
      <c r="AA10">
        <f>IF(OR(AE10={"Native american","native american or alaska native"}),1,0)</f>
        <v>0</v>
      </c>
      <c r="AB10">
        <f>IF(OR(AE10={"asian","asian american"}),1,0)</f>
        <v>0</v>
      </c>
      <c r="AC10">
        <f>IF(OR(AE10={"black american or african american","black"}),1,0)</f>
        <v>0</v>
      </c>
      <c r="AD10">
        <f>IF(OR(AE10={"White","White American or European American"}),1,0)</f>
        <v>0</v>
      </c>
      <c r="AF10">
        <f>IF(OR(AH10={"female","f"}),1,0)</f>
        <v>0</v>
      </c>
      <c r="AG10">
        <f>IF(OR(AH10={"m","male"}),1,0)</f>
        <v>1</v>
      </c>
      <c r="AH10" t="s">
        <v>21</v>
      </c>
      <c r="AK10" t="s">
        <v>873</v>
      </c>
      <c r="AL10" t="s">
        <v>873</v>
      </c>
      <c r="AM10" t="s">
        <v>1132</v>
      </c>
      <c r="AN10" t="str">
        <f t="shared" si="0"/>
        <v>WAvalid input</v>
      </c>
      <c r="AO10" t="str">
        <f t="shared" si="1"/>
        <v>WA</v>
      </c>
      <c r="AP10">
        <f>IF(OR(AO10={"AZ","ID","KS","KY","LA","NM","NV","OK","SD","TX","WV"}),0,0)</f>
        <v>0</v>
      </c>
      <c r="AQ10">
        <f>IF(OR(AO10={"AR","MO","MS","MT","OH","VT"}),1,0)</f>
        <v>0</v>
      </c>
      <c r="AR10">
        <f>IF(OR(AO10={"FL","GA","ME","ND","NH","SC","TN","WA","WI","WI","WY"}),2,0)</f>
        <v>2</v>
      </c>
      <c r="AS10">
        <f>IF(OR(AO10={"LN","UT"}),3,0)</f>
        <v>0</v>
      </c>
      <c r="AT10">
        <f>IF(OR(AO10={"AL","CO","VA"}),4,0)</f>
        <v>0</v>
      </c>
      <c r="AU10">
        <f>IF(OR(AO10={"DE","MN","NC","NE","OR","PA"}),5,0)</f>
        <v>0</v>
      </c>
      <c r="AV10">
        <f>IF(OR(AO10={"LA","MI","RI"}),7,0)</f>
        <v>0</v>
      </c>
      <c r="AW10">
        <f>IF(OR(AO10={"CA","IL","MD"}),8,0)</f>
        <v>0</v>
      </c>
      <c r="AX10">
        <f>IF(OR(AO10={"CT","DC","MA"}),9,0)</f>
        <v>0</v>
      </c>
      <c r="AY10">
        <f>IF(OR(AO10={"NJ","NY"}),10,0)</f>
        <v>0</v>
      </c>
      <c r="AZ10">
        <f t="shared" si="15"/>
        <v>2</v>
      </c>
      <c r="BA10">
        <f t="shared" si="4"/>
        <v>0</v>
      </c>
      <c r="BB10">
        <f t="shared" si="5"/>
        <v>1</v>
      </c>
    </row>
    <row r="11" spans="1:54" x14ac:dyDescent="0.25">
      <c r="A11">
        <v>9</v>
      </c>
      <c r="B11" t="s">
        <v>43</v>
      </c>
      <c r="C11" t="s">
        <v>44</v>
      </c>
      <c r="D11" s="1">
        <v>42568</v>
      </c>
      <c r="E11" s="3">
        <v>0</v>
      </c>
      <c r="F11" s="3">
        <v>1</v>
      </c>
      <c r="G11" s="3">
        <v>0</v>
      </c>
      <c r="J11" s="3">
        <f t="shared" si="6"/>
        <v>0</v>
      </c>
      <c r="K11" s="3">
        <f t="shared" si="7"/>
        <v>0</v>
      </c>
      <c r="L11" s="3">
        <f t="shared" si="8"/>
        <v>0</v>
      </c>
      <c r="M11" s="3">
        <f t="shared" si="9"/>
        <v>0</v>
      </c>
      <c r="N11" s="3">
        <f t="shared" si="10"/>
        <v>1</v>
      </c>
      <c r="O11" s="3">
        <f t="shared" si="11"/>
        <v>0</v>
      </c>
      <c r="P11" s="3">
        <f t="shared" si="12"/>
        <v>0</v>
      </c>
      <c r="Q11" s="3">
        <f t="shared" si="16"/>
        <v>0</v>
      </c>
      <c r="R11" s="3" t="s">
        <v>1167</v>
      </c>
      <c r="S11" t="s">
        <v>45</v>
      </c>
      <c r="T11">
        <v>3</v>
      </c>
      <c r="U11">
        <v>3</v>
      </c>
      <c r="V11">
        <v>6</v>
      </c>
      <c r="W11">
        <f t="shared" si="3"/>
        <v>0</v>
      </c>
      <c r="X11">
        <f t="shared" si="13"/>
        <v>1</v>
      </c>
      <c r="Y11" t="s">
        <v>19</v>
      </c>
      <c r="Z11">
        <f t="shared" si="14"/>
        <v>0</v>
      </c>
      <c r="AA11">
        <f>IF(OR(AE11={"Native american","native american or alaska native"}),1,0)</f>
        <v>0</v>
      </c>
      <c r="AB11">
        <f>IF(OR(AE11={"asian","asian american"}),1,0)</f>
        <v>0</v>
      </c>
      <c r="AC11">
        <f>IF(OR(AE11={"black american or african american","black"}),1,0)</f>
        <v>1</v>
      </c>
      <c r="AD11">
        <f>IF(OR(AE11={"White","White American or European American"}),1,0)</f>
        <v>0</v>
      </c>
      <c r="AE11" t="s">
        <v>35</v>
      </c>
      <c r="AF11">
        <f>IF(OR(AH11={"female","f"}),1,0)</f>
        <v>0</v>
      </c>
      <c r="AG11">
        <f>IF(OR(AH11={"m","male"}),1,0)</f>
        <v>1</v>
      </c>
      <c r="AH11" t="s">
        <v>21</v>
      </c>
      <c r="AK11" t="s">
        <v>873</v>
      </c>
      <c r="AL11" t="s">
        <v>873</v>
      </c>
      <c r="AM11" t="s">
        <v>1133</v>
      </c>
      <c r="AN11" t="str">
        <f t="shared" si="0"/>
        <v>LAvalid input</v>
      </c>
      <c r="AO11" t="str">
        <f t="shared" si="1"/>
        <v>LA</v>
      </c>
      <c r="AP11">
        <f>IF(OR(AO11={"AZ","ID","KS","KY","LA","NM","NV","OK","SD","TX","WV"}),0,0)</f>
        <v>0</v>
      </c>
      <c r="AQ11">
        <f>IF(OR(AO11={"AR","MO","MS","MT","OH","VT"}),1,0)</f>
        <v>0</v>
      </c>
      <c r="AR11">
        <f>IF(OR(AO11={"FL","GA","ME","ND","NH","SC","TN","WA","WI","WI","WY"}),2,0)</f>
        <v>0</v>
      </c>
      <c r="AS11">
        <f>IF(OR(AO11={"LN","UT"}),3,0)</f>
        <v>0</v>
      </c>
      <c r="AT11">
        <f>IF(OR(AO11={"AL","CO","VA"}),4,0)</f>
        <v>0</v>
      </c>
      <c r="AU11">
        <f>IF(OR(AO11={"DE","MN","NC","NE","OR","PA"}),5,0)</f>
        <v>0</v>
      </c>
      <c r="AV11">
        <f>IF(OR(AO11={"LA","MI","RI"}),7,0)</f>
        <v>7</v>
      </c>
      <c r="AW11">
        <f>IF(OR(AO11={"CA","IL","MD"}),8,0)</f>
        <v>0</v>
      </c>
      <c r="AX11">
        <f>IF(OR(AO11={"CT","DC","MA"}),9,0)</f>
        <v>0</v>
      </c>
      <c r="AY11">
        <f>IF(OR(AO11={"NJ","NY"}),10,0)</f>
        <v>0</v>
      </c>
      <c r="AZ11">
        <f t="shared" si="15"/>
        <v>7</v>
      </c>
      <c r="BA11">
        <f t="shared" si="4"/>
        <v>1</v>
      </c>
      <c r="BB11">
        <f t="shared" si="5"/>
        <v>0</v>
      </c>
    </row>
    <row r="12" spans="1:54" x14ac:dyDescent="0.25">
      <c r="A12">
        <v>10</v>
      </c>
      <c r="B12" t="s">
        <v>46</v>
      </c>
      <c r="C12" t="s">
        <v>47</v>
      </c>
      <c r="D12" s="1">
        <v>42558</v>
      </c>
      <c r="E12" s="3">
        <v>0</v>
      </c>
      <c r="F12" s="3">
        <v>1</v>
      </c>
      <c r="G12" s="3">
        <v>0</v>
      </c>
      <c r="I12" s="3">
        <v>25</v>
      </c>
      <c r="J12" s="3">
        <f t="shared" si="6"/>
        <v>0</v>
      </c>
      <c r="K12" s="3">
        <f t="shared" si="7"/>
        <v>0</v>
      </c>
      <c r="L12" s="3">
        <f t="shared" si="8"/>
        <v>0</v>
      </c>
      <c r="M12" s="3">
        <f t="shared" si="9"/>
        <v>0</v>
      </c>
      <c r="N12" s="3">
        <f t="shared" si="10"/>
        <v>1</v>
      </c>
      <c r="O12" s="3">
        <f t="shared" si="11"/>
        <v>0</v>
      </c>
      <c r="P12" s="3">
        <f t="shared" si="12"/>
        <v>0</v>
      </c>
      <c r="Q12" s="3">
        <f t="shared" si="16"/>
        <v>0</v>
      </c>
      <c r="R12" s="3" t="s">
        <v>1167</v>
      </c>
      <c r="S12" t="s">
        <v>48</v>
      </c>
      <c r="T12">
        <v>5</v>
      </c>
      <c r="U12">
        <v>11</v>
      </c>
      <c r="V12">
        <v>16</v>
      </c>
      <c r="W12">
        <f t="shared" si="3"/>
        <v>0</v>
      </c>
      <c r="X12">
        <f t="shared" si="13"/>
        <v>0</v>
      </c>
      <c r="Y12" t="s">
        <v>15</v>
      </c>
      <c r="Z12">
        <f t="shared" si="14"/>
        <v>0</v>
      </c>
      <c r="AA12">
        <f>IF(OR(AE12={"Native american","native american or alaska native"}),1,0)</f>
        <v>0</v>
      </c>
      <c r="AB12">
        <f>IF(OR(AE12={"asian","asian american"}),1,0)</f>
        <v>0</v>
      </c>
      <c r="AC12">
        <f>IF(OR(AE12={"black american or african american","black"}),1,0)</f>
        <v>1</v>
      </c>
      <c r="AD12">
        <f>IF(OR(AE12={"White","White American or European American"}),1,0)</f>
        <v>0</v>
      </c>
      <c r="AE12" t="s">
        <v>35</v>
      </c>
      <c r="AF12">
        <f>IF(OR(AH12={"female","f"}),1,0)</f>
        <v>0</v>
      </c>
      <c r="AG12">
        <f>IF(OR(AH12={"m","male"}),1,0)</f>
        <v>1</v>
      </c>
      <c r="AH12" t="s">
        <v>21</v>
      </c>
      <c r="AK12" t="s">
        <v>873</v>
      </c>
      <c r="AL12" t="s">
        <v>873</v>
      </c>
      <c r="AM12" t="s">
        <v>1134</v>
      </c>
      <c r="AN12" t="str">
        <f t="shared" si="0"/>
        <v>TXvalid input</v>
      </c>
      <c r="AO12" t="str">
        <f t="shared" si="1"/>
        <v>TX</v>
      </c>
      <c r="AP12">
        <f>IF(OR(AO12={"AZ","ID","KS","KY","LA","NM","NV","OK","SD","TX","WV"}),0,0)</f>
        <v>0</v>
      </c>
      <c r="AQ12">
        <f>IF(OR(AO12={"AR","MO","MS","MT","OH","VT"}),1,0)</f>
        <v>0</v>
      </c>
      <c r="AR12">
        <f>IF(OR(AO12={"FL","GA","ME","ND","NH","SC","TN","WA","WI","WI","WY"}),2,0)</f>
        <v>0</v>
      </c>
      <c r="AS12">
        <f>IF(OR(AO12={"LN","UT"}),3,0)</f>
        <v>0</v>
      </c>
      <c r="AT12">
        <f>IF(OR(AO12={"AL","CO","VA"}),4,0)</f>
        <v>0</v>
      </c>
      <c r="AU12">
        <f>IF(OR(AO12={"DE","MN","NC","NE","OR","PA"}),5,0)</f>
        <v>0</v>
      </c>
      <c r="AV12">
        <f>IF(OR(AO12={"LA","MI","RI"}),7,0)</f>
        <v>0</v>
      </c>
      <c r="AW12">
        <f>IF(OR(AO12={"CA","IL","MD"}),8,0)</f>
        <v>0</v>
      </c>
      <c r="AX12">
        <f>IF(OR(AO12={"CT","DC","MA"}),9,0)</f>
        <v>0</v>
      </c>
      <c r="AY12">
        <f>IF(OR(AO12={"NJ","NY"}),10,0)</f>
        <v>0</v>
      </c>
      <c r="AZ12">
        <f t="shared" si="15"/>
        <v>0</v>
      </c>
      <c r="BA12">
        <f t="shared" si="4"/>
        <v>0</v>
      </c>
      <c r="BB12">
        <f t="shared" si="5"/>
        <v>1</v>
      </c>
    </row>
    <row r="13" spans="1:54" x14ac:dyDescent="0.25">
      <c r="A13">
        <v>11</v>
      </c>
      <c r="B13" t="s">
        <v>49</v>
      </c>
      <c r="C13" t="s">
        <v>27</v>
      </c>
      <c r="D13" s="1">
        <v>42533</v>
      </c>
      <c r="E13" s="3">
        <v>0</v>
      </c>
      <c r="F13" s="3">
        <v>1</v>
      </c>
      <c r="G13" s="3">
        <v>0</v>
      </c>
      <c r="I13" s="3">
        <v>29</v>
      </c>
      <c r="J13" s="3">
        <f t="shared" si="6"/>
        <v>0</v>
      </c>
      <c r="K13" s="3">
        <f t="shared" si="7"/>
        <v>0</v>
      </c>
      <c r="L13" s="3">
        <f t="shared" si="8"/>
        <v>0</v>
      </c>
      <c r="M13" s="3">
        <f t="shared" si="9"/>
        <v>0</v>
      </c>
      <c r="N13" s="3">
        <f t="shared" si="10"/>
        <v>1</v>
      </c>
      <c r="O13" s="3">
        <f t="shared" si="11"/>
        <v>0</v>
      </c>
      <c r="P13" s="3">
        <f t="shared" si="12"/>
        <v>0</v>
      </c>
      <c r="Q13" s="3">
        <f t="shared" si="16"/>
        <v>0</v>
      </c>
      <c r="R13" s="3" t="s">
        <v>1167</v>
      </c>
      <c r="S13" t="s">
        <v>50</v>
      </c>
      <c r="T13">
        <v>49</v>
      </c>
      <c r="U13">
        <v>53</v>
      </c>
      <c r="V13">
        <v>102</v>
      </c>
      <c r="W13">
        <f t="shared" si="3"/>
        <v>0</v>
      </c>
      <c r="X13">
        <f t="shared" si="13"/>
        <v>0</v>
      </c>
      <c r="Y13" t="s">
        <v>15</v>
      </c>
      <c r="Z13">
        <f t="shared" si="14"/>
        <v>0</v>
      </c>
      <c r="AA13">
        <f>IF(OR(AE13={"Native american","native american or alaska native"}),1,0)</f>
        <v>0</v>
      </c>
      <c r="AB13">
        <f>IF(OR(AE13={"asian","asian american"}),1,0)</f>
        <v>0</v>
      </c>
      <c r="AC13">
        <f>IF(OR(AE13={"black american or african american","black"}),1,0)</f>
        <v>0</v>
      </c>
      <c r="AD13">
        <f>IF(OR(AE13={"White","White American or European American"}),1,0)</f>
        <v>0</v>
      </c>
      <c r="AE13" t="s">
        <v>51</v>
      </c>
      <c r="AF13">
        <f>IF(OR(AH13={"female","f"}),1,0)</f>
        <v>0</v>
      </c>
      <c r="AG13">
        <f>IF(OR(AH13={"m","male"}),1,0)</f>
        <v>1</v>
      </c>
      <c r="AH13" t="s">
        <v>21</v>
      </c>
      <c r="AK13" t="s">
        <v>873</v>
      </c>
      <c r="AL13" t="s">
        <v>873</v>
      </c>
      <c r="AM13" t="s">
        <v>1130</v>
      </c>
      <c r="AN13" t="str">
        <f t="shared" si="0"/>
        <v>FLvalid input</v>
      </c>
      <c r="AO13" t="str">
        <f t="shared" si="1"/>
        <v>FL</v>
      </c>
      <c r="AP13">
        <f>IF(OR(AO13={"AZ","ID","KS","KY","LA","NM","NV","OK","SD","TX","WV"}),0,0)</f>
        <v>0</v>
      </c>
      <c r="AQ13">
        <f>IF(OR(AO13={"AR","MO","MS","MT","OH","VT"}),1,0)</f>
        <v>0</v>
      </c>
      <c r="AR13">
        <f>IF(OR(AO13={"FL","GA","ME","ND","NH","SC","TN","WA","WI","WI","WY"}),2,0)</f>
        <v>2</v>
      </c>
      <c r="AS13">
        <f>IF(OR(AO13={"LN","UT"}),3,0)</f>
        <v>0</v>
      </c>
      <c r="AT13">
        <f>IF(OR(AO13={"AL","CO","VA"}),4,0)</f>
        <v>0</v>
      </c>
      <c r="AU13">
        <f>IF(OR(AO13={"DE","MN","NC","NE","OR","PA"}),5,0)</f>
        <v>0</v>
      </c>
      <c r="AV13">
        <f>IF(OR(AO13={"LA","MI","RI"}),7,0)</f>
        <v>0</v>
      </c>
      <c r="AW13">
        <f>IF(OR(AO13={"CA","IL","MD"}),8,0)</f>
        <v>0</v>
      </c>
      <c r="AX13">
        <f>IF(OR(AO13={"CT","DC","MA"}),9,0)</f>
        <v>0</v>
      </c>
      <c r="AY13">
        <f>IF(OR(AO13={"NJ","NY"}),10,0)</f>
        <v>0</v>
      </c>
      <c r="AZ13">
        <f t="shared" si="15"/>
        <v>2</v>
      </c>
      <c r="BA13">
        <f t="shared" si="4"/>
        <v>0</v>
      </c>
      <c r="BB13">
        <f t="shared" si="5"/>
        <v>1</v>
      </c>
    </row>
    <row r="14" spans="1:54" x14ac:dyDescent="0.25">
      <c r="A14">
        <v>15</v>
      </c>
      <c r="B14" t="s">
        <v>55</v>
      </c>
      <c r="C14" t="s">
        <v>56</v>
      </c>
      <c r="D14" s="1">
        <v>42481</v>
      </c>
      <c r="E14" s="3">
        <v>0</v>
      </c>
      <c r="F14" s="3">
        <v>0</v>
      </c>
      <c r="G14" s="3">
        <v>0</v>
      </c>
      <c r="I14" s="3" t="s">
        <v>1159</v>
      </c>
      <c r="J14" s="3">
        <f t="shared" si="6"/>
        <v>0</v>
      </c>
      <c r="K14" s="3">
        <f t="shared" si="7"/>
        <v>0</v>
      </c>
      <c r="L14" s="3">
        <f t="shared" si="8"/>
        <v>0</v>
      </c>
      <c r="M14" s="3">
        <f t="shared" si="9"/>
        <v>1</v>
      </c>
      <c r="N14" s="3">
        <f t="shared" si="10"/>
        <v>0</v>
      </c>
      <c r="O14" s="3">
        <f t="shared" si="11"/>
        <v>0</v>
      </c>
      <c r="P14" s="3">
        <f t="shared" si="12"/>
        <v>0</v>
      </c>
      <c r="Q14" s="3">
        <f t="shared" si="16"/>
        <v>0</v>
      </c>
      <c r="R14" s="3" t="s">
        <v>1162</v>
      </c>
      <c r="S14" t="s">
        <v>57</v>
      </c>
      <c r="T14">
        <v>0</v>
      </c>
      <c r="U14">
        <v>4</v>
      </c>
      <c r="V14">
        <v>4</v>
      </c>
      <c r="W14">
        <f t="shared" si="3"/>
        <v>0</v>
      </c>
      <c r="X14">
        <f t="shared" si="13"/>
        <v>0</v>
      </c>
      <c r="Y14" t="s">
        <v>52</v>
      </c>
      <c r="Z14">
        <f t="shared" si="14"/>
        <v>0</v>
      </c>
      <c r="AA14">
        <f>IF(OR(AE14={"Native american","native american or alaska native"}),1,0)</f>
        <v>0</v>
      </c>
      <c r="AB14">
        <f>IF(OR(AE14={"asian","asian american"}),1,0)</f>
        <v>0</v>
      </c>
      <c r="AC14">
        <f>IF(OR(AE14={"black american or african american","black"}),1,0)</f>
        <v>1</v>
      </c>
      <c r="AD14">
        <f>IF(OR(AE14={"White","White American or European American"}),1,0)</f>
        <v>0</v>
      </c>
      <c r="AE14" t="s">
        <v>53</v>
      </c>
      <c r="AF14">
        <f>IF(OR(AH14={"female","f"}),1,0)</f>
        <v>0</v>
      </c>
      <c r="AG14">
        <f>IF(OR(AH14={"m","male"}),1,0)</f>
        <v>1</v>
      </c>
      <c r="AH14" t="s">
        <v>54</v>
      </c>
      <c r="AI14">
        <v>39.290385000000001</v>
      </c>
      <c r="AJ14">
        <v>-76.612189000000001</v>
      </c>
      <c r="AK14">
        <v>39.290385000000001</v>
      </c>
      <c r="AL14">
        <v>-76.612189000000001</v>
      </c>
      <c r="AM14" t="s">
        <v>874</v>
      </c>
      <c r="AN14" t="str">
        <f t="shared" ref="AN14:AN56" si="17">RIGHT(AM14,13)</f>
        <v>MD 21202, USA</v>
      </c>
      <c r="AO14" t="str">
        <f t="shared" si="1"/>
        <v>MD</v>
      </c>
      <c r="AP14">
        <f>IF(OR(AO14={"AZ","ID","KS","KY","LA","NM","NV","OK","SD","TX","WV"}),0,0)</f>
        <v>0</v>
      </c>
      <c r="AQ14">
        <f>IF(OR(AO14={"AR","MO","MS","MT","OH","VT"}),1,0)</f>
        <v>0</v>
      </c>
      <c r="AR14">
        <f>IF(OR(AO14={"FL","GA","ME","ND","NH","SC","TN","WA","WI","WI","WY"}),2,0)</f>
        <v>0</v>
      </c>
      <c r="AS14">
        <f>IF(OR(AO14={"LN","UT"}),3,0)</f>
        <v>0</v>
      </c>
      <c r="AT14">
        <f>IF(OR(AO14={"AL","CO","VA"}),4,0)</f>
        <v>0</v>
      </c>
      <c r="AU14">
        <f>IF(OR(AO14={"DE","MN","NC","NE","OR","PA"}),5,0)</f>
        <v>0</v>
      </c>
      <c r="AV14">
        <f>IF(OR(AO14={"LA","MI","RI"}),7,0)</f>
        <v>0</v>
      </c>
      <c r="AW14">
        <f>IF(OR(AO14={"CA","IL","MD"}),8,0)</f>
        <v>8</v>
      </c>
      <c r="AX14">
        <f>IF(OR(AO14={"CT","DC","MA"}),9,0)</f>
        <v>0</v>
      </c>
      <c r="AY14">
        <f>IF(OR(AO14={"NJ","NY"}),10,0)</f>
        <v>0</v>
      </c>
      <c r="AZ14">
        <f t="shared" si="15"/>
        <v>8</v>
      </c>
      <c r="BA14">
        <f t="shared" si="4"/>
        <v>1</v>
      </c>
      <c r="BB14">
        <f t="shared" si="5"/>
        <v>0</v>
      </c>
    </row>
    <row r="15" spans="1:54" x14ac:dyDescent="0.25">
      <c r="A15">
        <v>17</v>
      </c>
      <c r="B15" t="s">
        <v>59</v>
      </c>
      <c r="C15" t="s">
        <v>58</v>
      </c>
      <c r="D15" s="1">
        <v>42479</v>
      </c>
      <c r="E15" s="3">
        <v>0</v>
      </c>
      <c r="F15" s="3">
        <v>0</v>
      </c>
      <c r="G15" s="3">
        <v>1</v>
      </c>
      <c r="I15" s="3" t="s">
        <v>1159</v>
      </c>
      <c r="J15" s="3">
        <f t="shared" si="6"/>
        <v>0</v>
      </c>
      <c r="K15" s="3">
        <f t="shared" si="7"/>
        <v>0</v>
      </c>
      <c r="L15" s="3">
        <f t="shared" si="8"/>
        <v>0</v>
      </c>
      <c r="M15" s="3">
        <f t="shared" si="9"/>
        <v>0</v>
      </c>
      <c r="N15" s="3">
        <f t="shared" si="10"/>
        <v>0</v>
      </c>
      <c r="O15" s="3">
        <f t="shared" si="11"/>
        <v>1</v>
      </c>
      <c r="P15" s="3">
        <f t="shared" si="12"/>
        <v>0</v>
      </c>
      <c r="Q15" s="3">
        <f t="shared" si="16"/>
        <v>0</v>
      </c>
      <c r="R15" s="3" t="s">
        <v>1165</v>
      </c>
      <c r="S15" t="s">
        <v>60</v>
      </c>
      <c r="T15">
        <v>4</v>
      </c>
      <c r="U15">
        <v>0</v>
      </c>
      <c r="V15">
        <v>4</v>
      </c>
      <c r="W15">
        <f t="shared" si="3"/>
        <v>0</v>
      </c>
      <c r="X15">
        <f t="shared" si="13"/>
        <v>0</v>
      </c>
      <c r="Y15" t="s">
        <v>52</v>
      </c>
      <c r="Z15">
        <f t="shared" si="14"/>
        <v>0</v>
      </c>
      <c r="AA15">
        <f>IF(OR(AE15={"Native american","native american or alaska native"}),1,0)</f>
        <v>0</v>
      </c>
      <c r="AB15">
        <f>IF(OR(AE15={"asian","asian american"}),1,0)</f>
        <v>0</v>
      </c>
      <c r="AC15">
        <f>IF(OR(AE15={"black american or african american","black"}),1,0)</f>
        <v>0</v>
      </c>
      <c r="AD15">
        <f>IF(OR(AE15={"White","White American or European American"}),1,0)</f>
        <v>1</v>
      </c>
      <c r="AE15" t="s">
        <v>61</v>
      </c>
      <c r="AF15">
        <f>IF(OR(AH15={"female","f"}),1,0)</f>
        <v>0</v>
      </c>
      <c r="AG15">
        <f>IF(OR(AH15={"m","male"}),1,0)</f>
        <v>1</v>
      </c>
      <c r="AH15" t="s">
        <v>54</v>
      </c>
      <c r="AI15">
        <v>29.785785000000001</v>
      </c>
      <c r="AJ15">
        <v>-95.824395999999993</v>
      </c>
      <c r="AK15">
        <v>29.785785000000001</v>
      </c>
      <c r="AL15">
        <v>-95.824395999999993</v>
      </c>
      <c r="AM15" t="s">
        <v>876</v>
      </c>
      <c r="AN15" t="str">
        <f t="shared" si="17"/>
        <v>TX 77494, USA</v>
      </c>
      <c r="AO15" t="str">
        <f t="shared" si="1"/>
        <v>TX</v>
      </c>
      <c r="AP15">
        <f>IF(OR(AO15={"AZ","ID","KS","KY","LA","NM","NV","OK","SD","TX","WV"}),0,0)</f>
        <v>0</v>
      </c>
      <c r="AQ15">
        <f>IF(OR(AO15={"AR","MO","MS","MT","OH","VT"}),1,0)</f>
        <v>0</v>
      </c>
      <c r="AR15">
        <f>IF(OR(AO15={"FL","GA","ME","ND","NH","SC","TN","WA","WI","WI","WY"}),2,0)</f>
        <v>0</v>
      </c>
      <c r="AS15">
        <f>IF(OR(AO15={"LN","UT"}),3,0)</f>
        <v>0</v>
      </c>
      <c r="AT15">
        <f>IF(OR(AO15={"AL","CO","VA"}),4,0)</f>
        <v>0</v>
      </c>
      <c r="AU15">
        <f>IF(OR(AO15={"DE","MN","NC","NE","OR","PA"}),5,0)</f>
        <v>0</v>
      </c>
      <c r="AV15">
        <f>IF(OR(AO15={"LA","MI","RI"}),7,0)</f>
        <v>0</v>
      </c>
      <c r="AW15">
        <f>IF(OR(AO15={"CA","IL","MD"}),8,0)</f>
        <v>0</v>
      </c>
      <c r="AX15">
        <f>IF(OR(AO15={"CT","DC","MA"}),9,0)</f>
        <v>0</v>
      </c>
      <c r="AY15">
        <f>IF(OR(AO15={"NJ","NY"}),10,0)</f>
        <v>0</v>
      </c>
      <c r="AZ15">
        <f t="shared" si="15"/>
        <v>0</v>
      </c>
      <c r="BA15">
        <f t="shared" si="4"/>
        <v>0</v>
      </c>
      <c r="BB15">
        <f t="shared" si="5"/>
        <v>1</v>
      </c>
    </row>
    <row r="16" spans="1:54" x14ac:dyDescent="0.25">
      <c r="A16">
        <v>18</v>
      </c>
      <c r="B16" t="s">
        <v>62</v>
      </c>
      <c r="C16" t="s">
        <v>58</v>
      </c>
      <c r="D16" s="1">
        <v>42479</v>
      </c>
      <c r="E16" s="3">
        <v>0</v>
      </c>
      <c r="G16" s="3">
        <v>0</v>
      </c>
      <c r="I16" s="3" t="s">
        <v>1159</v>
      </c>
      <c r="J16" s="3">
        <f t="shared" si="6"/>
        <v>0</v>
      </c>
      <c r="K16" s="3">
        <f t="shared" si="7"/>
        <v>0</v>
      </c>
      <c r="L16" s="3">
        <f t="shared" si="8"/>
        <v>0</v>
      </c>
      <c r="M16" s="3">
        <f t="shared" si="9"/>
        <v>0</v>
      </c>
      <c r="N16" s="3">
        <f t="shared" si="10"/>
        <v>0</v>
      </c>
      <c r="O16" s="3">
        <f t="shared" si="11"/>
        <v>0</v>
      </c>
      <c r="P16" s="3">
        <f t="shared" si="12"/>
        <v>1</v>
      </c>
      <c r="Q16" s="3">
        <f t="shared" si="16"/>
        <v>0</v>
      </c>
      <c r="R16" s="3" t="s">
        <v>1163</v>
      </c>
      <c r="S16" t="s">
        <v>63</v>
      </c>
      <c r="T16">
        <v>1</v>
      </c>
      <c r="U16">
        <v>4</v>
      </c>
      <c r="V16">
        <v>4</v>
      </c>
      <c r="W16">
        <f t="shared" si="3"/>
        <v>0</v>
      </c>
      <c r="X16">
        <f t="shared" si="13"/>
        <v>1</v>
      </c>
      <c r="Y16" t="s">
        <v>19</v>
      </c>
      <c r="Z16">
        <f t="shared" si="14"/>
        <v>0</v>
      </c>
      <c r="AA16">
        <f>IF(OR(AE16={"Native american","native american or alaska native"}),1,0)</f>
        <v>0</v>
      </c>
      <c r="AB16">
        <f>IF(OR(AE16={"asian","asian american"}),1,0)</f>
        <v>0</v>
      </c>
      <c r="AC16">
        <f>IF(OR(AE16={"black american or african american","black"}),1,0)</f>
        <v>0</v>
      </c>
      <c r="AD16">
        <f>IF(OR(AE16={"White","White American or European American"}),1,0)</f>
        <v>1</v>
      </c>
      <c r="AE16" t="s">
        <v>61</v>
      </c>
      <c r="AF16">
        <f>IF(OR(AH16={"female","f"}),1,0)</f>
        <v>0</v>
      </c>
      <c r="AG16">
        <f>IF(OR(AH16={"m","male"}),1,0)</f>
        <v>1</v>
      </c>
      <c r="AH16" t="s">
        <v>54</v>
      </c>
      <c r="AI16">
        <v>34.162039999999998</v>
      </c>
      <c r="AJ16">
        <v>-86.475543000000002</v>
      </c>
      <c r="AK16">
        <v>34.162039999999998</v>
      </c>
      <c r="AL16">
        <v>-86.475543000000002</v>
      </c>
      <c r="AM16" t="s">
        <v>877</v>
      </c>
      <c r="AN16" t="str">
        <f t="shared" si="17"/>
        <v>AL 35031, USA</v>
      </c>
      <c r="AO16" t="str">
        <f t="shared" si="1"/>
        <v>AL</v>
      </c>
      <c r="AP16">
        <f>IF(OR(AO16={"AZ","ID","KS","KY","LA","NM","NV","OK","SD","TX","WV"}),0,0)</f>
        <v>0</v>
      </c>
      <c r="AQ16">
        <f>IF(OR(AO16={"AR","MO","MS","MT","OH","VT"}),1,0)</f>
        <v>0</v>
      </c>
      <c r="AR16">
        <f>IF(OR(AO16={"FL","GA","ME","ND","NH","SC","TN","WA","WI","WI","WY"}),2,0)</f>
        <v>0</v>
      </c>
      <c r="AS16">
        <f>IF(OR(AO16={"LN","UT"}),3,0)</f>
        <v>0</v>
      </c>
      <c r="AT16">
        <f>IF(OR(AO16={"AL","CO","VA"}),4,0)</f>
        <v>4</v>
      </c>
      <c r="AU16">
        <f>IF(OR(AO16={"DE","MN","NC","NE","OR","PA"}),5,0)</f>
        <v>0</v>
      </c>
      <c r="AV16">
        <f>IF(OR(AO16={"LA","MI","RI"}),7,0)</f>
        <v>0</v>
      </c>
      <c r="AW16">
        <f>IF(OR(AO16={"CA","IL","MD"}),8,0)</f>
        <v>0</v>
      </c>
      <c r="AX16">
        <f>IF(OR(AO16={"CT","DC","MA"}),9,0)</f>
        <v>0</v>
      </c>
      <c r="AY16">
        <f>IF(OR(AO16={"NJ","NY"}),10,0)</f>
        <v>0</v>
      </c>
      <c r="AZ16">
        <f t="shared" si="15"/>
        <v>4</v>
      </c>
      <c r="BA16">
        <f t="shared" si="4"/>
        <v>0</v>
      </c>
      <c r="BB16">
        <f t="shared" si="5"/>
        <v>1</v>
      </c>
    </row>
    <row r="17" spans="1:54" x14ac:dyDescent="0.25">
      <c r="A17">
        <v>20</v>
      </c>
      <c r="B17" t="s">
        <v>64</v>
      </c>
      <c r="C17" t="s">
        <v>65</v>
      </c>
      <c r="D17" s="1">
        <v>42469</v>
      </c>
      <c r="E17" s="3">
        <v>0</v>
      </c>
      <c r="F17" s="3">
        <v>0</v>
      </c>
      <c r="G17" s="3">
        <v>0</v>
      </c>
      <c r="I17" s="3" t="s">
        <v>1159</v>
      </c>
      <c r="J17" s="3">
        <f t="shared" si="6"/>
        <v>0</v>
      </c>
      <c r="K17" s="3">
        <f t="shared" si="7"/>
        <v>0</v>
      </c>
      <c r="L17" s="3">
        <f t="shared" si="8"/>
        <v>0</v>
      </c>
      <c r="M17" s="3">
        <f t="shared" si="9"/>
        <v>1</v>
      </c>
      <c r="N17" s="3">
        <f t="shared" si="10"/>
        <v>0</v>
      </c>
      <c r="O17" s="3">
        <f t="shared" si="11"/>
        <v>0</v>
      </c>
      <c r="P17" s="3">
        <f t="shared" si="12"/>
        <v>0</v>
      </c>
      <c r="Q17" s="3">
        <f t="shared" si="16"/>
        <v>0</v>
      </c>
      <c r="R17" s="3" t="s">
        <v>1162</v>
      </c>
      <c r="S17" t="s">
        <v>66</v>
      </c>
      <c r="T17">
        <v>0</v>
      </c>
      <c r="U17">
        <v>4</v>
      </c>
      <c r="V17">
        <v>4</v>
      </c>
      <c r="W17">
        <f t="shared" si="3"/>
        <v>0</v>
      </c>
      <c r="X17">
        <f t="shared" si="13"/>
        <v>0</v>
      </c>
      <c r="Y17" t="s">
        <v>52</v>
      </c>
      <c r="Z17">
        <f t="shared" si="14"/>
        <v>0</v>
      </c>
      <c r="AA17">
        <f>IF(OR(AE17={"Native american","native american or alaska native"}),1,0)</f>
        <v>0</v>
      </c>
      <c r="AB17">
        <f>IF(OR(AE17={"asian","asian american"}),1,0)</f>
        <v>0</v>
      </c>
      <c r="AC17">
        <f>IF(OR(AE17={"black american or african american","black"}),1,0)</f>
        <v>0</v>
      </c>
      <c r="AD17">
        <f>IF(OR(AE17={"White","White American or European American"}),1,0)</f>
        <v>1</v>
      </c>
      <c r="AE17" t="s">
        <v>61</v>
      </c>
      <c r="AF17">
        <f>IF(OR(AH17={"female","f"}),1,0)</f>
        <v>0</v>
      </c>
      <c r="AG17">
        <f>IF(OR(AH17={"m","male"}),1,0)</f>
        <v>1</v>
      </c>
      <c r="AH17" t="s">
        <v>54</v>
      </c>
      <c r="AI17">
        <v>35.085334000000003</v>
      </c>
      <c r="AJ17">
        <v>-106.605553</v>
      </c>
      <c r="AK17">
        <v>35.085334000000003</v>
      </c>
      <c r="AL17">
        <v>-106.605553</v>
      </c>
      <c r="AM17" t="s">
        <v>878</v>
      </c>
      <c r="AN17" t="str">
        <f t="shared" si="17"/>
        <v>NM 87106, USA</v>
      </c>
      <c r="AO17" t="str">
        <f t="shared" si="1"/>
        <v>NM</v>
      </c>
      <c r="AP17">
        <f>IF(OR(AO17={"AZ","ID","KS","KY","LA","NM","NV","OK","SD","TX","WV"}),0,0)</f>
        <v>0</v>
      </c>
      <c r="AQ17">
        <f>IF(OR(AO17={"AR","MO","MS","MT","OH","VT"}),1,0)</f>
        <v>0</v>
      </c>
      <c r="AR17">
        <f>IF(OR(AO17={"FL","GA","ME","ND","NH","SC","TN","WA","WI","WI","WY"}),2,0)</f>
        <v>0</v>
      </c>
      <c r="AS17">
        <f>IF(OR(AO17={"LN","UT"}),3,0)</f>
        <v>0</v>
      </c>
      <c r="AT17">
        <f>IF(OR(AO17={"AL","CO","VA"}),4,0)</f>
        <v>0</v>
      </c>
      <c r="AU17">
        <f>IF(OR(AO17={"DE","MN","NC","NE","OR","PA"}),5,0)</f>
        <v>0</v>
      </c>
      <c r="AV17">
        <f>IF(OR(AO17={"LA","MI","RI"}),7,0)</f>
        <v>0</v>
      </c>
      <c r="AW17">
        <f>IF(OR(AO17={"CA","IL","MD"}),8,0)</f>
        <v>0</v>
      </c>
      <c r="AX17">
        <f>IF(OR(AO17={"CT","DC","MA"}),9,0)</f>
        <v>0</v>
      </c>
      <c r="AY17">
        <f>IF(OR(AO17={"NJ","NY"}),10,0)</f>
        <v>0</v>
      </c>
      <c r="AZ17">
        <f t="shared" si="15"/>
        <v>0</v>
      </c>
      <c r="BA17">
        <f t="shared" si="4"/>
        <v>0</v>
      </c>
      <c r="BB17">
        <f t="shared" si="5"/>
        <v>1</v>
      </c>
    </row>
    <row r="18" spans="1:54" x14ac:dyDescent="0.25">
      <c r="A18">
        <v>21</v>
      </c>
      <c r="B18" t="s">
        <v>67</v>
      </c>
      <c r="C18" t="s">
        <v>65</v>
      </c>
      <c r="D18" s="1">
        <v>42469</v>
      </c>
      <c r="E18" s="3">
        <v>0</v>
      </c>
      <c r="F18" s="3">
        <v>0</v>
      </c>
      <c r="G18" s="3">
        <v>0</v>
      </c>
      <c r="I18" s="3" t="s">
        <v>1159</v>
      </c>
      <c r="J18" s="3">
        <f t="shared" si="6"/>
        <v>0</v>
      </c>
      <c r="K18" s="3">
        <f t="shared" si="7"/>
        <v>0</v>
      </c>
      <c r="L18" s="3">
        <f t="shared" si="8"/>
        <v>0</v>
      </c>
      <c r="M18" s="3">
        <f t="shared" si="9"/>
        <v>1</v>
      </c>
      <c r="N18" s="3">
        <f t="shared" si="10"/>
        <v>0</v>
      </c>
      <c r="O18" s="3">
        <f t="shared" si="11"/>
        <v>0</v>
      </c>
      <c r="P18" s="3">
        <f t="shared" si="12"/>
        <v>0</v>
      </c>
      <c r="Q18" s="3">
        <f t="shared" si="16"/>
        <v>0</v>
      </c>
      <c r="R18" s="3" t="s">
        <v>1162</v>
      </c>
      <c r="S18" t="s">
        <v>68</v>
      </c>
      <c r="T18">
        <v>0</v>
      </c>
      <c r="U18">
        <v>4</v>
      </c>
      <c r="V18">
        <v>4</v>
      </c>
      <c r="W18">
        <f t="shared" si="3"/>
        <v>0</v>
      </c>
      <c r="X18">
        <f t="shared" si="13"/>
        <v>0</v>
      </c>
      <c r="Y18" t="s">
        <v>52</v>
      </c>
      <c r="Z18">
        <f t="shared" si="14"/>
        <v>0</v>
      </c>
      <c r="AA18">
        <f>IF(OR(AE18={"Native american","native american or alaska native"}),1,0)</f>
        <v>0</v>
      </c>
      <c r="AB18">
        <f>IF(OR(AE18={"asian","asian american"}),1,0)</f>
        <v>0</v>
      </c>
      <c r="AC18">
        <f>IF(OR(AE18={"black american or african american","black"}),1,0)</f>
        <v>0</v>
      </c>
      <c r="AD18">
        <f>IF(OR(AE18={"White","White American or European American"}),1,0)</f>
        <v>0</v>
      </c>
      <c r="AE18" t="s">
        <v>52</v>
      </c>
      <c r="AF18">
        <f>IF(OR(AH18={"female","f"}),1,0)</f>
        <v>0</v>
      </c>
      <c r="AG18">
        <f>IF(OR(AH18={"m","male"}),1,0)</f>
        <v>0</v>
      </c>
      <c r="AH18" t="s">
        <v>52</v>
      </c>
      <c r="AI18">
        <v>35.149534000000003</v>
      </c>
      <c r="AJ18">
        <v>-90.04898</v>
      </c>
      <c r="AK18">
        <v>35.149534000000003</v>
      </c>
      <c r="AL18">
        <v>-90.04898</v>
      </c>
      <c r="AM18" t="s">
        <v>879</v>
      </c>
      <c r="AN18" t="str">
        <f t="shared" si="17"/>
        <v>TN 38105, USA</v>
      </c>
      <c r="AO18" t="str">
        <f t="shared" si="1"/>
        <v>TN</v>
      </c>
      <c r="AP18">
        <f>IF(OR(AO18={"AZ","ID","KS","KY","LA","NM","NV","OK","SD","TX","WV"}),0,0)</f>
        <v>0</v>
      </c>
      <c r="AQ18">
        <f>IF(OR(AO18={"AR","MO","MS","MT","OH","VT"}),1,0)</f>
        <v>0</v>
      </c>
      <c r="AR18">
        <f>IF(OR(AO18={"FL","GA","ME","ND","NH","SC","TN","WA","WI","WI","WY"}),2,0)</f>
        <v>2</v>
      </c>
      <c r="AS18">
        <f>IF(OR(AO18={"LN","UT"}),3,0)</f>
        <v>0</v>
      </c>
      <c r="AT18">
        <f>IF(OR(AO18={"AL","CO","VA"}),4,0)</f>
        <v>0</v>
      </c>
      <c r="AU18">
        <f>IF(OR(AO18={"DE","MN","NC","NE","OR","PA"}),5,0)</f>
        <v>0</v>
      </c>
      <c r="AV18">
        <f>IF(OR(AO18={"LA","MI","RI"}),7,0)</f>
        <v>0</v>
      </c>
      <c r="AW18">
        <f>IF(OR(AO18={"CA","IL","MD"}),8,0)</f>
        <v>0</v>
      </c>
      <c r="AX18">
        <f>IF(OR(AO18={"CT","DC","MA"}),9,0)</f>
        <v>0</v>
      </c>
      <c r="AY18">
        <f>IF(OR(AO18={"NJ","NY"}),10,0)</f>
        <v>0</v>
      </c>
      <c r="AZ18">
        <f t="shared" si="15"/>
        <v>2</v>
      </c>
      <c r="BA18">
        <f t="shared" si="4"/>
        <v>0</v>
      </c>
      <c r="BB18">
        <f t="shared" si="5"/>
        <v>1</v>
      </c>
    </row>
    <row r="19" spans="1:54" x14ac:dyDescent="0.25">
      <c r="A19">
        <v>22</v>
      </c>
      <c r="B19" t="s">
        <v>69</v>
      </c>
      <c r="C19" t="s">
        <v>70</v>
      </c>
      <c r="D19" s="1">
        <v>42467</v>
      </c>
      <c r="E19" s="3">
        <v>1</v>
      </c>
      <c r="F19" s="3">
        <v>0</v>
      </c>
      <c r="G19" s="3">
        <v>0</v>
      </c>
      <c r="I19" s="3" t="s">
        <v>1159</v>
      </c>
      <c r="J19" s="3">
        <f t="shared" si="6"/>
        <v>0</v>
      </c>
      <c r="K19" s="3">
        <f t="shared" si="7"/>
        <v>0</v>
      </c>
      <c r="L19" s="3">
        <f t="shared" si="8"/>
        <v>0</v>
      </c>
      <c r="M19" s="3">
        <f t="shared" si="9"/>
        <v>1</v>
      </c>
      <c r="N19" s="3">
        <f t="shared" si="10"/>
        <v>0</v>
      </c>
      <c r="O19" s="3">
        <f t="shared" si="11"/>
        <v>0</v>
      </c>
      <c r="P19" s="3">
        <f t="shared" si="12"/>
        <v>0</v>
      </c>
      <c r="Q19" s="3">
        <f t="shared" si="16"/>
        <v>0</v>
      </c>
      <c r="R19" s="3" t="s">
        <v>1162</v>
      </c>
      <c r="S19" t="s">
        <v>71</v>
      </c>
      <c r="T19">
        <v>0</v>
      </c>
      <c r="U19">
        <v>5</v>
      </c>
      <c r="V19">
        <v>5</v>
      </c>
      <c r="W19">
        <f t="shared" si="3"/>
        <v>0</v>
      </c>
      <c r="X19">
        <f t="shared" si="13"/>
        <v>0</v>
      </c>
      <c r="Y19" t="s">
        <v>52</v>
      </c>
      <c r="Z19">
        <f t="shared" si="14"/>
        <v>0</v>
      </c>
      <c r="AA19">
        <f>IF(OR(AE19={"Native american","native american or alaska native"}),1,0)</f>
        <v>0</v>
      </c>
      <c r="AB19">
        <f>IF(OR(AE19={"asian","asian american"}),1,0)</f>
        <v>0</v>
      </c>
      <c r="AC19">
        <f>IF(OR(AE19={"black american or african american","black"}),1,0)</f>
        <v>0</v>
      </c>
      <c r="AD19">
        <f>IF(OR(AE19={"White","White American or European American"}),1,0)</f>
        <v>0</v>
      </c>
      <c r="AE19" t="s">
        <v>52</v>
      </c>
      <c r="AF19">
        <f>IF(OR(AH19={"female","f"}),1,0)</f>
        <v>0</v>
      </c>
      <c r="AG19">
        <f>IF(OR(AH19={"m","male"}),1,0)</f>
        <v>0</v>
      </c>
      <c r="AH19" t="s">
        <v>52</v>
      </c>
      <c r="AI19">
        <v>41.878113999999997</v>
      </c>
      <c r="AJ19">
        <v>-87.629797999999994</v>
      </c>
      <c r="AK19">
        <v>41.878113999999997</v>
      </c>
      <c r="AL19">
        <v>-87.629797999999994</v>
      </c>
      <c r="AM19" t="s">
        <v>875</v>
      </c>
      <c r="AN19" t="str">
        <f t="shared" si="17"/>
        <v>IL 60604, USA</v>
      </c>
      <c r="AO19" t="str">
        <f t="shared" si="1"/>
        <v>IL</v>
      </c>
      <c r="AP19">
        <f>IF(OR(AO19={"AZ","ID","KS","KY","LA","NM","NV","OK","SD","TX","WV"}),0,0)</f>
        <v>0</v>
      </c>
      <c r="AQ19">
        <f>IF(OR(AO19={"AR","MO","MS","MT","OH","VT"}),1,0)</f>
        <v>0</v>
      </c>
      <c r="AR19">
        <f>IF(OR(AO19={"FL","GA","ME","ND","NH","SC","TN","WA","WI","WI","WY"}),2,0)</f>
        <v>0</v>
      </c>
      <c r="AS19">
        <f>IF(OR(AO19={"LN","UT"}),3,0)</f>
        <v>0</v>
      </c>
      <c r="AT19">
        <f>IF(OR(AO19={"AL","CO","VA"}),4,0)</f>
        <v>0</v>
      </c>
      <c r="AU19">
        <f>IF(OR(AO19={"DE","MN","NC","NE","OR","PA"}),5,0)</f>
        <v>0</v>
      </c>
      <c r="AV19">
        <f>IF(OR(AO19={"LA","MI","RI"}),7,0)</f>
        <v>0</v>
      </c>
      <c r="AW19">
        <f>IF(OR(AO19={"CA","IL","MD"}),8,0)</f>
        <v>8</v>
      </c>
      <c r="AX19">
        <f>IF(OR(AO19={"CT","DC","MA"}),9,0)</f>
        <v>0</v>
      </c>
      <c r="AY19">
        <f>IF(OR(AO19={"NJ","NY"}),10,0)</f>
        <v>0</v>
      </c>
      <c r="AZ19">
        <f t="shared" si="15"/>
        <v>8</v>
      </c>
      <c r="BA19">
        <f t="shared" si="4"/>
        <v>1</v>
      </c>
      <c r="BB19">
        <f t="shared" si="5"/>
        <v>0</v>
      </c>
    </row>
    <row r="20" spans="1:54" x14ac:dyDescent="0.25">
      <c r="A20">
        <v>23</v>
      </c>
      <c r="B20" t="s">
        <v>72</v>
      </c>
      <c r="C20" t="s">
        <v>73</v>
      </c>
      <c r="D20" s="1">
        <v>42461</v>
      </c>
      <c r="E20" s="3">
        <v>0</v>
      </c>
      <c r="F20" s="3">
        <v>0</v>
      </c>
      <c r="G20" s="3">
        <v>1</v>
      </c>
      <c r="I20" s="3" t="s">
        <v>1159</v>
      </c>
      <c r="J20" s="3">
        <f t="shared" si="6"/>
        <v>0</v>
      </c>
      <c r="K20" s="3">
        <f t="shared" si="7"/>
        <v>0</v>
      </c>
      <c r="L20" s="3">
        <f t="shared" si="8"/>
        <v>0</v>
      </c>
      <c r="M20" s="3">
        <f t="shared" si="9"/>
        <v>0</v>
      </c>
      <c r="N20" s="3">
        <f t="shared" si="10"/>
        <v>0</v>
      </c>
      <c r="O20" s="3">
        <f t="shared" si="11"/>
        <v>1</v>
      </c>
      <c r="P20" s="3">
        <f t="shared" si="12"/>
        <v>0</v>
      </c>
      <c r="Q20" s="3">
        <f t="shared" si="16"/>
        <v>0</v>
      </c>
      <c r="R20" s="3" t="s">
        <v>1165</v>
      </c>
      <c r="S20" t="s">
        <v>74</v>
      </c>
      <c r="T20">
        <v>3</v>
      </c>
      <c r="U20">
        <v>1</v>
      </c>
      <c r="V20">
        <v>3</v>
      </c>
      <c r="W20">
        <f t="shared" si="3"/>
        <v>0</v>
      </c>
      <c r="X20">
        <f t="shared" si="13"/>
        <v>0</v>
      </c>
      <c r="Y20" t="s">
        <v>52</v>
      </c>
      <c r="Z20">
        <f t="shared" si="14"/>
        <v>0</v>
      </c>
      <c r="AA20">
        <f>IF(OR(AE20={"Native american","native american or alaska native"}),1,0)</f>
        <v>0</v>
      </c>
      <c r="AB20">
        <f>IF(OR(AE20={"asian","asian american"}),1,0)</f>
        <v>1</v>
      </c>
      <c r="AC20">
        <f>IF(OR(AE20={"black american or african american","black"}),1,0)</f>
        <v>0</v>
      </c>
      <c r="AD20">
        <f>IF(OR(AE20={"White","White American or European American"}),1,0)</f>
        <v>0</v>
      </c>
      <c r="AE20" t="s">
        <v>75</v>
      </c>
      <c r="AF20">
        <f>IF(OR(AH20={"female","f"}),1,0)</f>
        <v>0</v>
      </c>
      <c r="AG20">
        <f>IF(OR(AH20={"m","male"}),1,0)</f>
        <v>1</v>
      </c>
      <c r="AH20" t="s">
        <v>54</v>
      </c>
      <c r="AI20">
        <v>35.085334000000003</v>
      </c>
      <c r="AJ20">
        <v>-106.605553</v>
      </c>
      <c r="AK20">
        <v>35.085334000000003</v>
      </c>
      <c r="AL20">
        <v>-106.605553</v>
      </c>
      <c r="AM20" t="s">
        <v>878</v>
      </c>
      <c r="AN20" t="str">
        <f t="shared" si="17"/>
        <v>NM 87106, USA</v>
      </c>
      <c r="AO20" t="str">
        <f t="shared" si="1"/>
        <v>NM</v>
      </c>
      <c r="AP20">
        <f>IF(OR(AO20={"AZ","ID","KS","KY","LA","NM","NV","OK","SD","TX","WV"}),0,0)</f>
        <v>0</v>
      </c>
      <c r="AQ20">
        <f>IF(OR(AO20={"AR","MO","MS","MT","OH","VT"}),1,0)</f>
        <v>0</v>
      </c>
      <c r="AR20">
        <f>IF(OR(AO20={"FL","GA","ME","ND","NH","SC","TN","WA","WI","WI","WY"}),2,0)</f>
        <v>0</v>
      </c>
      <c r="AS20">
        <f>IF(OR(AO20={"LN","UT"}),3,0)</f>
        <v>0</v>
      </c>
      <c r="AT20">
        <f>IF(OR(AO20={"AL","CO","VA"}),4,0)</f>
        <v>0</v>
      </c>
      <c r="AU20">
        <f>IF(OR(AO20={"DE","MN","NC","NE","OR","PA"}),5,0)</f>
        <v>0</v>
      </c>
      <c r="AV20">
        <f>IF(OR(AO20={"LA","MI","RI"}),7,0)</f>
        <v>0</v>
      </c>
      <c r="AW20">
        <f>IF(OR(AO20={"CA","IL","MD"}),8,0)</f>
        <v>0</v>
      </c>
      <c r="AX20">
        <f>IF(OR(AO20={"CT","DC","MA"}),9,0)</f>
        <v>0</v>
      </c>
      <c r="AY20">
        <f>IF(OR(AO20={"NJ","NY"}),10,0)</f>
        <v>0</v>
      </c>
      <c r="AZ20">
        <f t="shared" si="15"/>
        <v>0</v>
      </c>
      <c r="BA20">
        <f t="shared" si="4"/>
        <v>0</v>
      </c>
      <c r="BB20">
        <f t="shared" si="5"/>
        <v>1</v>
      </c>
    </row>
    <row r="21" spans="1:54" x14ac:dyDescent="0.25">
      <c r="A21">
        <v>24</v>
      </c>
      <c r="B21" t="s">
        <v>76</v>
      </c>
      <c r="C21" t="s">
        <v>76</v>
      </c>
      <c r="D21" s="1">
        <v>42460</v>
      </c>
      <c r="E21" s="3">
        <v>0</v>
      </c>
      <c r="F21" s="3">
        <v>1</v>
      </c>
      <c r="G21" s="3">
        <v>0</v>
      </c>
      <c r="I21" s="3" t="s">
        <v>1159</v>
      </c>
      <c r="J21" s="3">
        <f t="shared" si="6"/>
        <v>0</v>
      </c>
      <c r="K21" s="3">
        <f t="shared" si="7"/>
        <v>0</v>
      </c>
      <c r="L21" s="3">
        <f t="shared" si="8"/>
        <v>1</v>
      </c>
      <c r="M21" s="3">
        <f t="shared" si="9"/>
        <v>0</v>
      </c>
      <c r="N21" s="3">
        <f t="shared" si="10"/>
        <v>0</v>
      </c>
      <c r="O21" s="3">
        <f t="shared" si="11"/>
        <v>0</v>
      </c>
      <c r="P21" s="3">
        <f t="shared" si="12"/>
        <v>0</v>
      </c>
      <c r="Q21" s="3">
        <f t="shared" si="16"/>
        <v>0</v>
      </c>
      <c r="R21" s="3" t="s">
        <v>1166</v>
      </c>
      <c r="S21" t="s">
        <v>77</v>
      </c>
      <c r="T21">
        <v>2</v>
      </c>
      <c r="U21">
        <v>2</v>
      </c>
      <c r="V21">
        <v>3</v>
      </c>
      <c r="W21">
        <f t="shared" si="3"/>
        <v>0</v>
      </c>
      <c r="X21">
        <f t="shared" si="13"/>
        <v>0</v>
      </c>
      <c r="Y21" t="s">
        <v>52</v>
      </c>
      <c r="Z21">
        <f t="shared" si="14"/>
        <v>0</v>
      </c>
      <c r="AA21">
        <f>IF(OR(AE21={"Native american","native american or alaska native"}),1,0)</f>
        <v>0</v>
      </c>
      <c r="AB21">
        <f>IF(OR(AE21={"asian","asian american"}),1,0)</f>
        <v>0</v>
      </c>
      <c r="AC21">
        <f>IF(OR(AE21={"black american or african american","black"}),1,0)</f>
        <v>1</v>
      </c>
      <c r="AD21">
        <f>IF(OR(AE21={"White","White American or European American"}),1,0)</f>
        <v>0</v>
      </c>
      <c r="AE21" t="s">
        <v>53</v>
      </c>
      <c r="AF21">
        <f>IF(OR(AH21={"female","f"}),1,0)</f>
        <v>0</v>
      </c>
      <c r="AG21">
        <f>IF(OR(AH21={"m","male"}),1,0)</f>
        <v>1</v>
      </c>
      <c r="AH21" t="s">
        <v>54</v>
      </c>
      <c r="AI21">
        <v>37.540725000000002</v>
      </c>
      <c r="AJ21">
        <v>-77.436048</v>
      </c>
      <c r="AK21">
        <v>37.540725000000002</v>
      </c>
      <c r="AL21">
        <v>-77.436048</v>
      </c>
      <c r="AM21" t="s">
        <v>880</v>
      </c>
      <c r="AN21" t="str">
        <f t="shared" si="17"/>
        <v>VA 23219, USA</v>
      </c>
      <c r="AO21" t="str">
        <f t="shared" si="1"/>
        <v>VA</v>
      </c>
      <c r="AP21">
        <f>IF(OR(AO21={"AZ","ID","KS","KY","LA","NM","NV","OK","SD","TX","WV"}),0,0)</f>
        <v>0</v>
      </c>
      <c r="AQ21">
        <f>IF(OR(AO21={"AR","MO","MS","MT","OH","VT"}),1,0)</f>
        <v>0</v>
      </c>
      <c r="AR21">
        <f>IF(OR(AO21={"FL","GA","ME","ND","NH","SC","TN","WA","WI","WI","WY"}),2,0)</f>
        <v>0</v>
      </c>
      <c r="AS21">
        <f>IF(OR(AO21={"LN","UT"}),3,0)</f>
        <v>0</v>
      </c>
      <c r="AT21">
        <f>IF(OR(AO21={"AL","CO","VA"}),4,0)</f>
        <v>4</v>
      </c>
      <c r="AU21">
        <f>IF(OR(AO21={"DE","MN","NC","NE","OR","PA"}),5,0)</f>
        <v>0</v>
      </c>
      <c r="AV21">
        <f>IF(OR(AO21={"LA","MI","RI"}),7,0)</f>
        <v>0</v>
      </c>
      <c r="AW21">
        <f>IF(OR(AO21={"CA","IL","MD"}),8,0)</f>
        <v>0</v>
      </c>
      <c r="AX21">
        <f>IF(OR(AO21={"CT","DC","MA"}),9,0)</f>
        <v>0</v>
      </c>
      <c r="AY21">
        <f>IF(OR(AO21={"NJ","NY"}),10,0)</f>
        <v>0</v>
      </c>
      <c r="AZ21">
        <f t="shared" si="15"/>
        <v>4</v>
      </c>
      <c r="BA21">
        <f t="shared" si="4"/>
        <v>0</v>
      </c>
      <c r="BB21">
        <f t="shared" si="5"/>
        <v>1</v>
      </c>
    </row>
    <row r="22" spans="1:54" x14ac:dyDescent="0.25">
      <c r="A22">
        <v>26</v>
      </c>
      <c r="B22" t="s">
        <v>78</v>
      </c>
      <c r="C22" t="s">
        <v>78</v>
      </c>
      <c r="D22" s="1">
        <v>42454</v>
      </c>
      <c r="E22" s="3">
        <v>0</v>
      </c>
      <c r="F22" s="3">
        <v>0</v>
      </c>
      <c r="G22" s="3">
        <v>0</v>
      </c>
      <c r="I22" s="3" t="s">
        <v>1159</v>
      </c>
      <c r="J22" s="3">
        <f t="shared" si="6"/>
        <v>0</v>
      </c>
      <c r="K22" s="3">
        <f t="shared" si="7"/>
        <v>0</v>
      </c>
      <c r="L22" s="3">
        <f t="shared" si="8"/>
        <v>0</v>
      </c>
      <c r="M22" s="3">
        <f t="shared" si="9"/>
        <v>0</v>
      </c>
      <c r="N22" s="3">
        <f t="shared" si="10"/>
        <v>0</v>
      </c>
      <c r="O22" s="3">
        <f t="shared" si="11"/>
        <v>1</v>
      </c>
      <c r="P22" s="3">
        <f t="shared" si="12"/>
        <v>0</v>
      </c>
      <c r="Q22" s="3">
        <f t="shared" si="16"/>
        <v>0</v>
      </c>
      <c r="R22" s="3" t="s">
        <v>1165</v>
      </c>
      <c r="S22" t="s">
        <v>79</v>
      </c>
      <c r="T22">
        <v>2</v>
      </c>
      <c r="U22">
        <v>2</v>
      </c>
      <c r="V22">
        <v>3</v>
      </c>
      <c r="W22">
        <f t="shared" si="3"/>
        <v>0</v>
      </c>
      <c r="X22">
        <f t="shared" si="13"/>
        <v>0</v>
      </c>
      <c r="Y22" t="s">
        <v>52</v>
      </c>
      <c r="Z22">
        <f t="shared" si="14"/>
        <v>0</v>
      </c>
      <c r="AA22">
        <f>IF(OR(AE22={"Native american","native american or alaska native"}),1,0)</f>
        <v>0</v>
      </c>
      <c r="AB22">
        <f>IF(OR(AE22={"asian","asian american"}),1,0)</f>
        <v>0</v>
      </c>
      <c r="AC22">
        <f>IF(OR(AE22={"black american or african american","black"}),1,0)</f>
        <v>0</v>
      </c>
      <c r="AD22">
        <f>IF(OR(AE22={"White","White American or European American"}),1,0)</f>
        <v>0</v>
      </c>
      <c r="AE22" t="s">
        <v>52</v>
      </c>
      <c r="AF22">
        <f>IF(OR(AH22={"female","f"}),1,0)</f>
        <v>0</v>
      </c>
      <c r="AG22">
        <f>IF(OR(AH22={"m","male"}),1,0)</f>
        <v>1</v>
      </c>
      <c r="AH22" t="s">
        <v>54</v>
      </c>
      <c r="AI22">
        <v>35.242302000000002</v>
      </c>
      <c r="AJ22">
        <v>-87.334738999999999</v>
      </c>
      <c r="AK22">
        <v>35.242302000000002</v>
      </c>
      <c r="AL22">
        <v>-87.334738999999999</v>
      </c>
      <c r="AM22" t="s">
        <v>881</v>
      </c>
      <c r="AN22" t="str">
        <f t="shared" si="17"/>
        <v>TN 38464, USA</v>
      </c>
      <c r="AO22" t="str">
        <f t="shared" si="1"/>
        <v>TN</v>
      </c>
      <c r="AP22">
        <f>IF(OR(AO22={"AZ","ID","KS","KY","LA","NM","NV","OK","SD","TX","WV"}),0,0)</f>
        <v>0</v>
      </c>
      <c r="AQ22">
        <f>IF(OR(AO22={"AR","MO","MS","MT","OH","VT"}),1,0)</f>
        <v>0</v>
      </c>
      <c r="AR22">
        <f>IF(OR(AO22={"FL","GA","ME","ND","NH","SC","TN","WA","WI","WI","WY"}),2,0)</f>
        <v>2</v>
      </c>
      <c r="AS22">
        <f>IF(OR(AO22={"LN","UT"}),3,0)</f>
        <v>0</v>
      </c>
      <c r="AT22">
        <f>IF(OR(AO22={"AL","CO","VA"}),4,0)</f>
        <v>0</v>
      </c>
      <c r="AU22">
        <f>IF(OR(AO22={"DE","MN","NC","NE","OR","PA"}),5,0)</f>
        <v>0</v>
      </c>
      <c r="AV22">
        <f>IF(OR(AO22={"LA","MI","RI"}),7,0)</f>
        <v>0</v>
      </c>
      <c r="AW22">
        <f>IF(OR(AO22={"CA","IL","MD"}),8,0)</f>
        <v>0</v>
      </c>
      <c r="AX22">
        <f>IF(OR(AO22={"CT","DC","MA"}),9,0)</f>
        <v>0</v>
      </c>
      <c r="AY22">
        <f>IF(OR(AO22={"NJ","NY"}),10,0)</f>
        <v>0</v>
      </c>
      <c r="AZ22">
        <f t="shared" si="15"/>
        <v>2</v>
      </c>
      <c r="BA22">
        <f t="shared" si="4"/>
        <v>0</v>
      </c>
      <c r="BB22">
        <f t="shared" si="5"/>
        <v>1</v>
      </c>
    </row>
    <row r="23" spans="1:54" x14ac:dyDescent="0.25">
      <c r="A23">
        <v>27</v>
      </c>
      <c r="B23" t="s">
        <v>80</v>
      </c>
      <c r="C23" t="s">
        <v>81</v>
      </c>
      <c r="D23" s="1">
        <v>42454</v>
      </c>
      <c r="E23" s="3">
        <v>0</v>
      </c>
      <c r="F23" s="3">
        <v>0</v>
      </c>
      <c r="G23" s="3">
        <v>1</v>
      </c>
      <c r="I23" s="3" t="s">
        <v>1159</v>
      </c>
      <c r="J23" s="3">
        <f t="shared" si="6"/>
        <v>0</v>
      </c>
      <c r="K23" s="3">
        <f t="shared" si="7"/>
        <v>0</v>
      </c>
      <c r="L23" s="3">
        <f t="shared" si="8"/>
        <v>0</v>
      </c>
      <c r="M23" s="3">
        <f t="shared" si="9"/>
        <v>0</v>
      </c>
      <c r="N23" s="3">
        <f t="shared" si="10"/>
        <v>0</v>
      </c>
      <c r="O23" s="3">
        <f t="shared" si="11"/>
        <v>1</v>
      </c>
      <c r="P23" s="3">
        <f t="shared" si="12"/>
        <v>0</v>
      </c>
      <c r="Q23" s="3">
        <f t="shared" si="16"/>
        <v>0</v>
      </c>
      <c r="R23" s="3" t="s">
        <v>1165</v>
      </c>
      <c r="S23" t="s">
        <v>82</v>
      </c>
      <c r="T23">
        <v>2</v>
      </c>
      <c r="U23">
        <v>2</v>
      </c>
      <c r="V23">
        <v>3</v>
      </c>
      <c r="W23">
        <f t="shared" si="3"/>
        <v>0</v>
      </c>
      <c r="X23">
        <f t="shared" si="13"/>
        <v>1</v>
      </c>
      <c r="Y23" t="s">
        <v>19</v>
      </c>
      <c r="Z23">
        <f t="shared" si="14"/>
        <v>0</v>
      </c>
      <c r="AA23">
        <f>IF(OR(AE23={"Native american","native american or alaska native"}),1,0)</f>
        <v>0</v>
      </c>
      <c r="AB23">
        <f>IF(OR(AE23={"asian","asian american"}),1,0)</f>
        <v>0</v>
      </c>
      <c r="AC23">
        <f>IF(OR(AE23={"black american or african american","black"}),1,0)</f>
        <v>0</v>
      </c>
      <c r="AD23">
        <f>IF(OR(AE23={"White","White American or European American"}),1,0)</f>
        <v>1</v>
      </c>
      <c r="AE23" t="s">
        <v>61</v>
      </c>
      <c r="AF23">
        <f>IF(OR(AH23={"female","f"}),1,0)</f>
        <v>0</v>
      </c>
      <c r="AG23">
        <f>IF(OR(AH23={"m","male"}),1,0)</f>
        <v>1</v>
      </c>
      <c r="AH23" t="s">
        <v>54</v>
      </c>
      <c r="AI23">
        <v>34.759256999999998</v>
      </c>
      <c r="AJ23">
        <v>-86.602492999999996</v>
      </c>
      <c r="AK23">
        <v>34.759256999999998</v>
      </c>
      <c r="AL23">
        <v>-86.602492999999996</v>
      </c>
      <c r="AM23" t="s">
        <v>882</v>
      </c>
      <c r="AN23" t="str">
        <f t="shared" si="17"/>
        <v>AL 35810, USA</v>
      </c>
      <c r="AO23" t="str">
        <f t="shared" si="1"/>
        <v>AL</v>
      </c>
      <c r="AP23">
        <f>IF(OR(AO23={"AZ","ID","KS","KY","LA","NM","NV","OK","SD","TX","WV"}),0,0)</f>
        <v>0</v>
      </c>
      <c r="AQ23">
        <f>IF(OR(AO23={"AR","MO","MS","MT","OH","VT"}),1,0)</f>
        <v>0</v>
      </c>
      <c r="AR23">
        <f>IF(OR(AO23={"FL","GA","ME","ND","NH","SC","TN","WA","WI","WI","WY"}),2,0)</f>
        <v>0</v>
      </c>
      <c r="AS23">
        <f>IF(OR(AO23={"LN","UT"}),3,0)</f>
        <v>0</v>
      </c>
      <c r="AT23">
        <f>IF(OR(AO23={"AL","CO","VA"}),4,0)</f>
        <v>4</v>
      </c>
      <c r="AU23">
        <f>IF(OR(AO23={"DE","MN","NC","NE","OR","PA"}),5,0)</f>
        <v>0</v>
      </c>
      <c r="AV23">
        <f>IF(OR(AO23={"LA","MI","RI"}),7,0)</f>
        <v>0</v>
      </c>
      <c r="AW23">
        <f>IF(OR(AO23={"CA","IL","MD"}),8,0)</f>
        <v>0</v>
      </c>
      <c r="AX23">
        <f>IF(OR(AO23={"CT","DC","MA"}),9,0)</f>
        <v>0</v>
      </c>
      <c r="AY23">
        <f>IF(OR(AO23={"NJ","NY"}),10,0)</f>
        <v>0</v>
      </c>
      <c r="AZ23">
        <f t="shared" si="15"/>
        <v>4</v>
      </c>
      <c r="BA23">
        <f t="shared" si="4"/>
        <v>0</v>
      </c>
      <c r="BB23">
        <f t="shared" si="5"/>
        <v>1</v>
      </c>
    </row>
    <row r="24" spans="1:54" x14ac:dyDescent="0.25">
      <c r="A24">
        <v>28</v>
      </c>
      <c r="B24" t="s">
        <v>83</v>
      </c>
      <c r="C24" t="s">
        <v>83</v>
      </c>
      <c r="D24" s="1">
        <v>42450</v>
      </c>
      <c r="E24" s="3">
        <v>0</v>
      </c>
      <c r="F24" s="3">
        <v>0</v>
      </c>
      <c r="G24" s="3">
        <v>1</v>
      </c>
      <c r="I24" s="3" t="s">
        <v>1159</v>
      </c>
      <c r="J24" s="3">
        <f t="shared" si="6"/>
        <v>0</v>
      </c>
      <c r="K24" s="3">
        <f t="shared" si="7"/>
        <v>0</v>
      </c>
      <c r="L24" s="3">
        <f t="shared" si="8"/>
        <v>0</v>
      </c>
      <c r="M24" s="3">
        <f t="shared" si="9"/>
        <v>0</v>
      </c>
      <c r="N24" s="3">
        <f t="shared" si="10"/>
        <v>0</v>
      </c>
      <c r="O24" s="3">
        <f t="shared" si="11"/>
        <v>1</v>
      </c>
      <c r="P24" s="3">
        <f t="shared" si="12"/>
        <v>0</v>
      </c>
      <c r="Q24" s="3">
        <f t="shared" si="16"/>
        <v>0</v>
      </c>
      <c r="R24" s="3" t="s">
        <v>1165</v>
      </c>
      <c r="S24" t="s">
        <v>84</v>
      </c>
      <c r="T24">
        <v>4</v>
      </c>
      <c r="U24">
        <v>0</v>
      </c>
      <c r="V24">
        <v>3</v>
      </c>
      <c r="W24">
        <f t="shared" si="3"/>
        <v>0</v>
      </c>
      <c r="X24">
        <f t="shared" si="13"/>
        <v>0</v>
      </c>
      <c r="Y24" t="s">
        <v>52</v>
      </c>
      <c r="Z24">
        <f t="shared" si="14"/>
        <v>0</v>
      </c>
      <c r="AA24">
        <f>IF(OR(AE24={"Native american","native american or alaska native"}),1,0)</f>
        <v>0</v>
      </c>
      <c r="AB24">
        <f>IF(OR(AE24={"asian","asian american"}),1,0)</f>
        <v>0</v>
      </c>
      <c r="AC24">
        <f>IF(OR(AE24={"black american or african american","black"}),1,0)</f>
        <v>0</v>
      </c>
      <c r="AD24">
        <f>IF(OR(AE24={"White","White American or European American"}),1,0)</f>
        <v>0</v>
      </c>
      <c r="AE24" t="s">
        <v>52</v>
      </c>
      <c r="AF24">
        <f>IF(OR(AH24={"female","f"}),1,0)</f>
        <v>0</v>
      </c>
      <c r="AG24">
        <f>IF(OR(AH24={"m","male"}),1,0)</f>
        <v>1</v>
      </c>
      <c r="AH24" t="s">
        <v>54</v>
      </c>
      <c r="AI24">
        <v>33.635662000000004</v>
      </c>
      <c r="AJ24">
        <v>-96.608879999999999</v>
      </c>
      <c r="AK24">
        <v>33.635662000000004</v>
      </c>
      <c r="AL24">
        <v>-96.608879999999999</v>
      </c>
      <c r="AM24" t="s">
        <v>883</v>
      </c>
      <c r="AN24" t="str">
        <f t="shared" si="17"/>
        <v>TX 75090, USA</v>
      </c>
      <c r="AO24" t="str">
        <f t="shared" si="1"/>
        <v>TX</v>
      </c>
      <c r="AP24">
        <f>IF(OR(AO24={"AZ","ID","KS","KY","LA","NM","NV","OK","SD","TX","WV"}),0,0)</f>
        <v>0</v>
      </c>
      <c r="AQ24">
        <f>IF(OR(AO24={"AR","MO","MS","MT","OH","VT"}),1,0)</f>
        <v>0</v>
      </c>
      <c r="AR24">
        <f>IF(OR(AO24={"FL","GA","ME","ND","NH","SC","TN","WA","WI","WI","WY"}),2,0)</f>
        <v>0</v>
      </c>
      <c r="AS24">
        <f>IF(OR(AO24={"LN","UT"}),3,0)</f>
        <v>0</v>
      </c>
      <c r="AT24">
        <f>IF(OR(AO24={"AL","CO","VA"}),4,0)</f>
        <v>0</v>
      </c>
      <c r="AU24">
        <f>IF(OR(AO24={"DE","MN","NC","NE","OR","PA"}),5,0)</f>
        <v>0</v>
      </c>
      <c r="AV24">
        <f>IF(OR(AO24={"LA","MI","RI"}),7,0)</f>
        <v>0</v>
      </c>
      <c r="AW24">
        <f>IF(OR(AO24={"CA","IL","MD"}),8,0)</f>
        <v>0</v>
      </c>
      <c r="AX24">
        <f>IF(OR(AO24={"CT","DC","MA"}),9,0)</f>
        <v>0</v>
      </c>
      <c r="AY24">
        <f>IF(OR(AO24={"NJ","NY"}),10,0)</f>
        <v>0</v>
      </c>
      <c r="AZ24">
        <f t="shared" si="15"/>
        <v>0</v>
      </c>
      <c r="BA24">
        <f t="shared" si="4"/>
        <v>0</v>
      </c>
      <c r="BB24">
        <f t="shared" si="5"/>
        <v>1</v>
      </c>
    </row>
    <row r="25" spans="1:54" x14ac:dyDescent="0.25">
      <c r="A25">
        <v>29</v>
      </c>
      <c r="B25" t="s">
        <v>85</v>
      </c>
      <c r="C25" t="s">
        <v>86</v>
      </c>
      <c r="D25" s="1">
        <v>42450</v>
      </c>
      <c r="E25" s="3">
        <v>0</v>
      </c>
      <c r="F25" s="3">
        <v>0</v>
      </c>
      <c r="G25" s="3">
        <v>1</v>
      </c>
      <c r="I25" s="3" t="s">
        <v>1159</v>
      </c>
      <c r="J25" s="3">
        <f t="shared" si="6"/>
        <v>0</v>
      </c>
      <c r="K25" s="3">
        <f t="shared" si="7"/>
        <v>0</v>
      </c>
      <c r="L25" s="3">
        <f t="shared" si="8"/>
        <v>0</v>
      </c>
      <c r="M25" s="3">
        <f t="shared" si="9"/>
        <v>0</v>
      </c>
      <c r="N25" s="3">
        <f t="shared" si="10"/>
        <v>0</v>
      </c>
      <c r="O25" s="3">
        <f t="shared" si="11"/>
        <v>1</v>
      </c>
      <c r="P25" s="3">
        <f t="shared" si="12"/>
        <v>0</v>
      </c>
      <c r="Q25" s="3">
        <f t="shared" si="16"/>
        <v>0</v>
      </c>
      <c r="R25" s="3" t="s">
        <v>1165</v>
      </c>
      <c r="S25" t="s">
        <v>87</v>
      </c>
      <c r="T25">
        <v>4</v>
      </c>
      <c r="U25">
        <v>0</v>
      </c>
      <c r="V25">
        <v>3</v>
      </c>
      <c r="W25">
        <f t="shared" si="3"/>
        <v>0</v>
      </c>
      <c r="X25">
        <f t="shared" si="13"/>
        <v>0</v>
      </c>
      <c r="Y25" t="s">
        <v>52</v>
      </c>
      <c r="Z25">
        <f t="shared" si="14"/>
        <v>0</v>
      </c>
      <c r="AA25">
        <f>IF(OR(AE25={"Native american","native american or alaska native"}),1,0)</f>
        <v>0</v>
      </c>
      <c r="AB25">
        <f>IF(OR(AE25={"asian","asian american"}),1,0)</f>
        <v>0</v>
      </c>
      <c r="AC25">
        <f>IF(OR(AE25={"black american or african american","black"}),1,0)</f>
        <v>0</v>
      </c>
      <c r="AD25">
        <f>IF(OR(AE25={"White","White American or European American"}),1,0)</f>
        <v>1</v>
      </c>
      <c r="AE25" t="s">
        <v>61</v>
      </c>
      <c r="AF25">
        <f>IF(OR(AH25={"female","f"}),1,0)</f>
        <v>0</v>
      </c>
      <c r="AG25">
        <f>IF(OR(AH25={"m","male"}),1,0)</f>
        <v>1</v>
      </c>
      <c r="AH25" t="s">
        <v>54</v>
      </c>
      <c r="AI25">
        <v>33.635662000000004</v>
      </c>
      <c r="AJ25">
        <v>-96.608879999999999</v>
      </c>
      <c r="AK25">
        <v>33.635662000000004</v>
      </c>
      <c r="AL25">
        <v>-96.608879999999999</v>
      </c>
      <c r="AM25" t="s">
        <v>883</v>
      </c>
      <c r="AN25" t="str">
        <f t="shared" si="17"/>
        <v>TX 75090, USA</v>
      </c>
      <c r="AO25" t="str">
        <f t="shared" si="1"/>
        <v>TX</v>
      </c>
      <c r="AP25">
        <f>IF(OR(AO25={"AZ","ID","KS","KY","LA","NM","NV","OK","SD","TX","WV"}),0,0)</f>
        <v>0</v>
      </c>
      <c r="AQ25">
        <f>IF(OR(AO25={"AR","MO","MS","MT","OH","VT"}),1,0)</f>
        <v>0</v>
      </c>
      <c r="AR25">
        <f>IF(OR(AO25={"FL","GA","ME","ND","NH","SC","TN","WA","WI","WI","WY"}),2,0)</f>
        <v>0</v>
      </c>
      <c r="AS25">
        <f>IF(OR(AO25={"LN","UT"}),3,0)</f>
        <v>0</v>
      </c>
      <c r="AT25">
        <f>IF(OR(AO25={"AL","CO","VA"}),4,0)</f>
        <v>0</v>
      </c>
      <c r="AU25">
        <f>IF(OR(AO25={"DE","MN","NC","NE","OR","PA"}),5,0)</f>
        <v>0</v>
      </c>
      <c r="AV25">
        <f>IF(OR(AO25={"LA","MI","RI"}),7,0)</f>
        <v>0</v>
      </c>
      <c r="AW25">
        <f>IF(OR(AO25={"CA","IL","MD"}),8,0)</f>
        <v>0</v>
      </c>
      <c r="AX25">
        <f>IF(OR(AO25={"CT","DC","MA"}),9,0)</f>
        <v>0</v>
      </c>
      <c r="AY25">
        <f>IF(OR(AO25={"NJ","NY"}),10,0)</f>
        <v>0</v>
      </c>
      <c r="AZ25">
        <f t="shared" si="15"/>
        <v>0</v>
      </c>
      <c r="BA25">
        <f t="shared" si="4"/>
        <v>0</v>
      </c>
      <c r="BB25">
        <f t="shared" si="5"/>
        <v>1</v>
      </c>
    </row>
    <row r="26" spans="1:54" x14ac:dyDescent="0.25">
      <c r="A26">
        <v>31</v>
      </c>
      <c r="B26" t="s">
        <v>89</v>
      </c>
      <c r="C26" t="s">
        <v>90</v>
      </c>
      <c r="D26" s="1">
        <v>42449</v>
      </c>
      <c r="E26" s="3">
        <v>0</v>
      </c>
      <c r="F26" s="3">
        <v>0</v>
      </c>
      <c r="G26" s="3">
        <v>1</v>
      </c>
      <c r="I26" s="3" t="s">
        <v>1159</v>
      </c>
      <c r="J26" s="3">
        <f t="shared" si="6"/>
        <v>0</v>
      </c>
      <c r="K26" s="3">
        <f t="shared" si="7"/>
        <v>0</v>
      </c>
      <c r="L26" s="3">
        <f t="shared" si="8"/>
        <v>0</v>
      </c>
      <c r="M26" s="3">
        <f t="shared" si="9"/>
        <v>0</v>
      </c>
      <c r="N26" s="3">
        <f t="shared" si="10"/>
        <v>0</v>
      </c>
      <c r="O26" s="3">
        <f t="shared" si="11"/>
        <v>1</v>
      </c>
      <c r="P26" s="3">
        <f t="shared" si="12"/>
        <v>0</v>
      </c>
      <c r="Q26" s="3">
        <f t="shared" si="16"/>
        <v>0</v>
      </c>
      <c r="R26" s="3" t="s">
        <v>1165</v>
      </c>
      <c r="S26" t="s">
        <v>91</v>
      </c>
      <c r="T26">
        <v>4</v>
      </c>
      <c r="U26">
        <v>0</v>
      </c>
      <c r="V26">
        <v>3</v>
      </c>
      <c r="W26">
        <f t="shared" si="3"/>
        <v>0</v>
      </c>
      <c r="X26">
        <f t="shared" si="13"/>
        <v>1</v>
      </c>
      <c r="Y26" t="s">
        <v>19</v>
      </c>
      <c r="Z26">
        <f t="shared" si="14"/>
        <v>0</v>
      </c>
      <c r="AA26">
        <f>IF(OR(AE26={"Native american","native american or alaska native"}),1,0)</f>
        <v>0</v>
      </c>
      <c r="AB26">
        <f>IF(OR(AE26={"asian","asian american"}),1,0)</f>
        <v>0</v>
      </c>
      <c r="AC26">
        <f>IF(OR(AE26={"black american or african american","black"}),1,0)</f>
        <v>0</v>
      </c>
      <c r="AD26">
        <f>IF(OR(AE26={"White","White American or European American"}),1,0)</f>
        <v>1</v>
      </c>
      <c r="AE26" t="s">
        <v>61</v>
      </c>
      <c r="AF26">
        <f>IF(OR(AH26={"female","f"}),1,0)</f>
        <v>0</v>
      </c>
      <c r="AG26">
        <f>IF(OR(AH26={"m","male"}),1,0)</f>
        <v>1</v>
      </c>
      <c r="AH26" t="s">
        <v>54</v>
      </c>
      <c r="AI26">
        <v>38.252665</v>
      </c>
      <c r="AJ26">
        <v>-85.758455999999995</v>
      </c>
      <c r="AK26">
        <v>38.252665</v>
      </c>
      <c r="AL26">
        <v>-85.758455999999995</v>
      </c>
      <c r="AM26" t="s">
        <v>884</v>
      </c>
      <c r="AN26" t="str">
        <f t="shared" si="17"/>
        <v>KY 40202, USA</v>
      </c>
      <c r="AO26" t="str">
        <f t="shared" si="1"/>
        <v>KY</v>
      </c>
      <c r="AP26">
        <f>IF(OR(AO26={"AZ","ID","KS","KY","LA","NM","NV","OK","SD","TX","WV"}),0,0)</f>
        <v>0</v>
      </c>
      <c r="AQ26">
        <f>IF(OR(AO26={"AR","MO","MS","MT","OH","VT"}),1,0)</f>
        <v>0</v>
      </c>
      <c r="AR26">
        <f>IF(OR(AO26={"FL","GA","ME","ND","NH","SC","TN","WA","WI","WI","WY"}),2,0)</f>
        <v>0</v>
      </c>
      <c r="AS26">
        <f>IF(OR(AO26={"LN","UT"}),3,0)</f>
        <v>0</v>
      </c>
      <c r="AT26">
        <f>IF(OR(AO26={"AL","CO","VA"}),4,0)</f>
        <v>0</v>
      </c>
      <c r="AU26">
        <f>IF(OR(AO26={"DE","MN","NC","NE","OR","PA"}),5,0)</f>
        <v>0</v>
      </c>
      <c r="AV26">
        <f>IF(OR(AO26={"LA","MI","RI"}),7,0)</f>
        <v>0</v>
      </c>
      <c r="AW26">
        <f>IF(OR(AO26={"CA","IL","MD"}),8,0)</f>
        <v>0</v>
      </c>
      <c r="AX26">
        <f>IF(OR(AO26={"CT","DC","MA"}),9,0)</f>
        <v>0</v>
      </c>
      <c r="AY26">
        <f>IF(OR(AO26={"NJ","NY"}),10,0)</f>
        <v>0</v>
      </c>
      <c r="AZ26">
        <f t="shared" si="15"/>
        <v>0</v>
      </c>
      <c r="BA26">
        <f t="shared" si="4"/>
        <v>0</v>
      </c>
      <c r="BB26">
        <f t="shared" si="5"/>
        <v>1</v>
      </c>
    </row>
    <row r="27" spans="1:54" x14ac:dyDescent="0.25">
      <c r="A27">
        <v>32</v>
      </c>
      <c r="B27" t="s">
        <v>92</v>
      </c>
      <c r="C27" t="s">
        <v>92</v>
      </c>
      <c r="D27" s="1">
        <v>42448</v>
      </c>
      <c r="E27" s="3">
        <v>0</v>
      </c>
      <c r="F27" s="3">
        <v>0</v>
      </c>
      <c r="G27" s="3">
        <v>0</v>
      </c>
      <c r="I27" s="3" t="s">
        <v>1159</v>
      </c>
      <c r="J27" s="3">
        <f t="shared" si="6"/>
        <v>0</v>
      </c>
      <c r="K27" s="3">
        <f t="shared" si="7"/>
        <v>0</v>
      </c>
      <c r="L27" s="3">
        <f t="shared" si="8"/>
        <v>0</v>
      </c>
      <c r="M27" s="3">
        <f t="shared" si="9"/>
        <v>1</v>
      </c>
      <c r="N27" s="3">
        <f t="shared" si="10"/>
        <v>0</v>
      </c>
      <c r="O27" s="3">
        <f t="shared" si="11"/>
        <v>0</v>
      </c>
      <c r="P27" s="3">
        <f t="shared" si="12"/>
        <v>0</v>
      </c>
      <c r="Q27" s="3">
        <f t="shared" si="16"/>
        <v>0</v>
      </c>
      <c r="R27" s="3" t="s">
        <v>1162</v>
      </c>
      <c r="S27" t="s">
        <v>93</v>
      </c>
      <c r="T27">
        <v>1</v>
      </c>
      <c r="U27">
        <v>4</v>
      </c>
      <c r="V27">
        <v>5</v>
      </c>
      <c r="W27">
        <f t="shared" si="3"/>
        <v>0</v>
      </c>
      <c r="X27">
        <f t="shared" si="13"/>
        <v>0</v>
      </c>
      <c r="Y27" t="s">
        <v>52</v>
      </c>
      <c r="Z27">
        <f t="shared" si="14"/>
        <v>0</v>
      </c>
      <c r="AA27">
        <f>IF(OR(AE27={"Native american","native american or alaska native"}),1,0)</f>
        <v>0</v>
      </c>
      <c r="AB27">
        <f>IF(OR(AE27={"asian","asian american"}),1,0)</f>
        <v>0</v>
      </c>
      <c r="AC27">
        <f>IF(OR(AE27={"black american or african american","black"}),1,0)</f>
        <v>0</v>
      </c>
      <c r="AD27">
        <f>IF(OR(AE27={"White","White American or European American"}),1,0)</f>
        <v>0</v>
      </c>
      <c r="AE27" t="s">
        <v>52</v>
      </c>
      <c r="AF27">
        <f>IF(OR(AH27={"female","f"}),1,0)</f>
        <v>0</v>
      </c>
      <c r="AG27">
        <f>IF(OR(AH27={"m","male"}),1,0)</f>
        <v>0</v>
      </c>
      <c r="AH27" t="s">
        <v>52</v>
      </c>
      <c r="AI27">
        <v>26.127586000000001</v>
      </c>
      <c r="AJ27">
        <v>-80.233103999999997</v>
      </c>
      <c r="AK27">
        <v>26.127586000000001</v>
      </c>
      <c r="AL27">
        <v>-80.233103999999997</v>
      </c>
      <c r="AM27" t="s">
        <v>885</v>
      </c>
      <c r="AN27" t="str">
        <f t="shared" si="17"/>
        <v>FL 33317, USA</v>
      </c>
      <c r="AO27" t="str">
        <f t="shared" si="1"/>
        <v>FL</v>
      </c>
      <c r="AP27">
        <f>IF(OR(AO27={"AZ","ID","KS","KY","LA","NM","NV","OK","SD","TX","WV"}),0,0)</f>
        <v>0</v>
      </c>
      <c r="AQ27">
        <f>IF(OR(AO27={"AR","MO","MS","MT","OH","VT"}),1,0)</f>
        <v>0</v>
      </c>
      <c r="AR27">
        <f>IF(OR(AO27={"FL","GA","ME","ND","NH","SC","TN","WA","WI","WI","WY"}),2,0)</f>
        <v>2</v>
      </c>
      <c r="AS27">
        <f>IF(OR(AO27={"LN","UT"}),3,0)</f>
        <v>0</v>
      </c>
      <c r="AT27">
        <f>IF(OR(AO27={"AL","CO","VA"}),4,0)</f>
        <v>0</v>
      </c>
      <c r="AU27">
        <f>IF(OR(AO27={"DE","MN","NC","NE","OR","PA"}),5,0)</f>
        <v>0</v>
      </c>
      <c r="AV27">
        <f>IF(OR(AO27={"LA","MI","RI"}),7,0)</f>
        <v>0</v>
      </c>
      <c r="AW27">
        <f>IF(OR(AO27={"CA","IL","MD"}),8,0)</f>
        <v>0</v>
      </c>
      <c r="AX27">
        <f>IF(OR(AO27={"CT","DC","MA"}),9,0)</f>
        <v>0</v>
      </c>
      <c r="AY27">
        <f>IF(OR(AO27={"NJ","NY"}),10,0)</f>
        <v>0</v>
      </c>
      <c r="AZ27">
        <f t="shared" si="15"/>
        <v>2</v>
      </c>
      <c r="BA27">
        <f t="shared" si="4"/>
        <v>0</v>
      </c>
      <c r="BB27">
        <f t="shared" si="5"/>
        <v>1</v>
      </c>
    </row>
    <row r="28" spans="1:54" x14ac:dyDescent="0.25">
      <c r="A28">
        <v>35</v>
      </c>
      <c r="B28" t="s">
        <v>94</v>
      </c>
      <c r="C28" t="s">
        <v>95</v>
      </c>
      <c r="D28" s="1">
        <v>42444</v>
      </c>
      <c r="E28" s="3">
        <v>0</v>
      </c>
      <c r="F28" s="3">
        <v>0</v>
      </c>
      <c r="G28" s="3">
        <v>0</v>
      </c>
      <c r="I28" s="3" t="s">
        <v>1159</v>
      </c>
      <c r="J28" s="3">
        <f t="shared" si="6"/>
        <v>0</v>
      </c>
      <c r="K28" s="3">
        <f t="shared" si="7"/>
        <v>0</v>
      </c>
      <c r="L28" s="3">
        <f t="shared" si="8"/>
        <v>0</v>
      </c>
      <c r="M28" s="3">
        <f t="shared" si="9"/>
        <v>1</v>
      </c>
      <c r="N28" s="3">
        <f t="shared" si="10"/>
        <v>0</v>
      </c>
      <c r="O28" s="3">
        <f t="shared" si="11"/>
        <v>0</v>
      </c>
      <c r="P28" s="3">
        <f t="shared" si="12"/>
        <v>0</v>
      </c>
      <c r="Q28" s="3">
        <f t="shared" si="16"/>
        <v>0</v>
      </c>
      <c r="R28" s="3" t="s">
        <v>1162</v>
      </c>
      <c r="S28" t="s">
        <v>96</v>
      </c>
      <c r="T28">
        <v>0</v>
      </c>
      <c r="U28">
        <v>4</v>
      </c>
      <c r="V28">
        <v>4</v>
      </c>
      <c r="W28">
        <f t="shared" si="3"/>
        <v>0</v>
      </c>
      <c r="X28">
        <f t="shared" si="13"/>
        <v>0</v>
      </c>
      <c r="Y28" t="s">
        <v>52</v>
      </c>
      <c r="Z28">
        <f t="shared" si="14"/>
        <v>0</v>
      </c>
      <c r="AA28">
        <f>IF(OR(AE28={"Native american","native american or alaska native"}),1,0)</f>
        <v>0</v>
      </c>
      <c r="AB28">
        <f>IF(OR(AE28={"asian","asian american"}),1,0)</f>
        <v>0</v>
      </c>
      <c r="AC28">
        <f>IF(OR(AE28={"black american or african american","black"}),1,0)</f>
        <v>0</v>
      </c>
      <c r="AD28">
        <f>IF(OR(AE28={"White","White American or European American"}),1,0)</f>
        <v>0</v>
      </c>
      <c r="AE28" t="s">
        <v>52</v>
      </c>
      <c r="AF28">
        <f>IF(OR(AH28={"female","f"}),1,0)</f>
        <v>0</v>
      </c>
      <c r="AG28">
        <f>IF(OR(AH28={"m","male"}),1,0)</f>
        <v>0</v>
      </c>
      <c r="AH28" t="s">
        <v>52</v>
      </c>
      <c r="AI28">
        <v>33.748995000000001</v>
      </c>
      <c r="AJ28">
        <v>-84.387981999999994</v>
      </c>
      <c r="AK28">
        <v>33.748995000000001</v>
      </c>
      <c r="AL28">
        <v>-84.387981999999994</v>
      </c>
      <c r="AM28" t="s">
        <v>886</v>
      </c>
      <c r="AN28" t="str">
        <f t="shared" si="17"/>
        <v>GA 30334, USA</v>
      </c>
      <c r="AO28" t="str">
        <f t="shared" si="1"/>
        <v>GA</v>
      </c>
      <c r="AP28">
        <f>IF(OR(AO28={"AZ","ID","KS","KY","LA","NM","NV","OK","SD","TX","WV"}),0,0)</f>
        <v>0</v>
      </c>
      <c r="AQ28">
        <f>IF(OR(AO28={"AR","MO","MS","MT","OH","VT"}),1,0)</f>
        <v>0</v>
      </c>
      <c r="AR28">
        <f>IF(OR(AO28={"FL","GA","ME","ND","NH","SC","TN","WA","WI","WI","WY"}),2,0)</f>
        <v>2</v>
      </c>
      <c r="AS28">
        <f>IF(OR(AO28={"LN","UT"}),3,0)</f>
        <v>0</v>
      </c>
      <c r="AT28">
        <f>IF(OR(AO28={"AL","CO","VA"}),4,0)</f>
        <v>0</v>
      </c>
      <c r="AU28">
        <f>IF(OR(AO28={"DE","MN","NC","NE","OR","PA"}),5,0)</f>
        <v>0</v>
      </c>
      <c r="AV28">
        <f>IF(OR(AO28={"LA","MI","RI"}),7,0)</f>
        <v>0</v>
      </c>
      <c r="AW28">
        <f>IF(OR(AO28={"CA","IL","MD"}),8,0)</f>
        <v>0</v>
      </c>
      <c r="AX28">
        <f>IF(OR(AO28={"CT","DC","MA"}),9,0)</f>
        <v>0</v>
      </c>
      <c r="AY28">
        <f>IF(OR(AO28={"NJ","NY"}),10,0)</f>
        <v>0</v>
      </c>
      <c r="AZ28">
        <f t="shared" si="15"/>
        <v>2</v>
      </c>
      <c r="BA28">
        <f t="shared" si="4"/>
        <v>0</v>
      </c>
      <c r="BB28">
        <f t="shared" si="5"/>
        <v>1</v>
      </c>
    </row>
    <row r="29" spans="1:54" x14ac:dyDescent="0.25">
      <c r="A29">
        <v>36</v>
      </c>
      <c r="B29" t="s">
        <v>97</v>
      </c>
      <c r="C29" t="s">
        <v>98</v>
      </c>
      <c r="D29" s="1">
        <v>42442</v>
      </c>
      <c r="E29" s="3">
        <v>0</v>
      </c>
      <c r="F29" s="3">
        <v>0</v>
      </c>
      <c r="G29" s="3">
        <v>0</v>
      </c>
      <c r="I29" s="3" t="s">
        <v>1159</v>
      </c>
      <c r="J29" s="3">
        <f t="shared" si="6"/>
        <v>0</v>
      </c>
      <c r="K29" s="3">
        <f t="shared" si="7"/>
        <v>0</v>
      </c>
      <c r="L29" s="3">
        <f t="shared" si="8"/>
        <v>0</v>
      </c>
      <c r="M29" s="3">
        <f t="shared" si="9"/>
        <v>1</v>
      </c>
      <c r="N29" s="3">
        <f t="shared" si="10"/>
        <v>0</v>
      </c>
      <c r="O29" s="3">
        <f t="shared" si="11"/>
        <v>0</v>
      </c>
      <c r="P29" s="3">
        <f t="shared" si="12"/>
        <v>0</v>
      </c>
      <c r="Q29" s="3">
        <f t="shared" si="16"/>
        <v>0</v>
      </c>
      <c r="R29" s="3" t="s">
        <v>1162</v>
      </c>
      <c r="S29" t="s">
        <v>99</v>
      </c>
      <c r="T29">
        <v>0</v>
      </c>
      <c r="U29">
        <v>4</v>
      </c>
      <c r="V29">
        <v>4</v>
      </c>
      <c r="W29">
        <f t="shared" si="3"/>
        <v>0</v>
      </c>
      <c r="X29">
        <f t="shared" si="13"/>
        <v>0</v>
      </c>
      <c r="Y29" t="s">
        <v>52</v>
      </c>
      <c r="Z29">
        <f t="shared" si="14"/>
        <v>0</v>
      </c>
      <c r="AA29">
        <f>IF(OR(AE29={"Native american","native american or alaska native"}),1,0)</f>
        <v>0</v>
      </c>
      <c r="AB29">
        <f>IF(OR(AE29={"asian","asian american"}),1,0)</f>
        <v>0</v>
      </c>
      <c r="AC29">
        <f>IF(OR(AE29={"black american or african american","black"}),1,0)</f>
        <v>0</v>
      </c>
      <c r="AD29">
        <f>IF(OR(AE29={"White","White American or European American"}),1,0)</f>
        <v>0</v>
      </c>
      <c r="AE29" t="s">
        <v>52</v>
      </c>
      <c r="AF29">
        <f>IF(OR(AH29={"female","f"}),1,0)</f>
        <v>0</v>
      </c>
      <c r="AG29">
        <f>IF(OR(AH29={"m","male"}),1,0)</f>
        <v>0</v>
      </c>
      <c r="AH29" t="s">
        <v>52</v>
      </c>
      <c r="AI29">
        <v>26.640628</v>
      </c>
      <c r="AJ29">
        <v>-81.872308000000004</v>
      </c>
      <c r="AK29">
        <v>26.640628</v>
      </c>
      <c r="AL29">
        <v>-81.872308000000004</v>
      </c>
      <c r="AM29" t="s">
        <v>887</v>
      </c>
      <c r="AN29" t="str">
        <f t="shared" si="17"/>
        <v>FL 33901, USA</v>
      </c>
      <c r="AO29" t="str">
        <f t="shared" si="1"/>
        <v>FL</v>
      </c>
      <c r="AP29">
        <f>IF(OR(AO29={"AZ","ID","KS","KY","LA","NM","NV","OK","SD","TX","WV"}),0,0)</f>
        <v>0</v>
      </c>
      <c r="AQ29">
        <f>IF(OR(AO29={"AR","MO","MS","MT","OH","VT"}),1,0)</f>
        <v>0</v>
      </c>
      <c r="AR29">
        <f>IF(OR(AO29={"FL","GA","ME","ND","NH","SC","TN","WA","WI","WI","WY"}),2,0)</f>
        <v>2</v>
      </c>
      <c r="AS29">
        <f>IF(OR(AO29={"LN","UT"}),3,0)</f>
        <v>0</v>
      </c>
      <c r="AT29">
        <f>IF(OR(AO29={"AL","CO","VA"}),4,0)</f>
        <v>0</v>
      </c>
      <c r="AU29">
        <f>IF(OR(AO29={"DE","MN","NC","NE","OR","PA"}),5,0)</f>
        <v>0</v>
      </c>
      <c r="AV29">
        <f>IF(OR(AO29={"LA","MI","RI"}),7,0)</f>
        <v>0</v>
      </c>
      <c r="AW29">
        <f>IF(OR(AO29={"CA","IL","MD"}),8,0)</f>
        <v>0</v>
      </c>
      <c r="AX29">
        <f>IF(OR(AO29={"CT","DC","MA"}),9,0)</f>
        <v>0</v>
      </c>
      <c r="AY29">
        <f>IF(OR(AO29={"NJ","NY"}),10,0)</f>
        <v>0</v>
      </c>
      <c r="AZ29">
        <f t="shared" si="15"/>
        <v>2</v>
      </c>
      <c r="BA29">
        <f t="shared" si="4"/>
        <v>0</v>
      </c>
      <c r="BB29">
        <f t="shared" si="5"/>
        <v>1</v>
      </c>
    </row>
    <row r="30" spans="1:54" x14ac:dyDescent="0.25">
      <c r="A30">
        <v>37</v>
      </c>
      <c r="B30" t="s">
        <v>100</v>
      </c>
      <c r="C30" t="s">
        <v>101</v>
      </c>
      <c r="D30" s="1">
        <v>42441</v>
      </c>
      <c r="E30" s="3">
        <v>0</v>
      </c>
      <c r="F30" s="3">
        <v>0</v>
      </c>
      <c r="G30" s="3">
        <v>0</v>
      </c>
      <c r="I30" s="3" t="s">
        <v>1159</v>
      </c>
      <c r="J30" s="3">
        <f t="shared" si="6"/>
        <v>0</v>
      </c>
      <c r="K30" s="3">
        <f t="shared" si="7"/>
        <v>0</v>
      </c>
      <c r="L30" s="3">
        <f t="shared" si="8"/>
        <v>0</v>
      </c>
      <c r="M30" s="3">
        <f t="shared" si="9"/>
        <v>0</v>
      </c>
      <c r="N30" s="3">
        <f t="shared" si="10"/>
        <v>0</v>
      </c>
      <c r="O30" s="3">
        <f t="shared" si="11"/>
        <v>1</v>
      </c>
      <c r="P30" s="3">
        <f t="shared" si="12"/>
        <v>0</v>
      </c>
      <c r="Q30" s="3">
        <f t="shared" si="16"/>
        <v>0</v>
      </c>
      <c r="R30" s="3" t="s">
        <v>1165</v>
      </c>
      <c r="S30" t="s">
        <v>102</v>
      </c>
      <c r="T30">
        <v>2</v>
      </c>
      <c r="U30">
        <v>2</v>
      </c>
      <c r="V30">
        <v>3</v>
      </c>
      <c r="W30">
        <f t="shared" si="3"/>
        <v>0</v>
      </c>
      <c r="X30">
        <f t="shared" si="13"/>
        <v>0</v>
      </c>
      <c r="Y30" t="s">
        <v>52</v>
      </c>
      <c r="Z30">
        <f t="shared" si="14"/>
        <v>0</v>
      </c>
      <c r="AA30">
        <f>IF(OR(AE30={"Native american","native american or alaska native"}),1,0)</f>
        <v>0</v>
      </c>
      <c r="AB30">
        <f>IF(OR(AE30={"asian","asian american"}),1,0)</f>
        <v>0</v>
      </c>
      <c r="AC30">
        <f>IF(OR(AE30={"black american or african american","black"}),1,0)</f>
        <v>0</v>
      </c>
      <c r="AD30">
        <f>IF(OR(AE30={"White","White American or European American"}),1,0)</f>
        <v>0</v>
      </c>
      <c r="AE30" t="s">
        <v>52</v>
      </c>
      <c r="AF30">
        <f>IF(OR(AH30={"female","f"}),1,0)</f>
        <v>0</v>
      </c>
      <c r="AG30">
        <f>IF(OR(AH30={"m","male"}),1,0)</f>
        <v>1</v>
      </c>
      <c r="AH30" t="s">
        <v>54</v>
      </c>
      <c r="AI30">
        <v>34.111223000000003</v>
      </c>
      <c r="AJ30">
        <v>-82.867084000000006</v>
      </c>
      <c r="AK30">
        <v>34.111223000000003</v>
      </c>
      <c r="AL30">
        <v>-82.867084000000006</v>
      </c>
      <c r="AM30" t="s">
        <v>888</v>
      </c>
      <c r="AN30" t="str">
        <f t="shared" si="17"/>
        <v>GA 30635, USA</v>
      </c>
      <c r="AO30" t="str">
        <f t="shared" si="1"/>
        <v>GA</v>
      </c>
      <c r="AP30">
        <f>IF(OR(AO30={"AZ","ID","KS","KY","LA","NM","NV","OK","SD","TX","WV"}),0,0)</f>
        <v>0</v>
      </c>
      <c r="AQ30">
        <f>IF(OR(AO30={"AR","MO","MS","MT","OH","VT"}),1,0)</f>
        <v>0</v>
      </c>
      <c r="AR30">
        <f>IF(OR(AO30={"FL","GA","ME","ND","NH","SC","TN","WA","WI","WI","WY"}),2,0)</f>
        <v>2</v>
      </c>
      <c r="AS30">
        <f>IF(OR(AO30={"LN","UT"}),3,0)</f>
        <v>0</v>
      </c>
      <c r="AT30">
        <f>IF(OR(AO30={"AL","CO","VA"}),4,0)</f>
        <v>0</v>
      </c>
      <c r="AU30">
        <f>IF(OR(AO30={"DE","MN","NC","NE","OR","PA"}),5,0)</f>
        <v>0</v>
      </c>
      <c r="AV30">
        <f>IF(OR(AO30={"LA","MI","RI"}),7,0)</f>
        <v>0</v>
      </c>
      <c r="AW30">
        <f>IF(OR(AO30={"CA","IL","MD"}),8,0)</f>
        <v>0</v>
      </c>
      <c r="AX30">
        <f>IF(OR(AO30={"CT","DC","MA"}),9,0)</f>
        <v>0</v>
      </c>
      <c r="AY30">
        <f>IF(OR(AO30={"NJ","NY"}),10,0)</f>
        <v>0</v>
      </c>
      <c r="AZ30">
        <f t="shared" si="15"/>
        <v>2</v>
      </c>
      <c r="BA30">
        <f t="shared" si="4"/>
        <v>0</v>
      </c>
      <c r="BB30">
        <f t="shared" si="5"/>
        <v>1</v>
      </c>
    </row>
    <row r="31" spans="1:54" x14ac:dyDescent="0.25">
      <c r="A31">
        <v>38</v>
      </c>
      <c r="B31" t="s">
        <v>103</v>
      </c>
      <c r="C31" t="s">
        <v>104</v>
      </c>
      <c r="D31" s="1">
        <v>42440</v>
      </c>
      <c r="E31" s="3">
        <v>0</v>
      </c>
      <c r="F31" s="3">
        <v>0</v>
      </c>
      <c r="G31" s="3">
        <v>0</v>
      </c>
      <c r="I31" s="3" t="s">
        <v>1159</v>
      </c>
      <c r="J31" s="3">
        <f t="shared" si="6"/>
        <v>0</v>
      </c>
      <c r="K31" s="3">
        <f t="shared" si="7"/>
        <v>0</v>
      </c>
      <c r="L31" s="3">
        <f t="shared" si="8"/>
        <v>0</v>
      </c>
      <c r="M31" s="3">
        <f t="shared" si="9"/>
        <v>1</v>
      </c>
      <c r="N31" s="3">
        <f t="shared" si="10"/>
        <v>0</v>
      </c>
      <c r="O31" s="3">
        <f t="shared" si="11"/>
        <v>0</v>
      </c>
      <c r="P31" s="3">
        <f t="shared" si="12"/>
        <v>0</v>
      </c>
      <c r="Q31" s="3">
        <f t="shared" si="16"/>
        <v>0</v>
      </c>
      <c r="R31" s="3" t="s">
        <v>1162</v>
      </c>
      <c r="S31" t="s">
        <v>105</v>
      </c>
      <c r="T31">
        <v>0</v>
      </c>
      <c r="U31">
        <v>5</v>
      </c>
      <c r="V31">
        <v>5</v>
      </c>
      <c r="W31">
        <f t="shared" si="3"/>
        <v>0</v>
      </c>
      <c r="X31">
        <f t="shared" si="13"/>
        <v>0</v>
      </c>
      <c r="Y31" t="s">
        <v>52</v>
      </c>
      <c r="Z31">
        <f t="shared" si="14"/>
        <v>0</v>
      </c>
      <c r="AA31">
        <f>IF(OR(AE31={"Native american","native american or alaska native"}),1,0)</f>
        <v>0</v>
      </c>
      <c r="AB31">
        <f>IF(OR(AE31={"asian","asian american"}),1,0)</f>
        <v>0</v>
      </c>
      <c r="AC31">
        <f>IF(OR(AE31={"black american or african american","black"}),1,0)</f>
        <v>0</v>
      </c>
      <c r="AD31">
        <f>IF(OR(AE31={"White","White American or European American"}),1,0)</f>
        <v>0</v>
      </c>
      <c r="AE31" t="s">
        <v>52</v>
      </c>
      <c r="AF31">
        <f>IF(OR(AH31={"female","f"}),1,0)</f>
        <v>0</v>
      </c>
      <c r="AG31">
        <f>IF(OR(AH31={"m","male"}),1,0)</f>
        <v>0</v>
      </c>
      <c r="AH31" t="s">
        <v>52</v>
      </c>
      <c r="AI31">
        <v>40.217053</v>
      </c>
      <c r="AJ31">
        <v>-74.742937999999995</v>
      </c>
      <c r="AK31">
        <v>40.217053</v>
      </c>
      <c r="AL31">
        <v>-74.742937999999995</v>
      </c>
      <c r="AM31" t="s">
        <v>889</v>
      </c>
      <c r="AN31" t="str">
        <f t="shared" si="17"/>
        <v>NJ 08609, USA</v>
      </c>
      <c r="AO31" t="str">
        <f t="shared" si="1"/>
        <v>NJ</v>
      </c>
      <c r="AP31">
        <f>IF(OR(AO31={"AZ","ID","KS","KY","LA","NM","NV","OK","SD","TX","WV"}),0,0)</f>
        <v>0</v>
      </c>
      <c r="AQ31">
        <f>IF(OR(AO31={"AR","MO","MS","MT","OH","VT"}),1,0)</f>
        <v>0</v>
      </c>
      <c r="AR31">
        <f>IF(OR(AO31={"FL","GA","ME","ND","NH","SC","TN","WA","WI","WI","WY"}),2,0)</f>
        <v>0</v>
      </c>
      <c r="AS31">
        <f>IF(OR(AO31={"LN","UT"}),3,0)</f>
        <v>0</v>
      </c>
      <c r="AT31">
        <f>IF(OR(AO31={"AL","CO","VA"}),4,0)</f>
        <v>0</v>
      </c>
      <c r="AU31">
        <f>IF(OR(AO31={"DE","MN","NC","NE","OR","PA"}),5,0)</f>
        <v>0</v>
      </c>
      <c r="AV31">
        <f>IF(OR(AO31={"LA","MI","RI"}),7,0)</f>
        <v>0</v>
      </c>
      <c r="AW31">
        <f>IF(OR(AO31={"CA","IL","MD"}),8,0)</f>
        <v>0</v>
      </c>
      <c r="AX31">
        <f>IF(OR(AO31={"CT","DC","MA"}),9,0)</f>
        <v>0</v>
      </c>
      <c r="AY31">
        <f>IF(OR(AO31={"NJ","NY"}),10,0)</f>
        <v>10</v>
      </c>
      <c r="AZ31">
        <f t="shared" si="15"/>
        <v>10</v>
      </c>
      <c r="BA31">
        <f t="shared" si="4"/>
        <v>1</v>
      </c>
      <c r="BB31">
        <f t="shared" si="5"/>
        <v>0</v>
      </c>
    </row>
    <row r="32" spans="1:54" x14ac:dyDescent="0.25">
      <c r="A32">
        <v>40</v>
      </c>
      <c r="B32" t="s">
        <v>106</v>
      </c>
      <c r="C32" t="s">
        <v>106</v>
      </c>
      <c r="D32" s="1">
        <v>42438</v>
      </c>
      <c r="E32" s="3">
        <v>0</v>
      </c>
      <c r="F32" s="3">
        <v>0</v>
      </c>
      <c r="G32" s="3">
        <v>0</v>
      </c>
      <c r="I32" s="3" t="s">
        <v>1159</v>
      </c>
      <c r="J32" s="3">
        <f t="shared" si="6"/>
        <v>0</v>
      </c>
      <c r="K32" s="3">
        <f t="shared" si="7"/>
        <v>0</v>
      </c>
      <c r="L32" s="3">
        <f t="shared" si="8"/>
        <v>0</v>
      </c>
      <c r="M32" s="3">
        <f t="shared" si="9"/>
        <v>0</v>
      </c>
      <c r="N32" s="3">
        <f t="shared" si="10"/>
        <v>0</v>
      </c>
      <c r="O32" s="3">
        <f t="shared" si="11"/>
        <v>0</v>
      </c>
      <c r="P32" s="3">
        <f t="shared" si="12"/>
        <v>1</v>
      </c>
      <c r="Q32" s="3">
        <f t="shared" si="16"/>
        <v>0</v>
      </c>
      <c r="R32" s="3" t="s">
        <v>1163</v>
      </c>
      <c r="S32" t="s">
        <v>107</v>
      </c>
      <c r="T32">
        <v>6</v>
      </c>
      <c r="U32">
        <v>3</v>
      </c>
      <c r="V32">
        <v>9</v>
      </c>
      <c r="W32">
        <f t="shared" si="3"/>
        <v>0</v>
      </c>
      <c r="X32">
        <f t="shared" si="13"/>
        <v>0</v>
      </c>
      <c r="Y32" t="s">
        <v>52</v>
      </c>
      <c r="Z32">
        <f t="shared" si="14"/>
        <v>0</v>
      </c>
      <c r="AA32">
        <f>IF(OR(AE32={"Native american","native american or alaska native"}),1,0)</f>
        <v>0</v>
      </c>
      <c r="AB32">
        <f>IF(OR(AE32={"asian","asian american"}),1,0)</f>
        <v>0</v>
      </c>
      <c r="AC32">
        <f>IF(OR(AE32={"black american or african american","black"}),1,0)</f>
        <v>0</v>
      </c>
      <c r="AD32">
        <f>IF(OR(AE32={"White","White American or European American"}),1,0)</f>
        <v>0</v>
      </c>
      <c r="AE32" t="s">
        <v>52</v>
      </c>
      <c r="AF32">
        <f>IF(OR(AH32={"female","f"}),1,0)</f>
        <v>0</v>
      </c>
      <c r="AG32">
        <f>IF(OR(AH32={"m","male"}),1,0)</f>
        <v>1</v>
      </c>
      <c r="AH32" t="s">
        <v>54</v>
      </c>
      <c r="AI32">
        <v>40.440624999999997</v>
      </c>
      <c r="AJ32">
        <v>-79.995885999999999</v>
      </c>
      <c r="AK32">
        <v>40.440624999999997</v>
      </c>
      <c r="AL32">
        <v>-79.995885999999999</v>
      </c>
      <c r="AM32" t="s">
        <v>891</v>
      </c>
      <c r="AN32" t="str">
        <f t="shared" si="17"/>
        <v>PA 15219, USA</v>
      </c>
      <c r="AO32" t="str">
        <f t="shared" si="1"/>
        <v>PA</v>
      </c>
      <c r="AP32">
        <f>IF(OR(AO32={"AZ","ID","KS","KY","LA","NM","NV","OK","SD","TX","WV"}),0,0)</f>
        <v>0</v>
      </c>
      <c r="AQ32">
        <f>IF(OR(AO32={"AR","MO","MS","MT","OH","VT"}),1,0)</f>
        <v>0</v>
      </c>
      <c r="AR32">
        <f>IF(OR(AO32={"FL","GA","ME","ND","NH","SC","TN","WA","WI","WI","WY"}),2,0)</f>
        <v>0</v>
      </c>
      <c r="AS32">
        <f>IF(OR(AO32={"LN","UT"}),3,0)</f>
        <v>0</v>
      </c>
      <c r="AT32">
        <f>IF(OR(AO32={"AL","CO","VA"}),4,0)</f>
        <v>0</v>
      </c>
      <c r="AU32">
        <f>IF(OR(AO32={"DE","MN","NC","NE","OR","PA"}),5,0)</f>
        <v>5</v>
      </c>
      <c r="AV32">
        <f>IF(OR(AO32={"LA","MI","RI"}),7,0)</f>
        <v>0</v>
      </c>
      <c r="AW32">
        <f>IF(OR(AO32={"CA","IL","MD"}),8,0)</f>
        <v>0</v>
      </c>
      <c r="AX32">
        <f>IF(OR(AO32={"CT","DC","MA"}),9,0)</f>
        <v>0</v>
      </c>
      <c r="AY32">
        <f>IF(OR(AO32={"NJ","NY"}),10,0)</f>
        <v>0</v>
      </c>
      <c r="AZ32">
        <f t="shared" si="15"/>
        <v>5</v>
      </c>
      <c r="BA32">
        <f t="shared" si="4"/>
        <v>1</v>
      </c>
      <c r="BB32">
        <f t="shared" si="5"/>
        <v>0</v>
      </c>
    </row>
    <row r="33" spans="1:54" x14ac:dyDescent="0.25">
      <c r="A33">
        <v>42</v>
      </c>
      <c r="B33" t="s">
        <v>108</v>
      </c>
      <c r="C33" t="s">
        <v>108</v>
      </c>
      <c r="D33" s="1">
        <v>42436</v>
      </c>
      <c r="E33" s="3">
        <v>0</v>
      </c>
      <c r="F33" s="3">
        <v>0</v>
      </c>
      <c r="G33" s="3">
        <v>0</v>
      </c>
      <c r="I33" s="3" t="s">
        <v>1159</v>
      </c>
      <c r="J33" s="3">
        <f t="shared" si="6"/>
        <v>0</v>
      </c>
      <c r="K33" s="3">
        <f t="shared" si="7"/>
        <v>0</v>
      </c>
      <c r="L33" s="3">
        <f t="shared" si="8"/>
        <v>0</v>
      </c>
      <c r="M33" s="3">
        <f t="shared" si="9"/>
        <v>0</v>
      </c>
      <c r="N33" s="3">
        <f t="shared" si="10"/>
        <v>0</v>
      </c>
      <c r="O33" s="3">
        <f t="shared" si="11"/>
        <v>1</v>
      </c>
      <c r="P33" s="3">
        <f t="shared" si="12"/>
        <v>0</v>
      </c>
      <c r="Q33" s="3">
        <f t="shared" si="16"/>
        <v>0</v>
      </c>
      <c r="R33" s="3" t="s">
        <v>1165</v>
      </c>
      <c r="S33" t="s">
        <v>109</v>
      </c>
      <c r="T33">
        <v>5</v>
      </c>
      <c r="U33">
        <v>0</v>
      </c>
      <c r="V33">
        <v>5</v>
      </c>
      <c r="W33">
        <f t="shared" si="3"/>
        <v>0</v>
      </c>
      <c r="X33">
        <f t="shared" si="13"/>
        <v>0</v>
      </c>
      <c r="Y33" t="s">
        <v>52</v>
      </c>
      <c r="Z33">
        <f t="shared" si="14"/>
        <v>0</v>
      </c>
      <c r="AA33">
        <f>IF(OR(AE33={"Native american","native american or alaska native"}),1,0)</f>
        <v>0</v>
      </c>
      <c r="AB33">
        <f>IF(OR(AE33={"asian","asian american"}),1,0)</f>
        <v>0</v>
      </c>
      <c r="AC33">
        <f>IF(OR(AE33={"black american or african american","black"}),1,0)</f>
        <v>0</v>
      </c>
      <c r="AD33">
        <f>IF(OR(AE33={"White","White American or European American"}),1,0)</f>
        <v>0</v>
      </c>
      <c r="AE33" t="s">
        <v>110</v>
      </c>
      <c r="AF33">
        <f>IF(OR(AH33={"female","f"}),1,0)</f>
        <v>0</v>
      </c>
      <c r="AG33">
        <f>IF(OR(AH33={"m","male"}),1,0)</f>
        <v>1</v>
      </c>
      <c r="AH33" t="s">
        <v>54</v>
      </c>
      <c r="AI33">
        <v>39.114052999999998</v>
      </c>
      <c r="AJ33">
        <v>-94.627464000000003</v>
      </c>
      <c r="AK33">
        <v>39.114052999999998</v>
      </c>
      <c r="AL33">
        <v>-94.627464000000003</v>
      </c>
      <c r="AM33" t="s">
        <v>892</v>
      </c>
      <c r="AN33" t="str">
        <f t="shared" si="17"/>
        <v>KS 66101, USA</v>
      </c>
      <c r="AO33" t="str">
        <f t="shared" si="1"/>
        <v>KS</v>
      </c>
      <c r="AP33">
        <f>IF(OR(AO33={"AZ","ID","KS","KY","LA","NM","NV","OK","SD","TX","WV"}),0,0)</f>
        <v>0</v>
      </c>
      <c r="AQ33">
        <f>IF(OR(AO33={"AR","MO","MS","MT","OH","VT"}),1,0)</f>
        <v>0</v>
      </c>
      <c r="AR33">
        <f>IF(OR(AO33={"FL","GA","ME","ND","NH","SC","TN","WA","WI","WI","WY"}),2,0)</f>
        <v>0</v>
      </c>
      <c r="AS33">
        <f>IF(OR(AO33={"LN","UT"}),3,0)</f>
        <v>0</v>
      </c>
      <c r="AT33">
        <f>IF(OR(AO33={"AL","CO","VA"}),4,0)</f>
        <v>0</v>
      </c>
      <c r="AU33">
        <f>IF(OR(AO33={"DE","MN","NC","NE","OR","PA"}),5,0)</f>
        <v>0</v>
      </c>
      <c r="AV33">
        <f>IF(OR(AO33={"LA","MI","RI"}),7,0)</f>
        <v>0</v>
      </c>
      <c r="AW33">
        <f>IF(OR(AO33={"CA","IL","MD"}),8,0)</f>
        <v>0</v>
      </c>
      <c r="AX33">
        <f>IF(OR(AO33={"CT","DC","MA"}),9,0)</f>
        <v>0</v>
      </c>
      <c r="AY33">
        <f>IF(OR(AO33={"NJ","NY"}),10,0)</f>
        <v>0</v>
      </c>
      <c r="AZ33">
        <f t="shared" si="15"/>
        <v>0</v>
      </c>
      <c r="BA33">
        <f t="shared" si="4"/>
        <v>0</v>
      </c>
      <c r="BB33">
        <f t="shared" si="5"/>
        <v>1</v>
      </c>
    </row>
    <row r="34" spans="1:54" x14ac:dyDescent="0.25">
      <c r="A34">
        <v>43</v>
      </c>
      <c r="B34" t="s">
        <v>111</v>
      </c>
      <c r="C34" t="s">
        <v>112</v>
      </c>
      <c r="D34" s="1">
        <v>42436</v>
      </c>
      <c r="E34" s="3">
        <v>0</v>
      </c>
      <c r="F34" s="3">
        <v>0</v>
      </c>
      <c r="G34" s="3">
        <v>0</v>
      </c>
      <c r="I34" s="3" t="s">
        <v>1159</v>
      </c>
      <c r="J34" s="3">
        <f t="shared" si="6"/>
        <v>0</v>
      </c>
      <c r="K34" s="3">
        <f t="shared" si="7"/>
        <v>1</v>
      </c>
      <c r="L34" s="3">
        <f t="shared" si="8"/>
        <v>0</v>
      </c>
      <c r="M34" s="3">
        <f t="shared" si="9"/>
        <v>0</v>
      </c>
      <c r="N34" s="3">
        <f t="shared" si="10"/>
        <v>0</v>
      </c>
      <c r="O34" s="3">
        <f t="shared" si="11"/>
        <v>0</v>
      </c>
      <c r="P34" s="3">
        <f t="shared" si="12"/>
        <v>0</v>
      </c>
      <c r="Q34" s="3">
        <f t="shared" si="16"/>
        <v>0</v>
      </c>
      <c r="R34" s="3" t="s">
        <v>1168</v>
      </c>
      <c r="S34" t="s">
        <v>113</v>
      </c>
      <c r="T34">
        <v>0</v>
      </c>
      <c r="U34">
        <v>4</v>
      </c>
      <c r="V34">
        <v>4</v>
      </c>
      <c r="W34">
        <f t="shared" si="3"/>
        <v>0</v>
      </c>
      <c r="X34">
        <f t="shared" si="13"/>
        <v>0</v>
      </c>
      <c r="Y34" t="s">
        <v>52</v>
      </c>
      <c r="Z34">
        <f t="shared" si="14"/>
        <v>0</v>
      </c>
      <c r="AA34">
        <f>IF(OR(AE34={"Native american","native american or alaska native"}),1,0)</f>
        <v>0</v>
      </c>
      <c r="AB34">
        <f>IF(OR(AE34={"asian","asian american"}),1,0)</f>
        <v>0</v>
      </c>
      <c r="AC34">
        <f>IF(OR(AE34={"black american or african american","black"}),1,0)</f>
        <v>0</v>
      </c>
      <c r="AD34">
        <f>IF(OR(AE34={"White","White American or European American"}),1,0)</f>
        <v>0</v>
      </c>
      <c r="AE34" t="s">
        <v>52</v>
      </c>
      <c r="AF34">
        <f>IF(OR(AH34={"female","f"}),1,0)</f>
        <v>0</v>
      </c>
      <c r="AG34">
        <f>IF(OR(AH34={"m","male"}),1,0)</f>
        <v>0</v>
      </c>
      <c r="AH34" t="s">
        <v>52</v>
      </c>
      <c r="AI34">
        <v>30.22409</v>
      </c>
      <c r="AJ34">
        <v>-92.019842999999995</v>
      </c>
      <c r="AK34">
        <v>30.22409</v>
      </c>
      <c r="AL34">
        <v>-92.019842999999995</v>
      </c>
      <c r="AM34" t="s">
        <v>893</v>
      </c>
      <c r="AN34" t="str">
        <f t="shared" si="17"/>
        <v>LA 70501, USA</v>
      </c>
      <c r="AO34" t="str">
        <f t="shared" si="1"/>
        <v>LA</v>
      </c>
      <c r="AP34">
        <f>IF(OR(AO34={"AZ","ID","KS","KY","LA","NM","NV","OK","SD","TX","WV"}),0,0)</f>
        <v>0</v>
      </c>
      <c r="AQ34">
        <f>IF(OR(AO34={"AR","MO","MS","MT","OH","VT"}),1,0)</f>
        <v>0</v>
      </c>
      <c r="AR34">
        <f>IF(OR(AO34={"FL","GA","ME","ND","NH","SC","TN","WA","WI","WI","WY"}),2,0)</f>
        <v>0</v>
      </c>
      <c r="AS34">
        <f>IF(OR(AO34={"LN","UT"}),3,0)</f>
        <v>0</v>
      </c>
      <c r="AT34">
        <f>IF(OR(AO34={"AL","CO","VA"}),4,0)</f>
        <v>0</v>
      </c>
      <c r="AU34">
        <f>IF(OR(AO34={"DE","MN","NC","NE","OR","PA"}),5,0)</f>
        <v>0</v>
      </c>
      <c r="AV34">
        <f>IF(OR(AO34={"LA","MI","RI"}),7,0)</f>
        <v>7</v>
      </c>
      <c r="AW34">
        <f>IF(OR(AO34={"CA","IL","MD"}),8,0)</f>
        <v>0</v>
      </c>
      <c r="AX34">
        <f>IF(OR(AO34={"CT","DC","MA"}),9,0)</f>
        <v>0</v>
      </c>
      <c r="AY34">
        <f>IF(OR(AO34={"NJ","NY"}),10,0)</f>
        <v>0</v>
      </c>
      <c r="AZ34">
        <f t="shared" si="15"/>
        <v>7</v>
      </c>
      <c r="BA34">
        <f t="shared" si="4"/>
        <v>1</v>
      </c>
      <c r="BB34">
        <f t="shared" si="5"/>
        <v>0</v>
      </c>
    </row>
    <row r="35" spans="1:54" x14ac:dyDescent="0.25">
      <c r="A35">
        <v>44</v>
      </c>
      <c r="B35" t="s">
        <v>114</v>
      </c>
      <c r="C35" t="s">
        <v>112</v>
      </c>
      <c r="D35" s="1">
        <v>42436</v>
      </c>
      <c r="E35" s="3">
        <v>0</v>
      </c>
      <c r="F35" s="3">
        <v>0</v>
      </c>
      <c r="G35" s="3">
        <v>0</v>
      </c>
      <c r="I35" s="3" t="s">
        <v>1159</v>
      </c>
      <c r="J35" s="3">
        <f t="shared" si="6"/>
        <v>0</v>
      </c>
      <c r="K35" s="3">
        <f t="shared" si="7"/>
        <v>0</v>
      </c>
      <c r="L35" s="3">
        <f t="shared" si="8"/>
        <v>0</v>
      </c>
      <c r="M35" s="3">
        <f t="shared" si="9"/>
        <v>0</v>
      </c>
      <c r="N35" s="3">
        <f t="shared" si="10"/>
        <v>0</v>
      </c>
      <c r="O35" s="3">
        <f t="shared" si="11"/>
        <v>0</v>
      </c>
      <c r="P35" s="3">
        <f t="shared" si="12"/>
        <v>1</v>
      </c>
      <c r="Q35" s="3">
        <f t="shared" si="16"/>
        <v>0</v>
      </c>
      <c r="R35" s="3" t="s">
        <v>1163</v>
      </c>
      <c r="S35" t="s">
        <v>115</v>
      </c>
      <c r="T35">
        <v>4</v>
      </c>
      <c r="U35">
        <v>0</v>
      </c>
      <c r="V35">
        <v>4</v>
      </c>
      <c r="W35">
        <f t="shared" si="3"/>
        <v>0</v>
      </c>
      <c r="X35">
        <f t="shared" si="13"/>
        <v>0</v>
      </c>
      <c r="Y35" t="s">
        <v>52</v>
      </c>
      <c r="Z35">
        <f t="shared" si="14"/>
        <v>0</v>
      </c>
      <c r="AA35">
        <f>IF(OR(AE35={"Native american","native american or alaska native"}),1,0)</f>
        <v>0</v>
      </c>
      <c r="AB35">
        <f>IF(OR(AE35={"asian","asian american"}),1,0)</f>
        <v>0</v>
      </c>
      <c r="AC35">
        <f>IF(OR(AE35={"black american or african american","black"}),1,0)</f>
        <v>0</v>
      </c>
      <c r="AD35">
        <f>IF(OR(AE35={"White","White American or European American"}),1,0)</f>
        <v>0</v>
      </c>
      <c r="AE35" t="s">
        <v>110</v>
      </c>
      <c r="AF35">
        <f>IF(OR(AH35={"female","f"}),1,0)</f>
        <v>0</v>
      </c>
      <c r="AG35">
        <f>IF(OR(AH35={"m","male"}),1,0)</f>
        <v>1</v>
      </c>
      <c r="AH35" t="s">
        <v>54</v>
      </c>
      <c r="AI35">
        <v>39.114052999999998</v>
      </c>
      <c r="AJ35">
        <v>-94.627464000000003</v>
      </c>
      <c r="AK35">
        <v>39.114052999999998</v>
      </c>
      <c r="AL35">
        <v>-94.627464000000003</v>
      </c>
      <c r="AM35" t="s">
        <v>892</v>
      </c>
      <c r="AN35" t="str">
        <f t="shared" si="17"/>
        <v>KS 66101, USA</v>
      </c>
      <c r="AO35" t="str">
        <f t="shared" si="1"/>
        <v>KS</v>
      </c>
      <c r="AP35">
        <f>IF(OR(AO35={"AZ","ID","KS","KY","LA","NM","NV","OK","SD","TX","WV"}),0,0)</f>
        <v>0</v>
      </c>
      <c r="AQ35">
        <f>IF(OR(AO35={"AR","MO","MS","MT","OH","VT"}),1,0)</f>
        <v>0</v>
      </c>
      <c r="AR35">
        <f>IF(OR(AO35={"FL","GA","ME","ND","NH","SC","TN","WA","WI","WI","WY"}),2,0)</f>
        <v>0</v>
      </c>
      <c r="AS35">
        <f>IF(OR(AO35={"LN","UT"}),3,0)</f>
        <v>0</v>
      </c>
      <c r="AT35">
        <f>IF(OR(AO35={"AL","CO","VA"}),4,0)</f>
        <v>0</v>
      </c>
      <c r="AU35">
        <f>IF(OR(AO35={"DE","MN","NC","NE","OR","PA"}),5,0)</f>
        <v>0</v>
      </c>
      <c r="AV35">
        <f>IF(OR(AO35={"LA","MI","RI"}),7,0)</f>
        <v>0</v>
      </c>
      <c r="AW35">
        <f>IF(OR(AO35={"CA","IL","MD"}),8,0)</f>
        <v>0</v>
      </c>
      <c r="AX35">
        <f>IF(OR(AO35={"CT","DC","MA"}),9,0)</f>
        <v>0</v>
      </c>
      <c r="AY35">
        <f>IF(OR(AO35={"NJ","NY"}),10,0)</f>
        <v>0</v>
      </c>
      <c r="AZ35">
        <f t="shared" si="15"/>
        <v>0</v>
      </c>
      <c r="BA35">
        <f t="shared" si="4"/>
        <v>0</v>
      </c>
      <c r="BB35">
        <f t="shared" si="5"/>
        <v>1</v>
      </c>
    </row>
    <row r="36" spans="1:54" x14ac:dyDescent="0.25">
      <c r="A36">
        <v>47</v>
      </c>
      <c r="B36" t="s">
        <v>117</v>
      </c>
      <c r="C36" t="s">
        <v>116</v>
      </c>
      <c r="D36" s="1">
        <v>42435</v>
      </c>
      <c r="E36" s="3">
        <v>0</v>
      </c>
      <c r="F36" s="3">
        <v>0</v>
      </c>
      <c r="G36" s="3">
        <v>0</v>
      </c>
      <c r="I36" s="3" t="s">
        <v>1159</v>
      </c>
      <c r="J36" s="3">
        <f t="shared" si="6"/>
        <v>0</v>
      </c>
      <c r="K36" s="3">
        <f t="shared" si="7"/>
        <v>0</v>
      </c>
      <c r="L36" s="3">
        <f t="shared" si="8"/>
        <v>0</v>
      </c>
      <c r="M36" s="3">
        <f t="shared" si="9"/>
        <v>1</v>
      </c>
      <c r="N36" s="3">
        <f t="shared" si="10"/>
        <v>0</v>
      </c>
      <c r="O36" s="3">
        <f t="shared" si="11"/>
        <v>0</v>
      </c>
      <c r="P36" s="3">
        <f t="shared" si="12"/>
        <v>0</v>
      </c>
      <c r="Q36" s="3">
        <f t="shared" si="16"/>
        <v>0</v>
      </c>
      <c r="R36" s="3" t="s">
        <v>1162</v>
      </c>
      <c r="S36" t="s">
        <v>118</v>
      </c>
      <c r="T36">
        <v>0</v>
      </c>
      <c r="U36">
        <v>4</v>
      </c>
      <c r="V36">
        <v>4</v>
      </c>
      <c r="W36">
        <f t="shared" si="3"/>
        <v>0</v>
      </c>
      <c r="X36">
        <f t="shared" si="13"/>
        <v>0</v>
      </c>
      <c r="Y36" t="s">
        <v>52</v>
      </c>
      <c r="Z36">
        <f t="shared" si="14"/>
        <v>0</v>
      </c>
      <c r="AA36">
        <f>IF(OR(AE36={"Native american","native american or alaska native"}),1,0)</f>
        <v>0</v>
      </c>
      <c r="AB36">
        <f>IF(OR(AE36={"asian","asian american"}),1,0)</f>
        <v>0</v>
      </c>
      <c r="AC36">
        <f>IF(OR(AE36={"black american or african american","black"}),1,0)</f>
        <v>1</v>
      </c>
      <c r="AD36">
        <f>IF(OR(AE36={"White","White American or European American"}),1,0)</f>
        <v>0</v>
      </c>
      <c r="AE36" t="s">
        <v>53</v>
      </c>
      <c r="AF36">
        <f>IF(OR(AH36={"female","f"}),1,0)</f>
        <v>0</v>
      </c>
      <c r="AG36">
        <f>IF(OR(AH36={"m","male"}),1,0)</f>
        <v>1</v>
      </c>
      <c r="AH36" t="s">
        <v>54</v>
      </c>
      <c r="AI36">
        <v>34.023243000000001</v>
      </c>
      <c r="AJ36">
        <v>-84.361555999999993</v>
      </c>
      <c r="AK36">
        <v>34.023243000000001</v>
      </c>
      <c r="AL36">
        <v>-84.361555999999993</v>
      </c>
      <c r="AM36" t="s">
        <v>894</v>
      </c>
      <c r="AN36" t="str">
        <f t="shared" si="17"/>
        <v>GA 30075, USA</v>
      </c>
      <c r="AO36" t="str">
        <f t="shared" si="1"/>
        <v>GA</v>
      </c>
      <c r="AP36">
        <f>IF(OR(AO36={"AZ","ID","KS","KY","LA","NM","NV","OK","SD","TX","WV"}),0,0)</f>
        <v>0</v>
      </c>
      <c r="AQ36">
        <f>IF(OR(AO36={"AR","MO","MS","MT","OH","VT"}),1,0)</f>
        <v>0</v>
      </c>
      <c r="AR36">
        <f>IF(OR(AO36={"FL","GA","ME","ND","NH","SC","TN","WA","WI","WI","WY"}),2,0)</f>
        <v>2</v>
      </c>
      <c r="AS36">
        <f>IF(OR(AO36={"LN","UT"}),3,0)</f>
        <v>0</v>
      </c>
      <c r="AT36">
        <f>IF(OR(AO36={"AL","CO","VA"}),4,0)</f>
        <v>0</v>
      </c>
      <c r="AU36">
        <f>IF(OR(AO36={"DE","MN","NC","NE","OR","PA"}),5,0)</f>
        <v>0</v>
      </c>
      <c r="AV36">
        <f>IF(OR(AO36={"LA","MI","RI"}),7,0)</f>
        <v>0</v>
      </c>
      <c r="AW36">
        <f>IF(OR(AO36={"CA","IL","MD"}),8,0)</f>
        <v>0</v>
      </c>
      <c r="AX36">
        <f>IF(OR(AO36={"CT","DC","MA"}),9,0)</f>
        <v>0</v>
      </c>
      <c r="AY36">
        <f>IF(OR(AO36={"NJ","NY"}),10,0)</f>
        <v>0</v>
      </c>
      <c r="AZ36">
        <f t="shared" si="15"/>
        <v>2</v>
      </c>
      <c r="BA36">
        <f t="shared" si="4"/>
        <v>0</v>
      </c>
      <c r="BB36">
        <f t="shared" si="5"/>
        <v>1</v>
      </c>
    </row>
    <row r="37" spans="1:54" x14ac:dyDescent="0.25">
      <c r="A37">
        <v>48</v>
      </c>
      <c r="B37" t="s">
        <v>119</v>
      </c>
      <c r="C37" t="s">
        <v>120</v>
      </c>
      <c r="D37" s="1">
        <v>42434</v>
      </c>
      <c r="E37" s="3">
        <v>0</v>
      </c>
      <c r="F37" s="3">
        <v>0</v>
      </c>
      <c r="G37" s="3">
        <v>0</v>
      </c>
      <c r="I37" s="3" t="s">
        <v>1159</v>
      </c>
      <c r="J37" s="3">
        <f t="shared" si="6"/>
        <v>0</v>
      </c>
      <c r="K37" s="3">
        <f t="shared" si="7"/>
        <v>0</v>
      </c>
      <c r="L37" s="3">
        <f t="shared" si="8"/>
        <v>0</v>
      </c>
      <c r="M37" s="3">
        <f t="shared" si="9"/>
        <v>1</v>
      </c>
      <c r="N37" s="3">
        <f t="shared" si="10"/>
        <v>0</v>
      </c>
      <c r="O37" s="3">
        <f t="shared" si="11"/>
        <v>0</v>
      </c>
      <c r="P37" s="3">
        <f t="shared" si="12"/>
        <v>0</v>
      </c>
      <c r="Q37" s="3">
        <f t="shared" si="16"/>
        <v>0</v>
      </c>
      <c r="R37" s="3" t="s">
        <v>1162</v>
      </c>
      <c r="S37" t="s">
        <v>121</v>
      </c>
      <c r="T37">
        <v>0</v>
      </c>
      <c r="U37">
        <v>4</v>
      </c>
      <c r="V37">
        <v>4</v>
      </c>
      <c r="W37">
        <f t="shared" si="3"/>
        <v>0</v>
      </c>
      <c r="X37">
        <f t="shared" si="13"/>
        <v>0</v>
      </c>
      <c r="Y37" t="s">
        <v>52</v>
      </c>
      <c r="Z37">
        <f t="shared" si="14"/>
        <v>0</v>
      </c>
      <c r="AA37">
        <f>IF(OR(AE37={"Native american","native american or alaska native"}),1,0)</f>
        <v>0</v>
      </c>
      <c r="AB37">
        <f>IF(OR(AE37={"asian","asian american"}),1,0)</f>
        <v>0</v>
      </c>
      <c r="AC37">
        <f>IF(OR(AE37={"black american or african american","black"}),1,0)</f>
        <v>0</v>
      </c>
      <c r="AD37">
        <f>IF(OR(AE37={"White","White American or European American"}),1,0)</f>
        <v>0</v>
      </c>
      <c r="AE37" t="s">
        <v>52</v>
      </c>
      <c r="AF37">
        <f>IF(OR(AH37={"female","f"}),1,0)</f>
        <v>0</v>
      </c>
      <c r="AG37">
        <f>IF(OR(AH37={"m","male"}),1,0)</f>
        <v>0</v>
      </c>
      <c r="AH37" t="s">
        <v>52</v>
      </c>
      <c r="AI37">
        <v>37.687176000000001</v>
      </c>
      <c r="AJ37">
        <v>-97.330053000000007</v>
      </c>
      <c r="AK37">
        <v>37.687176000000001</v>
      </c>
      <c r="AL37">
        <v>-97.330053000000007</v>
      </c>
      <c r="AM37" t="s">
        <v>895</v>
      </c>
      <c r="AN37" t="str">
        <f t="shared" si="17"/>
        <v>KS 67202, USA</v>
      </c>
      <c r="AO37" t="str">
        <f t="shared" si="1"/>
        <v>KS</v>
      </c>
      <c r="AP37">
        <f>IF(OR(AO37={"AZ","ID","KS","KY","LA","NM","NV","OK","SD","TX","WV"}),0,0)</f>
        <v>0</v>
      </c>
      <c r="AQ37">
        <f>IF(OR(AO37={"AR","MO","MS","MT","OH","VT"}),1,0)</f>
        <v>0</v>
      </c>
      <c r="AR37">
        <f>IF(OR(AO37={"FL","GA","ME","ND","NH","SC","TN","WA","WI","WI","WY"}),2,0)</f>
        <v>0</v>
      </c>
      <c r="AS37">
        <f>IF(OR(AO37={"LN","UT"}),3,0)</f>
        <v>0</v>
      </c>
      <c r="AT37">
        <f>IF(OR(AO37={"AL","CO","VA"}),4,0)</f>
        <v>0</v>
      </c>
      <c r="AU37">
        <f>IF(OR(AO37={"DE","MN","NC","NE","OR","PA"}),5,0)</f>
        <v>0</v>
      </c>
      <c r="AV37">
        <f>IF(OR(AO37={"LA","MI","RI"}),7,0)</f>
        <v>0</v>
      </c>
      <c r="AW37">
        <f>IF(OR(AO37={"CA","IL","MD"}),8,0)</f>
        <v>0</v>
      </c>
      <c r="AX37">
        <f>IF(OR(AO37={"CT","DC","MA"}),9,0)</f>
        <v>0</v>
      </c>
      <c r="AY37">
        <f>IF(OR(AO37={"NJ","NY"}),10,0)</f>
        <v>0</v>
      </c>
      <c r="AZ37">
        <f t="shared" si="15"/>
        <v>0</v>
      </c>
      <c r="BA37">
        <f t="shared" si="4"/>
        <v>0</v>
      </c>
      <c r="BB37">
        <f t="shared" si="5"/>
        <v>1</v>
      </c>
    </row>
    <row r="38" spans="1:54" x14ac:dyDescent="0.25">
      <c r="A38">
        <v>49</v>
      </c>
      <c r="B38" t="s">
        <v>122</v>
      </c>
      <c r="C38" t="s">
        <v>123</v>
      </c>
      <c r="D38" s="1">
        <v>42428</v>
      </c>
      <c r="E38" s="3">
        <v>0</v>
      </c>
      <c r="F38" s="3">
        <v>0</v>
      </c>
      <c r="G38" s="3">
        <v>0</v>
      </c>
      <c r="I38" s="3" t="s">
        <v>1159</v>
      </c>
      <c r="J38" s="3">
        <f t="shared" si="6"/>
        <v>0</v>
      </c>
      <c r="K38" s="3">
        <f t="shared" si="7"/>
        <v>0</v>
      </c>
      <c r="L38" s="3">
        <f t="shared" si="8"/>
        <v>0</v>
      </c>
      <c r="M38" s="3">
        <f t="shared" si="9"/>
        <v>1</v>
      </c>
      <c r="N38" s="3">
        <f t="shared" si="10"/>
        <v>0</v>
      </c>
      <c r="O38" s="3">
        <f t="shared" si="11"/>
        <v>0</v>
      </c>
      <c r="P38" s="3">
        <f t="shared" si="12"/>
        <v>0</v>
      </c>
      <c r="Q38" s="3">
        <f t="shared" si="16"/>
        <v>0</v>
      </c>
      <c r="R38" s="3" t="s">
        <v>1162</v>
      </c>
      <c r="S38" t="s">
        <v>124</v>
      </c>
      <c r="T38">
        <v>0</v>
      </c>
      <c r="U38">
        <v>5</v>
      </c>
      <c r="V38">
        <v>5</v>
      </c>
      <c r="W38">
        <f t="shared" si="3"/>
        <v>0</v>
      </c>
      <c r="X38">
        <f t="shared" si="13"/>
        <v>0</v>
      </c>
      <c r="Y38" t="s">
        <v>52</v>
      </c>
      <c r="Z38">
        <f t="shared" si="14"/>
        <v>0</v>
      </c>
      <c r="AA38">
        <f>IF(OR(AE38={"Native american","native american or alaska native"}),1,0)</f>
        <v>0</v>
      </c>
      <c r="AB38">
        <f>IF(OR(AE38={"asian","asian american"}),1,0)</f>
        <v>0</v>
      </c>
      <c r="AC38">
        <f>IF(OR(AE38={"black american or african american","black"}),1,0)</f>
        <v>1</v>
      </c>
      <c r="AD38">
        <f>IF(OR(AE38={"White","White American or European American"}),1,0)</f>
        <v>0</v>
      </c>
      <c r="AE38" t="s">
        <v>53</v>
      </c>
      <c r="AF38">
        <f>IF(OR(AH38={"female","f"}),1,0)</f>
        <v>0</v>
      </c>
      <c r="AG38">
        <f>IF(OR(AH38={"m","male"}),1,0)</f>
        <v>1</v>
      </c>
      <c r="AH38" t="s">
        <v>54</v>
      </c>
      <c r="AI38">
        <v>42.331426999999998</v>
      </c>
      <c r="AJ38">
        <v>-83.045754000000002</v>
      </c>
      <c r="AK38">
        <v>42.331426999999998</v>
      </c>
      <c r="AL38">
        <v>-83.045754000000002</v>
      </c>
      <c r="AM38" t="s">
        <v>890</v>
      </c>
      <c r="AN38" t="str">
        <f t="shared" si="17"/>
        <v>MI 48226, USA</v>
      </c>
      <c r="AO38" t="str">
        <f t="shared" si="1"/>
        <v>MI</v>
      </c>
      <c r="AP38">
        <f>IF(OR(AO38={"AZ","ID","KS","KY","LA","NM","NV","OK","SD","TX","WV"}),0,0)</f>
        <v>0</v>
      </c>
      <c r="AQ38">
        <f>IF(OR(AO38={"AR","MO","MS","MT","OH","VT"}),1,0)</f>
        <v>0</v>
      </c>
      <c r="AR38">
        <f>IF(OR(AO38={"FL","GA","ME","ND","NH","SC","TN","WA","WI","WI","WY"}),2,0)</f>
        <v>0</v>
      </c>
      <c r="AS38">
        <f>IF(OR(AO38={"LN","UT"}),3,0)</f>
        <v>0</v>
      </c>
      <c r="AT38">
        <f>IF(OR(AO38={"AL","CO","VA"}),4,0)</f>
        <v>0</v>
      </c>
      <c r="AU38">
        <f>IF(OR(AO38={"DE","MN","NC","NE","OR","PA"}),5,0)</f>
        <v>0</v>
      </c>
      <c r="AV38">
        <f>IF(OR(AO38={"LA","MI","RI"}),7,0)</f>
        <v>7</v>
      </c>
      <c r="AW38">
        <f>IF(OR(AO38={"CA","IL","MD"}),8,0)</f>
        <v>0</v>
      </c>
      <c r="AX38">
        <f>IF(OR(AO38={"CT","DC","MA"}),9,0)</f>
        <v>0</v>
      </c>
      <c r="AY38">
        <f>IF(OR(AO38={"NJ","NY"}),10,0)</f>
        <v>0</v>
      </c>
      <c r="AZ38">
        <f t="shared" si="15"/>
        <v>7</v>
      </c>
      <c r="BA38">
        <f t="shared" si="4"/>
        <v>1</v>
      </c>
      <c r="BB38">
        <f t="shared" si="5"/>
        <v>0</v>
      </c>
    </row>
    <row r="39" spans="1:54" x14ac:dyDescent="0.25">
      <c r="A39">
        <v>51</v>
      </c>
      <c r="B39" t="s">
        <v>125</v>
      </c>
      <c r="C39" t="s">
        <v>126</v>
      </c>
      <c r="D39" s="1">
        <v>42427</v>
      </c>
      <c r="E39" s="3">
        <v>0</v>
      </c>
      <c r="F39" s="3">
        <v>1</v>
      </c>
      <c r="G39" s="3">
        <v>0</v>
      </c>
      <c r="I39" s="3" t="s">
        <v>1159</v>
      </c>
      <c r="J39" s="3">
        <f t="shared" si="6"/>
        <v>0</v>
      </c>
      <c r="K39" s="3">
        <f t="shared" si="7"/>
        <v>0</v>
      </c>
      <c r="L39" s="3">
        <f t="shared" si="8"/>
        <v>0</v>
      </c>
      <c r="M39" s="3">
        <f t="shared" si="9"/>
        <v>0</v>
      </c>
      <c r="N39" s="3">
        <f t="shared" si="10"/>
        <v>0</v>
      </c>
      <c r="O39" s="3">
        <f t="shared" si="11"/>
        <v>1</v>
      </c>
      <c r="P39" s="3">
        <f t="shared" si="12"/>
        <v>0</v>
      </c>
      <c r="Q39" s="3">
        <f t="shared" si="16"/>
        <v>0</v>
      </c>
      <c r="R39" s="3" t="s">
        <v>1165</v>
      </c>
      <c r="S39" t="s">
        <v>127</v>
      </c>
      <c r="T39">
        <v>2</v>
      </c>
      <c r="U39">
        <v>2</v>
      </c>
      <c r="V39">
        <v>4</v>
      </c>
      <c r="W39">
        <f t="shared" si="3"/>
        <v>0</v>
      </c>
      <c r="X39">
        <f t="shared" si="13"/>
        <v>0</v>
      </c>
      <c r="Y39" t="s">
        <v>52</v>
      </c>
      <c r="Z39">
        <f t="shared" si="14"/>
        <v>0</v>
      </c>
      <c r="AA39">
        <f>IF(OR(AE39={"Native american","native american or alaska native"}),1,0)</f>
        <v>0</v>
      </c>
      <c r="AB39">
        <f>IF(OR(AE39={"asian","asian american"}),1,0)</f>
        <v>0</v>
      </c>
      <c r="AC39">
        <f>IF(OR(AE39={"black american or african american","black"}),1,0)</f>
        <v>1</v>
      </c>
      <c r="AD39">
        <f>IF(OR(AE39={"White","White American or European American"}),1,0)</f>
        <v>0</v>
      </c>
      <c r="AE39" t="s">
        <v>53</v>
      </c>
      <c r="AF39">
        <f>IF(OR(AH39={"female","f"}),1,0)</f>
        <v>0</v>
      </c>
      <c r="AG39">
        <f>IF(OR(AH39={"m","male"}),1,0)</f>
        <v>1</v>
      </c>
      <c r="AH39" t="s">
        <v>54</v>
      </c>
      <c r="AI39">
        <v>38.669699999999999</v>
      </c>
      <c r="AJ39">
        <v>-77.352400000000003</v>
      </c>
      <c r="AK39">
        <v>38.669699999999999</v>
      </c>
      <c r="AL39">
        <v>-77.352400000000003</v>
      </c>
      <c r="AM39" t="s">
        <v>896</v>
      </c>
      <c r="AN39" t="str">
        <f t="shared" si="17"/>
        <v>VA 22192, USA</v>
      </c>
      <c r="AO39" t="str">
        <f t="shared" si="1"/>
        <v>VA</v>
      </c>
      <c r="AP39">
        <f>IF(OR(AO39={"AZ","ID","KS","KY","LA","NM","NV","OK","SD","TX","WV"}),0,0)</f>
        <v>0</v>
      </c>
      <c r="AQ39">
        <f>IF(OR(AO39={"AR","MO","MS","MT","OH","VT"}),1,0)</f>
        <v>0</v>
      </c>
      <c r="AR39">
        <f>IF(OR(AO39={"FL","GA","ME","ND","NH","SC","TN","WA","WI","WI","WY"}),2,0)</f>
        <v>0</v>
      </c>
      <c r="AS39">
        <f>IF(OR(AO39={"LN","UT"}),3,0)</f>
        <v>0</v>
      </c>
      <c r="AT39">
        <f>IF(OR(AO39={"AL","CO","VA"}),4,0)</f>
        <v>4</v>
      </c>
      <c r="AU39">
        <f>IF(OR(AO39={"DE","MN","NC","NE","OR","PA"}),5,0)</f>
        <v>0</v>
      </c>
      <c r="AV39">
        <f>IF(OR(AO39={"LA","MI","RI"}),7,0)</f>
        <v>0</v>
      </c>
      <c r="AW39">
        <f>IF(OR(AO39={"CA","IL","MD"}),8,0)</f>
        <v>0</v>
      </c>
      <c r="AX39">
        <f>IF(OR(AO39={"CT","DC","MA"}),9,0)</f>
        <v>0</v>
      </c>
      <c r="AY39">
        <f>IF(OR(AO39={"NJ","NY"}),10,0)</f>
        <v>0</v>
      </c>
      <c r="AZ39">
        <f t="shared" si="15"/>
        <v>4</v>
      </c>
      <c r="BA39">
        <f t="shared" si="4"/>
        <v>0</v>
      </c>
      <c r="BB39">
        <f t="shared" si="5"/>
        <v>1</v>
      </c>
    </row>
    <row r="40" spans="1:54" x14ac:dyDescent="0.25">
      <c r="A40">
        <v>52</v>
      </c>
      <c r="B40" t="s">
        <v>128</v>
      </c>
      <c r="C40" t="s">
        <v>128</v>
      </c>
      <c r="D40" s="1">
        <v>42426</v>
      </c>
      <c r="E40" s="3">
        <v>0</v>
      </c>
      <c r="F40" s="3">
        <v>1</v>
      </c>
      <c r="G40" s="3">
        <v>1</v>
      </c>
      <c r="I40" s="3" t="s">
        <v>1159</v>
      </c>
      <c r="J40" s="3">
        <f t="shared" si="6"/>
        <v>0</v>
      </c>
      <c r="K40" s="3">
        <f t="shared" si="7"/>
        <v>0</v>
      </c>
      <c r="L40" s="3">
        <f t="shared" si="8"/>
        <v>0</v>
      </c>
      <c r="M40" s="3">
        <f t="shared" si="9"/>
        <v>0</v>
      </c>
      <c r="N40" s="3">
        <f t="shared" si="10"/>
        <v>0</v>
      </c>
      <c r="O40" s="3">
        <f t="shared" si="11"/>
        <v>1</v>
      </c>
      <c r="P40" s="3">
        <f t="shared" si="12"/>
        <v>0</v>
      </c>
      <c r="Q40" s="3">
        <f t="shared" si="16"/>
        <v>0</v>
      </c>
      <c r="R40" s="3" t="s">
        <v>1165</v>
      </c>
      <c r="S40" t="s">
        <v>129</v>
      </c>
      <c r="T40">
        <v>5</v>
      </c>
      <c r="U40">
        <v>0</v>
      </c>
      <c r="V40">
        <v>4</v>
      </c>
      <c r="W40">
        <f t="shared" si="3"/>
        <v>0</v>
      </c>
      <c r="X40">
        <f t="shared" si="13"/>
        <v>0</v>
      </c>
      <c r="Y40" t="s">
        <v>52</v>
      </c>
      <c r="Z40">
        <f t="shared" si="14"/>
        <v>0</v>
      </c>
      <c r="AA40">
        <f>IF(OR(AE40={"Native american","native american or alaska native"}),1,0)</f>
        <v>0</v>
      </c>
      <c r="AB40">
        <f>IF(OR(AE40={"asian","asian american"}),1,0)</f>
        <v>0</v>
      </c>
      <c r="AC40">
        <f>IF(OR(AE40={"black american or african american","black"}),1,0)</f>
        <v>0</v>
      </c>
      <c r="AD40">
        <f>IF(OR(AE40={"White","White American or European American"}),1,0)</f>
        <v>1</v>
      </c>
      <c r="AE40" t="s">
        <v>61</v>
      </c>
      <c r="AF40">
        <f>IF(OR(AH40={"female","f"}),1,0)</f>
        <v>0</v>
      </c>
      <c r="AG40">
        <f>IF(OR(AH40={"m","male"}),1,0)</f>
        <v>1</v>
      </c>
      <c r="AH40" t="s">
        <v>54</v>
      </c>
      <c r="AI40">
        <v>47.503300000000003</v>
      </c>
      <c r="AJ40">
        <v>-122.931</v>
      </c>
      <c r="AK40">
        <v>47.503300000000003</v>
      </c>
      <c r="AL40">
        <v>-122.931</v>
      </c>
      <c r="AM40" t="s">
        <v>897</v>
      </c>
      <c r="AN40" t="str">
        <f t="shared" si="17"/>
        <v>WA 98528, USA</v>
      </c>
      <c r="AO40" t="str">
        <f t="shared" si="1"/>
        <v>WA</v>
      </c>
      <c r="AP40">
        <f>IF(OR(AO40={"AZ","ID","KS","KY","LA","NM","NV","OK","SD","TX","WV"}),0,0)</f>
        <v>0</v>
      </c>
      <c r="AQ40">
        <f>IF(OR(AO40={"AR","MO","MS","MT","OH","VT"}),1,0)</f>
        <v>0</v>
      </c>
      <c r="AR40">
        <f>IF(OR(AO40={"FL","GA","ME","ND","NH","SC","TN","WA","WI","WI","WY"}),2,0)</f>
        <v>2</v>
      </c>
      <c r="AS40">
        <f>IF(OR(AO40={"LN","UT"}),3,0)</f>
        <v>0</v>
      </c>
      <c r="AT40">
        <f>IF(OR(AO40={"AL","CO","VA"}),4,0)</f>
        <v>0</v>
      </c>
      <c r="AU40">
        <f>IF(OR(AO40={"DE","MN","NC","NE","OR","PA"}),5,0)</f>
        <v>0</v>
      </c>
      <c r="AV40">
        <f>IF(OR(AO40={"LA","MI","RI"}),7,0)</f>
        <v>0</v>
      </c>
      <c r="AW40">
        <f>IF(OR(AO40={"CA","IL","MD"}),8,0)</f>
        <v>0</v>
      </c>
      <c r="AX40">
        <f>IF(OR(AO40={"CT","DC","MA"}),9,0)</f>
        <v>0</v>
      </c>
      <c r="AY40">
        <f>IF(OR(AO40={"NJ","NY"}),10,0)</f>
        <v>0</v>
      </c>
      <c r="AZ40">
        <f t="shared" si="15"/>
        <v>2</v>
      </c>
      <c r="BA40">
        <f t="shared" si="4"/>
        <v>0</v>
      </c>
      <c r="BB40">
        <f t="shared" si="5"/>
        <v>1</v>
      </c>
    </row>
    <row r="41" spans="1:54" x14ac:dyDescent="0.25">
      <c r="A41">
        <v>53</v>
      </c>
      <c r="B41" t="s">
        <v>130</v>
      </c>
      <c r="C41" t="s">
        <v>131</v>
      </c>
      <c r="D41" s="1">
        <v>42425</v>
      </c>
      <c r="E41" s="3">
        <v>0</v>
      </c>
      <c r="F41" s="3">
        <v>0</v>
      </c>
      <c r="G41" s="3">
        <v>0</v>
      </c>
      <c r="I41" s="3" t="s">
        <v>1159</v>
      </c>
      <c r="J41" s="3">
        <f t="shared" si="6"/>
        <v>0</v>
      </c>
      <c r="K41" s="3">
        <f t="shared" si="7"/>
        <v>0</v>
      </c>
      <c r="L41" s="3">
        <f t="shared" si="8"/>
        <v>0</v>
      </c>
      <c r="M41" s="3">
        <f t="shared" si="9"/>
        <v>0</v>
      </c>
      <c r="N41" s="3">
        <f t="shared" si="10"/>
        <v>0</v>
      </c>
      <c r="O41" s="3">
        <f t="shared" si="11"/>
        <v>0</v>
      </c>
      <c r="P41" s="3">
        <f t="shared" si="12"/>
        <v>0</v>
      </c>
      <c r="Q41" s="3">
        <f t="shared" si="16"/>
        <v>1</v>
      </c>
      <c r="R41" s="3" t="s">
        <v>1164</v>
      </c>
      <c r="S41" t="s">
        <v>132</v>
      </c>
      <c r="T41">
        <v>3</v>
      </c>
      <c r="U41">
        <v>14</v>
      </c>
      <c r="V41">
        <v>17</v>
      </c>
      <c r="W41">
        <f t="shared" si="3"/>
        <v>0</v>
      </c>
      <c r="X41">
        <f t="shared" si="13"/>
        <v>0</v>
      </c>
      <c r="Y41" t="s">
        <v>15</v>
      </c>
      <c r="Z41">
        <f t="shared" si="14"/>
        <v>0</v>
      </c>
      <c r="AA41">
        <f>IF(OR(AE41={"Native american","native american or alaska native"}),1,0)</f>
        <v>0</v>
      </c>
      <c r="AB41">
        <f>IF(OR(AE41={"asian","asian american"}),1,0)</f>
        <v>0</v>
      </c>
      <c r="AC41">
        <f>IF(OR(AE41={"black american or african american","black"}),1,0)</f>
        <v>1</v>
      </c>
      <c r="AD41">
        <f>IF(OR(AE41={"White","White American or European American"}),1,0)</f>
        <v>0</v>
      </c>
      <c r="AE41" t="s">
        <v>35</v>
      </c>
      <c r="AF41">
        <f>IF(OR(AH41={"female","f"}),1,0)</f>
        <v>0</v>
      </c>
      <c r="AG41">
        <f>IF(OR(AH41={"m","male"}),1,0)</f>
        <v>1</v>
      </c>
      <c r="AH41" t="s">
        <v>21</v>
      </c>
      <c r="AK41" t="s">
        <v>873</v>
      </c>
      <c r="AL41" t="s">
        <v>873</v>
      </c>
      <c r="AM41" t="s">
        <v>1135</v>
      </c>
      <c r="AN41" t="str">
        <f t="shared" si="17"/>
        <v>KSvalid input</v>
      </c>
      <c r="AO41" t="str">
        <f t="shared" si="1"/>
        <v>KS</v>
      </c>
      <c r="AP41">
        <f>IF(OR(AO41={"AZ","ID","KS","KY","LA","NM","NV","OK","SD","TX","WV"}),0,0)</f>
        <v>0</v>
      </c>
      <c r="AQ41">
        <f>IF(OR(AO41={"AR","MO","MS","MT","OH","VT"}),1,0)</f>
        <v>0</v>
      </c>
      <c r="AR41">
        <f>IF(OR(AO41={"FL","GA","ME","ND","NH","SC","TN","WA","WI","WI","WY"}),2,0)</f>
        <v>0</v>
      </c>
      <c r="AS41">
        <f>IF(OR(AO41={"LN","UT"}),3,0)</f>
        <v>0</v>
      </c>
      <c r="AT41">
        <f>IF(OR(AO41={"AL","CO","VA"}),4,0)</f>
        <v>0</v>
      </c>
      <c r="AU41">
        <f>IF(OR(AO41={"DE","MN","NC","NE","OR","PA"}),5,0)</f>
        <v>0</v>
      </c>
      <c r="AV41">
        <f>IF(OR(AO41={"LA","MI","RI"}),7,0)</f>
        <v>0</v>
      </c>
      <c r="AW41">
        <f>IF(OR(AO41={"CA","IL","MD"}),8,0)</f>
        <v>0</v>
      </c>
      <c r="AX41">
        <f>IF(OR(AO41={"CT","DC","MA"}),9,0)</f>
        <v>0</v>
      </c>
      <c r="AY41">
        <f>IF(OR(AO41={"NJ","NY"}),10,0)</f>
        <v>0</v>
      </c>
      <c r="AZ41">
        <f t="shared" si="15"/>
        <v>0</v>
      </c>
      <c r="BA41">
        <f t="shared" si="4"/>
        <v>0</v>
      </c>
      <c r="BB41">
        <f t="shared" si="5"/>
        <v>1</v>
      </c>
    </row>
    <row r="42" spans="1:54" x14ac:dyDescent="0.25">
      <c r="A42">
        <v>55</v>
      </c>
      <c r="B42" t="s">
        <v>133</v>
      </c>
      <c r="C42" t="s">
        <v>134</v>
      </c>
      <c r="D42" s="1">
        <v>42425</v>
      </c>
      <c r="E42" s="3">
        <v>0</v>
      </c>
      <c r="F42" s="3">
        <v>1</v>
      </c>
      <c r="G42" s="3">
        <v>1</v>
      </c>
      <c r="I42" s="3" t="s">
        <v>1159</v>
      </c>
      <c r="J42" s="3">
        <f t="shared" si="6"/>
        <v>0</v>
      </c>
      <c r="K42" s="3">
        <f t="shared" si="7"/>
        <v>0</v>
      </c>
      <c r="L42" s="3">
        <f t="shared" si="8"/>
        <v>0</v>
      </c>
      <c r="M42" s="3">
        <f t="shared" si="9"/>
        <v>0</v>
      </c>
      <c r="N42" s="3">
        <f t="shared" si="10"/>
        <v>0</v>
      </c>
      <c r="O42" s="3">
        <f t="shared" si="11"/>
        <v>1</v>
      </c>
      <c r="P42" s="3">
        <f t="shared" si="12"/>
        <v>0</v>
      </c>
      <c r="Q42" s="3">
        <f t="shared" si="16"/>
        <v>0</v>
      </c>
      <c r="R42" s="3" t="s">
        <v>1165</v>
      </c>
      <c r="S42" t="s">
        <v>135</v>
      </c>
      <c r="T42">
        <v>5</v>
      </c>
      <c r="U42">
        <v>0</v>
      </c>
      <c r="V42">
        <v>4</v>
      </c>
      <c r="W42">
        <f t="shared" si="3"/>
        <v>0</v>
      </c>
      <c r="X42">
        <f t="shared" si="13"/>
        <v>0</v>
      </c>
      <c r="Y42" t="s">
        <v>52</v>
      </c>
      <c r="Z42">
        <f t="shared" si="14"/>
        <v>0</v>
      </c>
      <c r="AA42">
        <f>IF(OR(AE42={"Native american","native american or alaska native"}),1,0)</f>
        <v>0</v>
      </c>
      <c r="AB42">
        <f>IF(OR(AE42={"asian","asian american"}),1,0)</f>
        <v>0</v>
      </c>
      <c r="AC42">
        <f>IF(OR(AE42={"black american or african american","black"}),1,0)</f>
        <v>0</v>
      </c>
      <c r="AD42">
        <f>IF(OR(AE42={"White","White American or European American"}),1,0)</f>
        <v>1</v>
      </c>
      <c r="AE42" t="s">
        <v>61</v>
      </c>
      <c r="AF42">
        <f>IF(OR(AH42={"female","f"}),1,0)</f>
        <v>0</v>
      </c>
      <c r="AG42">
        <f>IF(OR(AH42={"m","male"}),1,0)</f>
        <v>1</v>
      </c>
      <c r="AH42" t="s">
        <v>54</v>
      </c>
      <c r="AI42">
        <v>47.451459</v>
      </c>
      <c r="AJ42">
        <v>-122.82694600000001</v>
      </c>
      <c r="AK42">
        <v>47.451459</v>
      </c>
      <c r="AL42">
        <v>-122.82694600000001</v>
      </c>
      <c r="AM42" t="s">
        <v>898</v>
      </c>
      <c r="AN42" t="str">
        <f t="shared" si="17"/>
        <v>WA 98528, USA</v>
      </c>
      <c r="AO42" t="str">
        <f t="shared" si="1"/>
        <v>WA</v>
      </c>
      <c r="AP42">
        <f>IF(OR(AO42={"AZ","ID","KS","KY","LA","NM","NV","OK","SD","TX","WV"}),0,0)</f>
        <v>0</v>
      </c>
      <c r="AQ42">
        <f>IF(OR(AO42={"AR","MO","MS","MT","OH","VT"}),1,0)</f>
        <v>0</v>
      </c>
      <c r="AR42">
        <f>IF(OR(AO42={"FL","GA","ME","ND","NH","SC","TN","WA","WI","WI","WY"}),2,0)</f>
        <v>2</v>
      </c>
      <c r="AS42">
        <f>IF(OR(AO42={"LN","UT"}),3,0)</f>
        <v>0</v>
      </c>
      <c r="AT42">
        <f>IF(OR(AO42={"AL","CO","VA"}),4,0)</f>
        <v>0</v>
      </c>
      <c r="AU42">
        <f>IF(OR(AO42={"DE","MN","NC","NE","OR","PA"}),5,0)</f>
        <v>0</v>
      </c>
      <c r="AV42">
        <f>IF(OR(AO42={"LA","MI","RI"}),7,0)</f>
        <v>0</v>
      </c>
      <c r="AW42">
        <f>IF(OR(AO42={"CA","IL","MD"}),8,0)</f>
        <v>0</v>
      </c>
      <c r="AX42">
        <f>IF(OR(AO42={"CT","DC","MA"}),9,0)</f>
        <v>0</v>
      </c>
      <c r="AY42">
        <f>IF(OR(AO42={"NJ","NY"}),10,0)</f>
        <v>0</v>
      </c>
      <c r="AZ42">
        <f t="shared" si="15"/>
        <v>2</v>
      </c>
      <c r="BA42">
        <f t="shared" si="4"/>
        <v>0</v>
      </c>
      <c r="BB42">
        <f t="shared" si="5"/>
        <v>1</v>
      </c>
    </row>
    <row r="43" spans="1:54" x14ac:dyDescent="0.25">
      <c r="A43">
        <v>56</v>
      </c>
      <c r="B43" t="s">
        <v>136</v>
      </c>
      <c r="C43" t="s">
        <v>136</v>
      </c>
      <c r="D43" s="1">
        <v>42423</v>
      </c>
      <c r="E43" s="3">
        <v>0</v>
      </c>
      <c r="F43" s="3">
        <v>1</v>
      </c>
      <c r="G43" s="3">
        <v>0</v>
      </c>
      <c r="I43" s="3">
        <v>17</v>
      </c>
      <c r="J43" s="3">
        <f t="shared" si="6"/>
        <v>0</v>
      </c>
      <c r="K43" s="3">
        <f t="shared" si="7"/>
        <v>0</v>
      </c>
      <c r="L43" s="3">
        <f t="shared" si="8"/>
        <v>0</v>
      </c>
      <c r="M43" s="3">
        <f t="shared" si="9"/>
        <v>0</v>
      </c>
      <c r="N43" s="3">
        <f t="shared" si="10"/>
        <v>0</v>
      </c>
      <c r="O43" s="3">
        <f t="shared" si="11"/>
        <v>1</v>
      </c>
      <c r="P43" s="3">
        <f t="shared" si="12"/>
        <v>0</v>
      </c>
      <c r="Q43" s="3">
        <f t="shared" si="16"/>
        <v>0</v>
      </c>
      <c r="R43" s="3" t="s">
        <v>1165</v>
      </c>
      <c r="S43" t="s">
        <v>137</v>
      </c>
      <c r="T43">
        <v>5</v>
      </c>
      <c r="U43">
        <v>0</v>
      </c>
      <c r="V43">
        <v>4</v>
      </c>
      <c r="W43">
        <f t="shared" si="3"/>
        <v>0</v>
      </c>
      <c r="X43">
        <f t="shared" si="13"/>
        <v>1</v>
      </c>
      <c r="Y43" t="s">
        <v>19</v>
      </c>
      <c r="Z43">
        <f t="shared" si="14"/>
        <v>0</v>
      </c>
      <c r="AA43">
        <f>IF(OR(AE43={"Native american","native american or alaska native"}),1,0)</f>
        <v>0</v>
      </c>
      <c r="AB43">
        <f>IF(OR(AE43={"asian","asian american"}),1,0)</f>
        <v>0</v>
      </c>
      <c r="AC43">
        <f>IF(OR(AE43={"black american or african american","black"}),1,0)</f>
        <v>0</v>
      </c>
      <c r="AD43">
        <f>IF(OR(AE43={"White","White American or European American"}),1,0)</f>
        <v>0</v>
      </c>
      <c r="AE43" t="s">
        <v>138</v>
      </c>
      <c r="AF43">
        <f>IF(OR(AH43={"female","f"}),1,0)</f>
        <v>0</v>
      </c>
      <c r="AG43">
        <f>IF(OR(AH43={"m","male"}),1,0)</f>
        <v>1</v>
      </c>
      <c r="AH43" t="s">
        <v>54</v>
      </c>
      <c r="AI43">
        <v>33.592700000000001</v>
      </c>
      <c r="AJ43">
        <v>-112.163</v>
      </c>
      <c r="AK43">
        <v>33.592700000000001</v>
      </c>
      <c r="AL43">
        <v>-112.163</v>
      </c>
      <c r="AM43" t="s">
        <v>899</v>
      </c>
      <c r="AN43" t="str">
        <f t="shared" si="17"/>
        <v>AZ 85304, USA</v>
      </c>
      <c r="AO43" t="str">
        <f t="shared" si="1"/>
        <v>AZ</v>
      </c>
      <c r="AP43">
        <f>IF(OR(AO43={"AZ","ID","KS","KY","LA","NM","NV","OK","SD","TX","WV"}),0,0)</f>
        <v>0</v>
      </c>
      <c r="AQ43">
        <f>IF(OR(AO43={"AR","MO","MS","MT","OH","VT"}),1,0)</f>
        <v>0</v>
      </c>
      <c r="AR43">
        <f>IF(OR(AO43={"FL","GA","ME","ND","NH","SC","TN","WA","WI","WI","WY"}),2,0)</f>
        <v>0</v>
      </c>
      <c r="AS43">
        <f>IF(OR(AO43={"LN","UT"}),3,0)</f>
        <v>0</v>
      </c>
      <c r="AT43">
        <f>IF(OR(AO43={"AL","CO","VA"}),4,0)</f>
        <v>0</v>
      </c>
      <c r="AU43">
        <f>IF(OR(AO43={"DE","MN","NC","NE","OR","PA"}),5,0)</f>
        <v>0</v>
      </c>
      <c r="AV43">
        <f>IF(OR(AO43={"LA","MI","RI"}),7,0)</f>
        <v>0</v>
      </c>
      <c r="AW43">
        <f>IF(OR(AO43={"CA","IL","MD"}),8,0)</f>
        <v>0</v>
      </c>
      <c r="AX43">
        <f>IF(OR(AO43={"CT","DC","MA"}),9,0)</f>
        <v>0</v>
      </c>
      <c r="AY43">
        <f>IF(OR(AO43={"NJ","NY"}),10,0)</f>
        <v>0</v>
      </c>
      <c r="AZ43">
        <f t="shared" si="15"/>
        <v>0</v>
      </c>
      <c r="BA43">
        <f t="shared" si="4"/>
        <v>0</v>
      </c>
      <c r="BB43">
        <f t="shared" si="5"/>
        <v>1</v>
      </c>
    </row>
    <row r="44" spans="1:54" x14ac:dyDescent="0.25">
      <c r="A44">
        <v>63</v>
      </c>
      <c r="B44" t="s">
        <v>139</v>
      </c>
      <c r="C44" t="s">
        <v>140</v>
      </c>
      <c r="D44" s="1">
        <v>42420</v>
      </c>
      <c r="E44" s="3">
        <v>0</v>
      </c>
      <c r="F44" s="3">
        <v>0</v>
      </c>
      <c r="G44" s="3">
        <v>0</v>
      </c>
      <c r="I44" s="3" t="s">
        <v>1159</v>
      </c>
      <c r="J44" s="3">
        <f t="shared" si="6"/>
        <v>0</v>
      </c>
      <c r="K44" s="3">
        <f t="shared" si="7"/>
        <v>0</v>
      </c>
      <c r="L44" s="3">
        <f t="shared" si="8"/>
        <v>0</v>
      </c>
      <c r="M44" s="3">
        <f t="shared" si="9"/>
        <v>1</v>
      </c>
      <c r="N44" s="3">
        <f t="shared" si="10"/>
        <v>0</v>
      </c>
      <c r="O44" s="3">
        <f t="shared" si="11"/>
        <v>0</v>
      </c>
      <c r="P44" s="3">
        <f t="shared" si="12"/>
        <v>0</v>
      </c>
      <c r="Q44" s="3">
        <f t="shared" si="16"/>
        <v>0</v>
      </c>
      <c r="R44" s="3" t="s">
        <v>1162</v>
      </c>
      <c r="S44" t="s">
        <v>141</v>
      </c>
      <c r="T44">
        <v>1</v>
      </c>
      <c r="U44">
        <v>3</v>
      </c>
      <c r="V44">
        <v>4</v>
      </c>
      <c r="W44">
        <f t="shared" si="3"/>
        <v>0</v>
      </c>
      <c r="X44">
        <f t="shared" si="13"/>
        <v>0</v>
      </c>
      <c r="Y44" t="s">
        <v>52</v>
      </c>
      <c r="Z44">
        <f t="shared" si="14"/>
        <v>0</v>
      </c>
      <c r="AA44">
        <f>IF(OR(AE44={"Native american","native american or alaska native"}),1,0)</f>
        <v>0</v>
      </c>
      <c r="AB44">
        <f>IF(OR(AE44={"asian","asian american"}),1,0)</f>
        <v>0</v>
      </c>
      <c r="AC44">
        <f>IF(OR(AE44={"black american or african american","black"}),1,0)</f>
        <v>0</v>
      </c>
      <c r="AD44">
        <f>IF(OR(AE44={"White","White American or European American"}),1,0)</f>
        <v>0</v>
      </c>
      <c r="AE44" t="s">
        <v>52</v>
      </c>
      <c r="AF44">
        <f>IF(OR(AH44={"female","f"}),1,0)</f>
        <v>0</v>
      </c>
      <c r="AG44">
        <f>IF(OR(AH44={"m","male"}),1,0)</f>
        <v>0</v>
      </c>
      <c r="AH44" t="s">
        <v>52</v>
      </c>
      <c r="AI44">
        <v>27.950575000000001</v>
      </c>
      <c r="AJ44">
        <v>-82.457177999999999</v>
      </c>
      <c r="AK44">
        <v>27.950575000000001</v>
      </c>
      <c r="AL44">
        <v>-82.457177999999999</v>
      </c>
      <c r="AM44" t="s">
        <v>900</v>
      </c>
      <c r="AN44" t="str">
        <f t="shared" si="17"/>
        <v>FL 33602, USA</v>
      </c>
      <c r="AO44" t="str">
        <f t="shared" si="1"/>
        <v>FL</v>
      </c>
      <c r="AP44">
        <f>IF(OR(AO44={"AZ","ID","KS","KY","LA","NM","NV","OK","SD","TX","WV"}),0,0)</f>
        <v>0</v>
      </c>
      <c r="AQ44">
        <f>IF(OR(AO44={"AR","MO","MS","MT","OH","VT"}),1,0)</f>
        <v>0</v>
      </c>
      <c r="AR44">
        <f>IF(OR(AO44={"FL","GA","ME","ND","NH","SC","TN","WA","WI","WI","WY"}),2,0)</f>
        <v>2</v>
      </c>
      <c r="AS44">
        <f>IF(OR(AO44={"LN","UT"}),3,0)</f>
        <v>0</v>
      </c>
      <c r="AT44">
        <f>IF(OR(AO44={"AL","CO","VA"}),4,0)</f>
        <v>0</v>
      </c>
      <c r="AU44">
        <f>IF(OR(AO44={"DE","MN","NC","NE","OR","PA"}),5,0)</f>
        <v>0</v>
      </c>
      <c r="AV44">
        <f>IF(OR(AO44={"LA","MI","RI"}),7,0)</f>
        <v>0</v>
      </c>
      <c r="AW44">
        <f>IF(OR(AO44={"CA","IL","MD"}),8,0)</f>
        <v>0</v>
      </c>
      <c r="AX44">
        <f>IF(OR(AO44={"CT","DC","MA"}),9,0)</f>
        <v>0</v>
      </c>
      <c r="AY44">
        <f>IF(OR(AO44={"NJ","NY"}),10,0)</f>
        <v>0</v>
      </c>
      <c r="AZ44">
        <f t="shared" si="15"/>
        <v>2</v>
      </c>
      <c r="BA44">
        <f t="shared" si="4"/>
        <v>0</v>
      </c>
      <c r="BB44">
        <f t="shared" si="5"/>
        <v>1</v>
      </c>
    </row>
    <row r="45" spans="1:54" x14ac:dyDescent="0.25">
      <c r="A45">
        <v>64</v>
      </c>
      <c r="B45" t="s">
        <v>142</v>
      </c>
      <c r="C45" t="s">
        <v>140</v>
      </c>
      <c r="D45" s="1">
        <v>42420</v>
      </c>
      <c r="E45" s="3">
        <v>0</v>
      </c>
      <c r="F45" s="3">
        <v>0</v>
      </c>
      <c r="G45" s="3">
        <v>0</v>
      </c>
      <c r="I45" s="3" t="s">
        <v>1159</v>
      </c>
      <c r="J45" s="3">
        <f t="shared" si="6"/>
        <v>0</v>
      </c>
      <c r="K45" s="3">
        <f t="shared" si="7"/>
        <v>0</v>
      </c>
      <c r="L45" s="3">
        <f t="shared" si="8"/>
        <v>0</v>
      </c>
      <c r="M45" s="3">
        <f t="shared" si="9"/>
        <v>0</v>
      </c>
      <c r="N45" s="3">
        <f t="shared" si="10"/>
        <v>0</v>
      </c>
      <c r="O45" s="3">
        <f t="shared" si="11"/>
        <v>0</v>
      </c>
      <c r="P45" s="3">
        <f t="shared" si="12"/>
        <v>1</v>
      </c>
      <c r="Q45" s="3">
        <f t="shared" si="16"/>
        <v>0</v>
      </c>
      <c r="R45" s="3" t="s">
        <v>1163</v>
      </c>
      <c r="S45" t="s">
        <v>143</v>
      </c>
      <c r="T45">
        <v>6</v>
      </c>
      <c r="U45">
        <v>2</v>
      </c>
      <c r="V45">
        <v>8</v>
      </c>
      <c r="W45">
        <f t="shared" si="3"/>
        <v>1</v>
      </c>
      <c r="X45">
        <f t="shared" si="13"/>
        <v>0</v>
      </c>
      <c r="Y45" t="s">
        <v>144</v>
      </c>
      <c r="Z45">
        <f t="shared" si="14"/>
        <v>0</v>
      </c>
      <c r="AA45">
        <f>IF(OR(AE45={"Native american","native american or alaska native"}),1,0)</f>
        <v>0</v>
      </c>
      <c r="AB45">
        <f>IF(OR(AE45={"asian","asian american"}),1,0)</f>
        <v>0</v>
      </c>
      <c r="AC45">
        <f>IF(OR(AE45={"black american or african american","black"}),1,0)</f>
        <v>0</v>
      </c>
      <c r="AD45">
        <f>IF(OR(AE45={"White","White American or European American"}),1,0)</f>
        <v>1</v>
      </c>
      <c r="AE45" t="s">
        <v>61</v>
      </c>
      <c r="AF45">
        <f>IF(OR(AH45={"female","f"}),1,0)</f>
        <v>0</v>
      </c>
      <c r="AG45">
        <f>IF(OR(AH45={"m","male"}),1,0)</f>
        <v>1</v>
      </c>
      <c r="AH45" t="s">
        <v>54</v>
      </c>
      <c r="AI45">
        <v>42.291707000000002</v>
      </c>
      <c r="AJ45">
        <v>-85.587228999999994</v>
      </c>
      <c r="AK45">
        <v>42.291707000000002</v>
      </c>
      <c r="AL45">
        <v>-85.587228999999994</v>
      </c>
      <c r="AM45" t="s">
        <v>901</v>
      </c>
      <c r="AN45" t="str">
        <f t="shared" si="17"/>
        <v>MI 49007, USA</v>
      </c>
      <c r="AO45" t="str">
        <f t="shared" si="1"/>
        <v>MI</v>
      </c>
      <c r="AP45">
        <f>IF(OR(AO45={"AZ","ID","KS","KY","LA","NM","NV","OK","SD","TX","WV"}),0,0)</f>
        <v>0</v>
      </c>
      <c r="AQ45">
        <f>IF(OR(AO45={"AR","MO","MS","MT","OH","VT"}),1,0)</f>
        <v>0</v>
      </c>
      <c r="AR45">
        <f>IF(OR(AO45={"FL","GA","ME","ND","NH","SC","TN","WA","WI","WI","WY"}),2,0)</f>
        <v>0</v>
      </c>
      <c r="AS45">
        <f>IF(OR(AO45={"LN","UT"}),3,0)</f>
        <v>0</v>
      </c>
      <c r="AT45">
        <f>IF(OR(AO45={"AL","CO","VA"}),4,0)</f>
        <v>0</v>
      </c>
      <c r="AU45">
        <f>IF(OR(AO45={"DE","MN","NC","NE","OR","PA"}),5,0)</f>
        <v>0</v>
      </c>
      <c r="AV45">
        <f>IF(OR(AO45={"LA","MI","RI"}),7,0)</f>
        <v>7</v>
      </c>
      <c r="AW45">
        <f>IF(OR(AO45={"CA","IL","MD"}),8,0)</f>
        <v>0</v>
      </c>
      <c r="AX45">
        <f>IF(OR(AO45={"CT","DC","MA"}),9,0)</f>
        <v>0</v>
      </c>
      <c r="AY45">
        <f>IF(OR(AO45={"NJ","NY"}),10,0)</f>
        <v>0</v>
      </c>
      <c r="AZ45">
        <f t="shared" si="15"/>
        <v>7</v>
      </c>
      <c r="BA45">
        <f t="shared" si="4"/>
        <v>1</v>
      </c>
      <c r="BB45">
        <f t="shared" si="5"/>
        <v>0</v>
      </c>
    </row>
    <row r="46" spans="1:54" x14ac:dyDescent="0.25">
      <c r="A46">
        <v>66</v>
      </c>
      <c r="B46" t="s">
        <v>145</v>
      </c>
      <c r="C46" t="s">
        <v>146</v>
      </c>
      <c r="D46" s="1">
        <v>42409</v>
      </c>
      <c r="E46" s="3">
        <v>0</v>
      </c>
      <c r="F46" s="3">
        <v>1</v>
      </c>
      <c r="G46" s="3">
        <v>0</v>
      </c>
      <c r="I46" s="3" t="s">
        <v>1159</v>
      </c>
      <c r="J46" s="3">
        <f t="shared" si="6"/>
        <v>0</v>
      </c>
      <c r="K46" s="3">
        <f t="shared" si="7"/>
        <v>0</v>
      </c>
      <c r="L46" s="3">
        <f t="shared" si="8"/>
        <v>0</v>
      </c>
      <c r="M46" s="3">
        <f t="shared" si="9"/>
        <v>1</v>
      </c>
      <c r="N46" s="3">
        <f t="shared" si="10"/>
        <v>0</v>
      </c>
      <c r="O46" s="3">
        <f t="shared" si="11"/>
        <v>0</v>
      </c>
      <c r="P46" s="3">
        <f t="shared" si="12"/>
        <v>0</v>
      </c>
      <c r="Q46" s="3">
        <f t="shared" si="16"/>
        <v>0</v>
      </c>
      <c r="R46" s="3" t="s">
        <v>1162</v>
      </c>
      <c r="S46" t="s">
        <v>147</v>
      </c>
      <c r="T46">
        <v>0</v>
      </c>
      <c r="U46">
        <v>3</v>
      </c>
      <c r="V46">
        <v>3</v>
      </c>
      <c r="W46">
        <f t="shared" ref="W46:W102" si="18">IF(Y46="NO",1,0)</f>
        <v>0</v>
      </c>
      <c r="X46">
        <f t="shared" ref="X46:X103" si="19">IF(Y46="YES",1,0)</f>
        <v>0</v>
      </c>
      <c r="Y46" t="s">
        <v>52</v>
      </c>
      <c r="Z46">
        <f t="shared" ref="Z46:Z103" si="20">IF(AE46="latino",1,0)</f>
        <v>0</v>
      </c>
      <c r="AA46">
        <f>IF(OR(AE46={"Native american","native american or alaska native"}),1,0)</f>
        <v>0</v>
      </c>
      <c r="AB46">
        <f>IF(OR(AE46={"asian","asian american"}),1,0)</f>
        <v>0</v>
      </c>
      <c r="AC46">
        <f>IF(OR(AE46={"black american or african american","black"}),1,0)</f>
        <v>1</v>
      </c>
      <c r="AD46">
        <f>IF(OR(AE46={"White","White American or European American"}),1,0)</f>
        <v>0</v>
      </c>
      <c r="AE46" t="s">
        <v>53</v>
      </c>
      <c r="AF46">
        <f>IF(OR(AH46={"female","f"}),1,0)</f>
        <v>0</v>
      </c>
      <c r="AG46">
        <f>IF(OR(AH46={"m","male"}),1,0)</f>
        <v>1</v>
      </c>
      <c r="AH46" t="s">
        <v>54</v>
      </c>
      <c r="AI46">
        <v>43.201126000000002</v>
      </c>
      <c r="AJ46">
        <v>-86.238945999999999</v>
      </c>
      <c r="AK46">
        <v>43.201126000000002</v>
      </c>
      <c r="AL46">
        <v>-86.238945999999999</v>
      </c>
      <c r="AM46" t="s">
        <v>902</v>
      </c>
      <c r="AN46" t="str">
        <f t="shared" si="17"/>
        <v>MI 49444, USA</v>
      </c>
      <c r="AO46" t="str">
        <f t="shared" si="1"/>
        <v>MI</v>
      </c>
      <c r="AP46">
        <f>IF(OR(AO46={"AZ","ID","KS","KY","LA","NM","NV","OK","SD","TX","WV"}),0,0)</f>
        <v>0</v>
      </c>
      <c r="AQ46">
        <f>IF(OR(AO46={"AR","MO","MS","MT","OH","VT"}),1,0)</f>
        <v>0</v>
      </c>
      <c r="AR46">
        <f>IF(OR(AO46={"FL","GA","ME","ND","NH","SC","TN","WA","WI","WI","WY"}),2,0)</f>
        <v>0</v>
      </c>
      <c r="AS46">
        <f>IF(OR(AO46={"LN","UT"}),3,0)</f>
        <v>0</v>
      </c>
      <c r="AT46">
        <f>IF(OR(AO46={"AL","CO","VA"}),4,0)</f>
        <v>0</v>
      </c>
      <c r="AU46">
        <f>IF(OR(AO46={"DE","MN","NC","NE","OR","PA"}),5,0)</f>
        <v>0</v>
      </c>
      <c r="AV46">
        <f>IF(OR(AO46={"LA","MI","RI"}),7,0)</f>
        <v>7</v>
      </c>
      <c r="AW46">
        <f>IF(OR(AO46={"CA","IL","MD"}),8,0)</f>
        <v>0</v>
      </c>
      <c r="AX46">
        <f>IF(OR(AO46={"CT","DC","MA"}),9,0)</f>
        <v>0</v>
      </c>
      <c r="AY46">
        <f>IF(OR(AO46={"NJ","NY"}),10,0)</f>
        <v>0</v>
      </c>
      <c r="AZ46">
        <f t="shared" ref="AZ46:AZ103" si="21">SUM(AP46:AY46)</f>
        <v>7</v>
      </c>
      <c r="BA46">
        <f t="shared" si="4"/>
        <v>1</v>
      </c>
      <c r="BB46">
        <f t="shared" si="5"/>
        <v>0</v>
      </c>
    </row>
    <row r="47" spans="1:54" x14ac:dyDescent="0.25">
      <c r="A47">
        <v>67</v>
      </c>
      <c r="B47" t="s">
        <v>27</v>
      </c>
      <c r="C47" t="s">
        <v>27</v>
      </c>
      <c r="D47" s="1">
        <v>42407</v>
      </c>
      <c r="E47" s="3">
        <v>0</v>
      </c>
      <c r="F47" s="3">
        <v>0</v>
      </c>
      <c r="G47" s="3">
        <v>0</v>
      </c>
      <c r="I47" s="3" t="s">
        <v>1159</v>
      </c>
      <c r="J47" s="3">
        <f t="shared" si="6"/>
        <v>0</v>
      </c>
      <c r="K47" s="3">
        <f t="shared" si="7"/>
        <v>0</v>
      </c>
      <c r="L47" s="3">
        <f t="shared" si="8"/>
        <v>0</v>
      </c>
      <c r="M47" s="3">
        <f t="shared" si="9"/>
        <v>0</v>
      </c>
      <c r="N47" s="3">
        <f t="shared" si="10"/>
        <v>1</v>
      </c>
      <c r="O47" s="3">
        <f t="shared" si="11"/>
        <v>0</v>
      </c>
      <c r="P47" s="3">
        <f t="shared" si="12"/>
        <v>0</v>
      </c>
      <c r="Q47" s="3">
        <f t="shared" si="16"/>
        <v>0</v>
      </c>
      <c r="R47" s="3" t="s">
        <v>1167</v>
      </c>
      <c r="S47" t="s">
        <v>148</v>
      </c>
      <c r="T47">
        <v>2</v>
      </c>
      <c r="U47">
        <v>10</v>
      </c>
      <c r="V47">
        <v>12</v>
      </c>
      <c r="W47">
        <f t="shared" si="18"/>
        <v>0</v>
      </c>
      <c r="X47">
        <f t="shared" si="19"/>
        <v>0</v>
      </c>
      <c r="Y47" t="s">
        <v>52</v>
      </c>
      <c r="Z47">
        <f t="shared" si="20"/>
        <v>0</v>
      </c>
      <c r="AA47">
        <f>IF(OR(AE47={"Native american","native american or alaska native"}),1,0)</f>
        <v>0</v>
      </c>
      <c r="AB47">
        <f>IF(OR(AE47={"asian","asian american"}),1,0)</f>
        <v>0</v>
      </c>
      <c r="AC47">
        <f>IF(OR(AE47={"black american or african american","black"}),1,0)</f>
        <v>0</v>
      </c>
      <c r="AD47">
        <f>IF(OR(AE47={"White","White American or European American"}),1,0)</f>
        <v>0</v>
      </c>
      <c r="AE47" t="s">
        <v>110</v>
      </c>
      <c r="AF47">
        <f>IF(OR(AH47={"female","f"}),1,0)</f>
        <v>0</v>
      </c>
      <c r="AG47">
        <f>IF(OR(AH47={"m","male"}),1,0)</f>
        <v>1</v>
      </c>
      <c r="AH47" t="s">
        <v>54</v>
      </c>
      <c r="AI47">
        <v>28.4541</v>
      </c>
      <c r="AJ47">
        <v>-81.464600000000004</v>
      </c>
      <c r="AK47">
        <v>28.4541</v>
      </c>
      <c r="AL47">
        <v>-81.464600000000004</v>
      </c>
      <c r="AM47" t="s">
        <v>903</v>
      </c>
      <c r="AN47" t="str">
        <f t="shared" si="17"/>
        <v>FL 32819, USA</v>
      </c>
      <c r="AO47" t="str">
        <f t="shared" si="1"/>
        <v>FL</v>
      </c>
      <c r="AP47">
        <f>IF(OR(AO47={"AZ","ID","KS","KY","LA","NM","NV","OK","SD","TX","WV"}),0,0)</f>
        <v>0</v>
      </c>
      <c r="AQ47">
        <f>IF(OR(AO47={"AR","MO","MS","MT","OH","VT"}),1,0)</f>
        <v>0</v>
      </c>
      <c r="AR47">
        <f>IF(OR(AO47={"FL","GA","ME","ND","NH","SC","TN","WA","WI","WI","WY"}),2,0)</f>
        <v>2</v>
      </c>
      <c r="AS47">
        <f>IF(OR(AO47={"LN","UT"}),3,0)</f>
        <v>0</v>
      </c>
      <c r="AT47">
        <f>IF(OR(AO47={"AL","CO","VA"}),4,0)</f>
        <v>0</v>
      </c>
      <c r="AU47">
        <f>IF(OR(AO47={"DE","MN","NC","NE","OR","PA"}),5,0)</f>
        <v>0</v>
      </c>
      <c r="AV47">
        <f>IF(OR(AO47={"LA","MI","RI"}),7,0)</f>
        <v>0</v>
      </c>
      <c r="AW47">
        <f>IF(OR(AO47={"CA","IL","MD"}),8,0)</f>
        <v>0</v>
      </c>
      <c r="AX47">
        <f>IF(OR(AO47={"CT","DC","MA"}),9,0)</f>
        <v>0</v>
      </c>
      <c r="AY47">
        <f>IF(OR(AO47={"NJ","NY"}),10,0)</f>
        <v>0</v>
      </c>
      <c r="AZ47">
        <f t="shared" si="21"/>
        <v>2</v>
      </c>
      <c r="BA47">
        <f t="shared" si="4"/>
        <v>0</v>
      </c>
      <c r="BB47">
        <f t="shared" si="5"/>
        <v>1</v>
      </c>
    </row>
    <row r="48" spans="1:54" x14ac:dyDescent="0.25">
      <c r="A48">
        <v>68</v>
      </c>
      <c r="B48" t="s">
        <v>149</v>
      </c>
      <c r="C48" t="s">
        <v>150</v>
      </c>
      <c r="D48" s="1">
        <v>42407</v>
      </c>
      <c r="E48" s="3">
        <v>0</v>
      </c>
      <c r="F48" s="3">
        <v>0</v>
      </c>
      <c r="G48" s="3">
        <v>0</v>
      </c>
      <c r="I48" s="3" t="s">
        <v>1159</v>
      </c>
      <c r="J48" s="3">
        <f t="shared" si="6"/>
        <v>0</v>
      </c>
      <c r="K48" s="3">
        <f t="shared" si="7"/>
        <v>0</v>
      </c>
      <c r="L48" s="3">
        <f t="shared" si="8"/>
        <v>0</v>
      </c>
      <c r="M48" s="3">
        <f t="shared" si="9"/>
        <v>1</v>
      </c>
      <c r="N48" s="3">
        <f t="shared" si="10"/>
        <v>0</v>
      </c>
      <c r="O48" s="3">
        <f t="shared" si="11"/>
        <v>0</v>
      </c>
      <c r="P48" s="3">
        <f t="shared" si="12"/>
        <v>0</v>
      </c>
      <c r="Q48" s="3">
        <f t="shared" si="16"/>
        <v>0</v>
      </c>
      <c r="R48" s="3" t="s">
        <v>1162</v>
      </c>
      <c r="S48" t="s">
        <v>151</v>
      </c>
      <c r="T48">
        <v>1</v>
      </c>
      <c r="U48">
        <v>7</v>
      </c>
      <c r="V48">
        <v>8</v>
      </c>
      <c r="W48">
        <f t="shared" si="18"/>
        <v>0</v>
      </c>
      <c r="X48">
        <f t="shared" si="19"/>
        <v>0</v>
      </c>
      <c r="Y48" t="s">
        <v>52</v>
      </c>
      <c r="Z48">
        <f t="shared" si="20"/>
        <v>0</v>
      </c>
      <c r="AA48">
        <f>IF(OR(AE48={"Native american","native american or alaska native"}),1,0)</f>
        <v>0</v>
      </c>
      <c r="AB48">
        <f>IF(OR(AE48={"asian","asian american"}),1,0)</f>
        <v>0</v>
      </c>
      <c r="AC48">
        <f>IF(OR(AE48={"black american or african american","black"}),1,0)</f>
        <v>0</v>
      </c>
      <c r="AD48">
        <f>IF(OR(AE48={"White","White American or European American"}),1,0)</f>
        <v>0</v>
      </c>
      <c r="AE48" t="s">
        <v>52</v>
      </c>
      <c r="AF48">
        <f>IF(OR(AH48={"female","f"}),1,0)</f>
        <v>0</v>
      </c>
      <c r="AG48">
        <f>IF(OR(AH48={"m","male"}),1,0)</f>
        <v>0</v>
      </c>
      <c r="AH48" t="s">
        <v>52</v>
      </c>
      <c r="AI48">
        <v>43.161029999999997</v>
      </c>
      <c r="AJ48">
        <v>-77.610922000000002</v>
      </c>
      <c r="AK48">
        <v>43.161029999999997</v>
      </c>
      <c r="AL48">
        <v>-77.610922000000002</v>
      </c>
      <c r="AM48" t="s">
        <v>904</v>
      </c>
      <c r="AN48" t="str">
        <f t="shared" si="17"/>
        <v>NY 14604, USA</v>
      </c>
      <c r="AO48" t="str">
        <f t="shared" si="1"/>
        <v>NY</v>
      </c>
      <c r="AP48">
        <f>IF(OR(AO48={"AZ","ID","KS","KY","LA","NM","NV","OK","SD","TX","WV"}),0,0)</f>
        <v>0</v>
      </c>
      <c r="AQ48">
        <f>IF(OR(AO48={"AR","MO","MS","MT","OH","VT"}),1,0)</f>
        <v>0</v>
      </c>
      <c r="AR48">
        <f>IF(OR(AO48={"FL","GA","ME","ND","NH","SC","TN","WA","WI","WI","WY"}),2,0)</f>
        <v>0</v>
      </c>
      <c r="AS48">
        <f>IF(OR(AO48={"LN","UT"}),3,0)</f>
        <v>0</v>
      </c>
      <c r="AT48">
        <f>IF(OR(AO48={"AL","CO","VA"}),4,0)</f>
        <v>0</v>
      </c>
      <c r="AU48">
        <f>IF(OR(AO48={"DE","MN","NC","NE","OR","PA"}),5,0)</f>
        <v>0</v>
      </c>
      <c r="AV48">
        <f>IF(OR(AO48={"LA","MI","RI"}),7,0)</f>
        <v>0</v>
      </c>
      <c r="AW48">
        <f>IF(OR(AO48={"CA","IL","MD"}),8,0)</f>
        <v>0</v>
      </c>
      <c r="AX48">
        <f>IF(OR(AO48={"CT","DC","MA"}),9,0)</f>
        <v>0</v>
      </c>
      <c r="AY48">
        <f>IF(OR(AO48={"NJ","NY"}),10,0)</f>
        <v>10</v>
      </c>
      <c r="AZ48">
        <f t="shared" si="21"/>
        <v>10</v>
      </c>
      <c r="BA48">
        <f t="shared" si="4"/>
        <v>1</v>
      </c>
      <c r="BB48">
        <f t="shared" si="5"/>
        <v>0</v>
      </c>
    </row>
    <row r="49" spans="1:54" x14ac:dyDescent="0.25">
      <c r="A49">
        <v>69</v>
      </c>
      <c r="B49" t="s">
        <v>152</v>
      </c>
      <c r="C49" t="s">
        <v>153</v>
      </c>
      <c r="D49" s="1">
        <v>42406</v>
      </c>
      <c r="E49" s="3">
        <v>0</v>
      </c>
      <c r="F49" s="3">
        <v>0</v>
      </c>
      <c r="G49" s="3">
        <v>0</v>
      </c>
      <c r="I49" s="3" t="s">
        <v>1159</v>
      </c>
      <c r="J49" s="3">
        <f t="shared" si="6"/>
        <v>0</v>
      </c>
      <c r="K49" s="3">
        <f t="shared" si="7"/>
        <v>0</v>
      </c>
      <c r="L49" s="3">
        <f t="shared" si="8"/>
        <v>0</v>
      </c>
      <c r="M49" s="3">
        <f t="shared" si="9"/>
        <v>1</v>
      </c>
      <c r="N49" s="3">
        <f t="shared" si="10"/>
        <v>0</v>
      </c>
      <c r="O49" s="3">
        <f t="shared" si="11"/>
        <v>0</v>
      </c>
      <c r="P49" s="3">
        <f t="shared" si="12"/>
        <v>0</v>
      </c>
      <c r="Q49" s="3">
        <f t="shared" si="16"/>
        <v>0</v>
      </c>
      <c r="R49" s="3" t="s">
        <v>1162</v>
      </c>
      <c r="S49" t="s">
        <v>154</v>
      </c>
      <c r="T49">
        <v>2</v>
      </c>
      <c r="U49">
        <v>6</v>
      </c>
      <c r="V49">
        <v>8</v>
      </c>
      <c r="W49">
        <f t="shared" si="18"/>
        <v>0</v>
      </c>
      <c r="X49">
        <f t="shared" si="19"/>
        <v>0</v>
      </c>
      <c r="Y49" t="s">
        <v>52</v>
      </c>
      <c r="Z49">
        <f t="shared" si="20"/>
        <v>0</v>
      </c>
      <c r="AA49">
        <f>IF(OR(AE49={"Native american","native american or alaska native"}),1,0)</f>
        <v>0</v>
      </c>
      <c r="AB49">
        <f>IF(OR(AE49={"asian","asian american"}),1,0)</f>
        <v>0</v>
      </c>
      <c r="AC49">
        <f>IF(OR(AE49={"black american or african american","black"}),1,0)</f>
        <v>0</v>
      </c>
      <c r="AD49">
        <f>IF(OR(AE49={"White","White American or European American"}),1,0)</f>
        <v>0</v>
      </c>
      <c r="AE49" t="s">
        <v>52</v>
      </c>
      <c r="AF49">
        <f>IF(OR(AH49={"female","f"}),1,0)</f>
        <v>0</v>
      </c>
      <c r="AG49">
        <f>IF(OR(AH49={"m","male"}),1,0)</f>
        <v>0</v>
      </c>
      <c r="AH49" t="s">
        <v>52</v>
      </c>
      <c r="AI49">
        <v>27.950575000000001</v>
      </c>
      <c r="AJ49">
        <v>-82.457177999999999</v>
      </c>
      <c r="AK49">
        <v>27.950575000000001</v>
      </c>
      <c r="AL49">
        <v>-82.457177999999999</v>
      </c>
      <c r="AM49" t="s">
        <v>900</v>
      </c>
      <c r="AN49" t="str">
        <f t="shared" si="17"/>
        <v>FL 33602, USA</v>
      </c>
      <c r="AO49" t="str">
        <f t="shared" si="1"/>
        <v>FL</v>
      </c>
      <c r="AP49">
        <f>IF(OR(AO49={"AZ","ID","KS","KY","LA","NM","NV","OK","SD","TX","WV"}),0,0)</f>
        <v>0</v>
      </c>
      <c r="AQ49">
        <f>IF(OR(AO49={"AR","MO","MS","MT","OH","VT"}),1,0)</f>
        <v>0</v>
      </c>
      <c r="AR49">
        <f>IF(OR(AO49={"FL","GA","ME","ND","NH","SC","TN","WA","WI","WI","WY"}),2,0)</f>
        <v>2</v>
      </c>
      <c r="AS49">
        <f>IF(OR(AO49={"LN","UT"}),3,0)</f>
        <v>0</v>
      </c>
      <c r="AT49">
        <f>IF(OR(AO49={"AL","CO","VA"}),4,0)</f>
        <v>0</v>
      </c>
      <c r="AU49">
        <f>IF(OR(AO49={"DE","MN","NC","NE","OR","PA"}),5,0)</f>
        <v>0</v>
      </c>
      <c r="AV49">
        <f>IF(OR(AO49={"LA","MI","RI"}),7,0)</f>
        <v>0</v>
      </c>
      <c r="AW49">
        <f>IF(OR(AO49={"CA","IL","MD"}),8,0)</f>
        <v>0</v>
      </c>
      <c r="AX49">
        <f>IF(OR(AO49={"CT","DC","MA"}),9,0)</f>
        <v>0</v>
      </c>
      <c r="AY49">
        <f>IF(OR(AO49={"NJ","NY"}),10,0)</f>
        <v>0</v>
      </c>
      <c r="AZ49">
        <f t="shared" si="21"/>
        <v>2</v>
      </c>
      <c r="BA49">
        <f t="shared" si="4"/>
        <v>0</v>
      </c>
      <c r="BB49">
        <f t="shared" si="5"/>
        <v>1</v>
      </c>
    </row>
    <row r="50" spans="1:54" x14ac:dyDescent="0.25">
      <c r="A50">
        <v>70</v>
      </c>
      <c r="B50" t="s">
        <v>155</v>
      </c>
      <c r="C50" t="s">
        <v>153</v>
      </c>
      <c r="D50" s="1">
        <v>42406</v>
      </c>
      <c r="E50" s="3">
        <v>0</v>
      </c>
      <c r="F50" s="3">
        <v>0</v>
      </c>
      <c r="G50" s="3">
        <v>0</v>
      </c>
      <c r="I50" s="3" t="s">
        <v>1159</v>
      </c>
      <c r="J50" s="3">
        <f t="shared" si="6"/>
        <v>0</v>
      </c>
      <c r="K50" s="3">
        <f t="shared" si="7"/>
        <v>0</v>
      </c>
      <c r="L50" s="3">
        <f t="shared" si="8"/>
        <v>0</v>
      </c>
      <c r="M50" s="3">
        <f t="shared" si="9"/>
        <v>1</v>
      </c>
      <c r="N50" s="3">
        <f t="shared" si="10"/>
        <v>0</v>
      </c>
      <c r="O50" s="3">
        <f t="shared" si="11"/>
        <v>0</v>
      </c>
      <c r="P50" s="3">
        <f t="shared" si="12"/>
        <v>0</v>
      </c>
      <c r="Q50" s="3">
        <f t="shared" si="16"/>
        <v>0</v>
      </c>
      <c r="R50" s="3" t="s">
        <v>1162</v>
      </c>
      <c r="S50" t="s">
        <v>156</v>
      </c>
      <c r="T50">
        <v>1</v>
      </c>
      <c r="U50">
        <v>3</v>
      </c>
      <c r="V50">
        <v>4</v>
      </c>
      <c r="W50">
        <f t="shared" si="18"/>
        <v>0</v>
      </c>
      <c r="X50">
        <f t="shared" si="19"/>
        <v>0</v>
      </c>
      <c r="Y50" t="s">
        <v>52</v>
      </c>
      <c r="Z50">
        <f t="shared" si="20"/>
        <v>0</v>
      </c>
      <c r="AA50">
        <f>IF(OR(AE50={"Native american","native american or alaska native"}),1,0)</f>
        <v>0</v>
      </c>
      <c r="AB50">
        <f>IF(OR(AE50={"asian","asian american"}),1,0)</f>
        <v>0</v>
      </c>
      <c r="AC50">
        <f>IF(OR(AE50={"black american or african american","black"}),1,0)</f>
        <v>0</v>
      </c>
      <c r="AD50">
        <f>IF(OR(AE50={"White","White American or European American"}),1,0)</f>
        <v>0</v>
      </c>
      <c r="AE50" t="s">
        <v>52</v>
      </c>
      <c r="AF50">
        <f>IF(OR(AH50={"female","f"}),1,0)</f>
        <v>0</v>
      </c>
      <c r="AG50">
        <f>IF(OR(AH50={"m","male"}),1,0)</f>
        <v>0</v>
      </c>
      <c r="AH50" t="s">
        <v>52</v>
      </c>
      <c r="AI50">
        <v>34.052233999999999</v>
      </c>
      <c r="AJ50">
        <v>-118.243685</v>
      </c>
      <c r="AK50">
        <v>34.052233999999999</v>
      </c>
      <c r="AL50">
        <v>-118.243685</v>
      </c>
      <c r="AM50" t="s">
        <v>905</v>
      </c>
      <c r="AN50" t="str">
        <f t="shared" si="17"/>
        <v>CA 90012, USA</v>
      </c>
      <c r="AO50" t="str">
        <f t="shared" si="1"/>
        <v>CA</v>
      </c>
      <c r="AP50">
        <f>IF(OR(AO50={"AZ","ID","KS","KY","LA","NM","NV","OK","SD","TX","WV"}),0,0)</f>
        <v>0</v>
      </c>
      <c r="AQ50">
        <f>IF(OR(AO50={"AR","MO","MS","MT","OH","VT"}),1,0)</f>
        <v>0</v>
      </c>
      <c r="AR50">
        <f>IF(OR(AO50={"FL","GA","ME","ND","NH","SC","TN","WA","WI","WI","WY"}),2,0)</f>
        <v>0</v>
      </c>
      <c r="AS50">
        <f>IF(OR(AO50={"LN","UT"}),3,0)</f>
        <v>0</v>
      </c>
      <c r="AT50">
        <f>IF(OR(AO50={"AL","CO","VA"}),4,0)</f>
        <v>0</v>
      </c>
      <c r="AU50">
        <f>IF(OR(AO50={"DE","MN","NC","NE","OR","PA"}),5,0)</f>
        <v>0</v>
      </c>
      <c r="AV50">
        <f>IF(OR(AO50={"LA","MI","RI"}),7,0)</f>
        <v>0</v>
      </c>
      <c r="AW50">
        <f>IF(OR(AO50={"CA","IL","MD"}),8,0)</f>
        <v>8</v>
      </c>
      <c r="AX50">
        <f>IF(OR(AO50={"CT","DC","MA"}),9,0)</f>
        <v>0</v>
      </c>
      <c r="AY50">
        <f>IF(OR(AO50={"NJ","NY"}),10,0)</f>
        <v>0</v>
      </c>
      <c r="AZ50">
        <f t="shared" si="21"/>
        <v>8</v>
      </c>
      <c r="BA50">
        <f t="shared" si="4"/>
        <v>1</v>
      </c>
      <c r="BB50">
        <f t="shared" si="5"/>
        <v>0</v>
      </c>
    </row>
    <row r="51" spans="1:54" x14ac:dyDescent="0.25">
      <c r="A51">
        <v>71</v>
      </c>
      <c r="B51" t="s">
        <v>157</v>
      </c>
      <c r="C51" t="s">
        <v>153</v>
      </c>
      <c r="D51" s="1">
        <v>42406</v>
      </c>
      <c r="E51" s="3">
        <v>0</v>
      </c>
      <c r="F51" s="3">
        <v>0</v>
      </c>
      <c r="G51" s="3">
        <v>1</v>
      </c>
      <c r="I51" s="3">
        <v>19</v>
      </c>
      <c r="J51" s="3">
        <f t="shared" si="6"/>
        <v>0</v>
      </c>
      <c r="K51" s="3">
        <f t="shared" si="7"/>
        <v>0</v>
      </c>
      <c r="L51" s="3">
        <f t="shared" si="8"/>
        <v>0</v>
      </c>
      <c r="M51" s="3">
        <f t="shared" si="9"/>
        <v>0</v>
      </c>
      <c r="N51" s="3">
        <f t="shared" si="10"/>
        <v>0</v>
      </c>
      <c r="O51" s="3">
        <f t="shared" si="11"/>
        <v>1</v>
      </c>
      <c r="P51" s="3">
        <f t="shared" si="12"/>
        <v>0</v>
      </c>
      <c r="Q51" s="3">
        <f t="shared" si="16"/>
        <v>0</v>
      </c>
      <c r="R51" s="3" t="s">
        <v>1165</v>
      </c>
      <c r="S51" t="s">
        <v>158</v>
      </c>
      <c r="T51">
        <v>4</v>
      </c>
      <c r="U51">
        <v>0</v>
      </c>
      <c r="V51">
        <v>3</v>
      </c>
      <c r="W51">
        <f t="shared" si="18"/>
        <v>0</v>
      </c>
      <c r="X51">
        <f t="shared" si="19"/>
        <v>0</v>
      </c>
      <c r="Y51" t="s">
        <v>52</v>
      </c>
      <c r="Z51">
        <f t="shared" si="20"/>
        <v>0</v>
      </c>
      <c r="AA51">
        <f>IF(OR(AE51={"Native american","native american or alaska native"}),1,0)</f>
        <v>0</v>
      </c>
      <c r="AB51">
        <f>IF(OR(AE51={"asian","asian american"}),1,0)</f>
        <v>0</v>
      </c>
      <c r="AC51">
        <f>IF(OR(AE51={"black american or african american","black"}),1,0)</f>
        <v>0</v>
      </c>
      <c r="AD51">
        <f>IF(OR(AE51={"White","White American or European American"}),1,0)</f>
        <v>1</v>
      </c>
      <c r="AE51" t="s">
        <v>61</v>
      </c>
      <c r="AF51">
        <f>IF(OR(AH51={"female","f"}),1,0)</f>
        <v>0</v>
      </c>
      <c r="AG51">
        <f>IF(OR(AH51={"m","male"}),1,0)</f>
        <v>1</v>
      </c>
      <c r="AH51" t="s">
        <v>54</v>
      </c>
      <c r="AI51">
        <v>29.209683999999999</v>
      </c>
      <c r="AJ51">
        <v>-99.786168000000004</v>
      </c>
      <c r="AK51">
        <v>29.209683999999999</v>
      </c>
      <c r="AL51">
        <v>-99.786168000000004</v>
      </c>
      <c r="AM51" t="s">
        <v>906</v>
      </c>
      <c r="AN51" t="str">
        <f t="shared" si="17"/>
        <v>TX 78801, USA</v>
      </c>
      <c r="AO51" t="str">
        <f t="shared" si="1"/>
        <v>TX</v>
      </c>
      <c r="AP51">
        <f>IF(OR(AO51={"AZ","ID","KS","KY","LA","NM","NV","OK","SD","TX","WV"}),0,0)</f>
        <v>0</v>
      </c>
      <c r="AQ51">
        <f>IF(OR(AO51={"AR","MO","MS","MT","OH","VT"}),1,0)</f>
        <v>0</v>
      </c>
      <c r="AR51">
        <f>IF(OR(AO51={"FL","GA","ME","ND","NH","SC","TN","WA","WI","WI","WY"}),2,0)</f>
        <v>0</v>
      </c>
      <c r="AS51">
        <f>IF(OR(AO51={"LN","UT"}),3,0)</f>
        <v>0</v>
      </c>
      <c r="AT51">
        <f>IF(OR(AO51={"AL","CO","VA"}),4,0)</f>
        <v>0</v>
      </c>
      <c r="AU51">
        <f>IF(OR(AO51={"DE","MN","NC","NE","OR","PA"}),5,0)</f>
        <v>0</v>
      </c>
      <c r="AV51">
        <f>IF(OR(AO51={"LA","MI","RI"}),7,0)</f>
        <v>0</v>
      </c>
      <c r="AW51">
        <f>IF(OR(AO51={"CA","IL","MD"}),8,0)</f>
        <v>0</v>
      </c>
      <c r="AX51">
        <f>IF(OR(AO51={"CT","DC","MA"}),9,0)</f>
        <v>0</v>
      </c>
      <c r="AY51">
        <f>IF(OR(AO51={"NJ","NY"}),10,0)</f>
        <v>0</v>
      </c>
      <c r="AZ51">
        <f t="shared" si="21"/>
        <v>0</v>
      </c>
      <c r="BA51">
        <f t="shared" si="4"/>
        <v>0</v>
      </c>
      <c r="BB51">
        <f t="shared" si="5"/>
        <v>1</v>
      </c>
    </row>
    <row r="52" spans="1:54" x14ac:dyDescent="0.25">
      <c r="A52">
        <v>72</v>
      </c>
      <c r="B52" t="s">
        <v>159</v>
      </c>
      <c r="C52" t="s">
        <v>160</v>
      </c>
      <c r="D52" s="1">
        <v>42400</v>
      </c>
      <c r="E52" s="3">
        <v>0</v>
      </c>
      <c r="F52" s="3">
        <v>0</v>
      </c>
      <c r="G52" s="3">
        <v>0</v>
      </c>
      <c r="I52" s="3" t="s">
        <v>1159</v>
      </c>
      <c r="J52" s="3">
        <f t="shared" si="6"/>
        <v>0</v>
      </c>
      <c r="K52" s="3">
        <f t="shared" si="7"/>
        <v>0</v>
      </c>
      <c r="L52" s="3">
        <f t="shared" si="8"/>
        <v>0</v>
      </c>
      <c r="M52" s="3">
        <f t="shared" si="9"/>
        <v>1</v>
      </c>
      <c r="N52" s="3">
        <f t="shared" si="10"/>
        <v>0</v>
      </c>
      <c r="O52" s="3">
        <f t="shared" si="11"/>
        <v>0</v>
      </c>
      <c r="P52" s="3">
        <f t="shared" si="12"/>
        <v>0</v>
      </c>
      <c r="Q52" s="3">
        <f t="shared" si="16"/>
        <v>0</v>
      </c>
      <c r="R52" s="3" t="s">
        <v>1162</v>
      </c>
      <c r="S52" t="s">
        <v>161</v>
      </c>
      <c r="T52">
        <v>0</v>
      </c>
      <c r="U52">
        <v>3</v>
      </c>
      <c r="V52">
        <v>3</v>
      </c>
      <c r="W52">
        <f t="shared" si="18"/>
        <v>0</v>
      </c>
      <c r="X52">
        <f t="shared" si="19"/>
        <v>0</v>
      </c>
      <c r="Y52" t="s">
        <v>52</v>
      </c>
      <c r="Z52">
        <f t="shared" si="20"/>
        <v>0</v>
      </c>
      <c r="AA52">
        <f>IF(OR(AE52={"Native american","native american or alaska native"}),1,0)</f>
        <v>0</v>
      </c>
      <c r="AB52">
        <f>IF(OR(AE52={"asian","asian american"}),1,0)</f>
        <v>0</v>
      </c>
      <c r="AC52">
        <f>IF(OR(AE52={"black american or african american","black"}),1,0)</f>
        <v>1</v>
      </c>
      <c r="AD52">
        <f>IF(OR(AE52={"White","White American or European American"}),1,0)</f>
        <v>0</v>
      </c>
      <c r="AE52" t="s">
        <v>53</v>
      </c>
      <c r="AF52">
        <f>IF(OR(AH52={"female","f"}),1,0)</f>
        <v>0</v>
      </c>
      <c r="AG52">
        <f>IF(OR(AH52={"m","male"}),1,0)</f>
        <v>1</v>
      </c>
      <c r="AH52" t="s">
        <v>54</v>
      </c>
      <c r="AI52">
        <v>29.951066000000001</v>
      </c>
      <c r="AJ52">
        <v>-90.071532000000005</v>
      </c>
      <c r="AK52">
        <v>29.951066000000001</v>
      </c>
      <c r="AL52">
        <v>-90.071532000000005</v>
      </c>
      <c r="AM52" t="s">
        <v>907</v>
      </c>
      <c r="AN52" t="str">
        <f t="shared" si="17"/>
        <v>LA 70130, USA</v>
      </c>
      <c r="AO52" t="str">
        <f t="shared" si="1"/>
        <v>LA</v>
      </c>
      <c r="AP52">
        <f>IF(OR(AO52={"AZ","ID","KS","KY","LA","NM","NV","OK","SD","TX","WV"}),0,0)</f>
        <v>0</v>
      </c>
      <c r="AQ52">
        <f>IF(OR(AO52={"AR","MO","MS","MT","OH","VT"}),1,0)</f>
        <v>0</v>
      </c>
      <c r="AR52">
        <f>IF(OR(AO52={"FL","GA","ME","ND","NH","SC","TN","WA","WI","WI","WY"}),2,0)</f>
        <v>0</v>
      </c>
      <c r="AS52">
        <f>IF(OR(AO52={"LN","UT"}),3,0)</f>
        <v>0</v>
      </c>
      <c r="AT52">
        <f>IF(OR(AO52={"AL","CO","VA"}),4,0)</f>
        <v>0</v>
      </c>
      <c r="AU52">
        <f>IF(OR(AO52={"DE","MN","NC","NE","OR","PA"}),5,0)</f>
        <v>0</v>
      </c>
      <c r="AV52">
        <f>IF(OR(AO52={"LA","MI","RI"}),7,0)</f>
        <v>7</v>
      </c>
      <c r="AW52">
        <f>IF(OR(AO52={"CA","IL","MD"}),8,0)</f>
        <v>0</v>
      </c>
      <c r="AX52">
        <f>IF(OR(AO52={"CT","DC","MA"}),9,0)</f>
        <v>0</v>
      </c>
      <c r="AY52">
        <f>IF(OR(AO52={"NJ","NY"}),10,0)</f>
        <v>0</v>
      </c>
      <c r="AZ52">
        <f t="shared" si="21"/>
        <v>7</v>
      </c>
      <c r="BA52">
        <f t="shared" si="4"/>
        <v>1</v>
      </c>
      <c r="BB52">
        <f t="shared" si="5"/>
        <v>0</v>
      </c>
    </row>
    <row r="53" spans="1:54" x14ac:dyDescent="0.25">
      <c r="A53">
        <v>73</v>
      </c>
      <c r="B53" t="s">
        <v>162</v>
      </c>
      <c r="C53" t="s">
        <v>163</v>
      </c>
      <c r="D53" s="1">
        <v>42399</v>
      </c>
      <c r="E53" s="3">
        <v>0</v>
      </c>
      <c r="F53" s="3">
        <v>0</v>
      </c>
      <c r="G53" s="3">
        <v>0</v>
      </c>
      <c r="I53" s="3" t="s">
        <v>1159</v>
      </c>
      <c r="J53" s="3">
        <f t="shared" si="6"/>
        <v>0</v>
      </c>
      <c r="K53" s="3">
        <f t="shared" si="7"/>
        <v>0</v>
      </c>
      <c r="L53" s="3">
        <f t="shared" si="8"/>
        <v>0</v>
      </c>
      <c r="M53" s="3">
        <f t="shared" si="9"/>
        <v>1</v>
      </c>
      <c r="N53" s="3">
        <f t="shared" si="10"/>
        <v>0</v>
      </c>
      <c r="O53" s="3">
        <f t="shared" si="11"/>
        <v>0</v>
      </c>
      <c r="P53" s="3">
        <f t="shared" si="12"/>
        <v>0</v>
      </c>
      <c r="Q53" s="3">
        <f t="shared" si="16"/>
        <v>0</v>
      </c>
      <c r="R53" s="3" t="s">
        <v>1162</v>
      </c>
      <c r="S53" t="s">
        <v>164</v>
      </c>
      <c r="T53">
        <v>3</v>
      </c>
      <c r="U53">
        <v>5</v>
      </c>
      <c r="V53">
        <v>8</v>
      </c>
      <c r="W53">
        <f t="shared" si="18"/>
        <v>0</v>
      </c>
      <c r="X53">
        <f t="shared" si="19"/>
        <v>0</v>
      </c>
      <c r="Y53" t="s">
        <v>52</v>
      </c>
      <c r="Z53">
        <f t="shared" si="20"/>
        <v>0</v>
      </c>
      <c r="AA53">
        <f>IF(OR(AE53={"Native american","native american or alaska native"}),1,0)</f>
        <v>0</v>
      </c>
      <c r="AB53">
        <f>IF(OR(AE53={"asian","asian american"}),1,0)</f>
        <v>0</v>
      </c>
      <c r="AC53">
        <f>IF(OR(AE53={"black american or african american","black"}),1,0)</f>
        <v>0</v>
      </c>
      <c r="AD53">
        <f>IF(OR(AE53={"White","White American or European American"}),1,0)</f>
        <v>0</v>
      </c>
      <c r="AE53" t="s">
        <v>52</v>
      </c>
      <c r="AF53">
        <f>IF(OR(AH53={"female","f"}),1,0)</f>
        <v>0</v>
      </c>
      <c r="AG53">
        <f>IF(OR(AH53={"m","male"}),1,0)</f>
        <v>1</v>
      </c>
      <c r="AH53" t="s">
        <v>54</v>
      </c>
      <c r="AI53">
        <v>33.538651999999999</v>
      </c>
      <c r="AJ53">
        <v>-112.185987</v>
      </c>
      <c r="AK53">
        <v>33.538651999999999</v>
      </c>
      <c r="AL53">
        <v>-112.185987</v>
      </c>
      <c r="AM53" t="s">
        <v>908</v>
      </c>
      <c r="AN53" t="str">
        <f t="shared" si="17"/>
        <v>AZ 85301, USA</v>
      </c>
      <c r="AO53" t="str">
        <f t="shared" si="1"/>
        <v>AZ</v>
      </c>
      <c r="AP53">
        <f>IF(OR(AO53={"AZ","ID","KS","KY","LA","NM","NV","OK","SD","TX","WV"}),0,0)</f>
        <v>0</v>
      </c>
      <c r="AQ53">
        <f>IF(OR(AO53={"AR","MO","MS","MT","OH","VT"}),1,0)</f>
        <v>0</v>
      </c>
      <c r="AR53">
        <f>IF(OR(AO53={"FL","GA","ME","ND","NH","SC","TN","WA","WI","WI","WY"}),2,0)</f>
        <v>0</v>
      </c>
      <c r="AS53">
        <f>IF(OR(AO53={"LN","UT"}),3,0)</f>
        <v>0</v>
      </c>
      <c r="AT53">
        <f>IF(OR(AO53={"AL","CO","VA"}),4,0)</f>
        <v>0</v>
      </c>
      <c r="AU53">
        <f>IF(OR(AO53={"DE","MN","NC","NE","OR","PA"}),5,0)</f>
        <v>0</v>
      </c>
      <c r="AV53">
        <f>IF(OR(AO53={"LA","MI","RI"}),7,0)</f>
        <v>0</v>
      </c>
      <c r="AW53">
        <f>IF(OR(AO53={"CA","IL","MD"}),8,0)</f>
        <v>0</v>
      </c>
      <c r="AX53">
        <f>IF(OR(AO53={"CT","DC","MA"}),9,0)</f>
        <v>0</v>
      </c>
      <c r="AY53">
        <f>IF(OR(AO53={"NJ","NY"}),10,0)</f>
        <v>0</v>
      </c>
      <c r="AZ53">
        <f t="shared" si="21"/>
        <v>0</v>
      </c>
      <c r="BA53">
        <f t="shared" si="4"/>
        <v>0</v>
      </c>
      <c r="BB53">
        <f t="shared" si="5"/>
        <v>1</v>
      </c>
    </row>
    <row r="54" spans="1:54" x14ac:dyDescent="0.25">
      <c r="A54">
        <v>74</v>
      </c>
      <c r="B54" t="s">
        <v>165</v>
      </c>
      <c r="C54" t="s">
        <v>166</v>
      </c>
      <c r="D54" s="1">
        <v>42398</v>
      </c>
      <c r="E54" s="3">
        <v>0</v>
      </c>
      <c r="F54" s="3">
        <v>0</v>
      </c>
      <c r="G54" s="3">
        <v>1</v>
      </c>
      <c r="I54" s="3">
        <v>42</v>
      </c>
      <c r="J54" s="3">
        <f t="shared" si="6"/>
        <v>0</v>
      </c>
      <c r="K54" s="3">
        <f t="shared" si="7"/>
        <v>0</v>
      </c>
      <c r="L54" s="3">
        <f t="shared" si="8"/>
        <v>0</v>
      </c>
      <c r="M54" s="3">
        <f t="shared" si="9"/>
        <v>0</v>
      </c>
      <c r="N54" s="3">
        <f t="shared" si="10"/>
        <v>0</v>
      </c>
      <c r="O54" s="3">
        <f t="shared" si="11"/>
        <v>1</v>
      </c>
      <c r="P54" s="3">
        <f t="shared" si="12"/>
        <v>0</v>
      </c>
      <c r="Q54" s="3">
        <f t="shared" si="16"/>
        <v>0</v>
      </c>
      <c r="R54" s="3" t="s">
        <v>1165</v>
      </c>
      <c r="S54" t="s">
        <v>167</v>
      </c>
      <c r="T54">
        <v>2</v>
      </c>
      <c r="U54">
        <v>2</v>
      </c>
      <c r="V54">
        <v>3</v>
      </c>
      <c r="W54">
        <f t="shared" si="18"/>
        <v>0</v>
      </c>
      <c r="X54">
        <f t="shared" si="19"/>
        <v>0</v>
      </c>
      <c r="Y54" t="s">
        <v>52</v>
      </c>
      <c r="Z54">
        <f t="shared" si="20"/>
        <v>0</v>
      </c>
      <c r="AA54">
        <f>IF(OR(AE54={"Native american","native american or alaska native"}),1,0)</f>
        <v>0</v>
      </c>
      <c r="AB54">
        <f>IF(OR(AE54={"asian","asian american"}),1,0)</f>
        <v>0</v>
      </c>
      <c r="AC54">
        <f>IF(OR(AE54={"black american or african american","black"}),1,0)</f>
        <v>0</v>
      </c>
      <c r="AD54">
        <f>IF(OR(AE54={"White","White American or European American"}),1,0)</f>
        <v>0</v>
      </c>
      <c r="AE54" t="s">
        <v>52</v>
      </c>
      <c r="AF54">
        <f>IF(OR(AH54={"female","f"}),1,0)</f>
        <v>0</v>
      </c>
      <c r="AG54">
        <f>IF(OR(AH54={"m","male"}),1,0)</f>
        <v>1</v>
      </c>
      <c r="AH54" t="s">
        <v>54</v>
      </c>
      <c r="AI54">
        <v>38.044556</v>
      </c>
      <c r="AJ54">
        <v>-77.286488000000006</v>
      </c>
      <c r="AK54">
        <v>38.044556</v>
      </c>
      <c r="AL54">
        <v>-77.286488000000006</v>
      </c>
      <c r="AM54" t="s">
        <v>909</v>
      </c>
      <c r="AN54" t="str">
        <f t="shared" si="17"/>
        <v>VA 22427, USA</v>
      </c>
      <c r="AO54" t="str">
        <f t="shared" si="1"/>
        <v>VA</v>
      </c>
      <c r="AP54">
        <f>IF(OR(AO54={"AZ","ID","KS","KY","LA","NM","NV","OK","SD","TX","WV"}),0,0)</f>
        <v>0</v>
      </c>
      <c r="AQ54">
        <f>IF(OR(AO54={"AR","MO","MS","MT","OH","VT"}),1,0)</f>
        <v>0</v>
      </c>
      <c r="AR54">
        <f>IF(OR(AO54={"FL","GA","ME","ND","NH","SC","TN","WA","WI","WI","WY"}),2,0)</f>
        <v>0</v>
      </c>
      <c r="AS54">
        <f>IF(OR(AO54={"LN","UT"}),3,0)</f>
        <v>0</v>
      </c>
      <c r="AT54">
        <f>IF(OR(AO54={"AL","CO","VA"}),4,0)</f>
        <v>4</v>
      </c>
      <c r="AU54">
        <f>IF(OR(AO54={"DE","MN","NC","NE","OR","PA"}),5,0)</f>
        <v>0</v>
      </c>
      <c r="AV54">
        <f>IF(OR(AO54={"LA","MI","RI"}),7,0)</f>
        <v>0</v>
      </c>
      <c r="AW54">
        <f>IF(OR(AO54={"CA","IL","MD"}),8,0)</f>
        <v>0</v>
      </c>
      <c r="AX54">
        <f>IF(OR(AO54={"CT","DC","MA"}),9,0)</f>
        <v>0</v>
      </c>
      <c r="AY54">
        <f>IF(OR(AO54={"NJ","NY"}),10,0)</f>
        <v>0</v>
      </c>
      <c r="AZ54">
        <f t="shared" si="21"/>
        <v>4</v>
      </c>
      <c r="BA54">
        <f t="shared" si="4"/>
        <v>0</v>
      </c>
      <c r="BB54">
        <f t="shared" si="5"/>
        <v>1</v>
      </c>
    </row>
    <row r="55" spans="1:54" x14ac:dyDescent="0.25">
      <c r="A55">
        <v>75</v>
      </c>
      <c r="B55" t="s">
        <v>168</v>
      </c>
      <c r="C55" t="s">
        <v>168</v>
      </c>
      <c r="D55" s="1">
        <v>42396</v>
      </c>
      <c r="E55" s="3">
        <v>0</v>
      </c>
      <c r="F55" s="3">
        <v>0</v>
      </c>
      <c r="G55" s="3">
        <v>0</v>
      </c>
      <c r="I55" s="3" t="s">
        <v>1159</v>
      </c>
      <c r="J55" s="3">
        <f t="shared" si="6"/>
        <v>0</v>
      </c>
      <c r="K55" s="3">
        <f t="shared" si="7"/>
        <v>0</v>
      </c>
      <c r="L55" s="3">
        <f t="shared" si="8"/>
        <v>0</v>
      </c>
      <c r="M55" s="3">
        <f t="shared" si="9"/>
        <v>0</v>
      </c>
      <c r="N55" s="3">
        <f t="shared" si="10"/>
        <v>0</v>
      </c>
      <c r="O55" s="3">
        <f t="shared" si="11"/>
        <v>1</v>
      </c>
      <c r="P55" s="3">
        <f t="shared" si="12"/>
        <v>0</v>
      </c>
      <c r="Q55" s="3">
        <f t="shared" si="16"/>
        <v>0</v>
      </c>
      <c r="R55" s="3" t="s">
        <v>1165</v>
      </c>
      <c r="S55" t="s">
        <v>169</v>
      </c>
      <c r="T55">
        <v>6</v>
      </c>
      <c r="U55">
        <v>0</v>
      </c>
      <c r="V55">
        <v>5</v>
      </c>
      <c r="W55">
        <f t="shared" si="18"/>
        <v>0</v>
      </c>
      <c r="X55">
        <f t="shared" si="19"/>
        <v>1</v>
      </c>
      <c r="Y55" t="s">
        <v>19</v>
      </c>
      <c r="Z55">
        <f t="shared" si="20"/>
        <v>0</v>
      </c>
      <c r="AA55">
        <f>IF(OR(AE55={"Native american","native american or alaska native"}),1,0)</f>
        <v>0</v>
      </c>
      <c r="AB55">
        <f>IF(OR(AE55={"asian","asian american"}),1,0)</f>
        <v>0</v>
      </c>
      <c r="AC55">
        <f>IF(OR(AE55={"black american or african american","black"}),1,0)</f>
        <v>0</v>
      </c>
      <c r="AD55">
        <f>IF(OR(AE55={"White","White American or European American"}),1,0)</f>
        <v>1</v>
      </c>
      <c r="AE55" t="s">
        <v>61</v>
      </c>
      <c r="AF55">
        <f>IF(OR(AH55={"female","f"}),1,0)</f>
        <v>0</v>
      </c>
      <c r="AG55">
        <f>IF(OR(AH55={"m","male"}),1,0)</f>
        <v>1</v>
      </c>
      <c r="AH55" t="s">
        <v>54</v>
      </c>
      <c r="AI55">
        <v>36.792099999999998</v>
      </c>
      <c r="AJ55">
        <v>-76.329300000000003</v>
      </c>
      <c r="AK55">
        <v>36.792099999999998</v>
      </c>
      <c r="AL55">
        <v>-76.329300000000003</v>
      </c>
      <c r="AM55" t="s">
        <v>910</v>
      </c>
      <c r="AN55" t="str">
        <f t="shared" si="17"/>
        <v>VA 23323, USA</v>
      </c>
      <c r="AO55" t="str">
        <f t="shared" si="1"/>
        <v>VA</v>
      </c>
      <c r="AP55">
        <f>IF(OR(AO55={"AZ","ID","KS","KY","LA","NM","NV","OK","SD","TX","WV"}),0,0)</f>
        <v>0</v>
      </c>
      <c r="AQ55">
        <f>IF(OR(AO55={"AR","MO","MS","MT","OH","VT"}),1,0)</f>
        <v>0</v>
      </c>
      <c r="AR55">
        <f>IF(OR(AO55={"FL","GA","ME","ND","NH","SC","TN","WA","WI","WI","WY"}),2,0)</f>
        <v>0</v>
      </c>
      <c r="AS55">
        <f>IF(OR(AO55={"LN","UT"}),3,0)</f>
        <v>0</v>
      </c>
      <c r="AT55">
        <f>IF(OR(AO55={"AL","CO","VA"}),4,0)</f>
        <v>4</v>
      </c>
      <c r="AU55">
        <f>IF(OR(AO55={"DE","MN","NC","NE","OR","PA"}),5,0)</f>
        <v>0</v>
      </c>
      <c r="AV55">
        <f>IF(OR(AO55={"LA","MI","RI"}),7,0)</f>
        <v>0</v>
      </c>
      <c r="AW55">
        <f>IF(OR(AO55={"CA","IL","MD"}),8,0)</f>
        <v>0</v>
      </c>
      <c r="AX55">
        <f>IF(OR(AO55={"CT","DC","MA"}),9,0)</f>
        <v>0</v>
      </c>
      <c r="AY55">
        <f>IF(OR(AO55={"NJ","NY"}),10,0)</f>
        <v>0</v>
      </c>
      <c r="AZ55">
        <f t="shared" si="21"/>
        <v>4</v>
      </c>
      <c r="BA55">
        <f t="shared" si="4"/>
        <v>0</v>
      </c>
      <c r="BB55">
        <f t="shared" si="5"/>
        <v>1</v>
      </c>
    </row>
    <row r="56" spans="1:54" x14ac:dyDescent="0.25">
      <c r="A56">
        <v>76</v>
      </c>
      <c r="B56" t="s">
        <v>170</v>
      </c>
      <c r="C56" t="s">
        <v>171</v>
      </c>
      <c r="D56" s="1">
        <v>42396</v>
      </c>
      <c r="E56" s="3">
        <v>0</v>
      </c>
      <c r="F56" s="3">
        <v>0</v>
      </c>
      <c r="G56" s="3">
        <v>1</v>
      </c>
      <c r="I56" s="3">
        <v>26</v>
      </c>
      <c r="J56" s="3">
        <f t="shared" si="6"/>
        <v>0</v>
      </c>
      <c r="K56" s="3">
        <f t="shared" si="7"/>
        <v>0</v>
      </c>
      <c r="L56" s="3">
        <f t="shared" si="8"/>
        <v>0</v>
      </c>
      <c r="M56" s="3">
        <f t="shared" si="9"/>
        <v>0</v>
      </c>
      <c r="N56" s="3">
        <f t="shared" si="10"/>
        <v>0</v>
      </c>
      <c r="O56" s="3">
        <f t="shared" si="11"/>
        <v>1</v>
      </c>
      <c r="P56" s="3">
        <f t="shared" si="12"/>
        <v>0</v>
      </c>
      <c r="Q56" s="3">
        <f t="shared" si="16"/>
        <v>0</v>
      </c>
      <c r="R56" s="3" t="s">
        <v>1165</v>
      </c>
      <c r="S56" t="s">
        <v>172</v>
      </c>
      <c r="T56">
        <v>6</v>
      </c>
      <c r="U56">
        <v>0</v>
      </c>
      <c r="V56">
        <v>5</v>
      </c>
      <c r="W56">
        <f t="shared" si="18"/>
        <v>0</v>
      </c>
      <c r="X56">
        <f t="shared" si="19"/>
        <v>0</v>
      </c>
      <c r="Y56" t="s">
        <v>52</v>
      </c>
      <c r="Z56">
        <f t="shared" si="20"/>
        <v>0</v>
      </c>
      <c r="AA56">
        <f>IF(OR(AE56={"Native american","native american or alaska native"}),1,0)</f>
        <v>0</v>
      </c>
      <c r="AB56">
        <f>IF(OR(AE56={"asian","asian american"}),1,0)</f>
        <v>0</v>
      </c>
      <c r="AC56">
        <f>IF(OR(AE56={"black american or african american","black"}),1,0)</f>
        <v>0</v>
      </c>
      <c r="AD56">
        <f>IF(OR(AE56={"White","White American or European American"}),1,0)</f>
        <v>1</v>
      </c>
      <c r="AE56" t="s">
        <v>61</v>
      </c>
      <c r="AF56">
        <f>IF(OR(AH56={"female","f"}),1,0)</f>
        <v>0</v>
      </c>
      <c r="AG56">
        <f>IF(OR(AH56={"m","male"}),1,0)</f>
        <v>1</v>
      </c>
      <c r="AH56" t="s">
        <v>54</v>
      </c>
      <c r="AI56">
        <v>36.768208999999999</v>
      </c>
      <c r="AJ56">
        <v>-76.287492999999998</v>
      </c>
      <c r="AK56">
        <v>36.768208999999999</v>
      </c>
      <c r="AL56">
        <v>-76.287492999999998</v>
      </c>
      <c r="AM56" t="s">
        <v>911</v>
      </c>
      <c r="AN56" t="str">
        <f t="shared" si="17"/>
        <v>VA 23320, USA</v>
      </c>
      <c r="AO56" t="str">
        <f t="shared" si="1"/>
        <v>VA</v>
      </c>
      <c r="AP56">
        <f>IF(OR(AO56={"AZ","ID","KS","KY","LA","NM","NV","OK","SD","TX","WV"}),0,0)</f>
        <v>0</v>
      </c>
      <c r="AQ56">
        <f>IF(OR(AO56={"AR","MO","MS","MT","OH","VT"}),1,0)</f>
        <v>0</v>
      </c>
      <c r="AR56">
        <f>IF(OR(AO56={"FL","GA","ME","ND","NH","SC","TN","WA","WI","WI","WY"}),2,0)</f>
        <v>0</v>
      </c>
      <c r="AS56">
        <f>IF(OR(AO56={"LN","UT"}),3,0)</f>
        <v>0</v>
      </c>
      <c r="AT56">
        <f>IF(OR(AO56={"AL","CO","VA"}),4,0)</f>
        <v>4</v>
      </c>
      <c r="AU56">
        <f>IF(OR(AO56={"DE","MN","NC","NE","OR","PA"}),5,0)</f>
        <v>0</v>
      </c>
      <c r="AV56">
        <f>IF(OR(AO56={"LA","MI","RI"}),7,0)</f>
        <v>0</v>
      </c>
      <c r="AW56">
        <f>IF(OR(AO56={"CA","IL","MD"}),8,0)</f>
        <v>0</v>
      </c>
      <c r="AX56">
        <f>IF(OR(AO56={"CT","DC","MA"}),9,0)</f>
        <v>0</v>
      </c>
      <c r="AY56">
        <f>IF(OR(AO56={"NJ","NY"}),10,0)</f>
        <v>0</v>
      </c>
      <c r="AZ56">
        <f t="shared" si="21"/>
        <v>4</v>
      </c>
      <c r="BA56">
        <f t="shared" si="4"/>
        <v>0</v>
      </c>
      <c r="BB56">
        <f t="shared" si="5"/>
        <v>1</v>
      </c>
    </row>
    <row r="57" spans="1:54" x14ac:dyDescent="0.25">
      <c r="A57">
        <v>77</v>
      </c>
      <c r="B57" t="s">
        <v>173</v>
      </c>
      <c r="C57" t="s">
        <v>174</v>
      </c>
      <c r="D57" s="1">
        <v>42394</v>
      </c>
      <c r="E57" s="3">
        <v>0</v>
      </c>
      <c r="F57" s="3">
        <v>0</v>
      </c>
      <c r="G57" s="3">
        <v>0</v>
      </c>
      <c r="I57" s="3" t="s">
        <v>1159</v>
      </c>
      <c r="J57" s="3">
        <f t="shared" si="6"/>
        <v>0</v>
      </c>
      <c r="K57" s="3">
        <f t="shared" si="7"/>
        <v>0</v>
      </c>
      <c r="L57" s="3">
        <f t="shared" si="8"/>
        <v>0</v>
      </c>
      <c r="M57" s="3">
        <f t="shared" si="9"/>
        <v>0</v>
      </c>
      <c r="N57" s="3">
        <f t="shared" si="10"/>
        <v>0</v>
      </c>
      <c r="O57" s="3">
        <f t="shared" si="11"/>
        <v>0</v>
      </c>
      <c r="P57" s="3">
        <f t="shared" si="12"/>
        <v>1</v>
      </c>
      <c r="Q57" s="3">
        <f t="shared" si="16"/>
        <v>0</v>
      </c>
      <c r="R57" s="3" t="s">
        <v>1163</v>
      </c>
      <c r="S57" t="s">
        <v>175</v>
      </c>
      <c r="T57">
        <v>1</v>
      </c>
      <c r="U57">
        <v>4</v>
      </c>
      <c r="V57">
        <v>5</v>
      </c>
      <c r="W57">
        <f t="shared" si="18"/>
        <v>0</v>
      </c>
      <c r="X57">
        <f t="shared" si="19"/>
        <v>0</v>
      </c>
      <c r="Y57" t="s">
        <v>52</v>
      </c>
      <c r="Z57">
        <f t="shared" si="20"/>
        <v>0</v>
      </c>
      <c r="AA57">
        <f>IF(OR(AE57={"Native american","native american or alaska native"}),1,0)</f>
        <v>0</v>
      </c>
      <c r="AB57">
        <f>IF(OR(AE57={"asian","asian american"}),1,0)</f>
        <v>0</v>
      </c>
      <c r="AC57">
        <f>IF(OR(AE57={"black american or african american","black"}),1,0)</f>
        <v>0</v>
      </c>
      <c r="AD57">
        <f>IF(OR(AE57={"White","White American or European American"}),1,0)</f>
        <v>0</v>
      </c>
      <c r="AE57" t="s">
        <v>52</v>
      </c>
      <c r="AF57">
        <f>IF(OR(AH57={"female","f"}),1,0)</f>
        <v>0</v>
      </c>
      <c r="AG57">
        <f>IF(OR(AH57={"m","male"}),1,0)</f>
        <v>1</v>
      </c>
      <c r="AH57" t="s">
        <v>54</v>
      </c>
      <c r="AI57">
        <v>33.782519000000001</v>
      </c>
      <c r="AJ57">
        <v>-117.22864800000001</v>
      </c>
      <c r="AK57">
        <v>33.782519000000001</v>
      </c>
      <c r="AL57">
        <v>-117.22864800000001</v>
      </c>
      <c r="AM57" t="s">
        <v>912</v>
      </c>
      <c r="AN57" t="str">
        <f t="shared" ref="AN57:AN114" si="22">RIGHT(AM57,13)</f>
        <v>CA 92570, USA</v>
      </c>
      <c r="AO57" t="str">
        <f t="shared" si="1"/>
        <v>CA</v>
      </c>
      <c r="AP57">
        <f>IF(OR(AO57={"AZ","ID","KS","KY","LA","NM","NV","OK","SD","TX","WV"}),0,0)</f>
        <v>0</v>
      </c>
      <c r="AQ57">
        <f>IF(OR(AO57={"AR","MO","MS","MT","OH","VT"}),1,0)</f>
        <v>0</v>
      </c>
      <c r="AR57">
        <f>IF(OR(AO57={"FL","GA","ME","ND","NH","SC","TN","WA","WI","WI","WY"}),2,0)</f>
        <v>0</v>
      </c>
      <c r="AS57">
        <f>IF(OR(AO57={"LN","UT"}),3,0)</f>
        <v>0</v>
      </c>
      <c r="AT57">
        <f>IF(OR(AO57={"AL","CO","VA"}),4,0)</f>
        <v>0</v>
      </c>
      <c r="AU57">
        <f>IF(OR(AO57={"DE","MN","NC","NE","OR","PA"}),5,0)</f>
        <v>0</v>
      </c>
      <c r="AV57">
        <f>IF(OR(AO57={"LA","MI","RI"}),7,0)</f>
        <v>0</v>
      </c>
      <c r="AW57">
        <f>IF(OR(AO57={"CA","IL","MD"}),8,0)</f>
        <v>8</v>
      </c>
      <c r="AX57">
        <f>IF(OR(AO57={"CT","DC","MA"}),9,0)</f>
        <v>0</v>
      </c>
      <c r="AY57">
        <f>IF(OR(AO57={"NJ","NY"}),10,0)</f>
        <v>0</v>
      </c>
      <c r="AZ57">
        <f t="shared" si="21"/>
        <v>8</v>
      </c>
      <c r="BA57">
        <f t="shared" si="4"/>
        <v>1</v>
      </c>
      <c r="BB57">
        <f t="shared" si="5"/>
        <v>0</v>
      </c>
    </row>
    <row r="58" spans="1:54" x14ac:dyDescent="0.25">
      <c r="A58">
        <v>78</v>
      </c>
      <c r="B58" t="s">
        <v>176</v>
      </c>
      <c r="C58" t="s">
        <v>177</v>
      </c>
      <c r="D58" s="1">
        <v>42392</v>
      </c>
      <c r="E58" s="3">
        <v>0</v>
      </c>
      <c r="F58" s="3">
        <v>0</v>
      </c>
      <c r="G58" s="3">
        <v>0</v>
      </c>
      <c r="I58" s="3" t="s">
        <v>1159</v>
      </c>
      <c r="J58" s="3">
        <f t="shared" si="6"/>
        <v>0</v>
      </c>
      <c r="K58" s="3">
        <f t="shared" si="7"/>
        <v>0</v>
      </c>
      <c r="L58" s="3">
        <f t="shared" si="8"/>
        <v>0</v>
      </c>
      <c r="M58" s="3">
        <f t="shared" si="9"/>
        <v>0</v>
      </c>
      <c r="N58" s="3">
        <f t="shared" si="10"/>
        <v>0</v>
      </c>
      <c r="O58" s="3">
        <f t="shared" si="11"/>
        <v>1</v>
      </c>
      <c r="P58" s="3">
        <f t="shared" si="12"/>
        <v>0</v>
      </c>
      <c r="Q58" s="3">
        <f t="shared" si="16"/>
        <v>0</v>
      </c>
      <c r="R58" s="3" t="s">
        <v>1165</v>
      </c>
      <c r="S58" t="s">
        <v>178</v>
      </c>
      <c r="T58">
        <v>3</v>
      </c>
      <c r="U58">
        <v>0</v>
      </c>
      <c r="V58">
        <v>3</v>
      </c>
      <c r="W58">
        <f t="shared" si="18"/>
        <v>0</v>
      </c>
      <c r="X58">
        <f t="shared" si="19"/>
        <v>0</v>
      </c>
      <c r="Y58" t="s">
        <v>52</v>
      </c>
      <c r="Z58">
        <f t="shared" si="20"/>
        <v>0</v>
      </c>
      <c r="AA58">
        <f>IF(OR(AE58={"Native american","native american or alaska native"}),1,0)</f>
        <v>0</v>
      </c>
      <c r="AB58">
        <f>IF(OR(AE58={"asian","asian american"}),1,0)</f>
        <v>0</v>
      </c>
      <c r="AC58">
        <f>IF(OR(AE58={"black american or african american","black"}),1,0)</f>
        <v>0</v>
      </c>
      <c r="AD58">
        <f>IF(OR(AE58={"White","White American or European American"}),1,0)</f>
        <v>1</v>
      </c>
      <c r="AE58" t="s">
        <v>61</v>
      </c>
      <c r="AF58">
        <f>IF(OR(AH58={"female","f"}),1,0)</f>
        <v>0</v>
      </c>
      <c r="AG58">
        <f>IF(OR(AH58={"m","male"}),1,0)</f>
        <v>1</v>
      </c>
      <c r="AH58" t="s">
        <v>54</v>
      </c>
      <c r="AI58">
        <v>30.754180999999999</v>
      </c>
      <c r="AJ58">
        <v>-86.572799000000003</v>
      </c>
      <c r="AK58">
        <v>30.754180999999999</v>
      </c>
      <c r="AL58">
        <v>-86.572799000000003</v>
      </c>
      <c r="AM58" t="s">
        <v>913</v>
      </c>
      <c r="AN58" t="str">
        <f t="shared" si="22"/>
        <v>FL 32536, USA</v>
      </c>
      <c r="AO58" t="str">
        <f t="shared" si="1"/>
        <v>FL</v>
      </c>
      <c r="AP58">
        <f>IF(OR(AO58={"AZ","ID","KS","KY","LA","NM","NV","OK","SD","TX","WV"}),0,0)</f>
        <v>0</v>
      </c>
      <c r="AQ58">
        <f>IF(OR(AO58={"AR","MO","MS","MT","OH","VT"}),1,0)</f>
        <v>0</v>
      </c>
      <c r="AR58">
        <f>IF(OR(AO58={"FL","GA","ME","ND","NH","SC","TN","WA","WI","WI","WY"}),2,0)</f>
        <v>2</v>
      </c>
      <c r="AS58">
        <f>IF(OR(AO58={"LN","UT"}),3,0)</f>
        <v>0</v>
      </c>
      <c r="AT58">
        <f>IF(OR(AO58={"AL","CO","VA"}),4,0)</f>
        <v>0</v>
      </c>
      <c r="AU58">
        <f>IF(OR(AO58={"DE","MN","NC","NE","OR","PA"}),5,0)</f>
        <v>0</v>
      </c>
      <c r="AV58">
        <f>IF(OR(AO58={"LA","MI","RI"}),7,0)</f>
        <v>0</v>
      </c>
      <c r="AW58">
        <f>IF(OR(AO58={"CA","IL","MD"}),8,0)</f>
        <v>0</v>
      </c>
      <c r="AX58">
        <f>IF(OR(AO58={"CT","DC","MA"}),9,0)</f>
        <v>0</v>
      </c>
      <c r="AY58">
        <f>IF(OR(AO58={"NJ","NY"}),10,0)</f>
        <v>0</v>
      </c>
      <c r="AZ58">
        <f t="shared" si="21"/>
        <v>2</v>
      </c>
      <c r="BA58">
        <f t="shared" si="4"/>
        <v>0</v>
      </c>
      <c r="BB58">
        <f t="shared" si="5"/>
        <v>1</v>
      </c>
    </row>
    <row r="59" spans="1:54" x14ac:dyDescent="0.25">
      <c r="A59">
        <v>79</v>
      </c>
      <c r="B59" t="s">
        <v>179</v>
      </c>
      <c r="C59" t="s">
        <v>177</v>
      </c>
      <c r="D59" s="1">
        <v>42392</v>
      </c>
      <c r="E59" s="3">
        <v>0</v>
      </c>
      <c r="F59" s="3">
        <v>0</v>
      </c>
      <c r="G59" s="3">
        <v>0</v>
      </c>
      <c r="I59" s="3" t="s">
        <v>1159</v>
      </c>
      <c r="J59" s="3">
        <f t="shared" si="6"/>
        <v>0</v>
      </c>
      <c r="K59" s="3">
        <f t="shared" si="7"/>
        <v>1</v>
      </c>
      <c r="L59" s="3">
        <f t="shared" si="8"/>
        <v>0</v>
      </c>
      <c r="M59" s="3">
        <f t="shared" si="9"/>
        <v>0</v>
      </c>
      <c r="N59" s="3">
        <f t="shared" si="10"/>
        <v>0</v>
      </c>
      <c r="O59" s="3">
        <f t="shared" si="11"/>
        <v>0</v>
      </c>
      <c r="P59" s="3">
        <f t="shared" si="12"/>
        <v>0</v>
      </c>
      <c r="Q59" s="3">
        <f t="shared" si="16"/>
        <v>0</v>
      </c>
      <c r="R59" s="3" t="s">
        <v>1168</v>
      </c>
      <c r="S59" t="s">
        <v>180</v>
      </c>
      <c r="T59">
        <v>2</v>
      </c>
      <c r="U59">
        <v>2</v>
      </c>
      <c r="V59">
        <v>4</v>
      </c>
      <c r="W59">
        <f t="shared" si="18"/>
        <v>0</v>
      </c>
      <c r="X59">
        <f t="shared" si="19"/>
        <v>0</v>
      </c>
      <c r="Y59" t="s">
        <v>52</v>
      </c>
      <c r="Z59">
        <f t="shared" si="20"/>
        <v>0</v>
      </c>
      <c r="AA59">
        <f>IF(OR(AE59={"Native american","native american or alaska native"}),1,0)</f>
        <v>0</v>
      </c>
      <c r="AB59">
        <f>IF(OR(AE59={"asian","asian american"}),1,0)</f>
        <v>0</v>
      </c>
      <c r="AC59">
        <f>IF(OR(AE59={"black american or african american","black"}),1,0)</f>
        <v>0</v>
      </c>
      <c r="AD59">
        <f>IF(OR(AE59={"White","White American or European American"}),1,0)</f>
        <v>0</v>
      </c>
      <c r="AE59" t="s">
        <v>52</v>
      </c>
      <c r="AF59">
        <f>IF(OR(AH59={"female","f"}),1,0)</f>
        <v>0</v>
      </c>
      <c r="AG59">
        <f>IF(OR(AH59={"m","male"}),1,0)</f>
        <v>0</v>
      </c>
      <c r="AH59" t="s">
        <v>52</v>
      </c>
      <c r="AI59">
        <v>34.052233999999999</v>
      </c>
      <c r="AJ59">
        <v>-118.243685</v>
      </c>
      <c r="AK59">
        <v>34.052233999999999</v>
      </c>
      <c r="AL59">
        <v>-118.243685</v>
      </c>
      <c r="AM59" t="s">
        <v>905</v>
      </c>
      <c r="AN59" t="str">
        <f t="shared" si="22"/>
        <v>CA 90012, USA</v>
      </c>
      <c r="AO59" t="str">
        <f t="shared" si="1"/>
        <v>CA</v>
      </c>
      <c r="AP59">
        <f>IF(OR(AO59={"AZ","ID","KS","KY","LA","NM","NV","OK","SD","TX","WV"}),0,0)</f>
        <v>0</v>
      </c>
      <c r="AQ59">
        <f>IF(OR(AO59={"AR","MO","MS","MT","OH","VT"}),1,0)</f>
        <v>0</v>
      </c>
      <c r="AR59">
        <f>IF(OR(AO59={"FL","GA","ME","ND","NH","SC","TN","WA","WI","WI","WY"}),2,0)</f>
        <v>0</v>
      </c>
      <c r="AS59">
        <f>IF(OR(AO59={"LN","UT"}),3,0)</f>
        <v>0</v>
      </c>
      <c r="AT59">
        <f>IF(OR(AO59={"AL","CO","VA"}),4,0)</f>
        <v>0</v>
      </c>
      <c r="AU59">
        <f>IF(OR(AO59={"DE","MN","NC","NE","OR","PA"}),5,0)</f>
        <v>0</v>
      </c>
      <c r="AV59">
        <f>IF(OR(AO59={"LA","MI","RI"}),7,0)</f>
        <v>0</v>
      </c>
      <c r="AW59">
        <f>IF(OR(AO59={"CA","IL","MD"}),8,0)</f>
        <v>8</v>
      </c>
      <c r="AX59">
        <f>IF(OR(AO59={"CT","DC","MA"}),9,0)</f>
        <v>0</v>
      </c>
      <c r="AY59">
        <f>IF(OR(AO59={"NJ","NY"}),10,0)</f>
        <v>0</v>
      </c>
      <c r="AZ59">
        <f t="shared" si="21"/>
        <v>8</v>
      </c>
      <c r="BA59">
        <f t="shared" si="4"/>
        <v>1</v>
      </c>
      <c r="BB59">
        <f t="shared" si="5"/>
        <v>0</v>
      </c>
    </row>
    <row r="60" spans="1:54" x14ac:dyDescent="0.25">
      <c r="A60">
        <v>80</v>
      </c>
      <c r="B60" t="s">
        <v>181</v>
      </c>
      <c r="C60" t="s">
        <v>182</v>
      </c>
      <c r="D60" s="1">
        <v>42386</v>
      </c>
      <c r="E60" s="3">
        <v>0</v>
      </c>
      <c r="F60" s="3">
        <v>0</v>
      </c>
      <c r="G60" s="3">
        <v>0</v>
      </c>
      <c r="I60" s="3" t="s">
        <v>1159</v>
      </c>
      <c r="J60" s="3">
        <f t="shared" si="6"/>
        <v>0</v>
      </c>
      <c r="K60" s="3">
        <f t="shared" si="7"/>
        <v>0</v>
      </c>
      <c r="L60" s="3">
        <f t="shared" si="8"/>
        <v>0</v>
      </c>
      <c r="M60" s="3">
        <f t="shared" si="9"/>
        <v>1</v>
      </c>
      <c r="N60" s="3">
        <f t="shared" si="10"/>
        <v>0</v>
      </c>
      <c r="O60" s="3">
        <f t="shared" si="11"/>
        <v>0</v>
      </c>
      <c r="P60" s="3">
        <f t="shared" si="12"/>
        <v>0</v>
      </c>
      <c r="Q60" s="3">
        <f t="shared" si="16"/>
        <v>0</v>
      </c>
      <c r="R60" s="3" t="s">
        <v>1162</v>
      </c>
      <c r="S60" t="s">
        <v>183</v>
      </c>
      <c r="T60">
        <v>1</v>
      </c>
      <c r="U60">
        <v>3</v>
      </c>
      <c r="V60">
        <v>4</v>
      </c>
      <c r="W60">
        <f t="shared" si="18"/>
        <v>0</v>
      </c>
      <c r="X60">
        <f t="shared" si="19"/>
        <v>0</v>
      </c>
      <c r="Y60" t="s">
        <v>52</v>
      </c>
      <c r="Z60">
        <f t="shared" si="20"/>
        <v>0</v>
      </c>
      <c r="AA60">
        <f>IF(OR(AE60={"Native american","native american or alaska native"}),1,0)</f>
        <v>0</v>
      </c>
      <c r="AB60">
        <f>IF(OR(AE60={"asian","asian american"}),1,0)</f>
        <v>0</v>
      </c>
      <c r="AC60">
        <f>IF(OR(AE60={"black american or african american","black"}),1,0)</f>
        <v>1</v>
      </c>
      <c r="AD60">
        <f>IF(OR(AE60={"White","White American or European American"}),1,0)</f>
        <v>0</v>
      </c>
      <c r="AE60" t="s">
        <v>53</v>
      </c>
      <c r="AF60">
        <f>IF(OR(AH60={"female","f"}),1,0)</f>
        <v>0</v>
      </c>
      <c r="AG60">
        <f>IF(OR(AH60={"m","male"}),1,0)</f>
        <v>1</v>
      </c>
      <c r="AH60" t="s">
        <v>54</v>
      </c>
      <c r="AI60">
        <v>37.402639999999998</v>
      </c>
      <c r="AJ60">
        <v>-76.458558999999994</v>
      </c>
      <c r="AK60">
        <v>37.402639999999998</v>
      </c>
      <c r="AL60">
        <v>-76.458558999999994</v>
      </c>
      <c r="AM60" t="s">
        <v>914</v>
      </c>
      <c r="AN60" t="str">
        <f t="shared" si="22"/>
        <v>VA 23061, USA</v>
      </c>
      <c r="AO60" t="str">
        <f t="shared" si="1"/>
        <v>VA</v>
      </c>
      <c r="AP60">
        <f>IF(OR(AO60={"AZ","ID","KS","KY","LA","NM","NV","OK","SD","TX","WV"}),0,0)</f>
        <v>0</v>
      </c>
      <c r="AQ60">
        <f>IF(OR(AO60={"AR","MO","MS","MT","OH","VT"}),1,0)</f>
        <v>0</v>
      </c>
      <c r="AR60">
        <f>IF(OR(AO60={"FL","GA","ME","ND","NH","SC","TN","WA","WI","WI","WY"}),2,0)</f>
        <v>0</v>
      </c>
      <c r="AS60">
        <f>IF(OR(AO60={"LN","UT"}),3,0)</f>
        <v>0</v>
      </c>
      <c r="AT60">
        <f>IF(OR(AO60={"AL","CO","VA"}),4,0)</f>
        <v>4</v>
      </c>
      <c r="AU60">
        <f>IF(OR(AO60={"DE","MN","NC","NE","OR","PA"}),5,0)</f>
        <v>0</v>
      </c>
      <c r="AV60">
        <f>IF(OR(AO60={"LA","MI","RI"}),7,0)</f>
        <v>0</v>
      </c>
      <c r="AW60">
        <f>IF(OR(AO60={"CA","IL","MD"}),8,0)</f>
        <v>0</v>
      </c>
      <c r="AX60">
        <f>IF(OR(AO60={"CT","DC","MA"}),9,0)</f>
        <v>0</v>
      </c>
      <c r="AY60">
        <f>IF(OR(AO60={"NJ","NY"}),10,0)</f>
        <v>0</v>
      </c>
      <c r="AZ60">
        <f t="shared" si="21"/>
        <v>4</v>
      </c>
      <c r="BA60">
        <f t="shared" si="4"/>
        <v>0</v>
      </c>
      <c r="BB60">
        <f t="shared" si="5"/>
        <v>1</v>
      </c>
    </row>
    <row r="61" spans="1:54" x14ac:dyDescent="0.25">
      <c r="A61">
        <v>81</v>
      </c>
      <c r="B61" t="s">
        <v>184</v>
      </c>
      <c r="C61" t="s">
        <v>185</v>
      </c>
      <c r="D61" s="1">
        <v>42380</v>
      </c>
      <c r="E61" s="3">
        <v>0</v>
      </c>
      <c r="F61" s="3">
        <v>0</v>
      </c>
      <c r="G61" s="3">
        <v>0</v>
      </c>
      <c r="I61" s="3" t="s">
        <v>1159</v>
      </c>
      <c r="J61" s="3">
        <f t="shared" si="6"/>
        <v>0</v>
      </c>
      <c r="K61" s="3">
        <f t="shared" si="7"/>
        <v>0</v>
      </c>
      <c r="L61" s="3">
        <f t="shared" si="8"/>
        <v>1</v>
      </c>
      <c r="M61" s="3">
        <f t="shared" si="9"/>
        <v>0</v>
      </c>
      <c r="N61" s="3">
        <f t="shared" si="10"/>
        <v>0</v>
      </c>
      <c r="O61" s="3">
        <f t="shared" si="11"/>
        <v>0</v>
      </c>
      <c r="P61" s="3">
        <f t="shared" si="12"/>
        <v>0</v>
      </c>
      <c r="Q61" s="3">
        <f t="shared" si="16"/>
        <v>0</v>
      </c>
      <c r="R61" s="3" t="s">
        <v>1166</v>
      </c>
      <c r="S61" t="s">
        <v>186</v>
      </c>
      <c r="T61">
        <v>1</v>
      </c>
      <c r="U61">
        <v>4</v>
      </c>
      <c r="V61">
        <v>5</v>
      </c>
      <c r="W61">
        <f t="shared" si="18"/>
        <v>0</v>
      </c>
      <c r="X61">
        <f t="shared" si="19"/>
        <v>0</v>
      </c>
      <c r="Y61" t="s">
        <v>52</v>
      </c>
      <c r="Z61">
        <f t="shared" si="20"/>
        <v>0</v>
      </c>
      <c r="AA61">
        <f>IF(OR(AE61={"Native american","native american or alaska native"}),1,0)</f>
        <v>0</v>
      </c>
      <c r="AB61">
        <f>IF(OR(AE61={"asian","asian american"}),1,0)</f>
        <v>0</v>
      </c>
      <c r="AC61">
        <f>IF(OR(AE61={"black american or african american","black"}),1,0)</f>
        <v>1</v>
      </c>
      <c r="AD61">
        <f>IF(OR(AE61={"White","White American or European American"}),1,0)</f>
        <v>0</v>
      </c>
      <c r="AE61" t="s">
        <v>53</v>
      </c>
      <c r="AF61">
        <f>IF(OR(AH61={"female","f"}),1,0)</f>
        <v>0</v>
      </c>
      <c r="AG61">
        <f>IF(OR(AH61={"m","male"}),1,0)</f>
        <v>1</v>
      </c>
      <c r="AH61" t="s">
        <v>54</v>
      </c>
      <c r="AI61">
        <v>39.739072</v>
      </c>
      <c r="AJ61">
        <v>-75.539788000000001</v>
      </c>
      <c r="AK61">
        <v>39.739072</v>
      </c>
      <c r="AL61">
        <v>-75.539788000000001</v>
      </c>
      <c r="AM61" t="s">
        <v>915</v>
      </c>
      <c r="AN61" t="str">
        <f t="shared" si="22"/>
        <v>DE 19703, USA</v>
      </c>
      <c r="AO61" t="str">
        <f t="shared" si="1"/>
        <v>DE</v>
      </c>
      <c r="AP61">
        <f>IF(OR(AO61={"AZ","ID","KS","KY","LA","NM","NV","OK","SD","TX","WV"}),0,0)</f>
        <v>0</v>
      </c>
      <c r="AQ61">
        <f>IF(OR(AO61={"AR","MO","MS","MT","OH","VT"}),1,0)</f>
        <v>0</v>
      </c>
      <c r="AR61">
        <f>IF(OR(AO61={"FL","GA","ME","ND","NH","SC","TN","WA","WI","WI","WY"}),2,0)</f>
        <v>0</v>
      </c>
      <c r="AS61">
        <f>IF(OR(AO61={"LN","UT"}),3,0)</f>
        <v>0</v>
      </c>
      <c r="AT61">
        <f>IF(OR(AO61={"AL","CO","VA"}),4,0)</f>
        <v>0</v>
      </c>
      <c r="AU61">
        <f>IF(OR(AO61={"DE","MN","NC","NE","OR","PA"}),5,0)</f>
        <v>5</v>
      </c>
      <c r="AV61">
        <f>IF(OR(AO61={"LA","MI","RI"}),7,0)</f>
        <v>0</v>
      </c>
      <c r="AW61">
        <f>IF(OR(AO61={"CA","IL","MD"}),8,0)</f>
        <v>0</v>
      </c>
      <c r="AX61">
        <f>IF(OR(AO61={"CT","DC","MA"}),9,0)</f>
        <v>0</v>
      </c>
      <c r="AY61">
        <f>IF(OR(AO61={"NJ","NY"}),10,0)</f>
        <v>0</v>
      </c>
      <c r="AZ61">
        <f t="shared" si="21"/>
        <v>5</v>
      </c>
      <c r="BA61">
        <f t="shared" si="4"/>
        <v>1</v>
      </c>
      <c r="BB61">
        <f t="shared" si="5"/>
        <v>0</v>
      </c>
    </row>
    <row r="62" spans="1:54" x14ac:dyDescent="0.25">
      <c r="A62">
        <v>82</v>
      </c>
      <c r="B62" t="s">
        <v>187</v>
      </c>
      <c r="C62" t="s">
        <v>188</v>
      </c>
      <c r="D62" s="1">
        <v>42376</v>
      </c>
      <c r="E62" s="3">
        <v>0</v>
      </c>
      <c r="F62" s="3">
        <v>0</v>
      </c>
      <c r="G62" s="3">
        <v>0</v>
      </c>
      <c r="I62" s="3" t="s">
        <v>1159</v>
      </c>
      <c r="J62" s="3">
        <f t="shared" si="6"/>
        <v>0</v>
      </c>
      <c r="K62" s="3">
        <f t="shared" si="7"/>
        <v>0</v>
      </c>
      <c r="L62" s="3">
        <f t="shared" si="8"/>
        <v>0</v>
      </c>
      <c r="M62" s="3">
        <f t="shared" si="9"/>
        <v>0</v>
      </c>
      <c r="N62" s="3">
        <f t="shared" si="10"/>
        <v>0</v>
      </c>
      <c r="O62" s="3">
        <f t="shared" si="11"/>
        <v>0</v>
      </c>
      <c r="P62" s="3">
        <f t="shared" si="12"/>
        <v>1</v>
      </c>
      <c r="Q62" s="3">
        <f t="shared" si="16"/>
        <v>0</v>
      </c>
      <c r="R62" s="3" t="s">
        <v>1163</v>
      </c>
      <c r="S62" t="s">
        <v>189</v>
      </c>
      <c r="T62">
        <v>1</v>
      </c>
      <c r="U62">
        <v>3</v>
      </c>
      <c r="V62">
        <v>4</v>
      </c>
      <c r="W62">
        <f t="shared" si="18"/>
        <v>0</v>
      </c>
      <c r="X62">
        <f t="shared" si="19"/>
        <v>0</v>
      </c>
      <c r="Y62" t="s">
        <v>52</v>
      </c>
      <c r="Z62">
        <f t="shared" si="20"/>
        <v>0</v>
      </c>
      <c r="AA62">
        <f>IF(OR(AE62={"Native american","native american or alaska native"}),1,0)</f>
        <v>0</v>
      </c>
      <c r="AB62">
        <f>IF(OR(AE62={"asian","asian american"}),1,0)</f>
        <v>0</v>
      </c>
      <c r="AC62">
        <f>IF(OR(AE62={"black american or african american","black"}),1,0)</f>
        <v>0</v>
      </c>
      <c r="AD62">
        <f>IF(OR(AE62={"White","White American or European American"}),1,0)</f>
        <v>0</v>
      </c>
      <c r="AE62" t="s">
        <v>52</v>
      </c>
      <c r="AF62">
        <f>IF(OR(AH62={"female","f"}),1,0)</f>
        <v>0</v>
      </c>
      <c r="AG62">
        <f>IF(OR(AH62={"m","male"}),1,0)</f>
        <v>0</v>
      </c>
      <c r="AH62" t="s">
        <v>52</v>
      </c>
      <c r="AI62">
        <v>35.149534000000003</v>
      </c>
      <c r="AJ62">
        <v>-90.04898</v>
      </c>
      <c r="AK62">
        <v>35.149534000000003</v>
      </c>
      <c r="AL62">
        <v>-90.04898</v>
      </c>
      <c r="AM62" t="s">
        <v>879</v>
      </c>
      <c r="AN62" t="str">
        <f t="shared" si="22"/>
        <v>TN 38105, USA</v>
      </c>
      <c r="AO62" t="str">
        <f t="shared" si="1"/>
        <v>TN</v>
      </c>
      <c r="AP62">
        <f>IF(OR(AO62={"AZ","ID","KS","KY","LA","NM","NV","OK","SD","TX","WV"}),0,0)</f>
        <v>0</v>
      </c>
      <c r="AQ62">
        <f>IF(OR(AO62={"AR","MO","MS","MT","OH","VT"}),1,0)</f>
        <v>0</v>
      </c>
      <c r="AR62">
        <f>IF(OR(AO62={"FL","GA","ME","ND","NH","SC","TN","WA","WI","WI","WY"}),2,0)</f>
        <v>2</v>
      </c>
      <c r="AS62">
        <f>IF(OR(AO62={"LN","UT"}),3,0)</f>
        <v>0</v>
      </c>
      <c r="AT62">
        <f>IF(OR(AO62={"AL","CO","VA"}),4,0)</f>
        <v>0</v>
      </c>
      <c r="AU62">
        <f>IF(OR(AO62={"DE","MN","NC","NE","OR","PA"}),5,0)</f>
        <v>0</v>
      </c>
      <c r="AV62">
        <f>IF(OR(AO62={"LA","MI","RI"}),7,0)</f>
        <v>0</v>
      </c>
      <c r="AW62">
        <f>IF(OR(AO62={"CA","IL","MD"}),8,0)</f>
        <v>0</v>
      </c>
      <c r="AX62">
        <f>IF(OR(AO62={"CT","DC","MA"}),9,0)</f>
        <v>0</v>
      </c>
      <c r="AY62">
        <f>IF(OR(AO62={"NJ","NY"}),10,0)</f>
        <v>0</v>
      </c>
      <c r="AZ62">
        <f t="shared" si="21"/>
        <v>2</v>
      </c>
      <c r="BA62">
        <f t="shared" si="4"/>
        <v>0</v>
      </c>
      <c r="BB62">
        <f t="shared" si="5"/>
        <v>1</v>
      </c>
    </row>
    <row r="63" spans="1:54" x14ac:dyDescent="0.25">
      <c r="A63">
        <v>83</v>
      </c>
      <c r="B63" t="s">
        <v>190</v>
      </c>
      <c r="C63" t="s">
        <v>191</v>
      </c>
      <c r="D63" s="1">
        <v>42375</v>
      </c>
      <c r="E63" s="3">
        <v>0</v>
      </c>
      <c r="F63" s="3">
        <v>0</v>
      </c>
      <c r="G63" s="3">
        <v>0</v>
      </c>
      <c r="I63" s="3" t="s">
        <v>1159</v>
      </c>
      <c r="J63" s="3">
        <f t="shared" si="6"/>
        <v>0</v>
      </c>
      <c r="K63" s="3">
        <f t="shared" si="7"/>
        <v>0</v>
      </c>
      <c r="L63" s="3">
        <f t="shared" si="8"/>
        <v>1</v>
      </c>
      <c r="M63" s="3">
        <f t="shared" si="9"/>
        <v>0</v>
      </c>
      <c r="N63" s="3">
        <f t="shared" si="10"/>
        <v>0</v>
      </c>
      <c r="O63" s="3">
        <f t="shared" si="11"/>
        <v>0</v>
      </c>
      <c r="P63" s="3">
        <f t="shared" si="12"/>
        <v>0</v>
      </c>
      <c r="Q63" s="3">
        <f t="shared" si="16"/>
        <v>0</v>
      </c>
      <c r="R63" s="3" t="s">
        <v>1166</v>
      </c>
      <c r="S63" t="s">
        <v>192</v>
      </c>
      <c r="T63">
        <v>3</v>
      </c>
      <c r="U63">
        <v>1</v>
      </c>
      <c r="V63">
        <v>4</v>
      </c>
      <c r="W63">
        <f t="shared" si="18"/>
        <v>0</v>
      </c>
      <c r="X63">
        <f t="shared" si="19"/>
        <v>0</v>
      </c>
      <c r="Y63" t="s">
        <v>52</v>
      </c>
      <c r="Z63">
        <f t="shared" si="20"/>
        <v>0</v>
      </c>
      <c r="AA63">
        <f>IF(OR(AE63={"Native american","native american or alaska native"}),1,0)</f>
        <v>0</v>
      </c>
      <c r="AB63">
        <f>IF(OR(AE63={"asian","asian american"}),1,0)</f>
        <v>0</v>
      </c>
      <c r="AC63">
        <f>IF(OR(AE63={"black american or african american","black"}),1,0)</f>
        <v>1</v>
      </c>
      <c r="AD63">
        <f>IF(OR(AE63={"White","White American or European American"}),1,0)</f>
        <v>0</v>
      </c>
      <c r="AE63" t="s">
        <v>53</v>
      </c>
      <c r="AF63">
        <f>IF(OR(AH63={"female","f"}),1,0)</f>
        <v>0</v>
      </c>
      <c r="AG63">
        <f>IF(OR(AH63={"m","male"}),1,0)</f>
        <v>1</v>
      </c>
      <c r="AH63" t="s">
        <v>54</v>
      </c>
      <c r="AI63">
        <v>28.039465</v>
      </c>
      <c r="AJ63">
        <v>-81.949804</v>
      </c>
      <c r="AK63">
        <v>28.039465</v>
      </c>
      <c r="AL63">
        <v>-81.949804</v>
      </c>
      <c r="AM63" t="s">
        <v>916</v>
      </c>
      <c r="AN63" t="str">
        <f t="shared" si="22"/>
        <v>FL 33801, USA</v>
      </c>
      <c r="AO63" t="str">
        <f t="shared" si="1"/>
        <v>FL</v>
      </c>
      <c r="AP63">
        <f>IF(OR(AO63={"AZ","ID","KS","KY","LA","NM","NV","OK","SD","TX","WV"}),0,0)</f>
        <v>0</v>
      </c>
      <c r="AQ63">
        <f>IF(OR(AO63={"AR","MO","MS","MT","OH","VT"}),1,0)</f>
        <v>0</v>
      </c>
      <c r="AR63">
        <f>IF(OR(AO63={"FL","GA","ME","ND","NH","SC","TN","WA","WI","WI","WY"}),2,0)</f>
        <v>2</v>
      </c>
      <c r="AS63">
        <f>IF(OR(AO63={"LN","UT"}),3,0)</f>
        <v>0</v>
      </c>
      <c r="AT63">
        <f>IF(OR(AO63={"AL","CO","VA"}),4,0)</f>
        <v>0</v>
      </c>
      <c r="AU63">
        <f>IF(OR(AO63={"DE","MN","NC","NE","OR","PA"}),5,0)</f>
        <v>0</v>
      </c>
      <c r="AV63">
        <f>IF(OR(AO63={"LA","MI","RI"}),7,0)</f>
        <v>0</v>
      </c>
      <c r="AW63">
        <f>IF(OR(AO63={"CA","IL","MD"}),8,0)</f>
        <v>0</v>
      </c>
      <c r="AX63">
        <f>IF(OR(AO63={"CT","DC","MA"}),9,0)</f>
        <v>0</v>
      </c>
      <c r="AY63">
        <f>IF(OR(AO63={"NJ","NY"}),10,0)</f>
        <v>0</v>
      </c>
      <c r="AZ63">
        <f t="shared" si="21"/>
        <v>2</v>
      </c>
      <c r="BA63">
        <f t="shared" si="4"/>
        <v>0</v>
      </c>
      <c r="BB63">
        <f t="shared" si="5"/>
        <v>1</v>
      </c>
    </row>
    <row r="64" spans="1:54" x14ac:dyDescent="0.25">
      <c r="A64">
        <v>84</v>
      </c>
      <c r="B64" t="s">
        <v>193</v>
      </c>
      <c r="C64" t="s">
        <v>193</v>
      </c>
      <c r="D64" s="1">
        <v>42344</v>
      </c>
      <c r="E64" s="3">
        <v>0</v>
      </c>
      <c r="F64" s="3">
        <v>0</v>
      </c>
      <c r="G64" s="3">
        <v>0</v>
      </c>
      <c r="I64" s="3" t="s">
        <v>1159</v>
      </c>
      <c r="J64" s="3">
        <f t="shared" si="6"/>
        <v>0</v>
      </c>
      <c r="K64" s="3">
        <f t="shared" si="7"/>
        <v>0</v>
      </c>
      <c r="L64" s="3">
        <f t="shared" si="8"/>
        <v>0</v>
      </c>
      <c r="M64" s="3">
        <f t="shared" si="9"/>
        <v>0</v>
      </c>
      <c r="N64" s="3">
        <f t="shared" si="10"/>
        <v>0</v>
      </c>
      <c r="O64" s="3">
        <f t="shared" si="11"/>
        <v>0</v>
      </c>
      <c r="P64" s="3">
        <f t="shared" si="12"/>
        <v>1</v>
      </c>
      <c r="Q64" s="3">
        <f t="shared" si="16"/>
        <v>0</v>
      </c>
      <c r="R64" s="3" t="s">
        <v>1163</v>
      </c>
      <c r="S64" t="s">
        <v>194</v>
      </c>
      <c r="T64">
        <v>2</v>
      </c>
      <c r="U64">
        <v>3</v>
      </c>
      <c r="V64">
        <v>5</v>
      </c>
      <c r="W64">
        <f t="shared" si="18"/>
        <v>0</v>
      </c>
      <c r="X64">
        <f t="shared" si="19"/>
        <v>0</v>
      </c>
      <c r="Y64" t="s">
        <v>52</v>
      </c>
      <c r="Z64">
        <f t="shared" si="20"/>
        <v>0</v>
      </c>
      <c r="AA64">
        <f>IF(OR(AE64={"Native american","native american or alaska native"}),1,0)</f>
        <v>0</v>
      </c>
      <c r="AB64">
        <f>IF(OR(AE64={"asian","asian american"}),1,0)</f>
        <v>0</v>
      </c>
      <c r="AC64">
        <f>IF(OR(AE64={"black american or african american","black"}),1,0)</f>
        <v>1</v>
      </c>
      <c r="AD64">
        <f>IF(OR(AE64={"White","White American or European American"}),1,0)</f>
        <v>0</v>
      </c>
      <c r="AE64" t="s">
        <v>53</v>
      </c>
      <c r="AF64">
        <f>IF(OR(AH64={"female","f"}),1,0)</f>
        <v>0</v>
      </c>
      <c r="AG64">
        <f>IF(OR(AH64={"m","male"}),1,0)</f>
        <v>1</v>
      </c>
      <c r="AH64" t="s">
        <v>54</v>
      </c>
      <c r="AI64">
        <v>41.313800000000001</v>
      </c>
      <c r="AJ64">
        <v>-96.081400000000002</v>
      </c>
      <c r="AK64">
        <v>41.313800000000001</v>
      </c>
      <c r="AL64">
        <v>-96.081400000000002</v>
      </c>
      <c r="AM64" t="s">
        <v>917</v>
      </c>
      <c r="AN64" t="str">
        <f t="shared" si="22"/>
        <v>NE 68134, USA</v>
      </c>
      <c r="AO64" t="str">
        <f t="shared" si="1"/>
        <v>NE</v>
      </c>
      <c r="AP64">
        <f>IF(OR(AO64={"AZ","ID","KS","KY","LA","NM","NV","OK","SD","TX","WV"}),0,0)</f>
        <v>0</v>
      </c>
      <c r="AQ64">
        <f>IF(OR(AO64={"AR","MO","MS","MT","OH","VT"}),1,0)</f>
        <v>0</v>
      </c>
      <c r="AR64">
        <f>IF(OR(AO64={"FL","GA","ME","ND","NH","SC","TN","WA","WI","WI","WY"}),2,0)</f>
        <v>0</v>
      </c>
      <c r="AS64">
        <f>IF(OR(AO64={"LN","UT"}),3,0)</f>
        <v>0</v>
      </c>
      <c r="AT64">
        <f>IF(OR(AO64={"AL","CO","VA"}),4,0)</f>
        <v>0</v>
      </c>
      <c r="AU64">
        <f>IF(OR(AO64={"DE","MN","NC","NE","OR","PA"}),5,0)</f>
        <v>5</v>
      </c>
      <c r="AV64">
        <f>IF(OR(AO64={"LA","MI","RI"}),7,0)</f>
        <v>0</v>
      </c>
      <c r="AW64">
        <f>IF(OR(AO64={"CA","IL","MD"}),8,0)</f>
        <v>0</v>
      </c>
      <c r="AX64">
        <f>IF(OR(AO64={"CT","DC","MA"}),9,0)</f>
        <v>0</v>
      </c>
      <c r="AY64">
        <f>IF(OR(AO64={"NJ","NY"}),10,0)</f>
        <v>0</v>
      </c>
      <c r="AZ64">
        <f t="shared" si="21"/>
        <v>5</v>
      </c>
      <c r="BA64">
        <f t="shared" si="4"/>
        <v>1</v>
      </c>
      <c r="BB64">
        <f t="shared" si="5"/>
        <v>0</v>
      </c>
    </row>
    <row r="65" spans="1:54" x14ac:dyDescent="0.25">
      <c r="A65">
        <v>86</v>
      </c>
      <c r="B65" t="s">
        <v>195</v>
      </c>
      <c r="C65" t="s">
        <v>195</v>
      </c>
      <c r="D65" s="1">
        <v>42340</v>
      </c>
      <c r="E65" s="3">
        <v>0</v>
      </c>
      <c r="F65" s="3">
        <v>1</v>
      </c>
      <c r="G65" s="3">
        <v>0</v>
      </c>
      <c r="I65" s="3" t="s">
        <v>1159</v>
      </c>
      <c r="J65" s="3">
        <f t="shared" si="6"/>
        <v>0</v>
      </c>
      <c r="K65" s="3">
        <f t="shared" si="7"/>
        <v>0</v>
      </c>
      <c r="L65" s="3">
        <f t="shared" si="8"/>
        <v>0</v>
      </c>
      <c r="M65" s="3">
        <f t="shared" si="9"/>
        <v>1</v>
      </c>
      <c r="N65" s="3">
        <f t="shared" si="10"/>
        <v>0</v>
      </c>
      <c r="O65" s="3">
        <f t="shared" si="11"/>
        <v>0</v>
      </c>
      <c r="P65" s="3">
        <f t="shared" si="12"/>
        <v>0</v>
      </c>
      <c r="Q65" s="3">
        <f t="shared" si="16"/>
        <v>0</v>
      </c>
      <c r="R65" s="3" t="s">
        <v>1162</v>
      </c>
      <c r="S65" t="s">
        <v>196</v>
      </c>
      <c r="T65">
        <v>16</v>
      </c>
      <c r="U65">
        <v>21</v>
      </c>
      <c r="V65">
        <v>35</v>
      </c>
      <c r="W65">
        <f t="shared" si="18"/>
        <v>0</v>
      </c>
      <c r="X65">
        <f t="shared" si="19"/>
        <v>0</v>
      </c>
      <c r="Y65" t="s">
        <v>52</v>
      </c>
      <c r="Z65">
        <f t="shared" si="20"/>
        <v>0</v>
      </c>
      <c r="AA65">
        <f>IF(OR(AE65={"Native american","native american or alaska native"}),1,0)</f>
        <v>0</v>
      </c>
      <c r="AB65">
        <f>IF(OR(AE65={"asian","asian american"}),1,0)</f>
        <v>1</v>
      </c>
      <c r="AC65">
        <f>IF(OR(AE65={"black american or african american","black"}),1,0)</f>
        <v>0</v>
      </c>
      <c r="AD65">
        <f>IF(OR(AE65={"White","White American or European American"}),1,0)</f>
        <v>0</v>
      </c>
      <c r="AE65" t="s">
        <v>75</v>
      </c>
      <c r="AF65">
        <f>IF(OR(AH65={"female","f"}),1,0)</f>
        <v>0</v>
      </c>
      <c r="AG65">
        <f>IF(OR(AH65={"m","male"}),1,0)</f>
        <v>0</v>
      </c>
      <c r="AH65" t="s">
        <v>197</v>
      </c>
      <c r="AI65">
        <v>34.13973446</v>
      </c>
      <c r="AJ65">
        <v>-117.2942444</v>
      </c>
      <c r="AK65">
        <v>34.139733999999997</v>
      </c>
      <c r="AL65">
        <v>-117.29424400000001</v>
      </c>
      <c r="AM65" t="s">
        <v>918</v>
      </c>
      <c r="AN65" t="str">
        <f t="shared" si="22"/>
        <v>CA 92405, USA</v>
      </c>
      <c r="AO65" t="str">
        <f t="shared" si="1"/>
        <v>CA</v>
      </c>
      <c r="AP65">
        <f>IF(OR(AO65={"AZ","ID","KS","KY","LA","NM","NV","OK","SD","TX","WV"}),0,0)</f>
        <v>0</v>
      </c>
      <c r="AQ65">
        <f>IF(OR(AO65={"AR","MO","MS","MT","OH","VT"}),1,0)</f>
        <v>0</v>
      </c>
      <c r="AR65">
        <f>IF(OR(AO65={"FL","GA","ME","ND","NH","SC","TN","WA","WI","WI","WY"}),2,0)</f>
        <v>0</v>
      </c>
      <c r="AS65">
        <f>IF(OR(AO65={"LN","UT"}),3,0)</f>
        <v>0</v>
      </c>
      <c r="AT65">
        <f>IF(OR(AO65={"AL","CO","VA"}),4,0)</f>
        <v>0</v>
      </c>
      <c r="AU65">
        <f>IF(OR(AO65={"DE","MN","NC","NE","OR","PA"}),5,0)</f>
        <v>0</v>
      </c>
      <c r="AV65">
        <f>IF(OR(AO65={"LA","MI","RI"}),7,0)</f>
        <v>0</v>
      </c>
      <c r="AW65">
        <f>IF(OR(AO65={"CA","IL","MD"}),8,0)</f>
        <v>8</v>
      </c>
      <c r="AX65">
        <f>IF(OR(AO65={"CT","DC","MA"}),9,0)</f>
        <v>0</v>
      </c>
      <c r="AY65">
        <f>IF(OR(AO65={"NJ","NY"}),10,0)</f>
        <v>0</v>
      </c>
      <c r="AZ65">
        <f t="shared" si="21"/>
        <v>8</v>
      </c>
      <c r="BA65">
        <f t="shared" si="4"/>
        <v>1</v>
      </c>
      <c r="BB65">
        <f t="shared" si="5"/>
        <v>0</v>
      </c>
    </row>
    <row r="66" spans="1:54" x14ac:dyDescent="0.25">
      <c r="A66">
        <v>87</v>
      </c>
      <c r="B66" t="s">
        <v>198</v>
      </c>
      <c r="C66" t="s">
        <v>199</v>
      </c>
      <c r="D66" s="1">
        <v>42335</v>
      </c>
      <c r="E66" s="3">
        <v>0</v>
      </c>
      <c r="F66" s="3">
        <v>1</v>
      </c>
      <c r="G66" s="3">
        <v>0</v>
      </c>
      <c r="I66" s="3">
        <v>57</v>
      </c>
      <c r="J66" s="3">
        <f t="shared" si="6"/>
        <v>0</v>
      </c>
      <c r="K66" s="3">
        <f t="shared" si="7"/>
        <v>0</v>
      </c>
      <c r="L66" s="3">
        <f t="shared" si="8"/>
        <v>0</v>
      </c>
      <c r="M66" s="3">
        <f t="shared" si="9"/>
        <v>0</v>
      </c>
      <c r="N66" s="3">
        <f t="shared" si="10"/>
        <v>1</v>
      </c>
      <c r="O66" s="3">
        <f t="shared" si="11"/>
        <v>0</v>
      </c>
      <c r="P66" s="3">
        <f t="shared" si="12"/>
        <v>0</v>
      </c>
      <c r="Q66" s="3">
        <f t="shared" si="16"/>
        <v>0</v>
      </c>
      <c r="R66" s="3" t="s">
        <v>1167</v>
      </c>
      <c r="S66" t="s">
        <v>200</v>
      </c>
      <c r="T66">
        <v>3</v>
      </c>
      <c r="U66">
        <v>9</v>
      </c>
      <c r="V66">
        <v>12</v>
      </c>
      <c r="W66">
        <f t="shared" si="18"/>
        <v>0</v>
      </c>
      <c r="X66">
        <f t="shared" si="19"/>
        <v>0</v>
      </c>
      <c r="Y66" t="s">
        <v>15</v>
      </c>
      <c r="Z66">
        <f t="shared" si="20"/>
        <v>0</v>
      </c>
      <c r="AA66">
        <f>IF(OR(AE66={"Native american","native american or alaska native"}),1,0)</f>
        <v>0</v>
      </c>
      <c r="AB66">
        <f>IF(OR(AE66={"asian","asian american"}),1,0)</f>
        <v>0</v>
      </c>
      <c r="AC66">
        <f>IF(OR(AE66={"black american or african american","black"}),1,0)</f>
        <v>0</v>
      </c>
      <c r="AD66">
        <f>IF(OR(AE66={"White","White American or European American"}),1,0)</f>
        <v>1</v>
      </c>
      <c r="AE66" t="s">
        <v>25</v>
      </c>
      <c r="AF66">
        <f>IF(OR(AH66={"female","f"}),1,0)</f>
        <v>0</v>
      </c>
      <c r="AG66">
        <f>IF(OR(AH66={"m","male"}),1,0)</f>
        <v>1</v>
      </c>
      <c r="AH66" t="s">
        <v>21</v>
      </c>
      <c r="AK66" t="s">
        <v>873</v>
      </c>
      <c r="AL66" t="s">
        <v>873</v>
      </c>
      <c r="AM66" t="s">
        <v>1136</v>
      </c>
      <c r="AN66" t="str">
        <f t="shared" si="22"/>
        <v>COlid input</v>
      </c>
      <c r="AO66" t="str">
        <f t="shared" ref="AO66:AO129" si="23">LEFT(AN66,2)</f>
        <v>CO</v>
      </c>
      <c r="AP66">
        <f>IF(OR(AO66={"AZ","ID","KS","KY","LA","NM","NV","OK","SD","TX","WV"}),0,0)</f>
        <v>0</v>
      </c>
      <c r="AQ66">
        <f>IF(OR(AO66={"AR","MO","MS","MT","OH","VT"}),1,0)</f>
        <v>0</v>
      </c>
      <c r="AR66">
        <f>IF(OR(AO66={"FL","GA","ME","ND","NH","SC","TN","WA","WI","WI","WY"}),2,0)</f>
        <v>0</v>
      </c>
      <c r="AS66">
        <f>IF(OR(AO66={"LN","UT"}),3,0)</f>
        <v>0</v>
      </c>
      <c r="AT66">
        <f>IF(OR(AO66={"AL","CO","VA"}),4,0)</f>
        <v>4</v>
      </c>
      <c r="AU66">
        <f>IF(OR(AO66={"DE","MN","NC","NE","OR","PA"}),5,0)</f>
        <v>0</v>
      </c>
      <c r="AV66">
        <f>IF(OR(AO66={"LA","MI","RI"}),7,0)</f>
        <v>0</v>
      </c>
      <c r="AW66">
        <f>IF(OR(AO66={"CA","IL","MD"}),8,0)</f>
        <v>0</v>
      </c>
      <c r="AX66">
        <f>IF(OR(AO66={"CT","DC","MA"}),9,0)</f>
        <v>0</v>
      </c>
      <c r="AY66">
        <f>IF(OR(AO66={"NJ","NY"}),10,0)</f>
        <v>0</v>
      </c>
      <c r="AZ66">
        <f t="shared" si="21"/>
        <v>4</v>
      </c>
      <c r="BA66">
        <f t="shared" si="4"/>
        <v>0</v>
      </c>
      <c r="BB66">
        <f t="shared" si="5"/>
        <v>1</v>
      </c>
    </row>
    <row r="67" spans="1:54" x14ac:dyDescent="0.25">
      <c r="A67">
        <v>89</v>
      </c>
      <c r="B67" t="s">
        <v>201</v>
      </c>
      <c r="C67" t="s">
        <v>201</v>
      </c>
      <c r="D67" s="1">
        <v>42331</v>
      </c>
      <c r="E67" s="3">
        <v>0</v>
      </c>
      <c r="F67" s="3">
        <v>1</v>
      </c>
      <c r="G67" s="3">
        <v>0</v>
      </c>
      <c r="I67" s="3" t="s">
        <v>1159</v>
      </c>
      <c r="J67" s="3">
        <f t="shared" si="6"/>
        <v>0</v>
      </c>
      <c r="K67" s="3">
        <f t="shared" si="7"/>
        <v>0</v>
      </c>
      <c r="L67" s="3">
        <f t="shared" si="8"/>
        <v>0</v>
      </c>
      <c r="M67" s="3">
        <f t="shared" si="9"/>
        <v>0</v>
      </c>
      <c r="N67" s="3">
        <f t="shared" si="10"/>
        <v>0</v>
      </c>
      <c r="O67" s="3">
        <f t="shared" si="11"/>
        <v>1</v>
      </c>
      <c r="P67" s="3">
        <f t="shared" si="12"/>
        <v>0</v>
      </c>
      <c r="Q67" s="3">
        <f t="shared" si="16"/>
        <v>0</v>
      </c>
      <c r="R67" s="3" t="s">
        <v>1165</v>
      </c>
      <c r="S67" t="s">
        <v>202</v>
      </c>
      <c r="T67">
        <v>4</v>
      </c>
      <c r="U67">
        <v>1</v>
      </c>
      <c r="V67">
        <v>4</v>
      </c>
      <c r="W67">
        <f t="shared" si="18"/>
        <v>0</v>
      </c>
      <c r="X67">
        <f t="shared" si="19"/>
        <v>0</v>
      </c>
      <c r="Y67" t="s">
        <v>52</v>
      </c>
      <c r="Z67">
        <f t="shared" si="20"/>
        <v>0</v>
      </c>
      <c r="AA67">
        <f>IF(OR(AE67={"Native american","native american or alaska native"}),1,0)</f>
        <v>0</v>
      </c>
      <c r="AB67">
        <f>IF(OR(AE67={"asian","asian american"}),1,0)</f>
        <v>0</v>
      </c>
      <c r="AC67">
        <f>IF(OR(AE67={"black american or african american","black"}),1,0)</f>
        <v>0</v>
      </c>
      <c r="AD67">
        <f>IF(OR(AE67={"White","White American or European American"}),1,0)</f>
        <v>1</v>
      </c>
      <c r="AE67" t="s">
        <v>61</v>
      </c>
      <c r="AF67">
        <f>IF(OR(AH67={"female","f"}),1,0)</f>
        <v>0</v>
      </c>
      <c r="AG67">
        <f>IF(OR(AH67={"m","male"}),1,0)</f>
        <v>1</v>
      </c>
      <c r="AH67" t="s">
        <v>54</v>
      </c>
      <c r="AI67">
        <v>39.98861445</v>
      </c>
      <c r="AJ67">
        <v>-82.989041349999994</v>
      </c>
      <c r="AK67">
        <v>39.988613999999998</v>
      </c>
      <c r="AL67">
        <v>-82.989041</v>
      </c>
      <c r="AM67" t="s">
        <v>920</v>
      </c>
      <c r="AN67" t="str">
        <f t="shared" si="22"/>
        <v>OH 43201, USA</v>
      </c>
      <c r="AO67" t="str">
        <f t="shared" si="23"/>
        <v>OH</v>
      </c>
      <c r="AP67">
        <f>IF(OR(AO67={"AZ","ID","KS","KY","LA","NM","NV","OK","SD","TX","WV"}),0,0)</f>
        <v>0</v>
      </c>
      <c r="AQ67">
        <f>IF(OR(AO67={"AR","MO","MS","MT","OH","VT"}),1,0)</f>
        <v>1</v>
      </c>
      <c r="AR67">
        <f>IF(OR(AO67={"FL","GA","ME","ND","NH","SC","TN","WA","WI","WI","WY"}),2,0)</f>
        <v>0</v>
      </c>
      <c r="AS67">
        <f>IF(OR(AO67={"LN","UT"}),3,0)</f>
        <v>0</v>
      </c>
      <c r="AT67">
        <f>IF(OR(AO67={"AL","CO","VA"}),4,0)</f>
        <v>0</v>
      </c>
      <c r="AU67">
        <f>IF(OR(AO67={"DE","MN","NC","NE","OR","PA"}),5,0)</f>
        <v>0</v>
      </c>
      <c r="AV67">
        <f>IF(OR(AO67={"LA","MI","RI"}),7,0)</f>
        <v>0</v>
      </c>
      <c r="AW67">
        <f>IF(OR(AO67={"CA","IL","MD"}),8,0)</f>
        <v>0</v>
      </c>
      <c r="AX67">
        <f>IF(OR(AO67={"CT","DC","MA"}),9,0)</f>
        <v>0</v>
      </c>
      <c r="AY67">
        <f>IF(OR(AO67={"NJ","NY"}),10,0)</f>
        <v>0</v>
      </c>
      <c r="AZ67">
        <f t="shared" si="21"/>
        <v>1</v>
      </c>
      <c r="BA67">
        <f t="shared" ref="BA67:BA130" si="24">IF(AZ67&gt;4,1,0)</f>
        <v>0</v>
      </c>
      <c r="BB67">
        <f t="shared" ref="BB67:BB130" si="25">IF(AZ67&lt;5,1,0)</f>
        <v>1</v>
      </c>
    </row>
    <row r="68" spans="1:54" x14ac:dyDescent="0.25">
      <c r="A68">
        <v>90</v>
      </c>
      <c r="B68" t="s">
        <v>203</v>
      </c>
      <c r="C68" t="s">
        <v>203</v>
      </c>
      <c r="D68" s="1">
        <v>42331</v>
      </c>
      <c r="E68" s="3">
        <v>0</v>
      </c>
      <c r="F68" s="3">
        <v>0</v>
      </c>
      <c r="G68" s="3">
        <v>0</v>
      </c>
      <c r="I68" s="3" t="s">
        <v>1159</v>
      </c>
      <c r="J68" s="3">
        <f t="shared" ref="J68:J131" si="26">IF(R68="S",1,0)</f>
        <v>0</v>
      </c>
      <c r="K68" s="3">
        <f t="shared" ref="K68:K131" si="27">IF(R68="G",1,0)</f>
        <v>0</v>
      </c>
      <c r="L68" s="3">
        <f t="shared" ref="L68:L131" si="28">IF(R68="C",1,0)</f>
        <v>0</v>
      </c>
      <c r="M68" s="3">
        <f t="shared" ref="M68:M131" si="29">IF(R68="A",1,0)</f>
        <v>0</v>
      </c>
      <c r="N68" s="3">
        <f t="shared" ref="N68:N131" si="30">IF(R68="p",1,0)</f>
        <v>1</v>
      </c>
      <c r="O68" s="3">
        <f t="shared" ref="O68:O131" si="31">IF(R68="F",1,0)</f>
        <v>0</v>
      </c>
      <c r="P68" s="3">
        <f t="shared" ref="P68:P131" si="32">IF(R68="R",1,0)</f>
        <v>0</v>
      </c>
      <c r="Q68" s="3">
        <f t="shared" si="16"/>
        <v>0</v>
      </c>
      <c r="R68" s="3" t="s">
        <v>1167</v>
      </c>
      <c r="S68" t="s">
        <v>204</v>
      </c>
      <c r="T68">
        <v>0</v>
      </c>
      <c r="U68">
        <v>5</v>
      </c>
      <c r="V68">
        <v>5</v>
      </c>
      <c r="W68">
        <f t="shared" si="18"/>
        <v>0</v>
      </c>
      <c r="X68">
        <f t="shared" si="19"/>
        <v>0</v>
      </c>
      <c r="Y68" t="s">
        <v>52</v>
      </c>
      <c r="Z68">
        <f t="shared" si="20"/>
        <v>0</v>
      </c>
      <c r="AA68">
        <f>IF(OR(AE68={"Native american","native american or alaska native"}),1,0)</f>
        <v>0</v>
      </c>
      <c r="AB68">
        <f>IF(OR(AE68={"asian","asian american"}),1,0)</f>
        <v>0</v>
      </c>
      <c r="AC68">
        <f>IF(OR(AE68={"black american or african american","black"}),1,0)</f>
        <v>0</v>
      </c>
      <c r="AD68">
        <f>IF(OR(AE68={"White","White American or European American"}),1,0)</f>
        <v>1</v>
      </c>
      <c r="AE68" t="s">
        <v>61</v>
      </c>
      <c r="AF68">
        <f>IF(OR(AH68={"female","f"}),1,0)</f>
        <v>0</v>
      </c>
      <c r="AG68">
        <f>IF(OR(AH68={"m","male"}),1,0)</f>
        <v>1</v>
      </c>
      <c r="AH68" t="s">
        <v>54</v>
      </c>
      <c r="AI68">
        <v>44.963587220000001</v>
      </c>
      <c r="AJ68">
        <v>-93.267836869999996</v>
      </c>
      <c r="AK68">
        <v>44.963586999999997</v>
      </c>
      <c r="AL68">
        <v>-93.267837</v>
      </c>
      <c r="AM68" t="s">
        <v>921</v>
      </c>
      <c r="AN68" t="str">
        <f t="shared" si="22"/>
        <v>MN 55404, USA</v>
      </c>
      <c r="AO68" t="str">
        <f t="shared" si="23"/>
        <v>MN</v>
      </c>
      <c r="AP68">
        <f>IF(OR(AO68={"AZ","ID","KS","KY","LA","NM","NV","OK","SD","TX","WV"}),0,0)</f>
        <v>0</v>
      </c>
      <c r="AQ68">
        <f>IF(OR(AO68={"AR","MO","MS","MT","OH","VT"}),1,0)</f>
        <v>0</v>
      </c>
      <c r="AR68">
        <f>IF(OR(AO68={"FL","GA","ME","ND","NH","SC","TN","WA","WI","WI","WY"}),2,0)</f>
        <v>0</v>
      </c>
      <c r="AS68">
        <f>IF(OR(AO68={"LN","UT"}),3,0)</f>
        <v>0</v>
      </c>
      <c r="AT68">
        <f>IF(OR(AO68={"AL","CO","VA"}),4,0)</f>
        <v>0</v>
      </c>
      <c r="AU68">
        <f>IF(OR(AO68={"DE","MN","NC","NE","OR","PA"}),5,0)</f>
        <v>5</v>
      </c>
      <c r="AV68">
        <f>IF(OR(AO68={"LA","MI","RI"}),7,0)</f>
        <v>0</v>
      </c>
      <c r="AW68">
        <f>IF(OR(AO68={"CA","IL","MD"}),8,0)</f>
        <v>0</v>
      </c>
      <c r="AX68">
        <f>IF(OR(AO68={"CT","DC","MA"}),9,0)</f>
        <v>0</v>
      </c>
      <c r="AY68">
        <f>IF(OR(AO68={"NJ","NY"}),10,0)</f>
        <v>0</v>
      </c>
      <c r="AZ68">
        <f t="shared" si="21"/>
        <v>5</v>
      </c>
      <c r="BA68">
        <f t="shared" si="24"/>
        <v>1</v>
      </c>
      <c r="BB68">
        <f t="shared" si="25"/>
        <v>0</v>
      </c>
    </row>
    <row r="69" spans="1:54" x14ac:dyDescent="0.25">
      <c r="A69">
        <v>91</v>
      </c>
      <c r="B69" t="s">
        <v>205</v>
      </c>
      <c r="C69" t="s">
        <v>205</v>
      </c>
      <c r="D69" s="1">
        <v>42323</v>
      </c>
      <c r="E69" s="3">
        <v>0</v>
      </c>
      <c r="F69" s="3">
        <v>0</v>
      </c>
      <c r="G69" s="3">
        <v>0</v>
      </c>
      <c r="I69" s="3" t="s">
        <v>1159</v>
      </c>
      <c r="J69" s="3">
        <f t="shared" si="26"/>
        <v>0</v>
      </c>
      <c r="K69" s="3">
        <f t="shared" si="27"/>
        <v>0</v>
      </c>
      <c r="L69" s="3">
        <f t="shared" si="28"/>
        <v>0</v>
      </c>
      <c r="M69" s="3">
        <f t="shared" si="29"/>
        <v>0</v>
      </c>
      <c r="N69" s="3">
        <f t="shared" si="30"/>
        <v>0</v>
      </c>
      <c r="O69" s="3">
        <f t="shared" si="31"/>
        <v>0</v>
      </c>
      <c r="P69" s="3">
        <f t="shared" si="32"/>
        <v>1</v>
      </c>
      <c r="Q69" s="3">
        <f t="shared" si="16"/>
        <v>0</v>
      </c>
      <c r="R69" s="3" t="s">
        <v>1163</v>
      </c>
      <c r="S69" t="s">
        <v>206</v>
      </c>
      <c r="T69">
        <v>6</v>
      </c>
      <c r="U69">
        <v>0</v>
      </c>
      <c r="V69">
        <v>6</v>
      </c>
      <c r="W69">
        <f t="shared" si="18"/>
        <v>0</v>
      </c>
      <c r="X69">
        <f t="shared" si="19"/>
        <v>0</v>
      </c>
      <c r="Y69" t="s">
        <v>52</v>
      </c>
      <c r="Z69">
        <f t="shared" si="20"/>
        <v>0</v>
      </c>
      <c r="AA69">
        <f>IF(OR(AE69={"Native american","native american or alaska native"}),1,0)</f>
        <v>0</v>
      </c>
      <c r="AB69">
        <f>IF(OR(AE69={"asian","asian american"}),1,0)</f>
        <v>0</v>
      </c>
      <c r="AC69">
        <f>IF(OR(AE69={"black american or african american","black"}),1,0)</f>
        <v>0</v>
      </c>
      <c r="AD69">
        <f>IF(OR(AE69={"White","White American or European American"}),1,0)</f>
        <v>1</v>
      </c>
      <c r="AE69" t="s">
        <v>61</v>
      </c>
      <c r="AF69">
        <f>IF(OR(AH69={"female","f"}),1,0)</f>
        <v>0</v>
      </c>
      <c r="AG69">
        <f>IF(OR(AH69={"m","male"}),1,0)</f>
        <v>1</v>
      </c>
      <c r="AH69" t="s">
        <v>54</v>
      </c>
      <c r="AI69">
        <v>31.807600000000001</v>
      </c>
      <c r="AJ69">
        <v>-95.806899999999999</v>
      </c>
      <c r="AK69">
        <v>31.807600000000001</v>
      </c>
      <c r="AL69">
        <v>-95.806899999999999</v>
      </c>
      <c r="AM69" t="s">
        <v>922</v>
      </c>
      <c r="AN69" t="str">
        <f t="shared" si="22"/>
        <v>TX 75861, USA</v>
      </c>
      <c r="AO69" t="str">
        <f t="shared" si="23"/>
        <v>TX</v>
      </c>
      <c r="AP69">
        <f>IF(OR(AO69={"AZ","ID","KS","KY","LA","NM","NV","OK","SD","TX","WV"}),0,0)</f>
        <v>0</v>
      </c>
      <c r="AQ69">
        <f>IF(OR(AO69={"AR","MO","MS","MT","OH","VT"}),1,0)</f>
        <v>0</v>
      </c>
      <c r="AR69">
        <f>IF(OR(AO69={"FL","GA","ME","ND","NH","SC","TN","WA","WI","WI","WY"}),2,0)</f>
        <v>0</v>
      </c>
      <c r="AS69">
        <f>IF(OR(AO69={"LN","UT"}),3,0)</f>
        <v>0</v>
      </c>
      <c r="AT69">
        <f>IF(OR(AO69={"AL","CO","VA"}),4,0)</f>
        <v>0</v>
      </c>
      <c r="AU69">
        <f>IF(OR(AO69={"DE","MN","NC","NE","OR","PA"}),5,0)</f>
        <v>0</v>
      </c>
      <c r="AV69">
        <f>IF(OR(AO69={"LA","MI","RI"}),7,0)</f>
        <v>0</v>
      </c>
      <c r="AW69">
        <f>IF(OR(AO69={"CA","IL","MD"}),8,0)</f>
        <v>0</v>
      </c>
      <c r="AX69">
        <f>IF(OR(AO69={"CT","DC","MA"}),9,0)</f>
        <v>0</v>
      </c>
      <c r="AY69">
        <f>IF(OR(AO69={"NJ","NY"}),10,0)</f>
        <v>0</v>
      </c>
      <c r="AZ69">
        <f t="shared" si="21"/>
        <v>0</v>
      </c>
      <c r="BA69">
        <f t="shared" si="24"/>
        <v>0</v>
      </c>
      <c r="BB69">
        <f t="shared" si="25"/>
        <v>1</v>
      </c>
    </row>
    <row r="70" spans="1:54" x14ac:dyDescent="0.25">
      <c r="A70">
        <v>92</v>
      </c>
      <c r="B70" t="s">
        <v>207</v>
      </c>
      <c r="C70" t="s">
        <v>207</v>
      </c>
      <c r="D70" s="1">
        <v>42321</v>
      </c>
      <c r="E70" s="3">
        <v>0</v>
      </c>
      <c r="F70" s="3">
        <v>0</v>
      </c>
      <c r="G70" s="3">
        <v>1</v>
      </c>
      <c r="I70" s="3" t="s">
        <v>1159</v>
      </c>
      <c r="J70" s="3">
        <f t="shared" si="26"/>
        <v>0</v>
      </c>
      <c r="K70" s="3">
        <f t="shared" si="27"/>
        <v>0</v>
      </c>
      <c r="L70" s="3">
        <f t="shared" si="28"/>
        <v>0</v>
      </c>
      <c r="M70" s="3">
        <f t="shared" si="29"/>
        <v>0</v>
      </c>
      <c r="N70" s="3">
        <f t="shared" si="30"/>
        <v>0</v>
      </c>
      <c r="O70" s="3">
        <f t="shared" si="31"/>
        <v>1</v>
      </c>
      <c r="P70" s="3">
        <f t="shared" si="32"/>
        <v>0</v>
      </c>
      <c r="Q70" s="3">
        <f t="shared" si="16"/>
        <v>0</v>
      </c>
      <c r="R70" s="3" t="s">
        <v>1165</v>
      </c>
      <c r="S70" t="s">
        <v>208</v>
      </c>
      <c r="T70">
        <v>4</v>
      </c>
      <c r="U70">
        <v>1</v>
      </c>
      <c r="V70">
        <v>4</v>
      </c>
      <c r="W70">
        <f t="shared" si="18"/>
        <v>0</v>
      </c>
      <c r="X70">
        <f t="shared" si="19"/>
        <v>0</v>
      </c>
      <c r="Y70" t="s">
        <v>52</v>
      </c>
      <c r="Z70">
        <f t="shared" si="20"/>
        <v>0</v>
      </c>
      <c r="AA70">
        <f>IF(OR(AE70={"Native american","native american or alaska native"}),1,0)</f>
        <v>0</v>
      </c>
      <c r="AB70">
        <f>IF(OR(AE70={"asian","asian american"}),1,0)</f>
        <v>0</v>
      </c>
      <c r="AC70">
        <f>IF(OR(AE70={"black american or african american","black"}),1,0)</f>
        <v>1</v>
      </c>
      <c r="AD70">
        <f>IF(OR(AE70={"White","White American or European American"}),1,0)</f>
        <v>0</v>
      </c>
      <c r="AE70" t="s">
        <v>53</v>
      </c>
      <c r="AF70">
        <f>IF(OR(AH70={"female","f"}),1,0)</f>
        <v>0</v>
      </c>
      <c r="AG70">
        <f>IF(OR(AH70={"m","male"}),1,0)</f>
        <v>1</v>
      </c>
      <c r="AH70" t="s">
        <v>54</v>
      </c>
      <c r="AI70">
        <v>30.33216122</v>
      </c>
      <c r="AJ70">
        <v>-81.675769930000001</v>
      </c>
      <c r="AK70">
        <v>30.332160999999999</v>
      </c>
      <c r="AL70">
        <v>-81.67577</v>
      </c>
      <c r="AM70" t="s">
        <v>923</v>
      </c>
      <c r="AN70" t="str">
        <f t="shared" si="22"/>
        <v>FL 32204, USA</v>
      </c>
      <c r="AO70" t="str">
        <f t="shared" si="23"/>
        <v>FL</v>
      </c>
      <c r="AP70">
        <f>IF(OR(AO70={"AZ","ID","KS","KY","LA","NM","NV","OK","SD","TX","WV"}),0,0)</f>
        <v>0</v>
      </c>
      <c r="AQ70">
        <f>IF(OR(AO70={"AR","MO","MS","MT","OH","VT"}),1,0)</f>
        <v>0</v>
      </c>
      <c r="AR70">
        <f>IF(OR(AO70={"FL","GA","ME","ND","NH","SC","TN","WA","WI","WI","WY"}),2,0)</f>
        <v>2</v>
      </c>
      <c r="AS70">
        <f>IF(OR(AO70={"LN","UT"}),3,0)</f>
        <v>0</v>
      </c>
      <c r="AT70">
        <f>IF(OR(AO70={"AL","CO","VA"}),4,0)</f>
        <v>0</v>
      </c>
      <c r="AU70">
        <f>IF(OR(AO70={"DE","MN","NC","NE","OR","PA"}),5,0)</f>
        <v>0</v>
      </c>
      <c r="AV70">
        <f>IF(OR(AO70={"LA","MI","RI"}),7,0)</f>
        <v>0</v>
      </c>
      <c r="AW70">
        <f>IF(OR(AO70={"CA","IL","MD"}),8,0)</f>
        <v>0</v>
      </c>
      <c r="AX70">
        <f>IF(OR(AO70={"CT","DC","MA"}),9,0)</f>
        <v>0</v>
      </c>
      <c r="AY70">
        <f>IF(OR(AO70={"NJ","NY"}),10,0)</f>
        <v>0</v>
      </c>
      <c r="AZ70">
        <f t="shared" si="21"/>
        <v>2</v>
      </c>
      <c r="BA70">
        <f t="shared" si="24"/>
        <v>0</v>
      </c>
      <c r="BB70">
        <f t="shared" si="25"/>
        <v>1</v>
      </c>
    </row>
    <row r="71" spans="1:54" x14ac:dyDescent="0.25">
      <c r="A71">
        <v>93</v>
      </c>
      <c r="B71" t="s">
        <v>209</v>
      </c>
      <c r="C71" t="s">
        <v>210</v>
      </c>
      <c r="D71" s="1">
        <v>42315</v>
      </c>
      <c r="E71" s="3">
        <v>0</v>
      </c>
      <c r="F71" s="3">
        <v>0</v>
      </c>
      <c r="G71" s="3">
        <v>0</v>
      </c>
      <c r="I71" s="3" t="s">
        <v>1159</v>
      </c>
      <c r="J71" s="3">
        <f t="shared" si="26"/>
        <v>0</v>
      </c>
      <c r="K71" s="3">
        <f t="shared" si="27"/>
        <v>0</v>
      </c>
      <c r="L71" s="3">
        <f t="shared" si="28"/>
        <v>0</v>
      </c>
      <c r="M71" s="3">
        <f t="shared" si="29"/>
        <v>0</v>
      </c>
      <c r="N71" s="3">
        <f t="shared" si="30"/>
        <v>0</v>
      </c>
      <c r="O71" s="3">
        <f t="shared" si="31"/>
        <v>1</v>
      </c>
      <c r="P71" s="3">
        <f t="shared" si="32"/>
        <v>0</v>
      </c>
      <c r="Q71" s="3">
        <f t="shared" ref="Q71:Q134" si="33">IF(R71="W",1,0)</f>
        <v>0</v>
      </c>
      <c r="R71" s="3" t="s">
        <v>1165</v>
      </c>
      <c r="S71" t="s">
        <v>211</v>
      </c>
      <c r="T71">
        <v>1</v>
      </c>
      <c r="U71">
        <v>2</v>
      </c>
      <c r="V71">
        <v>3</v>
      </c>
      <c r="W71">
        <f t="shared" si="18"/>
        <v>0</v>
      </c>
      <c r="X71">
        <f t="shared" si="19"/>
        <v>1</v>
      </c>
      <c r="Y71" t="s">
        <v>19</v>
      </c>
      <c r="Z71">
        <f t="shared" si="20"/>
        <v>0</v>
      </c>
      <c r="AA71">
        <f>IF(OR(AE71={"Native american","native american or alaska native"}),1,0)</f>
        <v>0</v>
      </c>
      <c r="AB71">
        <f>IF(OR(AE71={"asian","asian american"}),1,0)</f>
        <v>0</v>
      </c>
      <c r="AC71">
        <f>IF(OR(AE71={"black american or african american","black"}),1,0)</f>
        <v>1</v>
      </c>
      <c r="AD71">
        <f>IF(OR(AE71={"White","White American or European American"}),1,0)</f>
        <v>0</v>
      </c>
      <c r="AE71" t="s">
        <v>53</v>
      </c>
      <c r="AF71">
        <f>IF(OR(AH71={"female","f"}),1,0)</f>
        <v>0</v>
      </c>
      <c r="AG71">
        <f>IF(OR(AH71={"m","male"}),1,0)</f>
        <v>1</v>
      </c>
      <c r="AH71" t="s">
        <v>54</v>
      </c>
      <c r="AI71">
        <v>31.21094544</v>
      </c>
      <c r="AJ71">
        <v>-82.357934520000001</v>
      </c>
      <c r="AK71">
        <v>31.210944999999999</v>
      </c>
      <c r="AL71">
        <v>-82.357934999999998</v>
      </c>
      <c r="AM71" t="s">
        <v>924</v>
      </c>
      <c r="AN71" t="str">
        <f t="shared" si="22"/>
        <v>GA 31501, USA</v>
      </c>
      <c r="AO71" t="str">
        <f t="shared" si="23"/>
        <v>GA</v>
      </c>
      <c r="AP71">
        <f>IF(OR(AO71={"AZ","ID","KS","KY","LA","NM","NV","OK","SD","TX","WV"}),0,0)</f>
        <v>0</v>
      </c>
      <c r="AQ71">
        <f>IF(OR(AO71={"AR","MO","MS","MT","OH","VT"}),1,0)</f>
        <v>0</v>
      </c>
      <c r="AR71">
        <f>IF(OR(AO71={"FL","GA","ME","ND","NH","SC","TN","WA","WI","WI","WY"}),2,0)</f>
        <v>2</v>
      </c>
      <c r="AS71">
        <f>IF(OR(AO71={"LN","UT"}),3,0)</f>
        <v>0</v>
      </c>
      <c r="AT71">
        <f>IF(OR(AO71={"AL","CO","VA"}),4,0)</f>
        <v>0</v>
      </c>
      <c r="AU71">
        <f>IF(OR(AO71={"DE","MN","NC","NE","OR","PA"}),5,0)</f>
        <v>0</v>
      </c>
      <c r="AV71">
        <f>IF(OR(AO71={"LA","MI","RI"}),7,0)</f>
        <v>0</v>
      </c>
      <c r="AW71">
        <f>IF(OR(AO71={"CA","IL","MD"}),8,0)</f>
        <v>0</v>
      </c>
      <c r="AX71">
        <f>IF(OR(AO71={"CT","DC","MA"}),9,0)</f>
        <v>0</v>
      </c>
      <c r="AY71">
        <f>IF(OR(AO71={"NJ","NY"}),10,0)</f>
        <v>0</v>
      </c>
      <c r="AZ71">
        <f t="shared" si="21"/>
        <v>2</v>
      </c>
      <c r="BA71">
        <f t="shared" si="24"/>
        <v>0</v>
      </c>
      <c r="BB71">
        <f t="shared" si="25"/>
        <v>1</v>
      </c>
    </row>
    <row r="72" spans="1:54" x14ac:dyDescent="0.25">
      <c r="A72">
        <v>94</v>
      </c>
      <c r="B72" t="s">
        <v>212</v>
      </c>
      <c r="C72" t="s">
        <v>212</v>
      </c>
      <c r="D72" s="1">
        <v>42312</v>
      </c>
      <c r="E72" s="3">
        <v>0</v>
      </c>
      <c r="F72" s="3">
        <v>0</v>
      </c>
      <c r="G72" s="3">
        <v>1</v>
      </c>
      <c r="I72" s="3" t="s">
        <v>1159</v>
      </c>
      <c r="J72" s="3">
        <f t="shared" si="26"/>
        <v>0</v>
      </c>
      <c r="K72" s="3">
        <f t="shared" si="27"/>
        <v>0</v>
      </c>
      <c r="L72" s="3">
        <f t="shared" si="28"/>
        <v>0</v>
      </c>
      <c r="M72" s="3">
        <f t="shared" si="29"/>
        <v>0</v>
      </c>
      <c r="N72" s="3">
        <f t="shared" si="30"/>
        <v>0</v>
      </c>
      <c r="O72" s="3">
        <f t="shared" si="31"/>
        <v>1</v>
      </c>
      <c r="P72" s="3">
        <f t="shared" si="32"/>
        <v>0</v>
      </c>
      <c r="Q72" s="3">
        <f t="shared" si="33"/>
        <v>0</v>
      </c>
      <c r="R72" s="3" t="s">
        <v>1165</v>
      </c>
      <c r="S72" t="s">
        <v>213</v>
      </c>
      <c r="T72">
        <v>4</v>
      </c>
      <c r="U72">
        <v>0</v>
      </c>
      <c r="V72">
        <v>3</v>
      </c>
      <c r="W72">
        <f t="shared" si="18"/>
        <v>0</v>
      </c>
      <c r="X72">
        <f t="shared" si="19"/>
        <v>0</v>
      </c>
      <c r="Y72" t="s">
        <v>52</v>
      </c>
      <c r="Z72">
        <f t="shared" si="20"/>
        <v>0</v>
      </c>
      <c r="AA72">
        <f>IF(OR(AE72={"Native american","native american or alaska native"}),1,0)</f>
        <v>0</v>
      </c>
      <c r="AB72">
        <f>IF(OR(AE72={"asian","asian american"}),1,0)</f>
        <v>0</v>
      </c>
      <c r="AC72">
        <f>IF(OR(AE72={"black american or african american","black"}),1,0)</f>
        <v>0</v>
      </c>
      <c r="AD72">
        <f>IF(OR(AE72={"White","White American or European American"}),1,0)</f>
        <v>0</v>
      </c>
      <c r="AE72" t="s">
        <v>52</v>
      </c>
      <c r="AF72">
        <f>IF(OR(AH72={"female","f"}),1,0)</f>
        <v>0</v>
      </c>
      <c r="AG72">
        <f>IF(OR(AH72={"m","male"}),1,0)</f>
        <v>1</v>
      </c>
      <c r="AH72" t="s">
        <v>54</v>
      </c>
      <c r="AI72">
        <v>44.549947250000002</v>
      </c>
      <c r="AJ72">
        <v>-69.707822989999997</v>
      </c>
      <c r="AK72">
        <v>44.549947000000003</v>
      </c>
      <c r="AL72">
        <v>-69.707823000000005</v>
      </c>
      <c r="AM72" t="s">
        <v>925</v>
      </c>
      <c r="AN72" t="str">
        <f t="shared" si="22"/>
        <v>ME 04963, USA</v>
      </c>
      <c r="AO72" t="str">
        <f t="shared" si="23"/>
        <v>ME</v>
      </c>
      <c r="AP72">
        <f>IF(OR(AO72={"AZ","ID","KS","KY","LA","NM","NV","OK","SD","TX","WV"}),0,0)</f>
        <v>0</v>
      </c>
      <c r="AQ72">
        <f>IF(OR(AO72={"AR","MO","MS","MT","OH","VT"}),1,0)</f>
        <v>0</v>
      </c>
      <c r="AR72">
        <f>IF(OR(AO72={"FL","GA","ME","ND","NH","SC","TN","WA","WI","WI","WY"}),2,0)</f>
        <v>2</v>
      </c>
      <c r="AS72">
        <f>IF(OR(AO72={"LN","UT"}),3,0)</f>
        <v>0</v>
      </c>
      <c r="AT72">
        <f>IF(OR(AO72={"AL","CO","VA"}),4,0)</f>
        <v>0</v>
      </c>
      <c r="AU72">
        <f>IF(OR(AO72={"DE","MN","NC","NE","OR","PA"}),5,0)</f>
        <v>0</v>
      </c>
      <c r="AV72">
        <f>IF(OR(AO72={"LA","MI","RI"}),7,0)</f>
        <v>0</v>
      </c>
      <c r="AW72">
        <f>IF(OR(AO72={"CA","IL","MD"}),8,0)</f>
        <v>0</v>
      </c>
      <c r="AX72">
        <f>IF(OR(AO72={"CT","DC","MA"}),9,0)</f>
        <v>0</v>
      </c>
      <c r="AY72">
        <f>IF(OR(AO72={"NJ","NY"}),10,0)</f>
        <v>0</v>
      </c>
      <c r="AZ72">
        <f t="shared" si="21"/>
        <v>2</v>
      </c>
      <c r="BA72">
        <f t="shared" si="24"/>
        <v>0</v>
      </c>
      <c r="BB72">
        <f t="shared" si="25"/>
        <v>1</v>
      </c>
    </row>
    <row r="73" spans="1:54" x14ac:dyDescent="0.25">
      <c r="A73">
        <v>96</v>
      </c>
      <c r="B73" t="s">
        <v>214</v>
      </c>
      <c r="C73" t="s">
        <v>199</v>
      </c>
      <c r="D73" s="1">
        <v>42308</v>
      </c>
      <c r="E73" s="3">
        <v>0</v>
      </c>
      <c r="F73" s="3">
        <v>1</v>
      </c>
      <c r="G73" s="3">
        <v>0</v>
      </c>
      <c r="I73" s="3" t="s">
        <v>1159</v>
      </c>
      <c r="J73" s="3">
        <f t="shared" si="26"/>
        <v>0</v>
      </c>
      <c r="K73" s="3">
        <f t="shared" si="27"/>
        <v>0</v>
      </c>
      <c r="L73" s="3">
        <f t="shared" si="28"/>
        <v>0</v>
      </c>
      <c r="M73" s="3">
        <f t="shared" si="29"/>
        <v>0</v>
      </c>
      <c r="N73" s="3">
        <f t="shared" si="30"/>
        <v>0</v>
      </c>
      <c r="O73" s="3">
        <f t="shared" si="31"/>
        <v>0</v>
      </c>
      <c r="P73" s="3">
        <f t="shared" si="32"/>
        <v>1</v>
      </c>
      <c r="Q73" s="3">
        <f t="shared" si="33"/>
        <v>0</v>
      </c>
      <c r="R73" s="3" t="s">
        <v>1163</v>
      </c>
      <c r="S73" t="s">
        <v>215</v>
      </c>
      <c r="T73">
        <v>4</v>
      </c>
      <c r="U73">
        <v>0</v>
      </c>
      <c r="V73">
        <v>3</v>
      </c>
      <c r="W73">
        <f t="shared" si="18"/>
        <v>0</v>
      </c>
      <c r="X73">
        <f t="shared" si="19"/>
        <v>0</v>
      </c>
      <c r="Y73" t="s">
        <v>52</v>
      </c>
      <c r="Z73">
        <f t="shared" si="20"/>
        <v>0</v>
      </c>
      <c r="AA73">
        <f>IF(OR(AE73={"Native american","native american or alaska native"}),1,0)</f>
        <v>0</v>
      </c>
      <c r="AB73">
        <f>IF(OR(AE73={"asian","asian american"}),1,0)</f>
        <v>0</v>
      </c>
      <c r="AC73">
        <f>IF(OR(AE73={"black american or african american","black"}),1,0)</f>
        <v>0</v>
      </c>
      <c r="AD73">
        <f>IF(OR(AE73={"White","White American or European American"}),1,0)</f>
        <v>1</v>
      </c>
      <c r="AE73" t="s">
        <v>61</v>
      </c>
      <c r="AF73">
        <f>IF(OR(AH73={"female","f"}),1,0)</f>
        <v>0</v>
      </c>
      <c r="AG73">
        <f>IF(OR(AH73={"m","male"}),1,0)</f>
        <v>1</v>
      </c>
      <c r="AH73" t="s">
        <v>54</v>
      </c>
      <c r="AI73">
        <v>38.867306589999998</v>
      </c>
      <c r="AJ73">
        <v>-104.7572279</v>
      </c>
      <c r="AK73">
        <v>38.867306999999997</v>
      </c>
      <c r="AL73">
        <v>-104.757228</v>
      </c>
      <c r="AM73" t="s">
        <v>919</v>
      </c>
      <c r="AN73" t="str">
        <f t="shared" si="22"/>
        <v>CO 80909, USA</v>
      </c>
      <c r="AO73" t="str">
        <f t="shared" si="23"/>
        <v>CO</v>
      </c>
      <c r="AP73">
        <f>IF(OR(AO73={"AZ","ID","KS","KY","LA","NM","NV","OK","SD","TX","WV"}),0,0)</f>
        <v>0</v>
      </c>
      <c r="AQ73">
        <f>IF(OR(AO73={"AR","MO","MS","MT","OH","VT"}),1,0)</f>
        <v>0</v>
      </c>
      <c r="AR73">
        <f>IF(OR(AO73={"FL","GA","ME","ND","NH","SC","TN","WA","WI","WI","WY"}),2,0)</f>
        <v>0</v>
      </c>
      <c r="AS73">
        <f>IF(OR(AO73={"LN","UT"}),3,0)</f>
        <v>0</v>
      </c>
      <c r="AT73">
        <f>IF(OR(AO73={"AL","CO","VA"}),4,0)</f>
        <v>4</v>
      </c>
      <c r="AU73">
        <f>IF(OR(AO73={"DE","MN","NC","NE","OR","PA"}),5,0)</f>
        <v>0</v>
      </c>
      <c r="AV73">
        <f>IF(OR(AO73={"LA","MI","RI"}),7,0)</f>
        <v>0</v>
      </c>
      <c r="AW73">
        <f>IF(OR(AO73={"CA","IL","MD"}),8,0)</f>
        <v>0</v>
      </c>
      <c r="AX73">
        <f>IF(OR(AO73={"CT","DC","MA"}),9,0)</f>
        <v>0</v>
      </c>
      <c r="AY73">
        <f>IF(OR(AO73={"NJ","NY"}),10,0)</f>
        <v>0</v>
      </c>
      <c r="AZ73">
        <f t="shared" si="21"/>
        <v>4</v>
      </c>
      <c r="BA73">
        <f t="shared" si="24"/>
        <v>0</v>
      </c>
      <c r="BB73">
        <f t="shared" si="25"/>
        <v>1</v>
      </c>
    </row>
    <row r="74" spans="1:54" x14ac:dyDescent="0.25">
      <c r="A74">
        <v>97</v>
      </c>
      <c r="B74" t="s">
        <v>216</v>
      </c>
      <c r="C74" t="s">
        <v>216</v>
      </c>
      <c r="D74" s="1">
        <v>42298</v>
      </c>
      <c r="E74" s="3">
        <v>0</v>
      </c>
      <c r="F74" s="3">
        <v>0</v>
      </c>
      <c r="G74" s="3">
        <v>0</v>
      </c>
      <c r="I74" s="3" t="s">
        <v>1159</v>
      </c>
      <c r="J74" s="3">
        <f t="shared" si="26"/>
        <v>0</v>
      </c>
      <c r="K74" s="3">
        <f t="shared" si="27"/>
        <v>0</v>
      </c>
      <c r="L74" s="3">
        <f t="shared" si="28"/>
        <v>0</v>
      </c>
      <c r="M74" s="3">
        <f t="shared" si="29"/>
        <v>0</v>
      </c>
      <c r="N74" s="3">
        <f t="shared" si="30"/>
        <v>0</v>
      </c>
      <c r="O74" s="3">
        <f t="shared" si="31"/>
        <v>1</v>
      </c>
      <c r="P74" s="3">
        <f t="shared" si="32"/>
        <v>0</v>
      </c>
      <c r="Q74" s="3">
        <f t="shared" si="33"/>
        <v>0</v>
      </c>
      <c r="R74" s="3" t="s">
        <v>1165</v>
      </c>
      <c r="S74" t="s">
        <v>217</v>
      </c>
      <c r="T74">
        <v>2</v>
      </c>
      <c r="U74">
        <v>1</v>
      </c>
      <c r="V74">
        <v>3</v>
      </c>
      <c r="W74">
        <f t="shared" si="18"/>
        <v>0</v>
      </c>
      <c r="X74">
        <f t="shared" si="19"/>
        <v>0</v>
      </c>
      <c r="Y74" t="s">
        <v>52</v>
      </c>
      <c r="Z74">
        <f t="shared" si="20"/>
        <v>0</v>
      </c>
      <c r="AA74">
        <f>IF(OR(AE74={"Native american","native american or alaska native"}),1,0)</f>
        <v>0</v>
      </c>
      <c r="AB74">
        <f>IF(OR(AE74={"asian","asian american"}),1,0)</f>
        <v>0</v>
      </c>
      <c r="AC74">
        <f>IF(OR(AE74={"black american or african american","black"}),1,0)</f>
        <v>0</v>
      </c>
      <c r="AD74">
        <f>IF(OR(AE74={"White","White American or European American"}),1,0)</f>
        <v>1</v>
      </c>
      <c r="AE74" t="s">
        <v>61</v>
      </c>
      <c r="AF74">
        <f>IF(OR(AH74={"female","f"}),1,0)</f>
        <v>0</v>
      </c>
      <c r="AG74">
        <f>IF(OR(AH74={"m","male"}),1,0)</f>
        <v>1</v>
      </c>
      <c r="AH74" t="s">
        <v>54</v>
      </c>
      <c r="AI74">
        <v>39.253267999999998</v>
      </c>
      <c r="AJ74">
        <v>-84.599654999999998</v>
      </c>
      <c r="AK74">
        <v>39.253267999999998</v>
      </c>
      <c r="AL74">
        <v>-84.599654999999998</v>
      </c>
      <c r="AM74" t="s">
        <v>926</v>
      </c>
      <c r="AN74" t="str">
        <f t="shared" si="22"/>
        <v>OH 45251, USA</v>
      </c>
      <c r="AO74" t="str">
        <f t="shared" si="23"/>
        <v>OH</v>
      </c>
      <c r="AP74">
        <f>IF(OR(AO74={"AZ","ID","KS","KY","LA","NM","NV","OK","SD","TX","WV"}),0,0)</f>
        <v>0</v>
      </c>
      <c r="AQ74">
        <f>IF(OR(AO74={"AR","MO","MS","MT","OH","VT"}),1,0)</f>
        <v>1</v>
      </c>
      <c r="AR74">
        <f>IF(OR(AO74={"FL","GA","ME","ND","NH","SC","TN","WA","WI","WI","WY"}),2,0)</f>
        <v>0</v>
      </c>
      <c r="AS74">
        <f>IF(OR(AO74={"LN","UT"}),3,0)</f>
        <v>0</v>
      </c>
      <c r="AT74">
        <f>IF(OR(AO74={"AL","CO","VA"}),4,0)</f>
        <v>0</v>
      </c>
      <c r="AU74">
        <f>IF(OR(AO74={"DE","MN","NC","NE","OR","PA"}),5,0)</f>
        <v>0</v>
      </c>
      <c r="AV74">
        <f>IF(OR(AO74={"LA","MI","RI"}),7,0)</f>
        <v>0</v>
      </c>
      <c r="AW74">
        <f>IF(OR(AO74={"CA","IL","MD"}),8,0)</f>
        <v>0</v>
      </c>
      <c r="AX74">
        <f>IF(OR(AO74={"CT","DC","MA"}),9,0)</f>
        <v>0</v>
      </c>
      <c r="AY74">
        <f>IF(OR(AO74={"NJ","NY"}),10,0)</f>
        <v>0</v>
      </c>
      <c r="AZ74">
        <f t="shared" si="21"/>
        <v>1</v>
      </c>
      <c r="BA74">
        <f t="shared" si="24"/>
        <v>0</v>
      </c>
      <c r="BB74">
        <f t="shared" si="25"/>
        <v>1</v>
      </c>
    </row>
    <row r="75" spans="1:54" x14ac:dyDescent="0.25">
      <c r="A75">
        <v>98</v>
      </c>
      <c r="B75" t="s">
        <v>218</v>
      </c>
      <c r="C75" t="s">
        <v>219</v>
      </c>
      <c r="D75" s="1">
        <v>42286</v>
      </c>
      <c r="E75" s="3">
        <v>0</v>
      </c>
      <c r="F75" s="3">
        <v>0</v>
      </c>
      <c r="G75" s="3">
        <v>0</v>
      </c>
      <c r="I75" s="3" t="s">
        <v>1159</v>
      </c>
      <c r="J75" s="3">
        <f t="shared" si="26"/>
        <v>1</v>
      </c>
      <c r="K75" s="3">
        <f t="shared" si="27"/>
        <v>0</v>
      </c>
      <c r="L75" s="3">
        <f t="shared" si="28"/>
        <v>0</v>
      </c>
      <c r="M75" s="3">
        <f t="shared" si="29"/>
        <v>0</v>
      </c>
      <c r="N75" s="3">
        <f t="shared" si="30"/>
        <v>0</v>
      </c>
      <c r="O75" s="3">
        <f t="shared" si="31"/>
        <v>0</v>
      </c>
      <c r="P75" s="3">
        <f t="shared" si="32"/>
        <v>0</v>
      </c>
      <c r="Q75" s="3">
        <f t="shared" si="33"/>
        <v>0</v>
      </c>
      <c r="R75" s="3" t="s">
        <v>1171</v>
      </c>
      <c r="S75" t="s">
        <v>220</v>
      </c>
      <c r="T75">
        <v>1</v>
      </c>
      <c r="U75">
        <v>3</v>
      </c>
      <c r="V75">
        <v>4</v>
      </c>
      <c r="W75">
        <f t="shared" si="18"/>
        <v>0</v>
      </c>
      <c r="X75">
        <f t="shared" si="19"/>
        <v>0</v>
      </c>
      <c r="Y75" t="s">
        <v>52</v>
      </c>
      <c r="Z75">
        <f t="shared" si="20"/>
        <v>0</v>
      </c>
      <c r="AA75">
        <f>IF(OR(AE75={"Native american","native american or alaska native"}),1,0)</f>
        <v>0</v>
      </c>
      <c r="AB75">
        <f>IF(OR(AE75={"asian","asian american"}),1,0)</f>
        <v>0</v>
      </c>
      <c r="AC75">
        <f>IF(OR(AE75={"black american or african american","black"}),1,0)</f>
        <v>0</v>
      </c>
      <c r="AD75">
        <f>IF(OR(AE75={"White","White American or European American"}),1,0)</f>
        <v>1</v>
      </c>
      <c r="AE75" t="s">
        <v>61</v>
      </c>
      <c r="AF75">
        <f>IF(OR(AH75={"female","f"}),1,0)</f>
        <v>0</v>
      </c>
      <c r="AG75">
        <f>IF(OR(AH75={"m","male"}),1,0)</f>
        <v>1</v>
      </c>
      <c r="AH75" t="s">
        <v>54</v>
      </c>
      <c r="AI75">
        <v>35.172565800000001</v>
      </c>
      <c r="AJ75">
        <v>-111.65854349999999</v>
      </c>
      <c r="AK75">
        <v>35.172566000000003</v>
      </c>
      <c r="AL75">
        <v>-111.65854400000001</v>
      </c>
      <c r="AM75" t="s">
        <v>927</v>
      </c>
      <c r="AN75" t="str">
        <f t="shared" si="22"/>
        <v>AZ 86001, USA</v>
      </c>
      <c r="AO75" t="str">
        <f t="shared" si="23"/>
        <v>AZ</v>
      </c>
      <c r="AP75">
        <f>IF(OR(AO75={"AZ","ID","KS","KY","LA","NM","NV","OK","SD","TX","WV"}),0,0)</f>
        <v>0</v>
      </c>
      <c r="AQ75">
        <f>IF(OR(AO75={"AR","MO","MS","MT","OH","VT"}),1,0)</f>
        <v>0</v>
      </c>
      <c r="AR75">
        <f>IF(OR(AO75={"FL","GA","ME","ND","NH","SC","TN","WA","WI","WI","WY"}),2,0)</f>
        <v>0</v>
      </c>
      <c r="AS75">
        <f>IF(OR(AO75={"LN","UT"}),3,0)</f>
        <v>0</v>
      </c>
      <c r="AT75">
        <f>IF(OR(AO75={"AL","CO","VA"}),4,0)</f>
        <v>0</v>
      </c>
      <c r="AU75">
        <f>IF(OR(AO75={"DE","MN","NC","NE","OR","PA"}),5,0)</f>
        <v>0</v>
      </c>
      <c r="AV75">
        <f>IF(OR(AO75={"LA","MI","RI"}),7,0)</f>
        <v>0</v>
      </c>
      <c r="AW75">
        <f>IF(OR(AO75={"CA","IL","MD"}),8,0)</f>
        <v>0</v>
      </c>
      <c r="AX75">
        <f>IF(OR(AO75={"CT","DC","MA"}),9,0)</f>
        <v>0</v>
      </c>
      <c r="AY75">
        <f>IF(OR(AO75={"NJ","NY"}),10,0)</f>
        <v>0</v>
      </c>
      <c r="AZ75">
        <f t="shared" si="21"/>
        <v>0</v>
      </c>
      <c r="BA75">
        <f t="shared" si="24"/>
        <v>0</v>
      </c>
      <c r="BB75">
        <f t="shared" si="25"/>
        <v>1</v>
      </c>
    </row>
    <row r="76" spans="1:54" x14ac:dyDescent="0.25">
      <c r="A76">
        <v>100</v>
      </c>
      <c r="B76" t="s">
        <v>222</v>
      </c>
      <c r="C76" t="s">
        <v>221</v>
      </c>
      <c r="D76" s="1">
        <v>42278</v>
      </c>
      <c r="E76" s="3">
        <v>0</v>
      </c>
      <c r="F76" s="3">
        <v>0</v>
      </c>
      <c r="G76" s="3">
        <v>0</v>
      </c>
      <c r="I76" s="3" t="s">
        <v>1159</v>
      </c>
      <c r="J76" s="3">
        <f t="shared" si="26"/>
        <v>1</v>
      </c>
      <c r="K76" s="3">
        <f t="shared" si="27"/>
        <v>0</v>
      </c>
      <c r="L76" s="3">
        <f t="shared" si="28"/>
        <v>0</v>
      </c>
      <c r="M76" s="3">
        <f t="shared" si="29"/>
        <v>0</v>
      </c>
      <c r="N76" s="3">
        <f t="shared" si="30"/>
        <v>0</v>
      </c>
      <c r="O76" s="3">
        <f t="shared" si="31"/>
        <v>0</v>
      </c>
      <c r="P76" s="3">
        <f t="shared" si="32"/>
        <v>0</v>
      </c>
      <c r="Q76" s="3">
        <f t="shared" si="33"/>
        <v>0</v>
      </c>
      <c r="R76" s="3" t="s">
        <v>1171</v>
      </c>
      <c r="S76" t="s">
        <v>223</v>
      </c>
      <c r="T76">
        <v>10</v>
      </c>
      <c r="U76">
        <v>7</v>
      </c>
      <c r="V76">
        <v>16</v>
      </c>
      <c r="W76">
        <f t="shared" si="18"/>
        <v>0</v>
      </c>
      <c r="X76">
        <f t="shared" si="19"/>
        <v>0</v>
      </c>
      <c r="Y76" t="s">
        <v>52</v>
      </c>
      <c r="Z76">
        <f t="shared" si="20"/>
        <v>0</v>
      </c>
      <c r="AA76">
        <f>IF(OR(AE76={"Native american","native american or alaska native"}),1,0)</f>
        <v>0</v>
      </c>
      <c r="AB76">
        <f>IF(OR(AE76={"asian","asian american"}),1,0)</f>
        <v>0</v>
      </c>
      <c r="AC76">
        <f>IF(OR(AE76={"black american or african american","black"}),1,0)</f>
        <v>0</v>
      </c>
      <c r="AD76">
        <f>IF(OR(AE76={"White","White American or European American"}),1,0)</f>
        <v>0</v>
      </c>
      <c r="AE76" t="s">
        <v>138</v>
      </c>
      <c r="AF76">
        <f>IF(OR(AH76={"female","f"}),1,0)</f>
        <v>0</v>
      </c>
      <c r="AG76">
        <f>IF(OR(AH76={"m","male"}),1,0)</f>
        <v>1</v>
      </c>
      <c r="AH76" t="s">
        <v>54</v>
      </c>
      <c r="AI76">
        <v>43.22205555</v>
      </c>
      <c r="AJ76">
        <v>-123.35223670000001</v>
      </c>
      <c r="AK76">
        <v>43.222056000000002</v>
      </c>
      <c r="AL76">
        <v>-123.352237</v>
      </c>
      <c r="AM76" t="s">
        <v>928</v>
      </c>
      <c r="AN76" t="str">
        <f t="shared" si="22"/>
        <v>OR 97470, USA</v>
      </c>
      <c r="AO76" t="str">
        <f t="shared" si="23"/>
        <v>OR</v>
      </c>
      <c r="AP76">
        <f>IF(OR(AO76={"AZ","ID","KS","KY","LA","NM","NV","OK","SD","TX","WV"}),0,0)</f>
        <v>0</v>
      </c>
      <c r="AQ76">
        <f>IF(OR(AO76={"AR","MO","MS","MT","OH","VT"}),1,0)</f>
        <v>0</v>
      </c>
      <c r="AR76">
        <f>IF(OR(AO76={"FL","GA","ME","ND","NH","SC","TN","WA","WI","WI","WY"}),2,0)</f>
        <v>0</v>
      </c>
      <c r="AS76">
        <f>IF(OR(AO76={"LN","UT"}),3,0)</f>
        <v>0</v>
      </c>
      <c r="AT76">
        <f>IF(OR(AO76={"AL","CO","VA"}),4,0)</f>
        <v>0</v>
      </c>
      <c r="AU76">
        <f>IF(OR(AO76={"DE","MN","NC","NE","OR","PA"}),5,0)</f>
        <v>5</v>
      </c>
      <c r="AV76">
        <f>IF(OR(AO76={"LA","MI","RI"}),7,0)</f>
        <v>0</v>
      </c>
      <c r="AW76">
        <f>IF(OR(AO76={"CA","IL","MD"}),8,0)</f>
        <v>0</v>
      </c>
      <c r="AX76">
        <f>IF(OR(AO76={"CT","DC","MA"}),9,0)</f>
        <v>0</v>
      </c>
      <c r="AY76">
        <f>IF(OR(AO76={"NJ","NY"}),10,0)</f>
        <v>0</v>
      </c>
      <c r="AZ76">
        <f t="shared" si="21"/>
        <v>5</v>
      </c>
      <c r="BA76">
        <f t="shared" si="24"/>
        <v>1</v>
      </c>
      <c r="BB76">
        <f t="shared" si="25"/>
        <v>0</v>
      </c>
    </row>
    <row r="77" spans="1:54" x14ac:dyDescent="0.25">
      <c r="A77">
        <v>101</v>
      </c>
      <c r="B77" t="s">
        <v>224</v>
      </c>
      <c r="C77" t="s">
        <v>224</v>
      </c>
      <c r="D77" s="1">
        <v>42278</v>
      </c>
      <c r="E77" s="3">
        <v>0</v>
      </c>
      <c r="F77" s="3">
        <v>0</v>
      </c>
      <c r="G77" s="3">
        <v>1</v>
      </c>
      <c r="I77" s="3">
        <v>57</v>
      </c>
      <c r="J77" s="3">
        <f t="shared" si="26"/>
        <v>0</v>
      </c>
      <c r="K77" s="3">
        <f t="shared" si="27"/>
        <v>0</v>
      </c>
      <c r="L77" s="3">
        <f t="shared" si="28"/>
        <v>0</v>
      </c>
      <c r="M77" s="3">
        <f t="shared" si="29"/>
        <v>0</v>
      </c>
      <c r="N77" s="3">
        <f t="shared" si="30"/>
        <v>0</v>
      </c>
      <c r="O77" s="3">
        <f t="shared" si="31"/>
        <v>1</v>
      </c>
      <c r="P77" s="3">
        <f t="shared" si="32"/>
        <v>0</v>
      </c>
      <c r="Q77" s="3">
        <f t="shared" si="33"/>
        <v>0</v>
      </c>
      <c r="R77" s="3" t="s">
        <v>1165</v>
      </c>
      <c r="S77" t="s">
        <v>225</v>
      </c>
      <c r="T77">
        <v>3</v>
      </c>
      <c r="U77">
        <v>1</v>
      </c>
      <c r="V77">
        <v>3</v>
      </c>
      <c r="W77">
        <f t="shared" si="18"/>
        <v>0</v>
      </c>
      <c r="X77">
        <f t="shared" si="19"/>
        <v>0</v>
      </c>
      <c r="Y77" t="s">
        <v>52</v>
      </c>
      <c r="Z77">
        <f t="shared" si="20"/>
        <v>0</v>
      </c>
      <c r="AA77">
        <f>IF(OR(AE77={"Native american","native american or alaska native"}),1,0)</f>
        <v>0</v>
      </c>
      <c r="AB77">
        <f>IF(OR(AE77={"asian","asian american"}),1,0)</f>
        <v>0</v>
      </c>
      <c r="AC77">
        <f>IF(OR(AE77={"black american or african american","black"}),1,0)</f>
        <v>0</v>
      </c>
      <c r="AD77">
        <f>IF(OR(AE77={"White","White American or European American"}),1,0)</f>
        <v>1</v>
      </c>
      <c r="AE77" t="s">
        <v>61</v>
      </c>
      <c r="AF77">
        <f>IF(OR(AH77={"female","f"}),1,0)</f>
        <v>0</v>
      </c>
      <c r="AG77">
        <f>IF(OR(AH77={"m","male"}),1,0)</f>
        <v>1</v>
      </c>
      <c r="AH77" t="s">
        <v>54</v>
      </c>
      <c r="AI77">
        <v>29.032706340000001</v>
      </c>
      <c r="AJ77">
        <v>-82.659193020000004</v>
      </c>
      <c r="AK77">
        <v>29.032706000000001</v>
      </c>
      <c r="AL77">
        <v>-82.659193000000002</v>
      </c>
      <c r="AM77" t="s">
        <v>929</v>
      </c>
      <c r="AN77" t="str">
        <f t="shared" si="22"/>
        <v>FL 34449, USA</v>
      </c>
      <c r="AO77" t="str">
        <f t="shared" si="23"/>
        <v>FL</v>
      </c>
      <c r="AP77">
        <f>IF(OR(AO77={"AZ","ID","KS","KY","LA","NM","NV","OK","SD","TX","WV"}),0,0)</f>
        <v>0</v>
      </c>
      <c r="AQ77">
        <f>IF(OR(AO77={"AR","MO","MS","MT","OH","VT"}),1,0)</f>
        <v>0</v>
      </c>
      <c r="AR77">
        <f>IF(OR(AO77={"FL","GA","ME","ND","NH","SC","TN","WA","WI","WI","WY"}),2,0)</f>
        <v>2</v>
      </c>
      <c r="AS77">
        <f>IF(OR(AO77={"LN","UT"}),3,0)</f>
        <v>0</v>
      </c>
      <c r="AT77">
        <f>IF(OR(AO77={"AL","CO","VA"}),4,0)</f>
        <v>0</v>
      </c>
      <c r="AU77">
        <f>IF(OR(AO77={"DE","MN","NC","NE","OR","PA"}),5,0)</f>
        <v>0</v>
      </c>
      <c r="AV77">
        <f>IF(OR(AO77={"LA","MI","RI"}),7,0)</f>
        <v>0</v>
      </c>
      <c r="AW77">
        <f>IF(OR(AO77={"CA","IL","MD"}),8,0)</f>
        <v>0</v>
      </c>
      <c r="AX77">
        <f>IF(OR(AO77={"CT","DC","MA"}),9,0)</f>
        <v>0</v>
      </c>
      <c r="AY77">
        <f>IF(OR(AO77={"NJ","NY"}),10,0)</f>
        <v>0</v>
      </c>
      <c r="AZ77">
        <f t="shared" si="21"/>
        <v>2</v>
      </c>
      <c r="BA77">
        <f t="shared" si="24"/>
        <v>0</v>
      </c>
      <c r="BB77">
        <f t="shared" si="25"/>
        <v>1</v>
      </c>
    </row>
    <row r="78" spans="1:54" x14ac:dyDescent="0.25">
      <c r="A78">
        <v>102</v>
      </c>
      <c r="B78" t="s">
        <v>226</v>
      </c>
      <c r="C78" t="s">
        <v>227</v>
      </c>
      <c r="D78" s="1">
        <v>42274</v>
      </c>
      <c r="E78" s="3">
        <v>0</v>
      </c>
      <c r="F78" s="3">
        <v>0</v>
      </c>
      <c r="G78" s="3">
        <v>0</v>
      </c>
      <c r="I78" s="3" t="s">
        <v>1159</v>
      </c>
      <c r="J78" s="3">
        <f t="shared" si="26"/>
        <v>0</v>
      </c>
      <c r="K78" s="3">
        <f t="shared" si="27"/>
        <v>0</v>
      </c>
      <c r="L78" s="3">
        <f t="shared" si="28"/>
        <v>0</v>
      </c>
      <c r="M78" s="3">
        <f t="shared" si="29"/>
        <v>1</v>
      </c>
      <c r="N78" s="3">
        <f t="shared" si="30"/>
        <v>0</v>
      </c>
      <c r="O78" s="3">
        <f t="shared" si="31"/>
        <v>0</v>
      </c>
      <c r="P78" s="3">
        <f t="shared" si="32"/>
        <v>0</v>
      </c>
      <c r="Q78" s="3">
        <f t="shared" si="33"/>
        <v>0</v>
      </c>
      <c r="R78" s="3" t="s">
        <v>1162</v>
      </c>
      <c r="S78" t="s">
        <v>228</v>
      </c>
      <c r="T78">
        <v>0</v>
      </c>
      <c r="U78">
        <v>10</v>
      </c>
      <c r="V78">
        <v>10</v>
      </c>
      <c r="W78">
        <f t="shared" si="18"/>
        <v>0</v>
      </c>
      <c r="X78">
        <f t="shared" si="19"/>
        <v>0</v>
      </c>
      <c r="Y78" t="s">
        <v>52</v>
      </c>
      <c r="Z78">
        <f t="shared" si="20"/>
        <v>0</v>
      </c>
      <c r="AA78">
        <f>IF(OR(AE78={"Native american","native american or alaska native"}),1,0)</f>
        <v>0</v>
      </c>
      <c r="AB78">
        <f>IF(OR(AE78={"asian","asian american"}),1,0)</f>
        <v>0</v>
      </c>
      <c r="AC78">
        <f>IF(OR(AE78={"black american or african american","black"}),1,0)</f>
        <v>1</v>
      </c>
      <c r="AD78">
        <f>IF(OR(AE78={"White","White American or European American"}),1,0)</f>
        <v>0</v>
      </c>
      <c r="AE78" t="s">
        <v>53</v>
      </c>
      <c r="AF78">
        <f>IF(OR(AH78={"female","f"}),1,0)</f>
        <v>0</v>
      </c>
      <c r="AG78">
        <f>IF(OR(AH78={"m","male"}),1,0)</f>
        <v>1</v>
      </c>
      <c r="AH78" t="s">
        <v>54</v>
      </c>
      <c r="AI78">
        <v>33.029126439999999</v>
      </c>
      <c r="AJ78">
        <v>-84.714333499999995</v>
      </c>
      <c r="AK78">
        <v>33.029125999999998</v>
      </c>
      <c r="AL78">
        <v>-84.714333999999994</v>
      </c>
      <c r="AM78" t="s">
        <v>930</v>
      </c>
      <c r="AN78" t="str">
        <f t="shared" si="22"/>
        <v>GA 30222, USA</v>
      </c>
      <c r="AO78" t="str">
        <f t="shared" si="23"/>
        <v>GA</v>
      </c>
      <c r="AP78">
        <f>IF(OR(AO78={"AZ","ID","KS","KY","LA","NM","NV","OK","SD","TX","WV"}),0,0)</f>
        <v>0</v>
      </c>
      <c r="AQ78">
        <f>IF(OR(AO78={"AR","MO","MS","MT","OH","VT"}),1,0)</f>
        <v>0</v>
      </c>
      <c r="AR78">
        <f>IF(OR(AO78={"FL","GA","ME","ND","NH","SC","TN","WA","WI","WI","WY"}),2,0)</f>
        <v>2</v>
      </c>
      <c r="AS78">
        <f>IF(OR(AO78={"LN","UT"}),3,0)</f>
        <v>0</v>
      </c>
      <c r="AT78">
        <f>IF(OR(AO78={"AL","CO","VA"}),4,0)</f>
        <v>0</v>
      </c>
      <c r="AU78">
        <f>IF(OR(AO78={"DE","MN","NC","NE","OR","PA"}),5,0)</f>
        <v>0</v>
      </c>
      <c r="AV78">
        <f>IF(OR(AO78={"LA","MI","RI"}),7,0)</f>
        <v>0</v>
      </c>
      <c r="AW78">
        <f>IF(OR(AO78={"CA","IL","MD"}),8,0)</f>
        <v>0</v>
      </c>
      <c r="AX78">
        <f>IF(OR(AO78={"CT","DC","MA"}),9,0)</f>
        <v>0</v>
      </c>
      <c r="AY78">
        <f>IF(OR(AO78={"NJ","NY"}),10,0)</f>
        <v>0</v>
      </c>
      <c r="AZ78">
        <f t="shared" si="21"/>
        <v>2</v>
      </c>
      <c r="BA78">
        <f t="shared" si="24"/>
        <v>0</v>
      </c>
      <c r="BB78">
        <f t="shared" si="25"/>
        <v>1</v>
      </c>
    </row>
    <row r="79" spans="1:54" x14ac:dyDescent="0.25">
      <c r="A79">
        <v>103</v>
      </c>
      <c r="B79" t="s">
        <v>229</v>
      </c>
      <c r="C79" t="s">
        <v>229</v>
      </c>
      <c r="D79" s="1">
        <v>42264</v>
      </c>
      <c r="E79" s="3">
        <v>0</v>
      </c>
      <c r="F79" s="3">
        <v>0</v>
      </c>
      <c r="G79" s="3">
        <v>0</v>
      </c>
      <c r="I79" s="3" t="s">
        <v>1159</v>
      </c>
      <c r="J79" s="3">
        <f t="shared" si="26"/>
        <v>0</v>
      </c>
      <c r="K79" s="3">
        <f t="shared" si="27"/>
        <v>0</v>
      </c>
      <c r="L79" s="3">
        <f t="shared" si="28"/>
        <v>0</v>
      </c>
      <c r="M79" s="3">
        <f t="shared" si="29"/>
        <v>0</v>
      </c>
      <c r="N79" s="3">
        <f t="shared" si="30"/>
        <v>0</v>
      </c>
      <c r="O79" s="3">
        <f t="shared" si="31"/>
        <v>1</v>
      </c>
      <c r="P79" s="3">
        <f t="shared" si="32"/>
        <v>0</v>
      </c>
      <c r="Q79" s="3">
        <f t="shared" si="33"/>
        <v>0</v>
      </c>
      <c r="R79" s="3" t="s">
        <v>1165</v>
      </c>
      <c r="S79" t="s">
        <v>230</v>
      </c>
      <c r="T79">
        <v>6</v>
      </c>
      <c r="U79">
        <v>0</v>
      </c>
      <c r="V79">
        <v>5</v>
      </c>
      <c r="W79">
        <f t="shared" si="18"/>
        <v>0</v>
      </c>
      <c r="X79">
        <f t="shared" si="19"/>
        <v>0</v>
      </c>
      <c r="Y79" t="s">
        <v>52</v>
      </c>
      <c r="Z79">
        <f t="shared" si="20"/>
        <v>0</v>
      </c>
      <c r="AA79">
        <f>IF(OR(AE79={"Native american","native american or alaska native"}),1,0)</f>
        <v>0</v>
      </c>
      <c r="AB79">
        <f>IF(OR(AE79={"asian","asian american"}),1,0)</f>
        <v>0</v>
      </c>
      <c r="AC79">
        <f>IF(OR(AE79={"black american or african american","black"}),1,0)</f>
        <v>0</v>
      </c>
      <c r="AD79">
        <f>IF(OR(AE79={"White","White American or European American"}),1,0)</f>
        <v>1</v>
      </c>
      <c r="AE79" t="s">
        <v>61</v>
      </c>
      <c r="AF79">
        <f>IF(OR(AH79={"female","f"}),1,0)</f>
        <v>0</v>
      </c>
      <c r="AG79">
        <f>IF(OR(AH79={"m","male"}),1,0)</f>
        <v>1</v>
      </c>
      <c r="AH79" t="s">
        <v>54</v>
      </c>
      <c r="AI79">
        <v>43.386827220000001</v>
      </c>
      <c r="AJ79">
        <v>-98.843572390000006</v>
      </c>
      <c r="AK79">
        <v>43.386826999999997</v>
      </c>
      <c r="AL79">
        <v>-98.843571999999995</v>
      </c>
      <c r="AM79" t="s">
        <v>931</v>
      </c>
      <c r="AN79" t="str">
        <f t="shared" si="22"/>
        <v>SD 57369, USA</v>
      </c>
      <c r="AO79" t="str">
        <f t="shared" si="23"/>
        <v>SD</v>
      </c>
      <c r="AP79">
        <f>IF(OR(AO79={"AZ","ID","KS","KY","LA","NM","NV","OK","SD","TX","WV"}),0,0)</f>
        <v>0</v>
      </c>
      <c r="AQ79">
        <f>IF(OR(AO79={"AR","MO","MS","MT","OH","VT"}),1,0)</f>
        <v>0</v>
      </c>
      <c r="AR79">
        <f>IF(OR(AO79={"FL","GA","ME","ND","NH","SC","TN","WA","WI","WI","WY"}),2,0)</f>
        <v>0</v>
      </c>
      <c r="AS79">
        <f>IF(OR(AO79={"LN","UT"}),3,0)</f>
        <v>0</v>
      </c>
      <c r="AT79">
        <f>IF(OR(AO79={"AL","CO","VA"}),4,0)</f>
        <v>0</v>
      </c>
      <c r="AU79">
        <f>IF(OR(AO79={"DE","MN","NC","NE","OR","PA"}),5,0)</f>
        <v>0</v>
      </c>
      <c r="AV79">
        <f>IF(OR(AO79={"LA","MI","RI"}),7,0)</f>
        <v>0</v>
      </c>
      <c r="AW79">
        <f>IF(OR(AO79={"CA","IL","MD"}),8,0)</f>
        <v>0</v>
      </c>
      <c r="AX79">
        <f>IF(OR(AO79={"CT","DC","MA"}),9,0)</f>
        <v>0</v>
      </c>
      <c r="AY79">
        <f>IF(OR(AO79={"NJ","NY"}),10,0)</f>
        <v>0</v>
      </c>
      <c r="AZ79">
        <f t="shared" si="21"/>
        <v>0</v>
      </c>
      <c r="BA79">
        <f t="shared" si="24"/>
        <v>0</v>
      </c>
      <c r="BB79">
        <f t="shared" si="25"/>
        <v>1</v>
      </c>
    </row>
    <row r="80" spans="1:54" x14ac:dyDescent="0.25">
      <c r="A80">
        <v>104</v>
      </c>
      <c r="B80" t="s">
        <v>231</v>
      </c>
      <c r="C80" t="s">
        <v>231</v>
      </c>
      <c r="D80" s="1">
        <v>42257</v>
      </c>
      <c r="E80" s="3">
        <v>0</v>
      </c>
      <c r="F80" s="3">
        <v>0</v>
      </c>
      <c r="G80" s="3">
        <v>1</v>
      </c>
      <c r="I80" s="3" t="s">
        <v>1159</v>
      </c>
      <c r="J80" s="3">
        <f t="shared" si="26"/>
        <v>0</v>
      </c>
      <c r="K80" s="3">
        <f t="shared" si="27"/>
        <v>0</v>
      </c>
      <c r="L80" s="3">
        <f t="shared" si="28"/>
        <v>0</v>
      </c>
      <c r="M80" s="3">
        <f t="shared" si="29"/>
        <v>0</v>
      </c>
      <c r="N80" s="3">
        <f t="shared" si="30"/>
        <v>0</v>
      </c>
      <c r="O80" s="3">
        <f t="shared" si="31"/>
        <v>0</v>
      </c>
      <c r="P80" s="3">
        <f t="shared" si="32"/>
        <v>1</v>
      </c>
      <c r="Q80" s="3">
        <f t="shared" si="33"/>
        <v>0</v>
      </c>
      <c r="R80" s="3" t="s">
        <v>1163</v>
      </c>
      <c r="S80" t="s">
        <v>232</v>
      </c>
      <c r="T80">
        <v>5</v>
      </c>
      <c r="U80">
        <v>0</v>
      </c>
      <c r="V80">
        <v>4</v>
      </c>
      <c r="W80">
        <f t="shared" si="18"/>
        <v>0</v>
      </c>
      <c r="X80">
        <f t="shared" si="19"/>
        <v>1</v>
      </c>
      <c r="Y80" t="s">
        <v>19</v>
      </c>
      <c r="Z80">
        <f t="shared" si="20"/>
        <v>0</v>
      </c>
      <c r="AA80">
        <f>IF(OR(AE80={"Native american","native american or alaska native"}),1,0)</f>
        <v>0</v>
      </c>
      <c r="AB80">
        <f>IF(OR(AE80={"asian","asian american"}),1,0)</f>
        <v>0</v>
      </c>
      <c r="AC80">
        <f>IF(OR(AE80={"black american or african american","black"}),1,0)</f>
        <v>0</v>
      </c>
      <c r="AD80">
        <f>IF(OR(AE80={"White","White American or European American"}),1,0)</f>
        <v>1</v>
      </c>
      <c r="AE80" t="s">
        <v>61</v>
      </c>
      <c r="AF80">
        <f>IF(OR(AH80={"female","f"}),1,0)</f>
        <v>0</v>
      </c>
      <c r="AG80">
        <f>IF(OR(AH80={"m","male"}),1,0)</f>
        <v>1</v>
      </c>
      <c r="AH80" t="s">
        <v>54</v>
      </c>
      <c r="AI80">
        <v>47.696187989999999</v>
      </c>
      <c r="AJ80">
        <v>-95.428440940000002</v>
      </c>
      <c r="AK80">
        <v>47.696187999999999</v>
      </c>
      <c r="AL80">
        <v>-95.428441000000007</v>
      </c>
      <c r="AM80" t="s">
        <v>932</v>
      </c>
      <c r="AN80" t="str">
        <f t="shared" si="22"/>
        <v>MN 56634, USA</v>
      </c>
      <c r="AO80" t="str">
        <f t="shared" si="23"/>
        <v>MN</v>
      </c>
      <c r="AP80">
        <f>IF(OR(AO80={"AZ","ID","KS","KY","LA","NM","NV","OK","SD","TX","WV"}),0,0)</f>
        <v>0</v>
      </c>
      <c r="AQ80">
        <f>IF(OR(AO80={"AR","MO","MS","MT","OH","VT"}),1,0)</f>
        <v>0</v>
      </c>
      <c r="AR80">
        <f>IF(OR(AO80={"FL","GA","ME","ND","NH","SC","TN","WA","WI","WI","WY"}),2,0)</f>
        <v>0</v>
      </c>
      <c r="AS80">
        <f>IF(OR(AO80={"LN","UT"}),3,0)</f>
        <v>0</v>
      </c>
      <c r="AT80">
        <f>IF(OR(AO80={"AL","CO","VA"}),4,0)</f>
        <v>0</v>
      </c>
      <c r="AU80">
        <f>IF(OR(AO80={"DE","MN","NC","NE","OR","PA"}),5,0)</f>
        <v>5</v>
      </c>
      <c r="AV80">
        <f>IF(OR(AO80={"LA","MI","RI"}),7,0)</f>
        <v>0</v>
      </c>
      <c r="AW80">
        <f>IF(OR(AO80={"CA","IL","MD"}),8,0)</f>
        <v>0</v>
      </c>
      <c r="AX80">
        <f>IF(OR(AO80={"CT","DC","MA"}),9,0)</f>
        <v>0</v>
      </c>
      <c r="AY80">
        <f>IF(OR(AO80={"NJ","NY"}),10,0)</f>
        <v>0</v>
      </c>
      <c r="AZ80">
        <f t="shared" si="21"/>
        <v>5</v>
      </c>
      <c r="BA80">
        <f t="shared" si="24"/>
        <v>1</v>
      </c>
      <c r="BB80">
        <f t="shared" si="25"/>
        <v>0</v>
      </c>
    </row>
    <row r="81" spans="1:54" x14ac:dyDescent="0.25">
      <c r="A81">
        <v>105</v>
      </c>
      <c r="B81" t="s">
        <v>233</v>
      </c>
      <c r="C81" t="s">
        <v>233</v>
      </c>
      <c r="D81" s="1">
        <v>42245</v>
      </c>
      <c r="E81" s="3">
        <v>0</v>
      </c>
      <c r="F81" s="3">
        <v>0</v>
      </c>
      <c r="G81" s="3">
        <v>0</v>
      </c>
      <c r="I81" s="3" t="s">
        <v>1159</v>
      </c>
      <c r="J81" s="3">
        <f t="shared" si="26"/>
        <v>0</v>
      </c>
      <c r="K81" s="3">
        <f t="shared" si="27"/>
        <v>0</v>
      </c>
      <c r="L81" s="3">
        <f t="shared" si="28"/>
        <v>0</v>
      </c>
      <c r="M81" s="3">
        <f t="shared" si="29"/>
        <v>0</v>
      </c>
      <c r="N81" s="3">
        <f t="shared" si="30"/>
        <v>0</v>
      </c>
      <c r="O81" s="3">
        <f t="shared" si="31"/>
        <v>1</v>
      </c>
      <c r="P81" s="3">
        <f t="shared" si="32"/>
        <v>0</v>
      </c>
      <c r="Q81" s="3">
        <f t="shared" si="33"/>
        <v>0</v>
      </c>
      <c r="R81" s="3" t="s">
        <v>1165</v>
      </c>
      <c r="S81" t="s">
        <v>234</v>
      </c>
      <c r="T81">
        <v>3</v>
      </c>
      <c r="U81">
        <v>1</v>
      </c>
      <c r="V81">
        <v>4</v>
      </c>
      <c r="W81">
        <f t="shared" si="18"/>
        <v>0</v>
      </c>
      <c r="X81">
        <f t="shared" si="19"/>
        <v>0</v>
      </c>
      <c r="Y81" t="s">
        <v>52</v>
      </c>
      <c r="Z81">
        <f t="shared" si="20"/>
        <v>0</v>
      </c>
      <c r="AA81">
        <f>IF(OR(AE81={"Native american","native american or alaska native"}),1,0)</f>
        <v>0</v>
      </c>
      <c r="AB81">
        <f>IF(OR(AE81={"asian","asian american"}),1,0)</f>
        <v>0</v>
      </c>
      <c r="AC81">
        <f>IF(OR(AE81={"black american or african american","black"}),1,0)</f>
        <v>0</v>
      </c>
      <c r="AD81">
        <f>IF(OR(AE81={"White","White American or European American"}),1,0)</f>
        <v>1</v>
      </c>
      <c r="AE81" t="s">
        <v>61</v>
      </c>
      <c r="AF81">
        <f>IF(OR(AH81={"female","f"}),1,0)</f>
        <v>0</v>
      </c>
      <c r="AG81">
        <f>IF(OR(AH81={"m","male"}),1,0)</f>
        <v>1</v>
      </c>
      <c r="AH81" t="s">
        <v>54</v>
      </c>
      <c r="AI81">
        <v>36.556058239999999</v>
      </c>
      <c r="AJ81">
        <v>-82.214295509999999</v>
      </c>
      <c r="AK81">
        <v>36.556058</v>
      </c>
      <c r="AL81">
        <v>-82.214296000000004</v>
      </c>
      <c r="AM81" t="s">
        <v>933</v>
      </c>
      <c r="AN81" t="str">
        <f t="shared" si="22"/>
        <v>TN 37620, USA</v>
      </c>
      <c r="AO81" t="str">
        <f t="shared" si="23"/>
        <v>TN</v>
      </c>
      <c r="AP81">
        <f>IF(OR(AO81={"AZ","ID","KS","KY","LA","NM","NV","OK","SD","TX","WV"}),0,0)</f>
        <v>0</v>
      </c>
      <c r="AQ81">
        <f>IF(OR(AO81={"AR","MO","MS","MT","OH","VT"}),1,0)</f>
        <v>0</v>
      </c>
      <c r="AR81">
        <f>IF(OR(AO81={"FL","GA","ME","ND","NH","SC","TN","WA","WI","WI","WY"}),2,0)</f>
        <v>2</v>
      </c>
      <c r="AS81">
        <f>IF(OR(AO81={"LN","UT"}),3,0)</f>
        <v>0</v>
      </c>
      <c r="AT81">
        <f>IF(OR(AO81={"AL","CO","VA"}),4,0)</f>
        <v>0</v>
      </c>
      <c r="AU81">
        <f>IF(OR(AO81={"DE","MN","NC","NE","OR","PA"}),5,0)</f>
        <v>0</v>
      </c>
      <c r="AV81">
        <f>IF(OR(AO81={"LA","MI","RI"}),7,0)</f>
        <v>0</v>
      </c>
      <c r="AW81">
        <f>IF(OR(AO81={"CA","IL","MD"}),8,0)</f>
        <v>0</v>
      </c>
      <c r="AX81">
        <f>IF(OR(AO81={"CT","DC","MA"}),9,0)</f>
        <v>0</v>
      </c>
      <c r="AY81">
        <f>IF(OR(AO81={"NJ","NY"}),10,0)</f>
        <v>0</v>
      </c>
      <c r="AZ81">
        <f t="shared" si="21"/>
        <v>2</v>
      </c>
      <c r="BA81">
        <f t="shared" si="24"/>
        <v>0</v>
      </c>
      <c r="BB81">
        <f t="shared" si="25"/>
        <v>1</v>
      </c>
    </row>
    <row r="82" spans="1:54" x14ac:dyDescent="0.25">
      <c r="A82">
        <v>106</v>
      </c>
      <c r="B82" t="s">
        <v>235</v>
      </c>
      <c r="C82" t="s">
        <v>236</v>
      </c>
      <c r="D82" s="1">
        <v>42242</v>
      </c>
      <c r="E82" s="3">
        <v>0</v>
      </c>
      <c r="F82" s="3">
        <v>0</v>
      </c>
      <c r="G82" s="3">
        <v>1</v>
      </c>
      <c r="I82" s="3" t="s">
        <v>1159</v>
      </c>
      <c r="J82" s="3">
        <f t="shared" si="26"/>
        <v>0</v>
      </c>
      <c r="K82" s="3">
        <f t="shared" si="27"/>
        <v>0</v>
      </c>
      <c r="L82" s="3">
        <f t="shared" si="28"/>
        <v>0</v>
      </c>
      <c r="M82" s="3">
        <f t="shared" si="29"/>
        <v>0</v>
      </c>
      <c r="N82" s="3">
        <f t="shared" si="30"/>
        <v>0</v>
      </c>
      <c r="O82" s="3">
        <f t="shared" si="31"/>
        <v>0</v>
      </c>
      <c r="P82" s="3">
        <f t="shared" si="32"/>
        <v>0</v>
      </c>
      <c r="Q82" s="3">
        <f t="shared" si="33"/>
        <v>1</v>
      </c>
      <c r="R82" s="3" t="s">
        <v>1164</v>
      </c>
      <c r="S82" t="s">
        <v>237</v>
      </c>
      <c r="T82">
        <v>3</v>
      </c>
      <c r="U82">
        <v>1</v>
      </c>
      <c r="V82">
        <v>3</v>
      </c>
      <c r="W82">
        <f t="shared" si="18"/>
        <v>0</v>
      </c>
      <c r="X82">
        <f t="shared" si="19"/>
        <v>0</v>
      </c>
      <c r="Y82" t="s">
        <v>52</v>
      </c>
      <c r="Z82">
        <f t="shared" si="20"/>
        <v>0</v>
      </c>
      <c r="AA82">
        <f>IF(OR(AE82={"Native american","native american or alaska native"}),1,0)</f>
        <v>0</v>
      </c>
      <c r="AB82">
        <f>IF(OR(AE82={"asian","asian american"}),1,0)</f>
        <v>0</v>
      </c>
      <c r="AC82">
        <f>IF(OR(AE82={"black american or african american","black"}),1,0)</f>
        <v>1</v>
      </c>
      <c r="AD82">
        <f>IF(OR(AE82={"White","White American or European American"}),1,0)</f>
        <v>0</v>
      </c>
      <c r="AE82" t="s">
        <v>53</v>
      </c>
      <c r="AF82">
        <f>IF(OR(AH82={"female","f"}),1,0)</f>
        <v>0</v>
      </c>
      <c r="AG82">
        <f>IF(OR(AH82={"m","male"}),1,0)</f>
        <v>1</v>
      </c>
      <c r="AH82" t="s">
        <v>54</v>
      </c>
      <c r="AI82">
        <v>37.278233659999998</v>
      </c>
      <c r="AJ82">
        <v>-79.958161039999993</v>
      </c>
      <c r="AK82">
        <v>37.278233999999998</v>
      </c>
      <c r="AL82">
        <v>-79.958161000000004</v>
      </c>
      <c r="AM82" t="s">
        <v>934</v>
      </c>
      <c r="AN82" t="str">
        <f t="shared" si="22"/>
        <v>VA 24017, USA</v>
      </c>
      <c r="AO82" t="str">
        <f t="shared" si="23"/>
        <v>VA</v>
      </c>
      <c r="AP82">
        <f>IF(OR(AO82={"AZ","ID","KS","KY","LA","NM","NV","OK","SD","TX","WV"}),0,0)</f>
        <v>0</v>
      </c>
      <c r="AQ82">
        <f>IF(OR(AO82={"AR","MO","MS","MT","OH","VT"}),1,0)</f>
        <v>0</v>
      </c>
      <c r="AR82">
        <f>IF(OR(AO82={"FL","GA","ME","ND","NH","SC","TN","WA","WI","WI","WY"}),2,0)</f>
        <v>0</v>
      </c>
      <c r="AS82">
        <f>IF(OR(AO82={"LN","UT"}),3,0)</f>
        <v>0</v>
      </c>
      <c r="AT82">
        <f>IF(OR(AO82={"AL","CO","VA"}),4,0)</f>
        <v>4</v>
      </c>
      <c r="AU82">
        <f>IF(OR(AO82={"DE","MN","NC","NE","OR","PA"}),5,0)</f>
        <v>0</v>
      </c>
      <c r="AV82">
        <f>IF(OR(AO82={"LA","MI","RI"}),7,0)</f>
        <v>0</v>
      </c>
      <c r="AW82">
        <f>IF(OR(AO82={"CA","IL","MD"}),8,0)</f>
        <v>0</v>
      </c>
      <c r="AX82">
        <f>IF(OR(AO82={"CT","DC","MA"}),9,0)</f>
        <v>0</v>
      </c>
      <c r="AY82">
        <f>IF(OR(AO82={"NJ","NY"}),10,0)</f>
        <v>0</v>
      </c>
      <c r="AZ82">
        <f t="shared" si="21"/>
        <v>4</v>
      </c>
      <c r="BA82">
        <f t="shared" si="24"/>
        <v>0</v>
      </c>
      <c r="BB82">
        <f t="shared" si="25"/>
        <v>1</v>
      </c>
    </row>
    <row r="83" spans="1:54" ht="300" x14ac:dyDescent="0.25">
      <c r="A83">
        <v>107</v>
      </c>
      <c r="B83" t="s">
        <v>238</v>
      </c>
      <c r="C83" t="s">
        <v>239</v>
      </c>
      <c r="D83" s="1">
        <v>42235</v>
      </c>
      <c r="E83" s="3">
        <v>0</v>
      </c>
      <c r="F83" s="3">
        <v>0</v>
      </c>
      <c r="G83" s="3">
        <v>0</v>
      </c>
      <c r="I83" s="3" t="s">
        <v>1159</v>
      </c>
      <c r="J83" s="3">
        <f t="shared" si="26"/>
        <v>0</v>
      </c>
      <c r="K83" s="3">
        <f t="shared" si="27"/>
        <v>1</v>
      </c>
      <c r="L83" s="3">
        <f t="shared" si="28"/>
        <v>0</v>
      </c>
      <c r="M83" s="3">
        <f t="shared" si="29"/>
        <v>0</v>
      </c>
      <c r="N83" s="3">
        <f t="shared" si="30"/>
        <v>0</v>
      </c>
      <c r="O83" s="3">
        <f t="shared" si="31"/>
        <v>0</v>
      </c>
      <c r="P83" s="3">
        <f t="shared" si="32"/>
        <v>0</v>
      </c>
      <c r="Q83" s="3">
        <f t="shared" si="33"/>
        <v>0</v>
      </c>
      <c r="R83" s="3" t="s">
        <v>1168</v>
      </c>
      <c r="S83" s="2" t="s">
        <v>240</v>
      </c>
      <c r="T83">
        <v>3</v>
      </c>
      <c r="U83">
        <v>4</v>
      </c>
      <c r="V83">
        <v>7</v>
      </c>
      <c r="W83">
        <f t="shared" si="18"/>
        <v>0</v>
      </c>
      <c r="X83">
        <f t="shared" si="19"/>
        <v>0</v>
      </c>
      <c r="Y83" t="s">
        <v>52</v>
      </c>
      <c r="Z83">
        <f t="shared" si="20"/>
        <v>0</v>
      </c>
      <c r="AA83">
        <f>IF(OR(AE83={"Native american","native american or alaska native"}),1,0)</f>
        <v>0</v>
      </c>
      <c r="AB83">
        <f>IF(OR(AE83={"asian","asian american"}),1,0)</f>
        <v>0</v>
      </c>
      <c r="AC83">
        <f>IF(OR(AE83={"black american or african american","black"}),1,0)</f>
        <v>1</v>
      </c>
      <c r="AD83">
        <f>IF(OR(AE83={"White","White American or European American"}),1,0)</f>
        <v>0</v>
      </c>
      <c r="AE83" t="s">
        <v>53</v>
      </c>
      <c r="AF83">
        <f>IF(OR(AH83={"female","f"}),1,0)</f>
        <v>0</v>
      </c>
      <c r="AG83">
        <f>IF(OR(AH83={"m","male"}),1,0)</f>
        <v>1</v>
      </c>
      <c r="AH83" t="s">
        <v>54</v>
      </c>
      <c r="AI83">
        <v>43.1696837</v>
      </c>
      <c r="AJ83">
        <v>-77.614337000000006</v>
      </c>
      <c r="AK83">
        <v>43.169683999999997</v>
      </c>
      <c r="AL83">
        <v>-77.614337000000006</v>
      </c>
      <c r="AM83" t="s">
        <v>935</v>
      </c>
      <c r="AN83" t="str">
        <f t="shared" si="22"/>
        <v>NY 14605, USA</v>
      </c>
      <c r="AO83" t="str">
        <f t="shared" si="23"/>
        <v>NY</v>
      </c>
      <c r="AP83">
        <f>IF(OR(AO83={"AZ","ID","KS","KY","LA","NM","NV","OK","SD","TX","WV"}),0,0)</f>
        <v>0</v>
      </c>
      <c r="AQ83">
        <f>IF(OR(AO83={"AR","MO","MS","MT","OH","VT"}),1,0)</f>
        <v>0</v>
      </c>
      <c r="AR83">
        <f>IF(OR(AO83={"FL","GA","ME","ND","NH","SC","TN","WA","WI","WI","WY"}),2,0)</f>
        <v>0</v>
      </c>
      <c r="AS83">
        <f>IF(OR(AO83={"LN","UT"}),3,0)</f>
        <v>0</v>
      </c>
      <c r="AT83">
        <f>IF(OR(AO83={"AL","CO","VA"}),4,0)</f>
        <v>0</v>
      </c>
      <c r="AU83">
        <f>IF(OR(AO83={"DE","MN","NC","NE","OR","PA"}),5,0)</f>
        <v>0</v>
      </c>
      <c r="AV83">
        <f>IF(OR(AO83={"LA","MI","RI"}),7,0)</f>
        <v>0</v>
      </c>
      <c r="AW83">
        <f>IF(OR(AO83={"CA","IL","MD"}),8,0)</f>
        <v>0</v>
      </c>
      <c r="AX83">
        <f>IF(OR(AO83={"CT","DC","MA"}),9,0)</f>
        <v>0</v>
      </c>
      <c r="AY83">
        <f>IF(OR(AO83={"NJ","NY"}),10,0)</f>
        <v>10</v>
      </c>
      <c r="AZ83">
        <f t="shared" si="21"/>
        <v>10</v>
      </c>
      <c r="BA83">
        <f t="shared" si="24"/>
        <v>1</v>
      </c>
      <c r="BB83">
        <f t="shared" si="25"/>
        <v>0</v>
      </c>
    </row>
    <row r="84" spans="1:54" x14ac:dyDescent="0.25">
      <c r="A84">
        <v>108</v>
      </c>
      <c r="B84" t="s">
        <v>241</v>
      </c>
      <c r="C84" t="s">
        <v>241</v>
      </c>
      <c r="D84" s="1">
        <v>42224</v>
      </c>
      <c r="E84" s="3">
        <v>0</v>
      </c>
      <c r="F84" s="3">
        <v>0</v>
      </c>
      <c r="G84" s="3">
        <v>0</v>
      </c>
      <c r="I84" s="3" t="s">
        <v>1159</v>
      </c>
      <c r="J84" s="3">
        <f t="shared" si="26"/>
        <v>0</v>
      </c>
      <c r="K84" s="3">
        <f t="shared" si="27"/>
        <v>0</v>
      </c>
      <c r="L84" s="3">
        <f t="shared" si="28"/>
        <v>0</v>
      </c>
      <c r="M84" s="3">
        <f t="shared" si="29"/>
        <v>0</v>
      </c>
      <c r="N84" s="3">
        <f t="shared" si="30"/>
        <v>0</v>
      </c>
      <c r="O84" s="3">
        <f t="shared" si="31"/>
        <v>1</v>
      </c>
      <c r="P84" s="3">
        <f t="shared" si="32"/>
        <v>0</v>
      </c>
      <c r="Q84" s="3">
        <f t="shared" si="33"/>
        <v>0</v>
      </c>
      <c r="R84" s="3" t="s">
        <v>1165</v>
      </c>
      <c r="S84" t="s">
        <v>242</v>
      </c>
      <c r="T84">
        <v>8</v>
      </c>
      <c r="U84">
        <v>0</v>
      </c>
      <c r="V84">
        <v>8</v>
      </c>
      <c r="W84">
        <f t="shared" si="18"/>
        <v>0</v>
      </c>
      <c r="X84">
        <f t="shared" si="19"/>
        <v>0</v>
      </c>
      <c r="Y84" t="s">
        <v>52</v>
      </c>
      <c r="Z84">
        <f t="shared" si="20"/>
        <v>0</v>
      </c>
      <c r="AA84">
        <f>IF(OR(AE84={"Native american","native american or alaska native"}),1,0)</f>
        <v>0</v>
      </c>
      <c r="AB84">
        <f>IF(OR(AE84={"asian","asian american"}),1,0)</f>
        <v>0</v>
      </c>
      <c r="AC84">
        <f>IF(OR(AE84={"black american or african american","black"}),1,0)</f>
        <v>1</v>
      </c>
      <c r="AD84">
        <f>IF(OR(AE84={"White","White American or European American"}),1,0)</f>
        <v>0</v>
      </c>
      <c r="AE84" t="s">
        <v>53</v>
      </c>
      <c r="AF84">
        <f>IF(OR(AH84={"female","f"}),1,0)</f>
        <v>0</v>
      </c>
      <c r="AG84">
        <f>IF(OR(AH84={"m","male"}),1,0)</f>
        <v>1</v>
      </c>
      <c r="AH84" t="s">
        <v>54</v>
      </c>
      <c r="AI84">
        <v>29.797055480000001</v>
      </c>
      <c r="AJ84">
        <v>-95.367638560000003</v>
      </c>
      <c r="AK84">
        <v>29.797055</v>
      </c>
      <c r="AL84">
        <v>-95.367638999999997</v>
      </c>
      <c r="AM84" t="s">
        <v>936</v>
      </c>
      <c r="AN84" t="str">
        <f t="shared" si="22"/>
        <v>TX 77009, USA</v>
      </c>
      <c r="AO84" t="str">
        <f t="shared" si="23"/>
        <v>TX</v>
      </c>
      <c r="AP84">
        <f>IF(OR(AO84={"AZ","ID","KS","KY","LA","NM","NV","OK","SD","TX","WV"}),0,0)</f>
        <v>0</v>
      </c>
      <c r="AQ84">
        <f>IF(OR(AO84={"AR","MO","MS","MT","OH","VT"}),1,0)</f>
        <v>0</v>
      </c>
      <c r="AR84">
        <f>IF(OR(AO84={"FL","GA","ME","ND","NH","SC","TN","WA","WI","WI","WY"}),2,0)</f>
        <v>0</v>
      </c>
      <c r="AS84">
        <f>IF(OR(AO84={"LN","UT"}),3,0)</f>
        <v>0</v>
      </c>
      <c r="AT84">
        <f>IF(OR(AO84={"AL","CO","VA"}),4,0)</f>
        <v>0</v>
      </c>
      <c r="AU84">
        <f>IF(OR(AO84={"DE","MN","NC","NE","OR","PA"}),5,0)</f>
        <v>0</v>
      </c>
      <c r="AV84">
        <f>IF(OR(AO84={"LA","MI","RI"}),7,0)</f>
        <v>0</v>
      </c>
      <c r="AW84">
        <f>IF(OR(AO84={"CA","IL","MD"}),8,0)</f>
        <v>0</v>
      </c>
      <c r="AX84">
        <f>IF(OR(AO84={"CT","DC","MA"}),9,0)</f>
        <v>0</v>
      </c>
      <c r="AY84">
        <f>IF(OR(AO84={"NJ","NY"}),10,0)</f>
        <v>0</v>
      </c>
      <c r="AZ84">
        <f t="shared" si="21"/>
        <v>0</v>
      </c>
      <c r="BA84">
        <f t="shared" si="24"/>
        <v>0</v>
      </c>
      <c r="BB84">
        <f t="shared" si="25"/>
        <v>1</v>
      </c>
    </row>
    <row r="85" spans="1:54" x14ac:dyDescent="0.25">
      <c r="A85">
        <v>109</v>
      </c>
      <c r="B85" t="s">
        <v>243</v>
      </c>
      <c r="C85" t="s">
        <v>244</v>
      </c>
      <c r="D85" s="1">
        <v>42208</v>
      </c>
      <c r="E85" s="3">
        <v>0</v>
      </c>
      <c r="F85" s="3">
        <v>0</v>
      </c>
      <c r="G85" s="3">
        <v>1</v>
      </c>
      <c r="I85" s="3" t="s">
        <v>1159</v>
      </c>
      <c r="J85" s="3">
        <f t="shared" si="26"/>
        <v>0</v>
      </c>
      <c r="K85" s="3">
        <f t="shared" si="27"/>
        <v>0</v>
      </c>
      <c r="L85" s="3">
        <f t="shared" si="28"/>
        <v>0</v>
      </c>
      <c r="M85" s="3">
        <f t="shared" si="29"/>
        <v>0</v>
      </c>
      <c r="N85" s="3">
        <f t="shared" si="30"/>
        <v>0</v>
      </c>
      <c r="O85" s="3">
        <f t="shared" si="31"/>
        <v>0</v>
      </c>
      <c r="P85" s="3">
        <f t="shared" si="32"/>
        <v>1</v>
      </c>
      <c r="Q85" s="3">
        <f t="shared" si="33"/>
        <v>0</v>
      </c>
      <c r="R85" s="3" t="s">
        <v>1163</v>
      </c>
      <c r="S85" t="s">
        <v>245</v>
      </c>
      <c r="T85">
        <v>3</v>
      </c>
      <c r="U85">
        <v>9</v>
      </c>
      <c r="V85">
        <v>11</v>
      </c>
      <c r="W85">
        <f t="shared" si="18"/>
        <v>0</v>
      </c>
      <c r="X85">
        <f t="shared" si="19"/>
        <v>1</v>
      </c>
      <c r="Y85" t="s">
        <v>19</v>
      </c>
      <c r="Z85">
        <f t="shared" si="20"/>
        <v>0</v>
      </c>
      <c r="AA85">
        <f>IF(OR(AE85={"Native american","native american or alaska native"}),1,0)</f>
        <v>0</v>
      </c>
      <c r="AB85">
        <f>IF(OR(AE85={"asian","asian american"}),1,0)</f>
        <v>0</v>
      </c>
      <c r="AC85">
        <f>IF(OR(AE85={"black american or african american","black"}),1,0)</f>
        <v>0</v>
      </c>
      <c r="AD85">
        <f>IF(OR(AE85={"White","White American or European American"}),1,0)</f>
        <v>1</v>
      </c>
      <c r="AE85" t="s">
        <v>61</v>
      </c>
      <c r="AF85">
        <f>IF(OR(AH85={"female","f"}),1,0)</f>
        <v>0</v>
      </c>
      <c r="AG85">
        <f>IF(OR(AH85={"m","male"}),1,0)</f>
        <v>1</v>
      </c>
      <c r="AH85" t="s">
        <v>54</v>
      </c>
      <c r="AI85">
        <v>30.212335379999999</v>
      </c>
      <c r="AJ85">
        <v>-92.031645299999994</v>
      </c>
      <c r="AK85">
        <v>30.212334999999999</v>
      </c>
      <c r="AL85">
        <v>-92.031644999999997</v>
      </c>
      <c r="AM85" t="s">
        <v>937</v>
      </c>
      <c r="AN85" t="str">
        <f t="shared" si="22"/>
        <v>LA 70506, USA</v>
      </c>
      <c r="AO85" t="str">
        <f t="shared" si="23"/>
        <v>LA</v>
      </c>
      <c r="AP85">
        <f>IF(OR(AO85={"AZ","ID","KS","KY","LA","NM","NV","OK","SD","TX","WV"}),0,0)</f>
        <v>0</v>
      </c>
      <c r="AQ85">
        <f>IF(OR(AO85={"AR","MO","MS","MT","OH","VT"}),1,0)</f>
        <v>0</v>
      </c>
      <c r="AR85">
        <f>IF(OR(AO85={"FL","GA","ME","ND","NH","SC","TN","WA","WI","WI","WY"}),2,0)</f>
        <v>0</v>
      </c>
      <c r="AS85">
        <f>IF(OR(AO85={"LN","UT"}),3,0)</f>
        <v>0</v>
      </c>
      <c r="AT85">
        <f>IF(OR(AO85={"AL","CO","VA"}),4,0)</f>
        <v>0</v>
      </c>
      <c r="AU85">
        <f>IF(OR(AO85={"DE","MN","NC","NE","OR","PA"}),5,0)</f>
        <v>0</v>
      </c>
      <c r="AV85">
        <f>IF(OR(AO85={"LA","MI","RI"}),7,0)</f>
        <v>7</v>
      </c>
      <c r="AW85">
        <f>IF(OR(AO85={"CA","IL","MD"}),8,0)</f>
        <v>0</v>
      </c>
      <c r="AX85">
        <f>IF(OR(AO85={"CT","DC","MA"}),9,0)</f>
        <v>0</v>
      </c>
      <c r="AY85">
        <f>IF(OR(AO85={"NJ","NY"}),10,0)</f>
        <v>0</v>
      </c>
      <c r="AZ85">
        <f t="shared" si="21"/>
        <v>7</v>
      </c>
      <c r="BA85">
        <f t="shared" si="24"/>
        <v>1</v>
      </c>
      <c r="BB85">
        <f t="shared" si="25"/>
        <v>0</v>
      </c>
    </row>
    <row r="86" spans="1:54" x14ac:dyDescent="0.25">
      <c r="A86">
        <v>110</v>
      </c>
      <c r="B86" t="s">
        <v>246</v>
      </c>
      <c r="C86" t="s">
        <v>247</v>
      </c>
      <c r="D86" s="1">
        <v>42207</v>
      </c>
      <c r="E86" s="3">
        <v>0</v>
      </c>
      <c r="F86" s="3">
        <v>0</v>
      </c>
      <c r="G86" s="3">
        <v>1</v>
      </c>
      <c r="I86" s="3" t="s">
        <v>1159</v>
      </c>
      <c r="J86" s="3">
        <f t="shared" si="26"/>
        <v>0</v>
      </c>
      <c r="K86" s="3">
        <f t="shared" si="27"/>
        <v>0</v>
      </c>
      <c r="L86" s="3">
        <f t="shared" si="28"/>
        <v>0</v>
      </c>
      <c r="M86" s="3">
        <f t="shared" si="29"/>
        <v>0</v>
      </c>
      <c r="N86" s="3">
        <f t="shared" si="30"/>
        <v>0</v>
      </c>
      <c r="O86" s="3">
        <f t="shared" si="31"/>
        <v>1</v>
      </c>
      <c r="P86" s="3">
        <f t="shared" si="32"/>
        <v>0</v>
      </c>
      <c r="Q86" s="3">
        <f t="shared" si="33"/>
        <v>0</v>
      </c>
      <c r="R86" s="3" t="s">
        <v>1165</v>
      </c>
      <c r="S86" t="s">
        <v>248</v>
      </c>
      <c r="T86">
        <v>4</v>
      </c>
      <c r="U86">
        <v>1</v>
      </c>
      <c r="V86">
        <v>4</v>
      </c>
      <c r="W86">
        <f t="shared" si="18"/>
        <v>0</v>
      </c>
      <c r="X86">
        <f t="shared" si="19"/>
        <v>0</v>
      </c>
      <c r="Y86" t="s">
        <v>52</v>
      </c>
      <c r="Z86">
        <f t="shared" si="20"/>
        <v>0</v>
      </c>
      <c r="AA86">
        <f>IF(OR(AE86={"Native american","native american or alaska native"}),1,0)</f>
        <v>0</v>
      </c>
      <c r="AB86">
        <f>IF(OR(AE86={"asian","asian american"}),1,0)</f>
        <v>0</v>
      </c>
      <c r="AC86">
        <f>IF(OR(AE86={"black american or african american","black"}),1,0)</f>
        <v>0</v>
      </c>
      <c r="AD86">
        <f>IF(OR(AE86={"White","White American or European American"}),1,0)</f>
        <v>1</v>
      </c>
      <c r="AE86" t="s">
        <v>61</v>
      </c>
      <c r="AF86">
        <f>IF(OR(AH86={"female","f"}),1,0)</f>
        <v>0</v>
      </c>
      <c r="AG86">
        <f>IF(OR(AH86={"m","male"}),1,0)</f>
        <v>1</v>
      </c>
      <c r="AH86" t="s">
        <v>54</v>
      </c>
      <c r="AI86">
        <v>34.050575449999997</v>
      </c>
      <c r="AJ86">
        <v>-84.068722620000003</v>
      </c>
      <c r="AK86">
        <v>34.050575000000002</v>
      </c>
      <c r="AL86">
        <v>-84.068723000000006</v>
      </c>
      <c r="AM86" t="s">
        <v>938</v>
      </c>
      <c r="AN86" t="str">
        <f t="shared" si="22"/>
        <v>GA 30024, USA</v>
      </c>
      <c r="AO86" t="str">
        <f t="shared" si="23"/>
        <v>GA</v>
      </c>
      <c r="AP86">
        <f>IF(OR(AO86={"AZ","ID","KS","KY","LA","NM","NV","OK","SD","TX","WV"}),0,0)</f>
        <v>0</v>
      </c>
      <c r="AQ86">
        <f>IF(OR(AO86={"AR","MO","MS","MT","OH","VT"}),1,0)</f>
        <v>0</v>
      </c>
      <c r="AR86">
        <f>IF(OR(AO86={"FL","GA","ME","ND","NH","SC","TN","WA","WI","WI","WY"}),2,0)</f>
        <v>2</v>
      </c>
      <c r="AS86">
        <f>IF(OR(AO86={"LN","UT"}),3,0)</f>
        <v>0</v>
      </c>
      <c r="AT86">
        <f>IF(OR(AO86={"AL","CO","VA"}),4,0)</f>
        <v>0</v>
      </c>
      <c r="AU86">
        <f>IF(OR(AO86={"DE","MN","NC","NE","OR","PA"}),5,0)</f>
        <v>0</v>
      </c>
      <c r="AV86">
        <f>IF(OR(AO86={"LA","MI","RI"}),7,0)</f>
        <v>0</v>
      </c>
      <c r="AW86">
        <f>IF(OR(AO86={"CA","IL","MD"}),8,0)</f>
        <v>0</v>
      </c>
      <c r="AX86">
        <f>IF(OR(AO86={"CT","DC","MA"}),9,0)</f>
        <v>0</v>
      </c>
      <c r="AY86">
        <f>IF(OR(AO86={"NJ","NY"}),10,0)</f>
        <v>0</v>
      </c>
      <c r="AZ86">
        <f t="shared" si="21"/>
        <v>2</v>
      </c>
      <c r="BA86">
        <f t="shared" si="24"/>
        <v>0</v>
      </c>
      <c r="BB86">
        <f t="shared" si="25"/>
        <v>1</v>
      </c>
    </row>
    <row r="87" spans="1:54" x14ac:dyDescent="0.25">
      <c r="A87">
        <v>111</v>
      </c>
      <c r="B87" t="s">
        <v>249</v>
      </c>
      <c r="C87" t="s">
        <v>250</v>
      </c>
      <c r="D87" s="1">
        <v>42201</v>
      </c>
      <c r="E87" s="3">
        <v>0</v>
      </c>
      <c r="F87" s="3">
        <v>1</v>
      </c>
      <c r="G87" s="3">
        <v>0</v>
      </c>
      <c r="I87" s="3">
        <v>24</v>
      </c>
      <c r="J87" s="3">
        <f t="shared" si="26"/>
        <v>0</v>
      </c>
      <c r="K87" s="3">
        <f t="shared" si="27"/>
        <v>0</v>
      </c>
      <c r="L87" s="3">
        <f t="shared" si="28"/>
        <v>0</v>
      </c>
      <c r="M87" s="3">
        <f t="shared" si="29"/>
        <v>0</v>
      </c>
      <c r="N87" s="3">
        <f t="shared" si="30"/>
        <v>1</v>
      </c>
      <c r="O87" s="3">
        <f t="shared" si="31"/>
        <v>0</v>
      </c>
      <c r="P87" s="3">
        <f t="shared" si="32"/>
        <v>0</v>
      </c>
      <c r="Q87" s="3">
        <f t="shared" si="33"/>
        <v>0</v>
      </c>
      <c r="R87" s="3" t="s">
        <v>1167</v>
      </c>
      <c r="S87" t="s">
        <v>251</v>
      </c>
      <c r="T87">
        <v>5</v>
      </c>
      <c r="U87">
        <v>2</v>
      </c>
      <c r="V87">
        <v>7</v>
      </c>
      <c r="W87">
        <f t="shared" si="18"/>
        <v>0</v>
      </c>
      <c r="X87">
        <f t="shared" si="19"/>
        <v>0</v>
      </c>
      <c r="Y87" t="s">
        <v>15</v>
      </c>
      <c r="Z87">
        <f t="shared" si="20"/>
        <v>0</v>
      </c>
      <c r="AA87">
        <f>IF(OR(AE87={"Native american","native american or alaska native"}),1,0)</f>
        <v>0</v>
      </c>
      <c r="AB87">
        <f>IF(OR(AE87={"asian","asian american"}),1,0)</f>
        <v>0</v>
      </c>
      <c r="AC87">
        <f>IF(OR(AE87={"black american or african american","black"}),1,0)</f>
        <v>0</v>
      </c>
      <c r="AD87">
        <f>IF(OR(AE87={"White","White American or European American"}),1,0)</f>
        <v>0</v>
      </c>
      <c r="AE87" t="s">
        <v>51</v>
      </c>
      <c r="AF87">
        <f>IF(OR(AH87={"female","f"}),1,0)</f>
        <v>0</v>
      </c>
      <c r="AG87">
        <f>IF(OR(AH87={"m","male"}),1,0)</f>
        <v>1</v>
      </c>
      <c r="AH87" t="s">
        <v>54</v>
      </c>
      <c r="AI87">
        <v>35.047156999999999</v>
      </c>
      <c r="AJ87">
        <v>-85.311819</v>
      </c>
      <c r="AK87">
        <v>35.047156999999999</v>
      </c>
      <c r="AL87">
        <v>-85.311819</v>
      </c>
      <c r="AM87" t="s">
        <v>939</v>
      </c>
      <c r="AN87" t="str">
        <f t="shared" si="22"/>
        <v>TN 37402, USA</v>
      </c>
      <c r="AO87" t="str">
        <f t="shared" si="23"/>
        <v>TN</v>
      </c>
      <c r="AP87">
        <f>IF(OR(AO87={"AZ","ID","KS","KY","LA","NM","NV","OK","SD","TX","WV"}),0,0)</f>
        <v>0</v>
      </c>
      <c r="AQ87">
        <f>IF(OR(AO87={"AR","MO","MS","MT","OH","VT"}),1,0)</f>
        <v>0</v>
      </c>
      <c r="AR87">
        <f>IF(OR(AO87={"FL","GA","ME","ND","NH","SC","TN","WA","WI","WI","WY"}),2,0)</f>
        <v>2</v>
      </c>
      <c r="AS87">
        <f>IF(OR(AO87={"LN","UT"}),3,0)</f>
        <v>0</v>
      </c>
      <c r="AT87">
        <f>IF(OR(AO87={"AL","CO","VA"}),4,0)</f>
        <v>0</v>
      </c>
      <c r="AU87">
        <f>IF(OR(AO87={"DE","MN","NC","NE","OR","PA"}),5,0)</f>
        <v>0</v>
      </c>
      <c r="AV87">
        <f>IF(OR(AO87={"LA","MI","RI"}),7,0)</f>
        <v>0</v>
      </c>
      <c r="AW87">
        <f>IF(OR(AO87={"CA","IL","MD"}),8,0)</f>
        <v>0</v>
      </c>
      <c r="AX87">
        <f>IF(OR(AO87={"CT","DC","MA"}),9,0)</f>
        <v>0</v>
      </c>
      <c r="AY87">
        <f>IF(OR(AO87={"NJ","NY"}),10,0)</f>
        <v>0</v>
      </c>
      <c r="AZ87">
        <f t="shared" si="21"/>
        <v>2</v>
      </c>
      <c r="BA87">
        <f t="shared" si="24"/>
        <v>0</v>
      </c>
      <c r="BB87">
        <f t="shared" si="25"/>
        <v>1</v>
      </c>
    </row>
    <row r="88" spans="1:54" x14ac:dyDescent="0.25">
      <c r="A88">
        <v>113</v>
      </c>
      <c r="B88" t="s">
        <v>252</v>
      </c>
      <c r="C88" t="s">
        <v>253</v>
      </c>
      <c r="D88" s="1">
        <v>42197</v>
      </c>
      <c r="E88" s="3">
        <v>0</v>
      </c>
      <c r="F88" s="3">
        <v>1</v>
      </c>
      <c r="G88" s="3">
        <v>0</v>
      </c>
      <c r="I88" s="3" t="s">
        <v>1159</v>
      </c>
      <c r="J88" s="3">
        <f t="shared" si="26"/>
        <v>0</v>
      </c>
      <c r="K88" s="3">
        <f t="shared" si="27"/>
        <v>0</v>
      </c>
      <c r="L88" s="3">
        <f t="shared" si="28"/>
        <v>0</v>
      </c>
      <c r="M88" s="3">
        <f t="shared" si="29"/>
        <v>0</v>
      </c>
      <c r="N88" s="3">
        <f t="shared" si="30"/>
        <v>0</v>
      </c>
      <c r="O88" s="3">
        <f t="shared" si="31"/>
        <v>1</v>
      </c>
      <c r="P88" s="3">
        <f t="shared" si="32"/>
        <v>0</v>
      </c>
      <c r="Q88" s="3">
        <f t="shared" si="33"/>
        <v>0</v>
      </c>
      <c r="R88" s="3" t="s">
        <v>1165</v>
      </c>
      <c r="S88" t="s">
        <v>254</v>
      </c>
      <c r="T88">
        <v>2</v>
      </c>
      <c r="U88">
        <v>3</v>
      </c>
      <c r="V88">
        <v>4</v>
      </c>
      <c r="W88">
        <f t="shared" si="18"/>
        <v>0</v>
      </c>
      <c r="X88">
        <f t="shared" si="19"/>
        <v>0</v>
      </c>
      <c r="Y88" t="s">
        <v>52</v>
      </c>
      <c r="Z88">
        <f t="shared" si="20"/>
        <v>0</v>
      </c>
      <c r="AA88">
        <f>IF(OR(AE88={"Native american","native american or alaska native"}),1,0)</f>
        <v>0</v>
      </c>
      <c r="AB88">
        <f>IF(OR(AE88={"asian","asian american"}),1,0)</f>
        <v>0</v>
      </c>
      <c r="AC88">
        <f>IF(OR(AE88={"black american or african american","black"}),1,0)</f>
        <v>0</v>
      </c>
      <c r="AD88">
        <f>IF(OR(AE88={"White","White American or European American"}),1,0)</f>
        <v>0</v>
      </c>
      <c r="AE88" t="s">
        <v>52</v>
      </c>
      <c r="AF88">
        <f>IF(OR(AH88={"female","f"}),1,0)</f>
        <v>0</v>
      </c>
      <c r="AG88">
        <f>IF(OR(AH88={"m","male"}),1,0)</f>
        <v>1</v>
      </c>
      <c r="AH88" t="s">
        <v>54</v>
      </c>
      <c r="AI88">
        <v>41.894999460000001</v>
      </c>
      <c r="AJ88">
        <v>-87.819413920000002</v>
      </c>
      <c r="AK88">
        <v>41.894998999999999</v>
      </c>
      <c r="AL88">
        <v>-87.819413999999995</v>
      </c>
      <c r="AM88" t="s">
        <v>940</v>
      </c>
      <c r="AN88" t="str">
        <f t="shared" si="22"/>
        <v>IL 60305, USA</v>
      </c>
      <c r="AO88" t="str">
        <f t="shared" si="23"/>
        <v>IL</v>
      </c>
      <c r="AP88">
        <f>IF(OR(AO88={"AZ","ID","KS","KY","LA","NM","NV","OK","SD","TX","WV"}),0,0)</f>
        <v>0</v>
      </c>
      <c r="AQ88">
        <f>IF(OR(AO88={"AR","MO","MS","MT","OH","VT"}),1,0)</f>
        <v>0</v>
      </c>
      <c r="AR88">
        <f>IF(OR(AO88={"FL","GA","ME","ND","NH","SC","TN","WA","WI","WI","WY"}),2,0)</f>
        <v>0</v>
      </c>
      <c r="AS88">
        <f>IF(OR(AO88={"LN","UT"}),3,0)</f>
        <v>0</v>
      </c>
      <c r="AT88">
        <f>IF(OR(AO88={"AL","CO","VA"}),4,0)</f>
        <v>0</v>
      </c>
      <c r="AU88">
        <f>IF(OR(AO88={"DE","MN","NC","NE","OR","PA"}),5,0)</f>
        <v>0</v>
      </c>
      <c r="AV88">
        <f>IF(OR(AO88={"LA","MI","RI"}),7,0)</f>
        <v>0</v>
      </c>
      <c r="AW88">
        <f>IF(OR(AO88={"CA","IL","MD"}),8,0)</f>
        <v>8</v>
      </c>
      <c r="AX88">
        <f>IF(OR(AO88={"CT","DC","MA"}),9,0)</f>
        <v>0</v>
      </c>
      <c r="AY88">
        <f>IF(OR(AO88={"NJ","NY"}),10,0)</f>
        <v>0</v>
      </c>
      <c r="AZ88">
        <f t="shared" si="21"/>
        <v>8</v>
      </c>
      <c r="BA88">
        <f t="shared" si="24"/>
        <v>1</v>
      </c>
      <c r="BB88">
        <f t="shared" si="25"/>
        <v>0</v>
      </c>
    </row>
    <row r="89" spans="1:54" x14ac:dyDescent="0.25">
      <c r="A89">
        <v>114</v>
      </c>
      <c r="B89" t="s">
        <v>255</v>
      </c>
      <c r="C89" t="s">
        <v>256</v>
      </c>
      <c r="D89" s="1">
        <v>42175</v>
      </c>
      <c r="E89" s="3">
        <v>0</v>
      </c>
      <c r="F89" s="3">
        <v>0</v>
      </c>
      <c r="G89" s="3">
        <v>0</v>
      </c>
      <c r="I89" s="3" t="s">
        <v>1159</v>
      </c>
      <c r="J89" s="3">
        <f t="shared" si="26"/>
        <v>0</v>
      </c>
      <c r="K89" s="3">
        <f t="shared" si="27"/>
        <v>1</v>
      </c>
      <c r="L89" s="3">
        <f t="shared" si="28"/>
        <v>0</v>
      </c>
      <c r="M89" s="3">
        <f t="shared" si="29"/>
        <v>0</v>
      </c>
      <c r="N89" s="3">
        <f t="shared" si="30"/>
        <v>0</v>
      </c>
      <c r="O89" s="3">
        <f t="shared" si="31"/>
        <v>0</v>
      </c>
      <c r="P89" s="3">
        <f t="shared" si="32"/>
        <v>0</v>
      </c>
      <c r="Q89" s="3">
        <f t="shared" si="33"/>
        <v>0</v>
      </c>
      <c r="R89" s="3" t="s">
        <v>1168</v>
      </c>
      <c r="S89" t="s">
        <v>257</v>
      </c>
      <c r="T89">
        <v>0</v>
      </c>
      <c r="U89">
        <v>4</v>
      </c>
      <c r="V89">
        <v>4</v>
      </c>
      <c r="W89">
        <f t="shared" si="18"/>
        <v>0</v>
      </c>
      <c r="X89">
        <f t="shared" si="19"/>
        <v>0</v>
      </c>
      <c r="Y89" t="s">
        <v>52</v>
      </c>
      <c r="Z89">
        <f t="shared" si="20"/>
        <v>0</v>
      </c>
      <c r="AA89">
        <f>IF(OR(AE89={"Native american","native american or alaska native"}),1,0)</f>
        <v>0</v>
      </c>
      <c r="AB89">
        <f>IF(OR(AE89={"asian","asian american"}),1,0)</f>
        <v>0</v>
      </c>
      <c r="AC89">
        <f>IF(OR(AE89={"black american or african american","black"}),1,0)</f>
        <v>0</v>
      </c>
      <c r="AD89">
        <f>IF(OR(AE89={"White","White American or European American"}),1,0)</f>
        <v>0</v>
      </c>
      <c r="AE89" t="s">
        <v>258</v>
      </c>
      <c r="AF89">
        <f>IF(OR(AH89={"female","f"}),1,0)</f>
        <v>0</v>
      </c>
      <c r="AG89">
        <f>IF(OR(AH89={"m","male"}),1,0)</f>
        <v>1</v>
      </c>
      <c r="AH89" t="s">
        <v>54</v>
      </c>
      <c r="AI89">
        <v>34.863798639999999</v>
      </c>
      <c r="AJ89">
        <v>-79.999678099999997</v>
      </c>
      <c r="AK89">
        <v>34.863799</v>
      </c>
      <c r="AL89">
        <v>-79.999678000000003</v>
      </c>
      <c r="AM89" t="s">
        <v>941</v>
      </c>
      <c r="AN89" t="str">
        <f t="shared" si="22"/>
        <v>NC 28119, USA</v>
      </c>
      <c r="AO89" t="str">
        <f t="shared" si="23"/>
        <v>NC</v>
      </c>
      <c r="AP89">
        <f>IF(OR(AO89={"AZ","ID","KS","KY","LA","NM","NV","OK","SD","TX","WV"}),0,0)</f>
        <v>0</v>
      </c>
      <c r="AQ89">
        <f>IF(OR(AO89={"AR","MO","MS","MT","OH","VT"}),1,0)</f>
        <v>0</v>
      </c>
      <c r="AR89">
        <f>IF(OR(AO89={"FL","GA","ME","ND","NH","SC","TN","WA","WI","WI","WY"}),2,0)</f>
        <v>0</v>
      </c>
      <c r="AS89">
        <f>IF(OR(AO89={"LN","UT"}),3,0)</f>
        <v>0</v>
      </c>
      <c r="AT89">
        <f>IF(OR(AO89={"AL","CO","VA"}),4,0)</f>
        <v>0</v>
      </c>
      <c r="AU89">
        <f>IF(OR(AO89={"DE","MN","NC","NE","OR","PA"}),5,0)</f>
        <v>5</v>
      </c>
      <c r="AV89">
        <f>IF(OR(AO89={"LA","MI","RI"}),7,0)</f>
        <v>0</v>
      </c>
      <c r="AW89">
        <f>IF(OR(AO89={"CA","IL","MD"}),8,0)</f>
        <v>0</v>
      </c>
      <c r="AX89">
        <f>IF(OR(AO89={"CT","DC","MA"}),9,0)</f>
        <v>0</v>
      </c>
      <c r="AY89">
        <f>IF(OR(AO89={"NJ","NY"}),10,0)</f>
        <v>0</v>
      </c>
      <c r="AZ89">
        <f t="shared" si="21"/>
        <v>5</v>
      </c>
      <c r="BA89">
        <f t="shared" si="24"/>
        <v>1</v>
      </c>
      <c r="BB89">
        <f t="shared" si="25"/>
        <v>0</v>
      </c>
    </row>
    <row r="90" spans="1:54" x14ac:dyDescent="0.25">
      <c r="A90">
        <v>115</v>
      </c>
      <c r="B90" t="s">
        <v>259</v>
      </c>
      <c r="C90" t="s">
        <v>260</v>
      </c>
      <c r="D90" s="1">
        <v>42172</v>
      </c>
      <c r="E90" s="3">
        <v>0</v>
      </c>
      <c r="F90" s="3">
        <v>0</v>
      </c>
      <c r="G90" s="3">
        <v>0</v>
      </c>
      <c r="I90" s="3">
        <v>21</v>
      </c>
      <c r="J90" s="3">
        <f t="shared" si="26"/>
        <v>0</v>
      </c>
      <c r="K90" s="3">
        <f t="shared" si="27"/>
        <v>0</v>
      </c>
      <c r="L90" s="3">
        <f t="shared" si="28"/>
        <v>0</v>
      </c>
      <c r="M90" s="3">
        <f t="shared" si="29"/>
        <v>0</v>
      </c>
      <c r="N90" s="3">
        <f t="shared" si="30"/>
        <v>1</v>
      </c>
      <c r="O90" s="3">
        <f t="shared" si="31"/>
        <v>0</v>
      </c>
      <c r="P90" s="3">
        <f t="shared" si="32"/>
        <v>0</v>
      </c>
      <c r="Q90" s="3">
        <f t="shared" si="33"/>
        <v>0</v>
      </c>
      <c r="R90" s="3" t="s">
        <v>1167</v>
      </c>
      <c r="S90" t="s">
        <v>261</v>
      </c>
      <c r="T90">
        <v>9</v>
      </c>
      <c r="U90">
        <v>1</v>
      </c>
      <c r="V90">
        <v>10</v>
      </c>
      <c r="W90">
        <f t="shared" si="18"/>
        <v>0</v>
      </c>
      <c r="X90">
        <f t="shared" si="19"/>
        <v>0</v>
      </c>
      <c r="Y90" t="s">
        <v>262</v>
      </c>
      <c r="Z90">
        <f t="shared" si="20"/>
        <v>0</v>
      </c>
      <c r="AA90">
        <f>IF(OR(AE90={"Native american","native american or alaska native"}),1,0)</f>
        <v>0</v>
      </c>
      <c r="AB90">
        <f>IF(OR(AE90={"asian","asian american"}),1,0)</f>
        <v>0</v>
      </c>
      <c r="AC90">
        <f>IF(OR(AE90={"black american or african american","black"}),1,0)</f>
        <v>0</v>
      </c>
      <c r="AD90">
        <f>IF(OR(AE90={"White","White American or European American"}),1,0)</f>
        <v>1</v>
      </c>
      <c r="AE90" t="s">
        <v>25</v>
      </c>
      <c r="AF90">
        <f>IF(OR(AH90={"female","f"}),1,0)</f>
        <v>0</v>
      </c>
      <c r="AG90">
        <f>IF(OR(AH90={"m","male"}),1,0)</f>
        <v>1</v>
      </c>
      <c r="AH90" t="s">
        <v>54</v>
      </c>
      <c r="AI90">
        <v>32.788387</v>
      </c>
      <c r="AJ90">
        <v>-79.933143000000001</v>
      </c>
      <c r="AK90">
        <v>32.788387</v>
      </c>
      <c r="AL90">
        <v>-79.933143000000001</v>
      </c>
      <c r="AM90" t="s">
        <v>942</v>
      </c>
      <c r="AN90" t="str">
        <f t="shared" si="22"/>
        <v>SC 29403, USA</v>
      </c>
      <c r="AO90" t="str">
        <f t="shared" si="23"/>
        <v>SC</v>
      </c>
      <c r="AP90">
        <f>IF(OR(AO90={"AZ","ID","KS","KY","LA","NM","NV","OK","SD","TX","WV"}),0,0)</f>
        <v>0</v>
      </c>
      <c r="AQ90">
        <f>IF(OR(AO90={"AR","MO","MS","MT","OH","VT"}),1,0)</f>
        <v>0</v>
      </c>
      <c r="AR90">
        <f>IF(OR(AO90={"FL","GA","ME","ND","NH","SC","TN","WA","WI","WI","WY"}),2,0)</f>
        <v>2</v>
      </c>
      <c r="AS90">
        <f>IF(OR(AO90={"LN","UT"}),3,0)</f>
        <v>0</v>
      </c>
      <c r="AT90">
        <f>IF(OR(AO90={"AL","CO","VA"}),4,0)</f>
        <v>0</v>
      </c>
      <c r="AU90">
        <f>IF(OR(AO90={"DE","MN","NC","NE","OR","PA"}),5,0)</f>
        <v>0</v>
      </c>
      <c r="AV90">
        <f>IF(OR(AO90={"LA","MI","RI"}),7,0)</f>
        <v>0</v>
      </c>
      <c r="AW90">
        <f>IF(OR(AO90={"CA","IL","MD"}),8,0)</f>
        <v>0</v>
      </c>
      <c r="AX90">
        <f>IF(OR(AO90={"CT","DC","MA"}),9,0)</f>
        <v>0</v>
      </c>
      <c r="AY90">
        <f>IF(OR(AO90={"NJ","NY"}),10,0)</f>
        <v>0</v>
      </c>
      <c r="AZ90">
        <f t="shared" si="21"/>
        <v>2</v>
      </c>
      <c r="BA90">
        <f t="shared" si="24"/>
        <v>0</v>
      </c>
      <c r="BB90">
        <f t="shared" si="25"/>
        <v>1</v>
      </c>
    </row>
    <row r="91" spans="1:54" x14ac:dyDescent="0.25">
      <c r="A91">
        <v>117</v>
      </c>
      <c r="B91" t="s">
        <v>263</v>
      </c>
      <c r="C91" t="s">
        <v>264</v>
      </c>
      <c r="D91" s="1">
        <v>42171</v>
      </c>
      <c r="E91" s="3">
        <v>0</v>
      </c>
      <c r="F91" s="3">
        <v>0</v>
      </c>
      <c r="G91" s="3">
        <v>0</v>
      </c>
      <c r="I91" s="3" t="s">
        <v>1159</v>
      </c>
      <c r="J91" s="3">
        <f t="shared" si="26"/>
        <v>0</v>
      </c>
      <c r="K91" s="3">
        <f t="shared" si="27"/>
        <v>0</v>
      </c>
      <c r="L91" s="3">
        <f t="shared" si="28"/>
        <v>0</v>
      </c>
      <c r="M91" s="3">
        <f t="shared" si="29"/>
        <v>0</v>
      </c>
      <c r="N91" s="3">
        <f t="shared" si="30"/>
        <v>0</v>
      </c>
      <c r="O91" s="3">
        <f t="shared" si="31"/>
        <v>1</v>
      </c>
      <c r="P91" s="3">
        <f t="shared" si="32"/>
        <v>0</v>
      </c>
      <c r="Q91" s="3">
        <f t="shared" si="33"/>
        <v>0</v>
      </c>
      <c r="R91" s="3" t="s">
        <v>1165</v>
      </c>
      <c r="S91" t="s">
        <v>265</v>
      </c>
      <c r="T91">
        <v>0</v>
      </c>
      <c r="U91">
        <v>4</v>
      </c>
      <c r="V91">
        <v>4</v>
      </c>
      <c r="W91">
        <f t="shared" si="18"/>
        <v>0</v>
      </c>
      <c r="X91">
        <f t="shared" si="19"/>
        <v>0</v>
      </c>
      <c r="Y91" t="s">
        <v>52</v>
      </c>
      <c r="Z91">
        <f t="shared" si="20"/>
        <v>0</v>
      </c>
      <c r="AA91">
        <f>IF(OR(AE91={"Native american","native american or alaska native"}),1,0)</f>
        <v>0</v>
      </c>
      <c r="AB91">
        <f>IF(OR(AE91={"asian","asian american"}),1,0)</f>
        <v>0</v>
      </c>
      <c r="AC91">
        <f>IF(OR(AE91={"black american or african american","black"}),1,0)</f>
        <v>1</v>
      </c>
      <c r="AD91">
        <f>IF(OR(AE91={"White","White American or European American"}),1,0)</f>
        <v>0</v>
      </c>
      <c r="AE91" t="s">
        <v>53</v>
      </c>
      <c r="AF91">
        <f>IF(OR(AH91={"female","f"}),1,0)</f>
        <v>0</v>
      </c>
      <c r="AG91">
        <f>IF(OR(AH91={"m","male"}),1,0)</f>
        <v>1</v>
      </c>
      <c r="AH91" t="s">
        <v>54</v>
      </c>
      <c r="AI91">
        <v>25.943267070000001</v>
      </c>
      <c r="AJ91">
        <v>-80.242532429999997</v>
      </c>
      <c r="AK91">
        <v>25.943266999999999</v>
      </c>
      <c r="AL91">
        <v>-80.242531999999997</v>
      </c>
      <c r="AM91" t="s">
        <v>943</v>
      </c>
      <c r="AN91" t="str">
        <f t="shared" si="22"/>
        <v>FL 33056, USA</v>
      </c>
      <c r="AO91" t="str">
        <f t="shared" si="23"/>
        <v>FL</v>
      </c>
      <c r="AP91">
        <f>IF(OR(AO91={"AZ","ID","KS","KY","LA","NM","NV","OK","SD","TX","WV"}),0,0)</f>
        <v>0</v>
      </c>
      <c r="AQ91">
        <f>IF(OR(AO91={"AR","MO","MS","MT","OH","VT"}),1,0)</f>
        <v>0</v>
      </c>
      <c r="AR91">
        <f>IF(OR(AO91={"FL","GA","ME","ND","NH","SC","TN","WA","WI","WI","WY"}),2,0)</f>
        <v>2</v>
      </c>
      <c r="AS91">
        <f>IF(OR(AO91={"LN","UT"}),3,0)</f>
        <v>0</v>
      </c>
      <c r="AT91">
        <f>IF(OR(AO91={"AL","CO","VA"}),4,0)</f>
        <v>0</v>
      </c>
      <c r="AU91">
        <f>IF(OR(AO91={"DE","MN","NC","NE","OR","PA"}),5,0)</f>
        <v>0</v>
      </c>
      <c r="AV91">
        <f>IF(OR(AO91={"LA","MI","RI"}),7,0)</f>
        <v>0</v>
      </c>
      <c r="AW91">
        <f>IF(OR(AO91={"CA","IL","MD"}),8,0)</f>
        <v>0</v>
      </c>
      <c r="AX91">
        <f>IF(OR(AO91={"CT","DC","MA"}),9,0)</f>
        <v>0</v>
      </c>
      <c r="AY91">
        <f>IF(OR(AO91={"NJ","NY"}),10,0)</f>
        <v>0</v>
      </c>
      <c r="AZ91">
        <f t="shared" si="21"/>
        <v>2</v>
      </c>
      <c r="BA91">
        <f t="shared" si="24"/>
        <v>0</v>
      </c>
      <c r="BB91">
        <f t="shared" si="25"/>
        <v>1</v>
      </c>
    </row>
    <row r="92" spans="1:54" x14ac:dyDescent="0.25">
      <c r="A92">
        <v>118</v>
      </c>
      <c r="B92" t="s">
        <v>266</v>
      </c>
      <c r="C92" t="s">
        <v>267</v>
      </c>
      <c r="D92" s="1">
        <v>42166</v>
      </c>
      <c r="E92" s="3">
        <v>0</v>
      </c>
      <c r="F92" s="3">
        <v>0</v>
      </c>
      <c r="G92" s="3">
        <v>1</v>
      </c>
      <c r="I92" s="3">
        <v>27</v>
      </c>
      <c r="J92" s="3">
        <f t="shared" si="26"/>
        <v>0</v>
      </c>
      <c r="K92" s="3">
        <f t="shared" si="27"/>
        <v>0</v>
      </c>
      <c r="L92" s="3">
        <f t="shared" si="28"/>
        <v>0</v>
      </c>
      <c r="M92" s="3">
        <f t="shared" si="29"/>
        <v>0</v>
      </c>
      <c r="N92" s="3">
        <f t="shared" si="30"/>
        <v>0</v>
      </c>
      <c r="O92" s="3">
        <f t="shared" si="31"/>
        <v>0</v>
      </c>
      <c r="P92" s="3">
        <f t="shared" si="32"/>
        <v>1</v>
      </c>
      <c r="Q92" s="3">
        <f t="shared" si="33"/>
        <v>0</v>
      </c>
      <c r="R92" s="3" t="s">
        <v>1163</v>
      </c>
      <c r="S92" t="s">
        <v>268</v>
      </c>
      <c r="T92">
        <v>3</v>
      </c>
      <c r="U92">
        <v>1</v>
      </c>
      <c r="V92">
        <v>4</v>
      </c>
      <c r="W92">
        <f t="shared" si="18"/>
        <v>0</v>
      </c>
      <c r="X92">
        <f t="shared" si="19"/>
        <v>1</v>
      </c>
      <c r="Y92" t="s">
        <v>19</v>
      </c>
      <c r="Z92">
        <f t="shared" si="20"/>
        <v>1</v>
      </c>
      <c r="AA92">
        <f>IF(OR(AE92={"Native american","native american or alaska native"}),1,0)</f>
        <v>0</v>
      </c>
      <c r="AB92">
        <f>IF(OR(AE92={"asian","asian american"}),1,0)</f>
        <v>0</v>
      </c>
      <c r="AC92">
        <f>IF(OR(AE92={"black american or african american","black"}),1,0)</f>
        <v>0</v>
      </c>
      <c r="AD92">
        <f>IF(OR(AE92={"White","White American or European American"}),1,0)</f>
        <v>0</v>
      </c>
      <c r="AE92" t="s">
        <v>39</v>
      </c>
      <c r="AF92">
        <f>IF(OR(AH92={"female","f"}),1,0)</f>
        <v>0</v>
      </c>
      <c r="AG92">
        <f>IF(OR(AH92={"m","male"}),1,0)</f>
        <v>1</v>
      </c>
      <c r="AH92" t="s">
        <v>21</v>
      </c>
      <c r="AK92" t="s">
        <v>873</v>
      </c>
      <c r="AL92" t="s">
        <v>873</v>
      </c>
      <c r="AM92" t="s">
        <v>1137</v>
      </c>
      <c r="AN92" t="str">
        <f t="shared" si="22"/>
        <v>WIvalid input</v>
      </c>
      <c r="AO92" t="str">
        <f t="shared" si="23"/>
        <v>WI</v>
      </c>
      <c r="AP92">
        <f>IF(OR(AO92={"AZ","ID","KS","KY","LA","NM","NV","OK","SD","TX","WV"}),0,0)</f>
        <v>0</v>
      </c>
      <c r="AQ92">
        <f>IF(OR(AO92={"AR","MO","MS","MT","OH","VT"}),1,0)</f>
        <v>0</v>
      </c>
      <c r="AR92">
        <f>IF(OR(AO92={"FL","GA","ME","ND","NH","SC","TN","WA","WI","WI","WY"}),2,0)</f>
        <v>2</v>
      </c>
      <c r="AS92">
        <f>IF(OR(AO92={"LN","UT"}),3,0)</f>
        <v>0</v>
      </c>
      <c r="AT92">
        <f>IF(OR(AO92={"AL","CO","VA"}),4,0)</f>
        <v>0</v>
      </c>
      <c r="AU92">
        <f>IF(OR(AO92={"DE","MN","NC","NE","OR","PA"}),5,0)</f>
        <v>0</v>
      </c>
      <c r="AV92">
        <f>IF(OR(AO92={"LA","MI","RI"}),7,0)</f>
        <v>0</v>
      </c>
      <c r="AW92">
        <f>IF(OR(AO92={"CA","IL","MD"}),8,0)</f>
        <v>0</v>
      </c>
      <c r="AX92">
        <f>IF(OR(AO92={"CT","DC","MA"}),9,0)</f>
        <v>0</v>
      </c>
      <c r="AY92">
        <f>IF(OR(AO92={"NJ","NY"}),10,0)</f>
        <v>0</v>
      </c>
      <c r="AZ92">
        <f t="shared" si="21"/>
        <v>2</v>
      </c>
      <c r="BA92">
        <f t="shared" si="24"/>
        <v>0</v>
      </c>
      <c r="BB92">
        <f t="shared" si="25"/>
        <v>1</v>
      </c>
    </row>
    <row r="93" spans="1:54" x14ac:dyDescent="0.25">
      <c r="A93">
        <v>119</v>
      </c>
      <c r="B93" t="s">
        <v>269</v>
      </c>
      <c r="C93" t="s">
        <v>270</v>
      </c>
      <c r="D93" s="1">
        <v>42162</v>
      </c>
      <c r="E93" s="3">
        <v>0</v>
      </c>
      <c r="F93" s="3">
        <v>0</v>
      </c>
      <c r="G93" s="3">
        <v>1</v>
      </c>
      <c r="I93" s="3" t="s">
        <v>1159</v>
      </c>
      <c r="J93" s="3">
        <f t="shared" si="26"/>
        <v>0</v>
      </c>
      <c r="K93" s="3">
        <f t="shared" si="27"/>
        <v>0</v>
      </c>
      <c r="L93" s="3">
        <f t="shared" si="28"/>
        <v>0</v>
      </c>
      <c r="M93" s="3">
        <f t="shared" si="29"/>
        <v>0</v>
      </c>
      <c r="N93" s="3">
        <f t="shared" si="30"/>
        <v>0</v>
      </c>
      <c r="O93" s="3">
        <f t="shared" si="31"/>
        <v>1</v>
      </c>
      <c r="P93" s="3">
        <f t="shared" si="32"/>
        <v>0</v>
      </c>
      <c r="Q93" s="3">
        <f t="shared" si="33"/>
        <v>0</v>
      </c>
      <c r="R93" s="3" t="s">
        <v>1165</v>
      </c>
      <c r="S93" t="s">
        <v>271</v>
      </c>
      <c r="T93">
        <v>5</v>
      </c>
      <c r="U93">
        <v>0</v>
      </c>
      <c r="V93">
        <v>4</v>
      </c>
      <c r="W93">
        <f t="shared" si="18"/>
        <v>0</v>
      </c>
      <c r="X93">
        <f t="shared" si="19"/>
        <v>0</v>
      </c>
      <c r="Y93" t="s">
        <v>52</v>
      </c>
      <c r="Z93">
        <f t="shared" si="20"/>
        <v>0</v>
      </c>
      <c r="AA93">
        <f>IF(OR(AE93={"Native american","native american or alaska native"}),1,0)</f>
        <v>0</v>
      </c>
      <c r="AB93">
        <f>IF(OR(AE93={"asian","asian american"}),1,0)</f>
        <v>0</v>
      </c>
      <c r="AC93">
        <f>IF(OR(AE93={"black american or african american","black"}),1,0)</f>
        <v>0</v>
      </c>
      <c r="AD93">
        <f>IF(OR(AE93={"White","White American or European American"}),1,0)</f>
        <v>1</v>
      </c>
      <c r="AE93" t="s">
        <v>61</v>
      </c>
      <c r="AF93">
        <f>IF(OR(AH93={"female","f"}),1,0)</f>
        <v>0</v>
      </c>
      <c r="AG93">
        <f>IF(OR(AH93={"m","male"}),1,0)</f>
        <v>1</v>
      </c>
      <c r="AH93" t="s">
        <v>54</v>
      </c>
      <c r="AI93">
        <v>46.39761858</v>
      </c>
      <c r="AJ93">
        <v>-112.7329333</v>
      </c>
      <c r="AK93">
        <v>46.397618999999999</v>
      </c>
      <c r="AL93">
        <v>-112.732933</v>
      </c>
      <c r="AM93" t="s">
        <v>944</v>
      </c>
      <c r="AN93" t="str">
        <f t="shared" si="22"/>
        <v>MT 59722, USA</v>
      </c>
      <c r="AO93" t="str">
        <f t="shared" si="23"/>
        <v>MT</v>
      </c>
      <c r="AP93">
        <f>IF(OR(AO93={"AZ","ID","KS","KY","LA","NM","NV","OK","SD","TX","WV"}),0,0)</f>
        <v>0</v>
      </c>
      <c r="AQ93">
        <f>IF(OR(AO93={"AR","MO","MS","MT","OH","VT"}),1,0)</f>
        <v>1</v>
      </c>
      <c r="AR93">
        <f>IF(OR(AO93={"FL","GA","ME","ND","NH","SC","TN","WA","WI","WI","WY"}),2,0)</f>
        <v>0</v>
      </c>
      <c r="AS93">
        <f>IF(OR(AO93={"LN","UT"}),3,0)</f>
        <v>0</v>
      </c>
      <c r="AT93">
        <f>IF(OR(AO93={"AL","CO","VA"}),4,0)</f>
        <v>0</v>
      </c>
      <c r="AU93">
        <f>IF(OR(AO93={"DE","MN","NC","NE","OR","PA"}),5,0)</f>
        <v>0</v>
      </c>
      <c r="AV93">
        <f>IF(OR(AO93={"LA","MI","RI"}),7,0)</f>
        <v>0</v>
      </c>
      <c r="AW93">
        <f>IF(OR(AO93={"CA","IL","MD"}),8,0)</f>
        <v>0</v>
      </c>
      <c r="AX93">
        <f>IF(OR(AO93={"CT","DC","MA"}),9,0)</f>
        <v>0</v>
      </c>
      <c r="AY93">
        <f>IF(OR(AO93={"NJ","NY"}),10,0)</f>
        <v>0</v>
      </c>
      <c r="AZ93">
        <f t="shared" si="21"/>
        <v>1</v>
      </c>
      <c r="BA93">
        <f t="shared" si="24"/>
        <v>0</v>
      </c>
      <c r="BB93">
        <f t="shared" si="25"/>
        <v>1</v>
      </c>
    </row>
    <row r="94" spans="1:54" x14ac:dyDescent="0.25">
      <c r="A94">
        <v>120</v>
      </c>
      <c r="B94" t="s">
        <v>272</v>
      </c>
      <c r="C94" t="s">
        <v>273</v>
      </c>
      <c r="D94" s="1">
        <v>42155</v>
      </c>
      <c r="E94" s="3">
        <v>0</v>
      </c>
      <c r="F94" s="3">
        <v>0</v>
      </c>
      <c r="G94" s="3">
        <v>1</v>
      </c>
      <c r="I94" s="3" t="s">
        <v>1169</v>
      </c>
      <c r="J94" s="3">
        <f t="shared" si="26"/>
        <v>0</v>
      </c>
      <c r="K94" s="3">
        <f t="shared" si="27"/>
        <v>0</v>
      </c>
      <c r="L94" s="3">
        <f t="shared" si="28"/>
        <v>0</v>
      </c>
      <c r="M94" s="3">
        <f t="shared" si="29"/>
        <v>0</v>
      </c>
      <c r="N94" s="3">
        <f t="shared" si="30"/>
        <v>0</v>
      </c>
      <c r="O94" s="3">
        <f t="shared" si="31"/>
        <v>1</v>
      </c>
      <c r="P94" s="3">
        <f t="shared" si="32"/>
        <v>0</v>
      </c>
      <c r="Q94" s="3">
        <f t="shared" si="33"/>
        <v>0</v>
      </c>
      <c r="R94" s="3" t="s">
        <v>1165</v>
      </c>
      <c r="S94" t="s">
        <v>274</v>
      </c>
      <c r="T94">
        <v>3</v>
      </c>
      <c r="U94">
        <v>1</v>
      </c>
      <c r="V94">
        <v>3</v>
      </c>
      <c r="W94">
        <f t="shared" si="18"/>
        <v>0</v>
      </c>
      <c r="X94">
        <f t="shared" si="19"/>
        <v>0</v>
      </c>
      <c r="Y94" t="s">
        <v>52</v>
      </c>
      <c r="Z94">
        <f t="shared" si="20"/>
        <v>0</v>
      </c>
      <c r="AA94">
        <f>IF(OR(AE94={"Native american","native american or alaska native"}),1,0)</f>
        <v>0</v>
      </c>
      <c r="AB94">
        <f>IF(OR(AE94={"asian","asian american"}),1,0)</f>
        <v>0</v>
      </c>
      <c r="AC94">
        <f>IF(OR(AE94={"black american or african american","black"}),1,0)</f>
        <v>0</v>
      </c>
      <c r="AD94">
        <f>IF(OR(AE94={"White","White American or European American"}),1,0)</f>
        <v>0</v>
      </c>
      <c r="AE94" t="s">
        <v>52</v>
      </c>
      <c r="AF94">
        <f>IF(OR(AH94={"female","f"}),1,0)</f>
        <v>0</v>
      </c>
      <c r="AG94">
        <f>IF(OR(AH94={"m","male"}),1,0)</f>
        <v>1</v>
      </c>
      <c r="AH94" t="s">
        <v>54</v>
      </c>
      <c r="AI94">
        <v>41.476575570000001</v>
      </c>
      <c r="AJ94">
        <v>-81.680515020000001</v>
      </c>
      <c r="AK94">
        <v>41.476576000000001</v>
      </c>
      <c r="AL94">
        <v>-81.680515</v>
      </c>
      <c r="AM94" t="s">
        <v>945</v>
      </c>
      <c r="AN94" t="str">
        <f t="shared" si="22"/>
        <v>OH 44113, USA</v>
      </c>
      <c r="AO94" t="str">
        <f t="shared" si="23"/>
        <v>OH</v>
      </c>
      <c r="AP94">
        <f>IF(OR(AO94={"AZ","ID","KS","KY","LA","NM","NV","OK","SD","TX","WV"}),0,0)</f>
        <v>0</v>
      </c>
      <c r="AQ94">
        <f>IF(OR(AO94={"AR","MO","MS","MT","OH","VT"}),1,0)</f>
        <v>1</v>
      </c>
      <c r="AR94">
        <f>IF(OR(AO94={"FL","GA","ME","ND","NH","SC","TN","WA","WI","WI","WY"}),2,0)</f>
        <v>0</v>
      </c>
      <c r="AS94">
        <f>IF(OR(AO94={"LN","UT"}),3,0)</f>
        <v>0</v>
      </c>
      <c r="AT94">
        <f>IF(OR(AO94={"AL","CO","VA"}),4,0)</f>
        <v>0</v>
      </c>
      <c r="AU94">
        <f>IF(OR(AO94={"DE","MN","NC","NE","OR","PA"}),5,0)</f>
        <v>0</v>
      </c>
      <c r="AV94">
        <f>IF(OR(AO94={"LA","MI","RI"}),7,0)</f>
        <v>0</v>
      </c>
      <c r="AW94">
        <f>IF(OR(AO94={"CA","IL","MD"}),8,0)</f>
        <v>0</v>
      </c>
      <c r="AX94">
        <f>IF(OR(AO94={"CT","DC","MA"}),9,0)</f>
        <v>0</v>
      </c>
      <c r="AY94">
        <f>IF(OR(AO94={"NJ","NY"}),10,0)</f>
        <v>0</v>
      </c>
      <c r="AZ94">
        <f t="shared" si="21"/>
        <v>1</v>
      </c>
      <c r="BA94">
        <f t="shared" si="24"/>
        <v>0</v>
      </c>
      <c r="BB94">
        <f t="shared" si="25"/>
        <v>1</v>
      </c>
    </row>
    <row r="95" spans="1:54" x14ac:dyDescent="0.25">
      <c r="A95">
        <v>121</v>
      </c>
      <c r="B95" t="s">
        <v>275</v>
      </c>
      <c r="C95" t="s">
        <v>276</v>
      </c>
      <c r="D95" s="1">
        <v>42155</v>
      </c>
      <c r="E95" s="3">
        <v>1</v>
      </c>
      <c r="F95" s="3">
        <v>0</v>
      </c>
      <c r="G95" s="3">
        <v>0</v>
      </c>
      <c r="I95" s="3" t="s">
        <v>1159</v>
      </c>
      <c r="J95" s="3">
        <f t="shared" si="26"/>
        <v>0</v>
      </c>
      <c r="K95" s="3">
        <f t="shared" si="27"/>
        <v>0</v>
      </c>
      <c r="L95" s="3">
        <f t="shared" si="28"/>
        <v>0</v>
      </c>
      <c r="M95" s="3">
        <f t="shared" si="29"/>
        <v>0</v>
      </c>
      <c r="N95" s="3">
        <f t="shared" si="30"/>
        <v>0</v>
      </c>
      <c r="O95" s="3">
        <f t="shared" si="31"/>
        <v>0</v>
      </c>
      <c r="P95" s="3">
        <f t="shared" si="32"/>
        <v>1</v>
      </c>
      <c r="Q95" s="3">
        <f t="shared" si="33"/>
        <v>0</v>
      </c>
      <c r="R95" s="3" t="s">
        <v>1163</v>
      </c>
      <c r="S95" t="s">
        <v>277</v>
      </c>
      <c r="T95">
        <v>3</v>
      </c>
      <c r="U95">
        <v>2</v>
      </c>
      <c r="V95">
        <v>4</v>
      </c>
      <c r="W95">
        <f t="shared" si="18"/>
        <v>0</v>
      </c>
      <c r="X95">
        <f t="shared" si="19"/>
        <v>0</v>
      </c>
      <c r="Y95" t="s">
        <v>52</v>
      </c>
      <c r="Z95">
        <f t="shared" si="20"/>
        <v>0</v>
      </c>
      <c r="AA95">
        <f>IF(OR(AE95={"Native american","native american or alaska native"}),1,0)</f>
        <v>0</v>
      </c>
      <c r="AB95">
        <f>IF(OR(AE95={"asian","asian american"}),1,0)</f>
        <v>0</v>
      </c>
      <c r="AC95">
        <f>IF(OR(AE95={"black american or african american","black"}),1,0)</f>
        <v>0</v>
      </c>
      <c r="AD95">
        <f>IF(OR(AE95={"White","White American or European American"}),1,0)</f>
        <v>1</v>
      </c>
      <c r="AE95" t="s">
        <v>61</v>
      </c>
      <c r="AF95">
        <f>IF(OR(AH95={"female","f"}),1,0)</f>
        <v>0</v>
      </c>
      <c r="AG95">
        <f>IF(OR(AH95={"m","male"}),1,0)</f>
        <v>1</v>
      </c>
      <c r="AH95" t="s">
        <v>54</v>
      </c>
      <c r="AI95">
        <v>33.66086267</v>
      </c>
      <c r="AJ95">
        <v>-84.026885269999994</v>
      </c>
      <c r="AK95">
        <v>33.660862999999999</v>
      </c>
      <c r="AL95">
        <v>-84.026884999999993</v>
      </c>
      <c r="AM95" t="s">
        <v>946</v>
      </c>
      <c r="AN95" t="str">
        <f t="shared" si="22"/>
        <v>GA 30094, USA</v>
      </c>
      <c r="AO95" t="str">
        <f t="shared" si="23"/>
        <v>GA</v>
      </c>
      <c r="AP95">
        <f>IF(OR(AO95={"AZ","ID","KS","KY","LA","NM","NV","OK","SD","TX","WV"}),0,0)</f>
        <v>0</v>
      </c>
      <c r="AQ95">
        <f>IF(OR(AO95={"AR","MO","MS","MT","OH","VT"}),1,0)</f>
        <v>0</v>
      </c>
      <c r="AR95">
        <f>IF(OR(AO95={"FL","GA","ME","ND","NH","SC","TN","WA","WI","WI","WY"}),2,0)</f>
        <v>2</v>
      </c>
      <c r="AS95">
        <f>IF(OR(AO95={"LN","UT"}),3,0)</f>
        <v>0</v>
      </c>
      <c r="AT95">
        <f>IF(OR(AO95={"AL","CO","VA"}),4,0)</f>
        <v>0</v>
      </c>
      <c r="AU95">
        <f>IF(OR(AO95={"DE","MN","NC","NE","OR","PA"}),5,0)</f>
        <v>0</v>
      </c>
      <c r="AV95">
        <f>IF(OR(AO95={"LA","MI","RI"}),7,0)</f>
        <v>0</v>
      </c>
      <c r="AW95">
        <f>IF(OR(AO95={"CA","IL","MD"}),8,0)</f>
        <v>0</v>
      </c>
      <c r="AX95">
        <f>IF(OR(AO95={"CT","DC","MA"}),9,0)</f>
        <v>0</v>
      </c>
      <c r="AY95">
        <f>IF(OR(AO95={"NJ","NY"}),10,0)</f>
        <v>0</v>
      </c>
      <c r="AZ95">
        <f t="shared" si="21"/>
        <v>2</v>
      </c>
      <c r="BA95">
        <f t="shared" si="24"/>
        <v>0</v>
      </c>
      <c r="BB95">
        <f t="shared" si="25"/>
        <v>1</v>
      </c>
    </row>
    <row r="96" spans="1:54" x14ac:dyDescent="0.25">
      <c r="A96">
        <v>122</v>
      </c>
      <c r="B96" t="s">
        <v>278</v>
      </c>
      <c r="C96" t="s">
        <v>279</v>
      </c>
      <c r="D96" s="1">
        <v>42149</v>
      </c>
      <c r="E96" s="3">
        <v>0</v>
      </c>
      <c r="F96" s="3">
        <v>0</v>
      </c>
      <c r="G96" s="3">
        <v>0</v>
      </c>
      <c r="I96" s="3" t="s">
        <v>1159</v>
      </c>
      <c r="J96" s="3">
        <f t="shared" si="26"/>
        <v>0</v>
      </c>
      <c r="K96" s="3">
        <f t="shared" si="27"/>
        <v>0</v>
      </c>
      <c r="L96" s="3">
        <f t="shared" si="28"/>
        <v>0</v>
      </c>
      <c r="M96" s="3">
        <f t="shared" si="29"/>
        <v>1</v>
      </c>
      <c r="N96" s="3">
        <f t="shared" si="30"/>
        <v>0</v>
      </c>
      <c r="O96" s="3">
        <f t="shared" si="31"/>
        <v>0</v>
      </c>
      <c r="P96" s="3">
        <f t="shared" si="32"/>
        <v>0</v>
      </c>
      <c r="Q96" s="3">
        <f t="shared" si="33"/>
        <v>0</v>
      </c>
      <c r="R96" s="3" t="s">
        <v>1162</v>
      </c>
      <c r="S96" t="s">
        <v>280</v>
      </c>
      <c r="T96">
        <v>1</v>
      </c>
      <c r="U96">
        <v>4</v>
      </c>
      <c r="V96">
        <v>5</v>
      </c>
      <c r="W96">
        <f t="shared" si="18"/>
        <v>0</v>
      </c>
      <c r="X96">
        <f t="shared" si="19"/>
        <v>0</v>
      </c>
      <c r="Y96" t="s">
        <v>52</v>
      </c>
      <c r="Z96">
        <f t="shared" si="20"/>
        <v>0</v>
      </c>
      <c r="AA96">
        <f>IF(OR(AE96={"Native american","native american or alaska native"}),1,0)</f>
        <v>0</v>
      </c>
      <c r="AB96">
        <f>IF(OR(AE96={"asian","asian american"}),1,0)</f>
        <v>0</v>
      </c>
      <c r="AC96">
        <f>IF(OR(AE96={"black american or african american","black"}),1,0)</f>
        <v>1</v>
      </c>
      <c r="AD96">
        <f>IF(OR(AE96={"White","White American or European American"}),1,0)</f>
        <v>0</v>
      </c>
      <c r="AE96" t="s">
        <v>53</v>
      </c>
      <c r="AF96">
        <f>IF(OR(AH96={"female","f"}),1,0)</f>
        <v>0</v>
      </c>
      <c r="AG96">
        <f>IF(OR(AH96={"m","male"}),1,0)</f>
        <v>1</v>
      </c>
      <c r="AH96" t="s">
        <v>54</v>
      </c>
      <c r="AI96">
        <v>39.855663720000003</v>
      </c>
      <c r="AJ96">
        <v>-88.933464580000006</v>
      </c>
      <c r="AK96">
        <v>39.855663999999997</v>
      </c>
      <c r="AL96">
        <v>-88.933464999999998</v>
      </c>
      <c r="AM96" t="s">
        <v>947</v>
      </c>
      <c r="AN96" t="str">
        <f t="shared" si="22"/>
        <v>IL 62521, USA</v>
      </c>
      <c r="AO96" t="str">
        <f t="shared" si="23"/>
        <v>IL</v>
      </c>
      <c r="AP96">
        <f>IF(OR(AO96={"AZ","ID","KS","KY","LA","NM","NV","OK","SD","TX","WV"}),0,0)</f>
        <v>0</v>
      </c>
      <c r="AQ96">
        <f>IF(OR(AO96={"AR","MO","MS","MT","OH","VT"}),1,0)</f>
        <v>0</v>
      </c>
      <c r="AR96">
        <f>IF(OR(AO96={"FL","GA","ME","ND","NH","SC","TN","WA","WI","WI","WY"}),2,0)</f>
        <v>0</v>
      </c>
      <c r="AS96">
        <f>IF(OR(AO96={"LN","UT"}),3,0)</f>
        <v>0</v>
      </c>
      <c r="AT96">
        <f>IF(OR(AO96={"AL","CO","VA"}),4,0)</f>
        <v>0</v>
      </c>
      <c r="AU96">
        <f>IF(OR(AO96={"DE","MN","NC","NE","OR","PA"}),5,0)</f>
        <v>0</v>
      </c>
      <c r="AV96">
        <f>IF(OR(AO96={"LA","MI","RI"}),7,0)</f>
        <v>0</v>
      </c>
      <c r="AW96">
        <f>IF(OR(AO96={"CA","IL","MD"}),8,0)</f>
        <v>8</v>
      </c>
      <c r="AX96">
        <f>IF(OR(AO96={"CT","DC","MA"}),9,0)</f>
        <v>0</v>
      </c>
      <c r="AY96">
        <f>IF(OR(AO96={"NJ","NY"}),10,0)</f>
        <v>0</v>
      </c>
      <c r="AZ96">
        <f t="shared" si="21"/>
        <v>8</v>
      </c>
      <c r="BA96">
        <f t="shared" si="24"/>
        <v>1</v>
      </c>
      <c r="BB96">
        <f t="shared" si="25"/>
        <v>0</v>
      </c>
    </row>
    <row r="97" spans="1:54" x14ac:dyDescent="0.25">
      <c r="A97">
        <v>123</v>
      </c>
      <c r="B97" t="s">
        <v>281</v>
      </c>
      <c r="C97" t="s">
        <v>282</v>
      </c>
      <c r="D97" s="1">
        <v>42136</v>
      </c>
      <c r="E97" s="3">
        <v>0</v>
      </c>
      <c r="F97" s="3">
        <v>0</v>
      </c>
      <c r="G97" s="3">
        <v>1</v>
      </c>
      <c r="I97" s="3" t="s">
        <v>1159</v>
      </c>
      <c r="J97" s="3">
        <f t="shared" si="26"/>
        <v>0</v>
      </c>
      <c r="K97" s="3">
        <f t="shared" si="27"/>
        <v>0</v>
      </c>
      <c r="L97" s="3">
        <f t="shared" si="28"/>
        <v>0</v>
      </c>
      <c r="M97" s="3">
        <f t="shared" si="29"/>
        <v>0</v>
      </c>
      <c r="N97" s="3">
        <f t="shared" si="30"/>
        <v>0</v>
      </c>
      <c r="O97" s="3">
        <f t="shared" si="31"/>
        <v>1</v>
      </c>
      <c r="P97" s="3">
        <f t="shared" si="32"/>
        <v>0</v>
      </c>
      <c r="Q97" s="3">
        <f t="shared" si="33"/>
        <v>0</v>
      </c>
      <c r="R97" s="3" t="s">
        <v>1165</v>
      </c>
      <c r="S97" t="s">
        <v>283</v>
      </c>
      <c r="T97">
        <v>5</v>
      </c>
      <c r="U97">
        <v>0</v>
      </c>
      <c r="V97">
        <v>4</v>
      </c>
      <c r="W97">
        <f t="shared" si="18"/>
        <v>0</v>
      </c>
      <c r="X97">
        <f t="shared" si="19"/>
        <v>1</v>
      </c>
      <c r="Y97" t="s">
        <v>19</v>
      </c>
      <c r="Z97">
        <f t="shared" si="20"/>
        <v>0</v>
      </c>
      <c r="AA97">
        <f>IF(OR(AE97={"Native american","native american or alaska native"}),1,0)</f>
        <v>0</v>
      </c>
      <c r="AB97">
        <f>IF(OR(AE97={"asian","asian american"}),1,0)</f>
        <v>0</v>
      </c>
      <c r="AC97">
        <f>IF(OR(AE97={"black american or african american","black"}),1,0)</f>
        <v>0</v>
      </c>
      <c r="AD97">
        <f>IF(OR(AE97={"White","White American or European American"}),1,0)</f>
        <v>0</v>
      </c>
      <c r="AE97" t="s">
        <v>52</v>
      </c>
      <c r="AF97">
        <f>IF(OR(AH97={"female","f"}),1,0)</f>
        <v>0</v>
      </c>
      <c r="AG97">
        <f>IF(OR(AH97={"m","male"}),1,0)</f>
        <v>1</v>
      </c>
      <c r="AH97" t="s">
        <v>54</v>
      </c>
      <c r="AI97">
        <v>32.153589050000001</v>
      </c>
      <c r="AJ97">
        <v>-110.9677647</v>
      </c>
      <c r="AK97">
        <v>32.153588999999997</v>
      </c>
      <c r="AL97">
        <v>-110.967765</v>
      </c>
      <c r="AM97" t="s">
        <v>948</v>
      </c>
      <c r="AN97" t="str">
        <f t="shared" si="22"/>
        <v>AZ 85706, USA</v>
      </c>
      <c r="AO97" t="str">
        <f t="shared" si="23"/>
        <v>AZ</v>
      </c>
      <c r="AP97">
        <f>IF(OR(AO97={"AZ","ID","KS","KY","LA","NM","NV","OK","SD","TX","WV"}),0,0)</f>
        <v>0</v>
      </c>
      <c r="AQ97">
        <f>IF(OR(AO97={"AR","MO","MS","MT","OH","VT"}),1,0)</f>
        <v>0</v>
      </c>
      <c r="AR97">
        <f>IF(OR(AO97={"FL","GA","ME","ND","NH","SC","TN","WA","WI","WI","WY"}),2,0)</f>
        <v>0</v>
      </c>
      <c r="AS97">
        <f>IF(OR(AO97={"LN","UT"}),3,0)</f>
        <v>0</v>
      </c>
      <c r="AT97">
        <f>IF(OR(AO97={"AL","CO","VA"}),4,0)</f>
        <v>0</v>
      </c>
      <c r="AU97">
        <f>IF(OR(AO97={"DE","MN","NC","NE","OR","PA"}),5,0)</f>
        <v>0</v>
      </c>
      <c r="AV97">
        <f>IF(OR(AO97={"LA","MI","RI"}),7,0)</f>
        <v>0</v>
      </c>
      <c r="AW97">
        <f>IF(OR(AO97={"CA","IL","MD"}),8,0)</f>
        <v>0</v>
      </c>
      <c r="AX97">
        <f>IF(OR(AO97={"CT","DC","MA"}),9,0)</f>
        <v>0</v>
      </c>
      <c r="AY97">
        <f>IF(OR(AO97={"NJ","NY"}),10,0)</f>
        <v>0</v>
      </c>
      <c r="AZ97">
        <f t="shared" si="21"/>
        <v>0</v>
      </c>
      <c r="BA97">
        <f t="shared" si="24"/>
        <v>0</v>
      </c>
      <c r="BB97">
        <f t="shared" si="25"/>
        <v>1</v>
      </c>
    </row>
    <row r="98" spans="1:54" ht="409.5" x14ac:dyDescent="0.25">
      <c r="A98">
        <v>124</v>
      </c>
      <c r="B98" t="s">
        <v>284</v>
      </c>
      <c r="C98" t="s">
        <v>285</v>
      </c>
      <c r="D98" s="1">
        <v>42134</v>
      </c>
      <c r="E98" s="3">
        <v>0</v>
      </c>
      <c r="F98" s="3">
        <v>0</v>
      </c>
      <c r="G98" s="3">
        <v>0</v>
      </c>
      <c r="I98" s="3">
        <v>17</v>
      </c>
      <c r="J98" s="3">
        <f t="shared" si="26"/>
        <v>0</v>
      </c>
      <c r="K98" s="3">
        <f t="shared" si="27"/>
        <v>0</v>
      </c>
      <c r="L98" s="3">
        <f t="shared" si="28"/>
        <v>0</v>
      </c>
      <c r="M98" s="3">
        <f t="shared" si="29"/>
        <v>1</v>
      </c>
      <c r="N98" s="3">
        <f t="shared" si="30"/>
        <v>0</v>
      </c>
      <c r="O98" s="3">
        <f t="shared" si="31"/>
        <v>0</v>
      </c>
      <c r="P98" s="3">
        <f t="shared" si="32"/>
        <v>0</v>
      </c>
      <c r="Q98" s="3">
        <f t="shared" si="33"/>
        <v>0</v>
      </c>
      <c r="R98" s="3" t="s">
        <v>1162</v>
      </c>
      <c r="S98" s="2" t="s">
        <v>286</v>
      </c>
      <c r="T98">
        <v>1</v>
      </c>
      <c r="U98">
        <v>3</v>
      </c>
      <c r="V98">
        <v>4</v>
      </c>
      <c r="W98">
        <f t="shared" si="18"/>
        <v>0</v>
      </c>
      <c r="X98">
        <f t="shared" si="19"/>
        <v>0</v>
      </c>
      <c r="Y98" t="s">
        <v>52</v>
      </c>
      <c r="Z98">
        <f t="shared" si="20"/>
        <v>0</v>
      </c>
      <c r="AA98">
        <f>IF(OR(AE98={"Native american","native american or alaska native"}),1,0)</f>
        <v>0</v>
      </c>
      <c r="AB98">
        <f>IF(OR(AE98={"asian","asian american"}),1,0)</f>
        <v>0</v>
      </c>
      <c r="AC98">
        <f>IF(OR(AE98={"black american or african american","black"}),1,0)</f>
        <v>1</v>
      </c>
      <c r="AD98">
        <f>IF(OR(AE98={"White","White American or European American"}),1,0)</f>
        <v>0</v>
      </c>
      <c r="AE98" t="s">
        <v>53</v>
      </c>
      <c r="AF98">
        <f>IF(OR(AH98={"female","f"}),1,0)</f>
        <v>0</v>
      </c>
      <c r="AG98">
        <f>IF(OR(AH98={"m","male"}),1,0)</f>
        <v>1</v>
      </c>
      <c r="AH98" t="s">
        <v>54</v>
      </c>
      <c r="AI98">
        <v>40.731696479999997</v>
      </c>
      <c r="AJ98">
        <v>-74.184176989999997</v>
      </c>
      <c r="AK98">
        <v>40.731695999999999</v>
      </c>
      <c r="AL98">
        <v>-74.184177000000005</v>
      </c>
      <c r="AM98" t="s">
        <v>949</v>
      </c>
      <c r="AN98" t="str">
        <f t="shared" si="22"/>
        <v>NJ 07103, USA</v>
      </c>
      <c r="AO98" t="str">
        <f t="shared" si="23"/>
        <v>NJ</v>
      </c>
      <c r="AP98">
        <f>IF(OR(AO98={"AZ","ID","KS","KY","LA","NM","NV","OK","SD","TX","WV"}),0,0)</f>
        <v>0</v>
      </c>
      <c r="AQ98">
        <f>IF(OR(AO98={"AR","MO","MS","MT","OH","VT"}),1,0)</f>
        <v>0</v>
      </c>
      <c r="AR98">
        <f>IF(OR(AO98={"FL","GA","ME","ND","NH","SC","TN","WA","WI","WI","WY"}),2,0)</f>
        <v>0</v>
      </c>
      <c r="AS98">
        <f>IF(OR(AO98={"LN","UT"}),3,0)</f>
        <v>0</v>
      </c>
      <c r="AT98">
        <f>IF(OR(AO98={"AL","CO","VA"}),4,0)</f>
        <v>0</v>
      </c>
      <c r="AU98">
        <f>IF(OR(AO98={"DE","MN","NC","NE","OR","PA"}),5,0)</f>
        <v>0</v>
      </c>
      <c r="AV98">
        <f>IF(OR(AO98={"LA","MI","RI"}),7,0)</f>
        <v>0</v>
      </c>
      <c r="AW98">
        <f>IF(OR(AO98={"CA","IL","MD"}),8,0)</f>
        <v>0</v>
      </c>
      <c r="AX98">
        <f>IF(OR(AO98={"CT","DC","MA"}),9,0)</f>
        <v>0</v>
      </c>
      <c r="AY98">
        <f>IF(OR(AO98={"NJ","NY"}),10,0)</f>
        <v>10</v>
      </c>
      <c r="AZ98">
        <f t="shared" si="21"/>
        <v>10</v>
      </c>
      <c r="BA98">
        <f t="shared" si="24"/>
        <v>1</v>
      </c>
      <c r="BB98">
        <f t="shared" si="25"/>
        <v>0</v>
      </c>
    </row>
    <row r="99" spans="1:54" x14ac:dyDescent="0.25">
      <c r="A99">
        <v>125</v>
      </c>
      <c r="B99" t="s">
        <v>287</v>
      </c>
      <c r="C99" t="s">
        <v>267</v>
      </c>
      <c r="D99" s="1">
        <v>42127</v>
      </c>
      <c r="E99" s="3">
        <v>0</v>
      </c>
      <c r="F99" s="3">
        <v>0</v>
      </c>
      <c r="G99" s="3">
        <v>1</v>
      </c>
      <c r="I99" s="3" t="s">
        <v>1159</v>
      </c>
      <c r="J99" s="3">
        <f t="shared" si="26"/>
        <v>0</v>
      </c>
      <c r="K99" s="3">
        <f t="shared" si="27"/>
        <v>0</v>
      </c>
      <c r="L99" s="3">
        <f t="shared" si="28"/>
        <v>0</v>
      </c>
      <c r="M99" s="3">
        <f t="shared" si="29"/>
        <v>0</v>
      </c>
      <c r="N99" s="3">
        <f t="shared" si="30"/>
        <v>0</v>
      </c>
      <c r="O99" s="3">
        <f t="shared" si="31"/>
        <v>0</v>
      </c>
      <c r="P99" s="3">
        <f t="shared" si="32"/>
        <v>1</v>
      </c>
      <c r="Q99" s="3">
        <f t="shared" si="33"/>
        <v>0</v>
      </c>
      <c r="R99" s="3" t="s">
        <v>1163</v>
      </c>
      <c r="S99" t="s">
        <v>288</v>
      </c>
      <c r="T99">
        <v>4</v>
      </c>
      <c r="U99">
        <v>1</v>
      </c>
      <c r="V99">
        <v>4</v>
      </c>
      <c r="W99">
        <f t="shared" si="18"/>
        <v>0</v>
      </c>
      <c r="X99">
        <f t="shared" si="19"/>
        <v>1</v>
      </c>
      <c r="Y99" t="s">
        <v>19</v>
      </c>
      <c r="Z99">
        <f t="shared" si="20"/>
        <v>0</v>
      </c>
      <c r="AA99">
        <f>IF(OR(AE99={"Native american","native american or alaska native"}),1,0)</f>
        <v>0</v>
      </c>
      <c r="AB99">
        <f>IF(OR(AE99={"asian","asian american"}),1,0)</f>
        <v>0</v>
      </c>
      <c r="AC99">
        <f>IF(OR(AE99={"black american or african american","black"}),1,0)</f>
        <v>0</v>
      </c>
      <c r="AD99">
        <f>IF(OR(AE99={"White","White American or European American"}),1,0)</f>
        <v>0</v>
      </c>
      <c r="AE99" t="s">
        <v>52</v>
      </c>
      <c r="AF99">
        <f>IF(OR(AH99={"female","f"}),1,0)</f>
        <v>0</v>
      </c>
      <c r="AG99">
        <f>IF(OR(AH99={"m","male"}),1,0)</f>
        <v>1</v>
      </c>
      <c r="AH99" t="s">
        <v>54</v>
      </c>
      <c r="AI99">
        <v>44.204559089999997</v>
      </c>
      <c r="AJ99">
        <v>-88.448458500000001</v>
      </c>
      <c r="AK99">
        <v>44.204559000000003</v>
      </c>
      <c r="AL99">
        <v>-88.448459</v>
      </c>
      <c r="AM99" t="s">
        <v>950</v>
      </c>
      <c r="AN99" t="str">
        <f t="shared" si="22"/>
        <v>WI 54952, USA</v>
      </c>
      <c r="AO99" t="str">
        <f t="shared" si="23"/>
        <v>WI</v>
      </c>
      <c r="AP99">
        <f>IF(OR(AO99={"AZ","ID","KS","KY","LA","NM","NV","OK","SD","TX","WV"}),0,0)</f>
        <v>0</v>
      </c>
      <c r="AQ99">
        <f>IF(OR(AO99={"AR","MO","MS","MT","OH","VT"}),1,0)</f>
        <v>0</v>
      </c>
      <c r="AR99">
        <f>IF(OR(AO99={"FL","GA","ME","ND","NH","SC","TN","WA","WI","WI","WY"}),2,0)</f>
        <v>2</v>
      </c>
      <c r="AS99">
        <f>IF(OR(AO99={"LN","UT"}),3,0)</f>
        <v>0</v>
      </c>
      <c r="AT99">
        <f>IF(OR(AO99={"AL","CO","VA"}),4,0)</f>
        <v>0</v>
      </c>
      <c r="AU99">
        <f>IF(OR(AO99={"DE","MN","NC","NE","OR","PA"}),5,0)</f>
        <v>0</v>
      </c>
      <c r="AV99">
        <f>IF(OR(AO99={"LA","MI","RI"}),7,0)</f>
        <v>0</v>
      </c>
      <c r="AW99">
        <f>IF(OR(AO99={"CA","IL","MD"}),8,0)</f>
        <v>0</v>
      </c>
      <c r="AX99">
        <f>IF(OR(AO99={"CT","DC","MA"}),9,0)</f>
        <v>0</v>
      </c>
      <c r="AY99">
        <f>IF(OR(AO99={"NJ","NY"}),10,0)</f>
        <v>0</v>
      </c>
      <c r="AZ99">
        <f t="shared" si="21"/>
        <v>2</v>
      </c>
      <c r="BA99">
        <f t="shared" si="24"/>
        <v>0</v>
      </c>
      <c r="BB99">
        <f t="shared" si="25"/>
        <v>1</v>
      </c>
    </row>
    <row r="100" spans="1:54" x14ac:dyDescent="0.25">
      <c r="A100">
        <v>126</v>
      </c>
      <c r="B100" t="s">
        <v>289</v>
      </c>
      <c r="C100" t="s">
        <v>290</v>
      </c>
      <c r="D100" s="1">
        <v>42125</v>
      </c>
      <c r="E100" s="3">
        <v>0</v>
      </c>
      <c r="F100" s="3">
        <v>0</v>
      </c>
      <c r="G100" s="3">
        <v>0</v>
      </c>
      <c r="I100" s="3" t="s">
        <v>1159</v>
      </c>
      <c r="J100" s="3">
        <f t="shared" si="26"/>
        <v>0</v>
      </c>
      <c r="K100" s="3">
        <f t="shared" si="27"/>
        <v>0</v>
      </c>
      <c r="L100" s="3">
        <f t="shared" si="28"/>
        <v>0</v>
      </c>
      <c r="M100" s="3">
        <f t="shared" si="29"/>
        <v>0</v>
      </c>
      <c r="N100" s="3">
        <f t="shared" si="30"/>
        <v>0</v>
      </c>
      <c r="O100" s="3">
        <f t="shared" si="31"/>
        <v>1</v>
      </c>
      <c r="P100" s="3">
        <f t="shared" si="32"/>
        <v>0</v>
      </c>
      <c r="Q100" s="3">
        <f t="shared" si="33"/>
        <v>0</v>
      </c>
      <c r="R100" s="3" t="s">
        <v>1165</v>
      </c>
      <c r="S100" t="s">
        <v>291</v>
      </c>
      <c r="T100">
        <v>2</v>
      </c>
      <c r="U100">
        <v>3</v>
      </c>
      <c r="V100">
        <v>5</v>
      </c>
      <c r="W100">
        <f t="shared" si="18"/>
        <v>1</v>
      </c>
      <c r="X100">
        <f t="shared" si="19"/>
        <v>0</v>
      </c>
      <c r="Y100" t="s">
        <v>144</v>
      </c>
      <c r="Z100">
        <f t="shared" si="20"/>
        <v>0</v>
      </c>
      <c r="AA100">
        <f>IF(OR(AE100={"Native american","native american or alaska native"}),1,0)</f>
        <v>0</v>
      </c>
      <c r="AB100">
        <f>IF(OR(AE100={"asian","asian american"}),1,0)</f>
        <v>0</v>
      </c>
      <c r="AC100">
        <f>IF(OR(AE100={"black american or african american","black"}),1,0)</f>
        <v>0</v>
      </c>
      <c r="AD100">
        <f>IF(OR(AE100={"White","White American or European American"}),1,0)</f>
        <v>0</v>
      </c>
      <c r="AE100" t="s">
        <v>52</v>
      </c>
      <c r="AF100">
        <f>IF(OR(AH100={"female","f"}),1,0)</f>
        <v>0</v>
      </c>
      <c r="AG100">
        <f>IF(OR(AH100={"m","male"}),1,0)</f>
        <v>1</v>
      </c>
      <c r="AH100" t="s">
        <v>54</v>
      </c>
      <c r="AI100">
        <v>43.064203220000003</v>
      </c>
      <c r="AJ100">
        <v>-87.967243850000003</v>
      </c>
      <c r="AK100">
        <v>43.064202999999999</v>
      </c>
      <c r="AL100">
        <v>-87.967243999999994</v>
      </c>
      <c r="AM100" t="s">
        <v>951</v>
      </c>
      <c r="AN100" t="str">
        <f t="shared" si="22"/>
        <v>WI 53210, USA</v>
      </c>
      <c r="AO100" t="str">
        <f t="shared" si="23"/>
        <v>WI</v>
      </c>
      <c r="AP100">
        <f>IF(OR(AO100={"AZ","ID","KS","KY","LA","NM","NV","OK","SD","TX","WV"}),0,0)</f>
        <v>0</v>
      </c>
      <c r="AQ100">
        <f>IF(OR(AO100={"AR","MO","MS","MT","OH","VT"}),1,0)</f>
        <v>0</v>
      </c>
      <c r="AR100">
        <f>IF(OR(AO100={"FL","GA","ME","ND","NH","SC","TN","WA","WI","WI","WY"}),2,0)</f>
        <v>2</v>
      </c>
      <c r="AS100">
        <f>IF(OR(AO100={"LN","UT"}),3,0)</f>
        <v>0</v>
      </c>
      <c r="AT100">
        <f>IF(OR(AO100={"AL","CO","VA"}),4,0)</f>
        <v>0</v>
      </c>
      <c r="AU100">
        <f>IF(OR(AO100={"DE","MN","NC","NE","OR","PA"}),5,0)</f>
        <v>0</v>
      </c>
      <c r="AV100">
        <f>IF(OR(AO100={"LA","MI","RI"}),7,0)</f>
        <v>0</v>
      </c>
      <c r="AW100">
        <f>IF(OR(AO100={"CA","IL","MD"}),8,0)</f>
        <v>0</v>
      </c>
      <c r="AX100">
        <f>IF(OR(AO100={"CT","DC","MA"}),9,0)</f>
        <v>0</v>
      </c>
      <c r="AY100">
        <f>IF(OR(AO100={"NJ","NY"}),10,0)</f>
        <v>0</v>
      </c>
      <c r="AZ100">
        <f t="shared" si="21"/>
        <v>2</v>
      </c>
      <c r="BA100">
        <f t="shared" si="24"/>
        <v>0</v>
      </c>
      <c r="BB100">
        <f t="shared" si="25"/>
        <v>1</v>
      </c>
    </row>
    <row r="101" spans="1:54" x14ac:dyDescent="0.25">
      <c r="A101">
        <v>127</v>
      </c>
      <c r="B101" t="s">
        <v>292</v>
      </c>
      <c r="C101" t="s">
        <v>293</v>
      </c>
      <c r="D101" s="1">
        <v>42119</v>
      </c>
      <c r="E101" s="3">
        <v>0</v>
      </c>
      <c r="F101" s="3">
        <v>0</v>
      </c>
      <c r="G101" s="3">
        <v>0</v>
      </c>
      <c r="I101" s="3" t="s">
        <v>1159</v>
      </c>
      <c r="J101" s="3">
        <f t="shared" si="26"/>
        <v>0</v>
      </c>
      <c r="K101" s="3">
        <f t="shared" si="27"/>
        <v>0</v>
      </c>
      <c r="L101" s="3">
        <f t="shared" si="28"/>
        <v>0</v>
      </c>
      <c r="M101" s="3">
        <f t="shared" si="29"/>
        <v>0</v>
      </c>
      <c r="N101" s="3">
        <f t="shared" si="30"/>
        <v>0</v>
      </c>
      <c r="O101" s="3">
        <f t="shared" si="31"/>
        <v>0</v>
      </c>
      <c r="P101" s="3">
        <f t="shared" si="32"/>
        <v>1</v>
      </c>
      <c r="Q101" s="3">
        <f t="shared" si="33"/>
        <v>0</v>
      </c>
      <c r="R101" s="3" t="s">
        <v>1163</v>
      </c>
      <c r="S101" t="s">
        <v>294</v>
      </c>
      <c r="T101">
        <v>1</v>
      </c>
      <c r="U101">
        <v>6</v>
      </c>
      <c r="V101">
        <v>7</v>
      </c>
      <c r="W101">
        <f t="shared" si="18"/>
        <v>0</v>
      </c>
      <c r="X101">
        <f t="shared" si="19"/>
        <v>0</v>
      </c>
      <c r="Y101" t="s">
        <v>52</v>
      </c>
      <c r="Z101">
        <f t="shared" si="20"/>
        <v>0</v>
      </c>
      <c r="AA101">
        <f>IF(OR(AE101={"Native american","native american or alaska native"}),1,0)</f>
        <v>0</v>
      </c>
      <c r="AB101">
        <f>IF(OR(AE101={"asian","asian american"}),1,0)</f>
        <v>0</v>
      </c>
      <c r="AC101">
        <f>IF(OR(AE101={"black american or african american","black"}),1,0)</f>
        <v>1</v>
      </c>
      <c r="AD101">
        <f>IF(OR(AE101={"White","White American or European American"}),1,0)</f>
        <v>0</v>
      </c>
      <c r="AE101" t="s">
        <v>53</v>
      </c>
      <c r="AF101">
        <f>IF(OR(AH101={"female","f"}),1,0)</f>
        <v>0</v>
      </c>
      <c r="AG101">
        <f>IF(OR(AH101={"m","male"}),1,0)</f>
        <v>1</v>
      </c>
      <c r="AH101" t="s">
        <v>54</v>
      </c>
      <c r="AI101">
        <v>43.156930269999997</v>
      </c>
      <c r="AJ101">
        <v>-77.693008559999996</v>
      </c>
      <c r="AK101">
        <v>43.156930000000003</v>
      </c>
      <c r="AL101">
        <v>-77.693009000000004</v>
      </c>
      <c r="AM101" t="s">
        <v>952</v>
      </c>
      <c r="AN101" t="str">
        <f t="shared" si="22"/>
        <v>NY 14624, USA</v>
      </c>
      <c r="AO101" t="str">
        <f t="shared" si="23"/>
        <v>NY</v>
      </c>
      <c r="AP101">
        <f>IF(OR(AO101={"AZ","ID","KS","KY","LA","NM","NV","OK","SD","TX","WV"}),0,0)</f>
        <v>0</v>
      </c>
      <c r="AQ101">
        <f>IF(OR(AO101={"AR","MO","MS","MT","OH","VT"}),1,0)</f>
        <v>0</v>
      </c>
      <c r="AR101">
        <f>IF(OR(AO101={"FL","GA","ME","ND","NH","SC","TN","WA","WI","WI","WY"}),2,0)</f>
        <v>0</v>
      </c>
      <c r="AS101">
        <f>IF(OR(AO101={"LN","UT"}),3,0)</f>
        <v>0</v>
      </c>
      <c r="AT101">
        <f>IF(OR(AO101={"AL","CO","VA"}),4,0)</f>
        <v>0</v>
      </c>
      <c r="AU101">
        <f>IF(OR(AO101={"DE","MN","NC","NE","OR","PA"}),5,0)</f>
        <v>0</v>
      </c>
      <c r="AV101">
        <f>IF(OR(AO101={"LA","MI","RI"}),7,0)</f>
        <v>0</v>
      </c>
      <c r="AW101">
        <f>IF(OR(AO101={"CA","IL","MD"}),8,0)</f>
        <v>0</v>
      </c>
      <c r="AX101">
        <f>IF(OR(AO101={"CT","DC","MA"}),9,0)</f>
        <v>0</v>
      </c>
      <c r="AY101">
        <f>IF(OR(AO101={"NJ","NY"}),10,0)</f>
        <v>10</v>
      </c>
      <c r="AZ101">
        <f t="shared" si="21"/>
        <v>10</v>
      </c>
      <c r="BA101">
        <f t="shared" si="24"/>
        <v>1</v>
      </c>
      <c r="BB101">
        <f t="shared" si="25"/>
        <v>0</v>
      </c>
    </row>
    <row r="102" spans="1:54" x14ac:dyDescent="0.25">
      <c r="A102">
        <v>128</v>
      </c>
      <c r="B102" t="s">
        <v>295</v>
      </c>
      <c r="C102" t="s">
        <v>296</v>
      </c>
      <c r="D102" s="1">
        <v>42115</v>
      </c>
      <c r="E102" s="3">
        <v>0</v>
      </c>
      <c r="F102" s="3">
        <v>0</v>
      </c>
      <c r="G102" s="3">
        <v>0</v>
      </c>
      <c r="I102" s="3" t="s">
        <v>1159</v>
      </c>
      <c r="J102" s="3">
        <f t="shared" si="26"/>
        <v>0</v>
      </c>
      <c r="K102" s="3">
        <f t="shared" si="27"/>
        <v>0</v>
      </c>
      <c r="L102" s="3">
        <f t="shared" si="28"/>
        <v>0</v>
      </c>
      <c r="M102" s="3">
        <f t="shared" si="29"/>
        <v>0</v>
      </c>
      <c r="N102" s="3">
        <f t="shared" si="30"/>
        <v>0</v>
      </c>
      <c r="O102" s="3">
        <f t="shared" si="31"/>
        <v>0</v>
      </c>
      <c r="P102" s="3">
        <f t="shared" si="32"/>
        <v>1</v>
      </c>
      <c r="Q102" s="3">
        <f t="shared" si="33"/>
        <v>0</v>
      </c>
      <c r="R102" s="3" t="s">
        <v>1163</v>
      </c>
      <c r="S102" t="s">
        <v>297</v>
      </c>
      <c r="T102">
        <v>2</v>
      </c>
      <c r="U102">
        <v>3</v>
      </c>
      <c r="V102">
        <v>5</v>
      </c>
      <c r="W102">
        <f t="shared" si="18"/>
        <v>0</v>
      </c>
      <c r="X102">
        <f t="shared" si="19"/>
        <v>0</v>
      </c>
      <c r="Y102" t="s">
        <v>52</v>
      </c>
      <c r="Z102">
        <f t="shared" si="20"/>
        <v>0</v>
      </c>
      <c r="AA102">
        <f>IF(OR(AE102={"Native american","native american or alaska native"}),1,0)</f>
        <v>0</v>
      </c>
      <c r="AB102">
        <f>IF(OR(AE102={"asian","asian american"}),1,0)</f>
        <v>0</v>
      </c>
      <c r="AC102">
        <f>IF(OR(AE102={"black american or african american","black"}),1,0)</f>
        <v>1</v>
      </c>
      <c r="AD102">
        <f>IF(OR(AE102={"White","White American or European American"}),1,0)</f>
        <v>0</v>
      </c>
      <c r="AE102" t="s">
        <v>53</v>
      </c>
      <c r="AF102">
        <f>IF(OR(AH102={"female","f"}),1,0)</f>
        <v>0</v>
      </c>
      <c r="AG102">
        <f>IF(OR(AH102={"m","male"}),1,0)</f>
        <v>1</v>
      </c>
      <c r="AH102" t="s">
        <v>54</v>
      </c>
      <c r="AI102">
        <v>31.079255060000001</v>
      </c>
      <c r="AJ102">
        <v>-97.733923169999997</v>
      </c>
      <c r="AK102">
        <v>31.079255</v>
      </c>
      <c r="AL102">
        <v>-97.733923000000004</v>
      </c>
      <c r="AM102" t="s">
        <v>953</v>
      </c>
      <c r="AN102" t="str">
        <f t="shared" si="22"/>
        <v>TX 76542, USA</v>
      </c>
      <c r="AO102" t="str">
        <f t="shared" si="23"/>
        <v>TX</v>
      </c>
      <c r="AP102">
        <f>IF(OR(AO102={"AZ","ID","KS","KY","LA","NM","NV","OK","SD","TX","WV"}),0,0)</f>
        <v>0</v>
      </c>
      <c r="AQ102">
        <f>IF(OR(AO102={"AR","MO","MS","MT","OH","VT"}),1,0)</f>
        <v>0</v>
      </c>
      <c r="AR102">
        <f>IF(OR(AO102={"FL","GA","ME","ND","NH","SC","TN","WA","WI","WI","WY"}),2,0)</f>
        <v>0</v>
      </c>
      <c r="AS102">
        <f>IF(OR(AO102={"LN","UT"}),3,0)</f>
        <v>0</v>
      </c>
      <c r="AT102">
        <f>IF(OR(AO102={"AL","CO","VA"}),4,0)</f>
        <v>0</v>
      </c>
      <c r="AU102">
        <f>IF(OR(AO102={"DE","MN","NC","NE","OR","PA"}),5,0)</f>
        <v>0</v>
      </c>
      <c r="AV102">
        <f>IF(OR(AO102={"LA","MI","RI"}),7,0)</f>
        <v>0</v>
      </c>
      <c r="AW102">
        <f>IF(OR(AO102={"CA","IL","MD"}),8,0)</f>
        <v>0</v>
      </c>
      <c r="AX102">
        <f>IF(OR(AO102={"CT","DC","MA"}),9,0)</f>
        <v>0</v>
      </c>
      <c r="AY102">
        <f>IF(OR(AO102={"NJ","NY"}),10,0)</f>
        <v>0</v>
      </c>
      <c r="AZ102">
        <f t="shared" si="21"/>
        <v>0</v>
      </c>
      <c r="BA102">
        <f t="shared" si="24"/>
        <v>0</v>
      </c>
      <c r="BB102">
        <f t="shared" si="25"/>
        <v>1</v>
      </c>
    </row>
    <row r="103" spans="1:54" x14ac:dyDescent="0.25">
      <c r="A103">
        <v>129</v>
      </c>
      <c r="B103" t="s">
        <v>298</v>
      </c>
      <c r="C103" t="s">
        <v>299</v>
      </c>
      <c r="D103" s="1">
        <v>42110</v>
      </c>
      <c r="E103" s="3">
        <v>0</v>
      </c>
      <c r="F103" s="3">
        <v>0</v>
      </c>
      <c r="G103" s="3">
        <v>1</v>
      </c>
      <c r="I103" s="3" t="s">
        <v>1159</v>
      </c>
      <c r="J103" s="3">
        <f t="shared" si="26"/>
        <v>0</v>
      </c>
      <c r="K103" s="3">
        <f t="shared" si="27"/>
        <v>0</v>
      </c>
      <c r="L103" s="3">
        <f t="shared" si="28"/>
        <v>0</v>
      </c>
      <c r="M103" s="3">
        <f t="shared" si="29"/>
        <v>0</v>
      </c>
      <c r="N103" s="3">
        <f t="shared" si="30"/>
        <v>0</v>
      </c>
      <c r="O103" s="3">
        <f t="shared" si="31"/>
        <v>0</v>
      </c>
      <c r="P103" s="3">
        <f t="shared" si="32"/>
        <v>0</v>
      </c>
      <c r="Q103" s="3">
        <f t="shared" si="33"/>
        <v>1</v>
      </c>
      <c r="R103" s="3" t="s">
        <v>1164</v>
      </c>
      <c r="S103" t="s">
        <v>300</v>
      </c>
      <c r="T103">
        <v>5</v>
      </c>
      <c r="U103">
        <v>0</v>
      </c>
      <c r="V103">
        <v>4</v>
      </c>
      <c r="W103">
        <f t="shared" ref="W103:W161" si="34">IF(Y103="NO",1,0)</f>
        <v>0</v>
      </c>
      <c r="X103">
        <f t="shared" si="19"/>
        <v>0</v>
      </c>
      <c r="Y103" t="s">
        <v>52</v>
      </c>
      <c r="Z103">
        <f t="shared" si="20"/>
        <v>0</v>
      </c>
      <c r="AA103">
        <f>IF(OR(AE103={"Native american","native american or alaska native"}),1,0)</f>
        <v>0</v>
      </c>
      <c r="AB103">
        <f>IF(OR(AE103={"asian","asian american"}),1,0)</f>
        <v>0</v>
      </c>
      <c r="AC103">
        <f>IF(OR(AE103={"black american or african american","black"}),1,0)</f>
        <v>0</v>
      </c>
      <c r="AD103">
        <f>IF(OR(AE103={"White","White American or European American"}),1,0)</f>
        <v>0</v>
      </c>
      <c r="AE103" t="s">
        <v>110</v>
      </c>
      <c r="AF103">
        <f>IF(OR(AH103={"female","f"}),1,0)</f>
        <v>0</v>
      </c>
      <c r="AG103">
        <f>IF(OR(AH103={"m","male"}),1,0)</f>
        <v>1</v>
      </c>
      <c r="AH103" t="s">
        <v>54</v>
      </c>
      <c r="AI103">
        <v>33.571458749999998</v>
      </c>
      <c r="AJ103">
        <v>-112.09048540000001</v>
      </c>
      <c r="AK103">
        <v>33.571458999999997</v>
      </c>
      <c r="AL103">
        <v>-112.090485</v>
      </c>
      <c r="AM103" t="s">
        <v>954</v>
      </c>
      <c r="AN103" t="str">
        <f t="shared" si="22"/>
        <v>AZ 85021, USA</v>
      </c>
      <c r="AO103" t="str">
        <f t="shared" si="23"/>
        <v>AZ</v>
      </c>
      <c r="AP103">
        <f>IF(OR(AO103={"AZ","ID","KS","KY","LA","NM","NV","OK","SD","TX","WV"}),0,0)</f>
        <v>0</v>
      </c>
      <c r="AQ103">
        <f>IF(OR(AO103={"AR","MO","MS","MT","OH","VT"}),1,0)</f>
        <v>0</v>
      </c>
      <c r="AR103">
        <f>IF(OR(AO103={"FL","GA","ME","ND","NH","SC","TN","WA","WI","WI","WY"}),2,0)</f>
        <v>0</v>
      </c>
      <c r="AS103">
        <f>IF(OR(AO103={"LN","UT"}),3,0)</f>
        <v>0</v>
      </c>
      <c r="AT103">
        <f>IF(OR(AO103={"AL","CO","VA"}),4,0)</f>
        <v>0</v>
      </c>
      <c r="AU103">
        <f>IF(OR(AO103={"DE","MN","NC","NE","OR","PA"}),5,0)</f>
        <v>0</v>
      </c>
      <c r="AV103">
        <f>IF(OR(AO103={"LA","MI","RI"}),7,0)</f>
        <v>0</v>
      </c>
      <c r="AW103">
        <f>IF(OR(AO103={"CA","IL","MD"}),8,0)</f>
        <v>0</v>
      </c>
      <c r="AX103">
        <f>IF(OR(AO103={"CT","DC","MA"}),9,0)</f>
        <v>0</v>
      </c>
      <c r="AY103">
        <f>IF(OR(AO103={"NJ","NY"}),10,0)</f>
        <v>0</v>
      </c>
      <c r="AZ103">
        <f t="shared" si="21"/>
        <v>0</v>
      </c>
      <c r="BA103">
        <f t="shared" si="24"/>
        <v>0</v>
      </c>
      <c r="BB103">
        <f t="shared" si="25"/>
        <v>1</v>
      </c>
    </row>
    <row r="104" spans="1:54" x14ac:dyDescent="0.25">
      <c r="A104">
        <v>130</v>
      </c>
      <c r="B104" t="s">
        <v>301</v>
      </c>
      <c r="C104" t="s">
        <v>302</v>
      </c>
      <c r="D104" s="1">
        <v>42101</v>
      </c>
      <c r="E104" s="3">
        <v>0</v>
      </c>
      <c r="F104" s="3">
        <v>0</v>
      </c>
      <c r="G104" s="3">
        <v>0</v>
      </c>
      <c r="I104" s="3" t="s">
        <v>1159</v>
      </c>
      <c r="J104" s="3">
        <f t="shared" si="26"/>
        <v>0</v>
      </c>
      <c r="K104" s="3">
        <f t="shared" si="27"/>
        <v>0</v>
      </c>
      <c r="L104" s="3">
        <f t="shared" si="28"/>
        <v>1</v>
      </c>
      <c r="M104" s="3">
        <f t="shared" si="29"/>
        <v>0</v>
      </c>
      <c r="N104" s="3">
        <f t="shared" si="30"/>
        <v>0</v>
      </c>
      <c r="O104" s="3">
        <f t="shared" si="31"/>
        <v>0</v>
      </c>
      <c r="P104" s="3">
        <f t="shared" si="32"/>
        <v>0</v>
      </c>
      <c r="Q104" s="3">
        <f t="shared" si="33"/>
        <v>0</v>
      </c>
      <c r="R104" s="3" t="s">
        <v>1166</v>
      </c>
      <c r="S104" t="s">
        <v>303</v>
      </c>
      <c r="T104">
        <v>1</v>
      </c>
      <c r="U104">
        <v>3</v>
      </c>
      <c r="V104">
        <v>4</v>
      </c>
      <c r="W104">
        <f t="shared" si="34"/>
        <v>1</v>
      </c>
      <c r="X104">
        <f t="shared" ref="X104:X162" si="35">IF(Y104="YES",1,0)</f>
        <v>0</v>
      </c>
      <c r="Y104" t="s">
        <v>144</v>
      </c>
      <c r="Z104">
        <f t="shared" ref="Z104:Z162" si="36">IF(AE104="latino",1,0)</f>
        <v>0</v>
      </c>
      <c r="AA104">
        <f>IF(OR(AE104={"Native american","native american or alaska native"}),1,0)</f>
        <v>0</v>
      </c>
      <c r="AB104">
        <f>IF(OR(AE104={"asian","asian american"}),1,0)</f>
        <v>0</v>
      </c>
      <c r="AC104">
        <f>IF(OR(AE104={"black american or african american","black"}),1,0)</f>
        <v>1</v>
      </c>
      <c r="AD104">
        <f>IF(OR(AE104={"White","White American or European American"}),1,0)</f>
        <v>0</v>
      </c>
      <c r="AE104" t="s">
        <v>53</v>
      </c>
      <c r="AF104">
        <f>IF(OR(AH104={"female","f"}),1,0)</f>
        <v>0</v>
      </c>
      <c r="AG104">
        <f>IF(OR(AH104={"m","male"}),1,0)</f>
        <v>1</v>
      </c>
      <c r="AH104" t="s">
        <v>54</v>
      </c>
      <c r="AI104">
        <v>34.267791520000003</v>
      </c>
      <c r="AJ104">
        <v>-85.188224219999995</v>
      </c>
      <c r="AK104">
        <v>34.267792</v>
      </c>
      <c r="AL104">
        <v>-85.188224000000005</v>
      </c>
      <c r="AM104" t="s">
        <v>955</v>
      </c>
      <c r="AN104" t="str">
        <f t="shared" si="22"/>
        <v>GA 30165, USA</v>
      </c>
      <c r="AO104" t="str">
        <f t="shared" si="23"/>
        <v>GA</v>
      </c>
      <c r="AP104">
        <f>IF(OR(AO104={"AZ","ID","KS","KY","LA","NM","NV","OK","SD","TX","WV"}),0,0)</f>
        <v>0</v>
      </c>
      <c r="AQ104">
        <f>IF(OR(AO104={"AR","MO","MS","MT","OH","VT"}),1,0)</f>
        <v>0</v>
      </c>
      <c r="AR104">
        <f>IF(OR(AO104={"FL","GA","ME","ND","NH","SC","TN","WA","WI","WI","WY"}),2,0)</f>
        <v>2</v>
      </c>
      <c r="AS104">
        <f>IF(OR(AO104={"LN","UT"}),3,0)</f>
        <v>0</v>
      </c>
      <c r="AT104">
        <f>IF(OR(AO104={"AL","CO","VA"}),4,0)</f>
        <v>0</v>
      </c>
      <c r="AU104">
        <f>IF(OR(AO104={"DE","MN","NC","NE","OR","PA"}),5,0)</f>
        <v>0</v>
      </c>
      <c r="AV104">
        <f>IF(OR(AO104={"LA","MI","RI"}),7,0)</f>
        <v>0</v>
      </c>
      <c r="AW104">
        <f>IF(OR(AO104={"CA","IL","MD"}),8,0)</f>
        <v>0</v>
      </c>
      <c r="AX104">
        <f>IF(OR(AO104={"CT","DC","MA"}),9,0)</f>
        <v>0</v>
      </c>
      <c r="AY104">
        <f>IF(OR(AO104={"NJ","NY"}),10,0)</f>
        <v>0</v>
      </c>
      <c r="AZ104">
        <f t="shared" ref="AZ104:AZ162" si="37">SUM(AP104:AY104)</f>
        <v>2</v>
      </c>
      <c r="BA104">
        <f t="shared" si="24"/>
        <v>0</v>
      </c>
      <c r="BB104">
        <f t="shared" si="25"/>
        <v>1</v>
      </c>
    </row>
    <row r="105" spans="1:54" x14ac:dyDescent="0.25">
      <c r="A105">
        <v>131</v>
      </c>
      <c r="B105" t="s">
        <v>304</v>
      </c>
      <c r="C105" t="s">
        <v>305</v>
      </c>
      <c r="D105" s="1">
        <v>42099</v>
      </c>
      <c r="E105" s="3">
        <v>0</v>
      </c>
      <c r="F105" s="3">
        <v>0</v>
      </c>
      <c r="G105" s="3">
        <v>0</v>
      </c>
      <c r="I105" s="3" t="s">
        <v>1159</v>
      </c>
      <c r="J105" s="3">
        <f t="shared" si="26"/>
        <v>0</v>
      </c>
      <c r="K105" s="3">
        <f t="shared" si="27"/>
        <v>0</v>
      </c>
      <c r="L105" s="3">
        <f t="shared" si="28"/>
        <v>0</v>
      </c>
      <c r="M105" s="3">
        <f t="shared" si="29"/>
        <v>0</v>
      </c>
      <c r="N105" s="3">
        <f t="shared" si="30"/>
        <v>0</v>
      </c>
      <c r="O105" s="3">
        <f t="shared" si="31"/>
        <v>0</v>
      </c>
      <c r="P105" s="3">
        <f t="shared" si="32"/>
        <v>0</v>
      </c>
      <c r="Q105" s="3">
        <f t="shared" si="33"/>
        <v>0</v>
      </c>
      <c r="R105" s="3" t="s">
        <v>1170</v>
      </c>
      <c r="S105" t="s">
        <v>306</v>
      </c>
      <c r="T105">
        <v>0</v>
      </c>
      <c r="U105">
        <v>5</v>
      </c>
      <c r="V105">
        <v>5</v>
      </c>
      <c r="W105">
        <f t="shared" si="34"/>
        <v>1</v>
      </c>
      <c r="X105">
        <f t="shared" si="35"/>
        <v>0</v>
      </c>
      <c r="Y105" t="s">
        <v>144</v>
      </c>
      <c r="Z105">
        <f t="shared" si="36"/>
        <v>0</v>
      </c>
      <c r="AA105">
        <f>IF(OR(AE105={"Native american","native american or alaska native"}),1,0)</f>
        <v>0</v>
      </c>
      <c r="AB105">
        <f>IF(OR(AE105={"asian","asian american"}),1,0)</f>
        <v>0</v>
      </c>
      <c r="AC105">
        <f>IF(OR(AE105={"black american or african american","black"}),1,0)</f>
        <v>0</v>
      </c>
      <c r="AD105">
        <f>IF(OR(AE105={"White","White American or European American"}),1,0)</f>
        <v>0</v>
      </c>
      <c r="AE105" t="s">
        <v>52</v>
      </c>
      <c r="AF105">
        <f>IF(OR(AH105={"female","f"}),1,0)</f>
        <v>0</v>
      </c>
      <c r="AG105">
        <f>IF(OR(AH105={"m","male"}),1,0)</f>
        <v>1</v>
      </c>
      <c r="AH105" t="s">
        <v>54</v>
      </c>
      <c r="AI105">
        <v>39.777254790000001</v>
      </c>
      <c r="AJ105">
        <v>-86.146353590000004</v>
      </c>
      <c r="AK105">
        <v>39.777254999999997</v>
      </c>
      <c r="AL105">
        <v>-86.146354000000002</v>
      </c>
      <c r="AM105" t="s">
        <v>956</v>
      </c>
      <c r="AN105" t="str">
        <f t="shared" si="22"/>
        <v>IN 46204, USA</v>
      </c>
      <c r="AO105" t="str">
        <f t="shared" si="23"/>
        <v>IN</v>
      </c>
      <c r="AP105">
        <f>IF(OR(AO105={"AZ","ID","KS","KY","LA","NM","NV","OK","SD","TX","WV"}),0,0)</f>
        <v>0</v>
      </c>
      <c r="AQ105">
        <f>IF(OR(AO105={"AR","MO","MS","MT","OH","VT"}),1,0)</f>
        <v>0</v>
      </c>
      <c r="AR105">
        <f>IF(OR(AO105={"FL","GA","ME","ND","NH","SC","TN","WA","WI","WI","WY"}),2,0)</f>
        <v>0</v>
      </c>
      <c r="AS105">
        <f>IF(OR(AO105={"LN","UT"}),3,0)</f>
        <v>0</v>
      </c>
      <c r="AT105">
        <f>IF(OR(AO105={"AL","CO","VA"}),4,0)</f>
        <v>0</v>
      </c>
      <c r="AU105">
        <f>IF(OR(AO105={"DE","MN","NC","NE","OR","PA"}),5,0)</f>
        <v>0</v>
      </c>
      <c r="AV105">
        <f>IF(OR(AO105={"LA","MI","RI"}),7,0)</f>
        <v>0</v>
      </c>
      <c r="AW105">
        <f>IF(OR(AO105={"CA","IL","MD"}),8,0)</f>
        <v>0</v>
      </c>
      <c r="AX105">
        <f>IF(OR(AO105={"CT","DC","MA"}),9,0)</f>
        <v>0</v>
      </c>
      <c r="AY105">
        <f>IF(OR(AO105={"NJ","NY"}),10,0)</f>
        <v>0</v>
      </c>
      <c r="AZ105">
        <f t="shared" si="37"/>
        <v>0</v>
      </c>
      <c r="BA105">
        <f t="shared" si="24"/>
        <v>0</v>
      </c>
      <c r="BB105">
        <f t="shared" si="25"/>
        <v>1</v>
      </c>
    </row>
    <row r="106" spans="1:54" x14ac:dyDescent="0.25">
      <c r="A106">
        <v>132</v>
      </c>
      <c r="B106" t="s">
        <v>307</v>
      </c>
      <c r="C106" t="s">
        <v>308</v>
      </c>
      <c r="D106" s="1">
        <v>42097</v>
      </c>
      <c r="E106" s="3">
        <v>0</v>
      </c>
      <c r="F106" s="3">
        <v>0</v>
      </c>
      <c r="G106" s="3">
        <v>0</v>
      </c>
      <c r="I106" s="3" t="s">
        <v>1159</v>
      </c>
      <c r="J106" s="3">
        <f t="shared" si="26"/>
        <v>0</v>
      </c>
      <c r="K106" s="3">
        <f t="shared" si="27"/>
        <v>0</v>
      </c>
      <c r="L106" s="3">
        <f t="shared" si="28"/>
        <v>0</v>
      </c>
      <c r="M106" s="3">
        <f t="shared" si="29"/>
        <v>1</v>
      </c>
      <c r="N106" s="3">
        <f t="shared" si="30"/>
        <v>0</v>
      </c>
      <c r="O106" s="3">
        <f t="shared" si="31"/>
        <v>0</v>
      </c>
      <c r="P106" s="3">
        <f t="shared" si="32"/>
        <v>0</v>
      </c>
      <c r="Q106" s="3">
        <f t="shared" si="33"/>
        <v>0</v>
      </c>
      <c r="R106" s="3" t="s">
        <v>1162</v>
      </c>
      <c r="S106" t="s">
        <v>309</v>
      </c>
      <c r="T106">
        <v>0</v>
      </c>
      <c r="U106">
        <v>4</v>
      </c>
      <c r="V106">
        <v>4</v>
      </c>
      <c r="W106">
        <f t="shared" si="34"/>
        <v>1</v>
      </c>
      <c r="X106">
        <f t="shared" si="35"/>
        <v>0</v>
      </c>
      <c r="Y106" t="s">
        <v>144</v>
      </c>
      <c r="Z106">
        <f t="shared" si="36"/>
        <v>0</v>
      </c>
      <c r="AA106">
        <f>IF(OR(AE106={"Native american","native american or alaska native"}),1,0)</f>
        <v>0</v>
      </c>
      <c r="AB106">
        <f>IF(OR(AE106={"asian","asian american"}),1,0)</f>
        <v>0</v>
      </c>
      <c r="AC106">
        <f>IF(OR(AE106={"black american or african american","black"}),1,0)</f>
        <v>1</v>
      </c>
      <c r="AD106">
        <f>IF(OR(AE106={"White","White American or European American"}),1,0)</f>
        <v>0</v>
      </c>
      <c r="AE106" t="s">
        <v>53</v>
      </c>
      <c r="AF106">
        <f>IF(OR(AH106={"female","f"}),1,0)</f>
        <v>0</v>
      </c>
      <c r="AG106">
        <f>IF(OR(AH106={"m","male"}),1,0)</f>
        <v>1</v>
      </c>
      <c r="AH106" t="s">
        <v>54</v>
      </c>
      <c r="AI106">
        <v>29.193134430000001</v>
      </c>
      <c r="AJ106">
        <v>-81.101730140000001</v>
      </c>
      <c r="AK106">
        <v>29.193134000000001</v>
      </c>
      <c r="AL106">
        <v>-81.101730000000003</v>
      </c>
      <c r="AM106" t="s">
        <v>957</v>
      </c>
      <c r="AN106" t="str">
        <f t="shared" si="22"/>
        <v>FL 32124, USA</v>
      </c>
      <c r="AO106" t="str">
        <f t="shared" si="23"/>
        <v>FL</v>
      </c>
      <c r="AP106">
        <f>IF(OR(AO106={"AZ","ID","KS","KY","LA","NM","NV","OK","SD","TX","WV"}),0,0)</f>
        <v>0</v>
      </c>
      <c r="AQ106">
        <f>IF(OR(AO106={"AR","MO","MS","MT","OH","VT"}),1,0)</f>
        <v>0</v>
      </c>
      <c r="AR106">
        <f>IF(OR(AO106={"FL","GA","ME","ND","NH","SC","TN","WA","WI","WI","WY"}),2,0)</f>
        <v>2</v>
      </c>
      <c r="AS106">
        <f>IF(OR(AO106={"LN","UT"}),3,0)</f>
        <v>0</v>
      </c>
      <c r="AT106">
        <f>IF(OR(AO106={"AL","CO","VA"}),4,0)</f>
        <v>0</v>
      </c>
      <c r="AU106">
        <f>IF(OR(AO106={"DE","MN","NC","NE","OR","PA"}),5,0)</f>
        <v>0</v>
      </c>
      <c r="AV106">
        <f>IF(OR(AO106={"LA","MI","RI"}),7,0)</f>
        <v>0</v>
      </c>
      <c r="AW106">
        <f>IF(OR(AO106={"CA","IL","MD"}),8,0)</f>
        <v>0</v>
      </c>
      <c r="AX106">
        <f>IF(OR(AO106={"CT","DC","MA"}),9,0)</f>
        <v>0</v>
      </c>
      <c r="AY106">
        <f>IF(OR(AO106={"NJ","NY"}),10,0)</f>
        <v>0</v>
      </c>
      <c r="AZ106">
        <f t="shared" si="37"/>
        <v>2</v>
      </c>
      <c r="BA106">
        <f t="shared" si="24"/>
        <v>0</v>
      </c>
      <c r="BB106">
        <f t="shared" si="25"/>
        <v>1</v>
      </c>
    </row>
    <row r="107" spans="1:54" x14ac:dyDescent="0.25">
      <c r="A107">
        <v>133</v>
      </c>
      <c r="B107" t="s">
        <v>310</v>
      </c>
      <c r="C107" t="s">
        <v>311</v>
      </c>
      <c r="D107" s="1">
        <v>42093</v>
      </c>
      <c r="E107" s="3">
        <v>0</v>
      </c>
      <c r="F107" s="3">
        <v>0</v>
      </c>
      <c r="G107" s="3">
        <v>1</v>
      </c>
      <c r="I107" s="3" t="s">
        <v>1159</v>
      </c>
      <c r="J107" s="3">
        <f t="shared" si="26"/>
        <v>0</v>
      </c>
      <c r="K107" s="3">
        <f t="shared" si="27"/>
        <v>0</v>
      </c>
      <c r="L107" s="3">
        <f t="shared" si="28"/>
        <v>0</v>
      </c>
      <c r="M107" s="3">
        <f t="shared" si="29"/>
        <v>0</v>
      </c>
      <c r="N107" s="3">
        <f t="shared" si="30"/>
        <v>0</v>
      </c>
      <c r="O107" s="3">
        <f t="shared" si="31"/>
        <v>1</v>
      </c>
      <c r="P107" s="3">
        <f t="shared" si="32"/>
        <v>0</v>
      </c>
      <c r="Q107" s="3">
        <f t="shared" si="33"/>
        <v>0</v>
      </c>
      <c r="R107" s="3" t="s">
        <v>1165</v>
      </c>
      <c r="S107" t="s">
        <v>312</v>
      </c>
      <c r="T107">
        <v>4</v>
      </c>
      <c r="U107">
        <v>0</v>
      </c>
      <c r="V107">
        <v>3</v>
      </c>
      <c r="W107">
        <f t="shared" si="34"/>
        <v>0</v>
      </c>
      <c r="X107">
        <f t="shared" si="35"/>
        <v>0</v>
      </c>
      <c r="Y107" t="s">
        <v>52</v>
      </c>
      <c r="Z107">
        <f t="shared" si="36"/>
        <v>0</v>
      </c>
      <c r="AA107">
        <f>IF(OR(AE107={"Native american","native american or alaska native"}),1,0)</f>
        <v>0</v>
      </c>
      <c r="AB107">
        <f>IF(OR(AE107={"asian","asian american"}),1,0)</f>
        <v>1</v>
      </c>
      <c r="AC107">
        <f>IF(OR(AE107={"black american or african american","black"}),1,0)</f>
        <v>0</v>
      </c>
      <c r="AD107">
        <f>IF(OR(AE107={"White","White American or European American"}),1,0)</f>
        <v>0</v>
      </c>
      <c r="AE107" t="s">
        <v>75</v>
      </c>
      <c r="AF107">
        <f>IF(OR(AH107={"female","f"}),1,0)</f>
        <v>0</v>
      </c>
      <c r="AG107">
        <f>IF(OR(AH107={"m","male"}),1,0)</f>
        <v>1</v>
      </c>
      <c r="AH107" t="s">
        <v>54</v>
      </c>
      <c r="AI107">
        <v>36.135432379999997</v>
      </c>
      <c r="AJ107">
        <v>-95.913161169999995</v>
      </c>
      <c r="AK107">
        <v>36.135432000000002</v>
      </c>
      <c r="AL107">
        <v>-95.913161000000002</v>
      </c>
      <c r="AM107" t="s">
        <v>958</v>
      </c>
      <c r="AN107" t="str">
        <f t="shared" si="22"/>
        <v>OK 74112, USA</v>
      </c>
      <c r="AO107" t="str">
        <f t="shared" si="23"/>
        <v>OK</v>
      </c>
      <c r="AP107">
        <f>IF(OR(AO107={"AZ","ID","KS","KY","LA","NM","NV","OK","SD","TX","WV"}),0,0)</f>
        <v>0</v>
      </c>
      <c r="AQ107">
        <f>IF(OR(AO107={"AR","MO","MS","MT","OH","VT"}),1,0)</f>
        <v>0</v>
      </c>
      <c r="AR107">
        <f>IF(OR(AO107={"FL","GA","ME","ND","NH","SC","TN","WA","WI","WI","WY"}),2,0)</f>
        <v>0</v>
      </c>
      <c r="AS107">
        <f>IF(OR(AO107={"LN","UT"}),3,0)</f>
        <v>0</v>
      </c>
      <c r="AT107">
        <f>IF(OR(AO107={"AL","CO","VA"}),4,0)</f>
        <v>0</v>
      </c>
      <c r="AU107">
        <f>IF(OR(AO107={"DE","MN","NC","NE","OR","PA"}),5,0)</f>
        <v>0</v>
      </c>
      <c r="AV107">
        <f>IF(OR(AO107={"LA","MI","RI"}),7,0)</f>
        <v>0</v>
      </c>
      <c r="AW107">
        <f>IF(OR(AO107={"CA","IL","MD"}),8,0)</f>
        <v>0</v>
      </c>
      <c r="AX107">
        <f>IF(OR(AO107={"CT","DC","MA"}),9,0)</f>
        <v>0</v>
      </c>
      <c r="AY107">
        <f>IF(OR(AO107={"NJ","NY"}),10,0)</f>
        <v>0</v>
      </c>
      <c r="AZ107">
        <f t="shared" si="37"/>
        <v>0</v>
      </c>
      <c r="BA107">
        <f t="shared" si="24"/>
        <v>0</v>
      </c>
      <c r="BB107">
        <f t="shared" si="25"/>
        <v>1</v>
      </c>
    </row>
    <row r="108" spans="1:54" x14ac:dyDescent="0.25">
      <c r="A108">
        <v>134</v>
      </c>
      <c r="B108" t="s">
        <v>313</v>
      </c>
      <c r="C108" t="s">
        <v>314</v>
      </c>
      <c r="D108" s="1">
        <v>42091</v>
      </c>
      <c r="E108" s="3">
        <v>0</v>
      </c>
      <c r="F108" s="3">
        <v>0</v>
      </c>
      <c r="G108" s="3">
        <v>0</v>
      </c>
      <c r="I108" s="3" t="s">
        <v>1159</v>
      </c>
      <c r="J108" s="3">
        <f t="shared" si="26"/>
        <v>0</v>
      </c>
      <c r="K108" s="3">
        <f t="shared" si="27"/>
        <v>0</v>
      </c>
      <c r="L108" s="3">
        <f t="shared" si="28"/>
        <v>0</v>
      </c>
      <c r="M108" s="3">
        <f t="shared" si="29"/>
        <v>1</v>
      </c>
      <c r="N108" s="3">
        <f t="shared" si="30"/>
        <v>0</v>
      </c>
      <c r="O108" s="3">
        <f t="shared" si="31"/>
        <v>0</v>
      </c>
      <c r="P108" s="3">
        <f t="shared" si="32"/>
        <v>0</v>
      </c>
      <c r="Q108" s="3">
        <f t="shared" si="33"/>
        <v>0</v>
      </c>
      <c r="R108" s="3" t="s">
        <v>1162</v>
      </c>
      <c r="S108" t="s">
        <v>315</v>
      </c>
      <c r="T108">
        <v>0</v>
      </c>
      <c r="U108">
        <v>7</v>
      </c>
      <c r="V108">
        <v>7</v>
      </c>
      <c r="W108">
        <f t="shared" si="34"/>
        <v>1</v>
      </c>
      <c r="X108">
        <f t="shared" si="35"/>
        <v>0</v>
      </c>
      <c r="Y108" t="s">
        <v>144</v>
      </c>
      <c r="Z108">
        <f t="shared" si="36"/>
        <v>0</v>
      </c>
      <c r="AA108">
        <f>IF(OR(AE108={"Native american","native american or alaska native"}),1,0)</f>
        <v>0</v>
      </c>
      <c r="AB108">
        <f>IF(OR(AE108={"asian","asian american"}),1,0)</f>
        <v>0</v>
      </c>
      <c r="AC108">
        <f>IF(OR(AE108={"black american or african american","black"}),1,0)</f>
        <v>1</v>
      </c>
      <c r="AD108">
        <f>IF(OR(AE108={"White","White American or European American"}),1,0)</f>
        <v>0</v>
      </c>
      <c r="AE108" t="s">
        <v>53</v>
      </c>
      <c r="AF108">
        <f>IF(OR(AH108={"female","f"}),1,0)</f>
        <v>0</v>
      </c>
      <c r="AG108">
        <f>IF(OR(AH108={"m","male"}),1,0)</f>
        <v>1</v>
      </c>
      <c r="AH108" t="s">
        <v>54</v>
      </c>
      <c r="AI108">
        <v>30.225402119999998</v>
      </c>
      <c r="AJ108">
        <v>-85.873713010000003</v>
      </c>
      <c r="AK108">
        <v>30.225401999999999</v>
      </c>
      <c r="AL108">
        <v>-85.873712999999995</v>
      </c>
      <c r="AM108" t="s">
        <v>959</v>
      </c>
      <c r="AN108" t="str">
        <f t="shared" si="22"/>
        <v>FL 32413, USA</v>
      </c>
      <c r="AO108" t="str">
        <f t="shared" si="23"/>
        <v>FL</v>
      </c>
      <c r="AP108">
        <f>IF(OR(AO108={"AZ","ID","KS","KY","LA","NM","NV","OK","SD","TX","WV"}),0,0)</f>
        <v>0</v>
      </c>
      <c r="AQ108">
        <f>IF(OR(AO108={"AR","MO","MS","MT","OH","VT"}),1,0)</f>
        <v>0</v>
      </c>
      <c r="AR108">
        <f>IF(OR(AO108={"FL","GA","ME","ND","NH","SC","TN","WA","WI","WI","WY"}),2,0)</f>
        <v>2</v>
      </c>
      <c r="AS108">
        <f>IF(OR(AO108={"LN","UT"}),3,0)</f>
        <v>0</v>
      </c>
      <c r="AT108">
        <f>IF(OR(AO108={"AL","CO","VA"}),4,0)</f>
        <v>0</v>
      </c>
      <c r="AU108">
        <f>IF(OR(AO108={"DE","MN","NC","NE","OR","PA"}),5,0)</f>
        <v>0</v>
      </c>
      <c r="AV108">
        <f>IF(OR(AO108={"LA","MI","RI"}),7,0)</f>
        <v>0</v>
      </c>
      <c r="AW108">
        <f>IF(OR(AO108={"CA","IL","MD"}),8,0)</f>
        <v>0</v>
      </c>
      <c r="AX108">
        <f>IF(OR(AO108={"CT","DC","MA"}),9,0)</f>
        <v>0</v>
      </c>
      <c r="AY108">
        <f>IF(OR(AO108={"NJ","NY"}),10,0)</f>
        <v>0</v>
      </c>
      <c r="AZ108">
        <f t="shared" si="37"/>
        <v>2</v>
      </c>
      <c r="BA108">
        <f t="shared" si="24"/>
        <v>0</v>
      </c>
      <c r="BB108">
        <f t="shared" si="25"/>
        <v>1</v>
      </c>
    </row>
    <row r="109" spans="1:54" x14ac:dyDescent="0.25">
      <c r="A109">
        <v>135</v>
      </c>
      <c r="B109" t="s">
        <v>316</v>
      </c>
      <c r="C109" t="s">
        <v>317</v>
      </c>
      <c r="D109" s="1">
        <v>42082</v>
      </c>
      <c r="E109" s="3">
        <v>0</v>
      </c>
      <c r="F109" s="3">
        <v>1</v>
      </c>
      <c r="G109" s="3">
        <v>0</v>
      </c>
      <c r="I109" s="3" t="s">
        <v>1159</v>
      </c>
      <c r="J109" s="3">
        <f t="shared" si="26"/>
        <v>0</v>
      </c>
      <c r="K109" s="3">
        <f t="shared" si="27"/>
        <v>0</v>
      </c>
      <c r="L109" s="3">
        <f t="shared" si="28"/>
        <v>0</v>
      </c>
      <c r="M109" s="3">
        <f t="shared" si="29"/>
        <v>0</v>
      </c>
      <c r="N109" s="3">
        <f t="shared" si="30"/>
        <v>0</v>
      </c>
      <c r="O109" s="3">
        <f t="shared" si="31"/>
        <v>1</v>
      </c>
      <c r="P109" s="3">
        <f t="shared" si="32"/>
        <v>0</v>
      </c>
      <c r="Q109" s="3">
        <f t="shared" si="33"/>
        <v>0</v>
      </c>
      <c r="R109" s="3" t="s">
        <v>1165</v>
      </c>
      <c r="S109" t="s">
        <v>318</v>
      </c>
      <c r="T109">
        <v>2</v>
      </c>
      <c r="U109">
        <v>2</v>
      </c>
      <c r="V109">
        <v>3</v>
      </c>
      <c r="W109">
        <f t="shared" si="34"/>
        <v>0</v>
      </c>
      <c r="X109">
        <f t="shared" si="35"/>
        <v>0</v>
      </c>
      <c r="Y109" t="s">
        <v>52</v>
      </c>
      <c r="Z109">
        <f t="shared" si="36"/>
        <v>0</v>
      </c>
      <c r="AA109">
        <f>IF(OR(AE109={"Native american","native american or alaska native"}),1,0)</f>
        <v>0</v>
      </c>
      <c r="AB109">
        <f>IF(OR(AE109={"asian","asian american"}),1,0)</f>
        <v>0</v>
      </c>
      <c r="AC109">
        <f>IF(OR(AE109={"black american or african american","black"}),1,0)</f>
        <v>0</v>
      </c>
      <c r="AD109">
        <f>IF(OR(AE109={"White","White American or European American"}),1,0)</f>
        <v>0</v>
      </c>
      <c r="AE109" t="s">
        <v>52</v>
      </c>
      <c r="AF109">
        <f>IF(OR(AH109={"female","f"}),1,0)</f>
        <v>0</v>
      </c>
      <c r="AG109">
        <f>IF(OR(AH109={"m","male"}),1,0)</f>
        <v>1</v>
      </c>
      <c r="AH109" t="s">
        <v>54</v>
      </c>
      <c r="AI109">
        <v>36.443289999999998</v>
      </c>
      <c r="AJ109">
        <v>-108.723281</v>
      </c>
      <c r="AK109">
        <v>36.443289999999998</v>
      </c>
      <c r="AL109">
        <v>-108.723281</v>
      </c>
      <c r="AM109" t="s">
        <v>960</v>
      </c>
      <c r="AN109" t="str">
        <f t="shared" si="22"/>
        <v>NM 87420, USA</v>
      </c>
      <c r="AO109" t="str">
        <f t="shared" si="23"/>
        <v>NM</v>
      </c>
      <c r="AP109">
        <f>IF(OR(AO109={"AZ","ID","KS","KY","LA","NM","NV","OK","SD","TX","WV"}),0,0)</f>
        <v>0</v>
      </c>
      <c r="AQ109">
        <f>IF(OR(AO109={"AR","MO","MS","MT","OH","VT"}),1,0)</f>
        <v>0</v>
      </c>
      <c r="AR109">
        <f>IF(OR(AO109={"FL","GA","ME","ND","NH","SC","TN","WA","WI","WI","WY"}),2,0)</f>
        <v>0</v>
      </c>
      <c r="AS109">
        <f>IF(OR(AO109={"LN","UT"}),3,0)</f>
        <v>0</v>
      </c>
      <c r="AT109">
        <f>IF(OR(AO109={"AL","CO","VA"}),4,0)</f>
        <v>0</v>
      </c>
      <c r="AU109">
        <f>IF(OR(AO109={"DE","MN","NC","NE","OR","PA"}),5,0)</f>
        <v>0</v>
      </c>
      <c r="AV109">
        <f>IF(OR(AO109={"LA","MI","RI"}),7,0)</f>
        <v>0</v>
      </c>
      <c r="AW109">
        <f>IF(OR(AO109={"CA","IL","MD"}),8,0)</f>
        <v>0</v>
      </c>
      <c r="AX109">
        <f>IF(OR(AO109={"CT","DC","MA"}),9,0)</f>
        <v>0</v>
      </c>
      <c r="AY109">
        <f>IF(OR(AO109={"NJ","NY"}),10,0)</f>
        <v>0</v>
      </c>
      <c r="AZ109">
        <f t="shared" si="37"/>
        <v>0</v>
      </c>
      <c r="BA109">
        <f t="shared" si="24"/>
        <v>0</v>
      </c>
      <c r="BB109">
        <f t="shared" si="25"/>
        <v>1</v>
      </c>
    </row>
    <row r="110" spans="1:54" x14ac:dyDescent="0.25">
      <c r="A110">
        <v>136</v>
      </c>
      <c r="B110" t="s">
        <v>319</v>
      </c>
      <c r="C110" t="s">
        <v>320</v>
      </c>
      <c r="D110" s="1">
        <v>42081</v>
      </c>
      <c r="E110" s="3">
        <v>0</v>
      </c>
      <c r="F110" s="3">
        <v>0</v>
      </c>
      <c r="G110" s="3">
        <v>0</v>
      </c>
      <c r="I110" s="3" t="s">
        <v>1159</v>
      </c>
      <c r="J110" s="3">
        <f t="shared" si="26"/>
        <v>0</v>
      </c>
      <c r="K110" s="3">
        <f t="shared" si="27"/>
        <v>0</v>
      </c>
      <c r="L110" s="3">
        <f t="shared" si="28"/>
        <v>0</v>
      </c>
      <c r="M110" s="3">
        <f t="shared" si="29"/>
        <v>1</v>
      </c>
      <c r="N110" s="3">
        <f t="shared" si="30"/>
        <v>0</v>
      </c>
      <c r="O110" s="3">
        <f t="shared" si="31"/>
        <v>0</v>
      </c>
      <c r="P110" s="3">
        <f t="shared" si="32"/>
        <v>0</v>
      </c>
      <c r="Q110" s="3">
        <f t="shared" si="33"/>
        <v>0</v>
      </c>
      <c r="R110" s="3" t="s">
        <v>1162</v>
      </c>
      <c r="S110" t="s">
        <v>321</v>
      </c>
      <c r="T110">
        <v>1</v>
      </c>
      <c r="U110">
        <v>5</v>
      </c>
      <c r="V110">
        <v>6</v>
      </c>
      <c r="W110">
        <f t="shared" si="34"/>
        <v>1</v>
      </c>
      <c r="X110">
        <f t="shared" si="35"/>
        <v>0</v>
      </c>
      <c r="Y110" t="s">
        <v>144</v>
      </c>
      <c r="Z110">
        <f t="shared" si="36"/>
        <v>0</v>
      </c>
      <c r="AA110">
        <f>IF(OR(AE110={"Native american","native american or alaska native"}),1,0)</f>
        <v>0</v>
      </c>
      <c r="AB110">
        <f>IF(OR(AE110={"asian","asian american"}),1,0)</f>
        <v>0</v>
      </c>
      <c r="AC110">
        <f>IF(OR(AE110={"black american or african american","black"}),1,0)</f>
        <v>0</v>
      </c>
      <c r="AD110">
        <f>IF(OR(AE110={"White","White American or European American"}),1,0)</f>
        <v>1</v>
      </c>
      <c r="AE110" t="s">
        <v>61</v>
      </c>
      <c r="AF110">
        <f>IF(OR(AH110={"female","f"}),1,0)</f>
        <v>0</v>
      </c>
      <c r="AG110">
        <f>IF(OR(AH110={"m","male"}),1,0)</f>
        <v>1</v>
      </c>
      <c r="AH110" t="s">
        <v>54</v>
      </c>
      <c r="AI110">
        <v>33.42268696</v>
      </c>
      <c r="AJ110">
        <v>-111.81632020000001</v>
      </c>
      <c r="AK110">
        <v>33.422687000000003</v>
      </c>
      <c r="AL110">
        <v>-111.81632</v>
      </c>
      <c r="AM110" t="s">
        <v>961</v>
      </c>
      <c r="AN110" t="str">
        <f t="shared" si="22"/>
        <v>AZ 85203, USA</v>
      </c>
      <c r="AO110" t="str">
        <f t="shared" si="23"/>
        <v>AZ</v>
      </c>
      <c r="AP110">
        <f>IF(OR(AO110={"AZ","ID","KS","KY","LA","NM","NV","OK","SD","TX","WV"}),0,0)</f>
        <v>0</v>
      </c>
      <c r="AQ110">
        <f>IF(OR(AO110={"AR","MO","MS","MT","OH","VT"}),1,0)</f>
        <v>0</v>
      </c>
      <c r="AR110">
        <f>IF(OR(AO110={"FL","GA","ME","ND","NH","SC","TN","WA","WI","WI","WY"}),2,0)</f>
        <v>0</v>
      </c>
      <c r="AS110">
        <f>IF(OR(AO110={"LN","UT"}),3,0)</f>
        <v>0</v>
      </c>
      <c r="AT110">
        <f>IF(OR(AO110={"AL","CO","VA"}),4,0)</f>
        <v>0</v>
      </c>
      <c r="AU110">
        <f>IF(OR(AO110={"DE","MN","NC","NE","OR","PA"}),5,0)</f>
        <v>0</v>
      </c>
      <c r="AV110">
        <f>IF(OR(AO110={"LA","MI","RI"}),7,0)</f>
        <v>0</v>
      </c>
      <c r="AW110">
        <f>IF(OR(AO110={"CA","IL","MD"}),8,0)</f>
        <v>0</v>
      </c>
      <c r="AX110">
        <f>IF(OR(AO110={"CT","DC","MA"}),9,0)</f>
        <v>0</v>
      </c>
      <c r="AY110">
        <f>IF(OR(AO110={"NJ","NY"}),10,0)</f>
        <v>0</v>
      </c>
      <c r="AZ110">
        <f t="shared" si="37"/>
        <v>0</v>
      </c>
      <c r="BA110">
        <f t="shared" si="24"/>
        <v>0</v>
      </c>
      <c r="BB110">
        <f t="shared" si="25"/>
        <v>1</v>
      </c>
    </row>
    <row r="111" spans="1:54" x14ac:dyDescent="0.25">
      <c r="A111">
        <v>137</v>
      </c>
      <c r="B111" t="s">
        <v>322</v>
      </c>
      <c r="C111" t="s">
        <v>323</v>
      </c>
      <c r="D111" s="1">
        <v>42078</v>
      </c>
      <c r="E111" s="3">
        <v>0</v>
      </c>
      <c r="F111" s="3">
        <v>0</v>
      </c>
      <c r="G111" s="3">
        <v>1</v>
      </c>
      <c r="I111" s="3" t="s">
        <v>1159</v>
      </c>
      <c r="J111" s="3">
        <f t="shared" si="26"/>
        <v>0</v>
      </c>
      <c r="K111" s="3">
        <f t="shared" si="27"/>
        <v>0</v>
      </c>
      <c r="L111" s="3">
        <f t="shared" si="28"/>
        <v>0</v>
      </c>
      <c r="M111" s="3">
        <f t="shared" si="29"/>
        <v>0</v>
      </c>
      <c r="N111" s="3">
        <f t="shared" si="30"/>
        <v>0</v>
      </c>
      <c r="O111" s="3">
        <f t="shared" si="31"/>
        <v>1</v>
      </c>
      <c r="P111" s="3">
        <f t="shared" si="32"/>
        <v>0</v>
      </c>
      <c r="Q111" s="3">
        <f t="shared" si="33"/>
        <v>0</v>
      </c>
      <c r="R111" s="3" t="s">
        <v>1165</v>
      </c>
      <c r="S111" t="s">
        <v>324</v>
      </c>
      <c r="T111">
        <v>3</v>
      </c>
      <c r="U111">
        <v>1</v>
      </c>
      <c r="V111">
        <v>3</v>
      </c>
      <c r="W111">
        <f t="shared" si="34"/>
        <v>1</v>
      </c>
      <c r="X111">
        <f t="shared" si="35"/>
        <v>0</v>
      </c>
      <c r="Y111" t="s">
        <v>144</v>
      </c>
      <c r="Z111">
        <f t="shared" si="36"/>
        <v>0</v>
      </c>
      <c r="AA111">
        <f>IF(OR(AE111={"Native american","native american or alaska native"}),1,0)</f>
        <v>0</v>
      </c>
      <c r="AB111">
        <f>IF(OR(AE111={"asian","asian american"}),1,0)</f>
        <v>0</v>
      </c>
      <c r="AC111">
        <f>IF(OR(AE111={"black american or african american","black"}),1,0)</f>
        <v>0</v>
      </c>
      <c r="AD111">
        <f>IF(OR(AE111={"White","White American or European American"}),1,0)</f>
        <v>1</v>
      </c>
      <c r="AE111" t="s">
        <v>61</v>
      </c>
      <c r="AF111">
        <f>IF(OR(AH111={"female","f"}),1,0)</f>
        <v>0</v>
      </c>
      <c r="AG111">
        <f>IF(OR(AH111={"m","male"}),1,0)</f>
        <v>1</v>
      </c>
      <c r="AH111" t="s">
        <v>54</v>
      </c>
      <c r="AI111">
        <v>31.0549687</v>
      </c>
      <c r="AJ111">
        <v>-85.30100084</v>
      </c>
      <c r="AK111">
        <v>31.054969</v>
      </c>
      <c r="AL111">
        <v>-85.301000999999999</v>
      </c>
      <c r="AM111" t="s">
        <v>962</v>
      </c>
      <c r="AN111" t="str">
        <f t="shared" si="22"/>
        <v>AL 36320, USA</v>
      </c>
      <c r="AO111" t="str">
        <f t="shared" si="23"/>
        <v>AL</v>
      </c>
      <c r="AP111">
        <f>IF(OR(AO111={"AZ","ID","KS","KY","LA","NM","NV","OK","SD","TX","WV"}),0,0)</f>
        <v>0</v>
      </c>
      <c r="AQ111">
        <f>IF(OR(AO111={"AR","MO","MS","MT","OH","VT"}),1,0)</f>
        <v>0</v>
      </c>
      <c r="AR111">
        <f>IF(OR(AO111={"FL","GA","ME","ND","NH","SC","TN","WA","WI","WI","WY"}),2,0)</f>
        <v>0</v>
      </c>
      <c r="AS111">
        <f>IF(OR(AO111={"LN","UT"}),3,0)</f>
        <v>0</v>
      </c>
      <c r="AT111">
        <f>IF(OR(AO111={"AL","CO","VA"}),4,0)</f>
        <v>4</v>
      </c>
      <c r="AU111">
        <f>IF(OR(AO111={"DE","MN","NC","NE","OR","PA"}),5,0)</f>
        <v>0</v>
      </c>
      <c r="AV111">
        <f>IF(OR(AO111={"LA","MI","RI"}),7,0)</f>
        <v>0</v>
      </c>
      <c r="AW111">
        <f>IF(OR(AO111={"CA","IL","MD"}),8,0)</f>
        <v>0</v>
      </c>
      <c r="AX111">
        <f>IF(OR(AO111={"CT","DC","MA"}),9,0)</f>
        <v>0</v>
      </c>
      <c r="AY111">
        <f>IF(OR(AO111={"NJ","NY"}),10,0)</f>
        <v>0</v>
      </c>
      <c r="AZ111">
        <f t="shared" si="37"/>
        <v>4</v>
      </c>
      <c r="BA111">
        <f t="shared" si="24"/>
        <v>0</v>
      </c>
      <c r="BB111">
        <f t="shared" si="25"/>
        <v>1</v>
      </c>
    </row>
    <row r="112" spans="1:54" x14ac:dyDescent="0.25">
      <c r="A112">
        <v>138</v>
      </c>
      <c r="B112" t="s">
        <v>325</v>
      </c>
      <c r="C112" t="s">
        <v>326</v>
      </c>
      <c r="D112" s="1">
        <v>42076</v>
      </c>
      <c r="E112" s="3">
        <v>0</v>
      </c>
      <c r="F112" s="3">
        <v>0</v>
      </c>
      <c r="G112" s="3">
        <v>0</v>
      </c>
      <c r="I112" s="3" t="s">
        <v>1159</v>
      </c>
      <c r="J112" s="3">
        <f t="shared" si="26"/>
        <v>0</v>
      </c>
      <c r="K112" s="3">
        <f t="shared" si="27"/>
        <v>0</v>
      </c>
      <c r="L112" s="3">
        <f t="shared" si="28"/>
        <v>0</v>
      </c>
      <c r="M112" s="3">
        <f t="shared" si="29"/>
        <v>1</v>
      </c>
      <c r="N112" s="3">
        <f t="shared" si="30"/>
        <v>0</v>
      </c>
      <c r="O112" s="3">
        <f t="shared" si="31"/>
        <v>0</v>
      </c>
      <c r="P112" s="3">
        <f t="shared" si="32"/>
        <v>0</v>
      </c>
      <c r="Q112" s="3">
        <f t="shared" si="33"/>
        <v>0</v>
      </c>
      <c r="R112" s="3" t="s">
        <v>1162</v>
      </c>
      <c r="S112" t="s">
        <v>327</v>
      </c>
      <c r="T112">
        <v>2</v>
      </c>
      <c r="U112">
        <v>3</v>
      </c>
      <c r="V112">
        <v>5</v>
      </c>
      <c r="W112">
        <f t="shared" si="34"/>
        <v>0</v>
      </c>
      <c r="X112">
        <f t="shared" si="35"/>
        <v>0</v>
      </c>
      <c r="Y112" t="s">
        <v>52</v>
      </c>
      <c r="Z112">
        <f t="shared" si="36"/>
        <v>0</v>
      </c>
      <c r="AA112">
        <f>IF(OR(AE112={"Native american","native american or alaska native"}),1,0)</f>
        <v>0</v>
      </c>
      <c r="AB112">
        <f>IF(OR(AE112={"asian","asian american"}),1,0)</f>
        <v>0</v>
      </c>
      <c r="AC112">
        <f>IF(OR(AE112={"black american or african american","black"}),1,0)</f>
        <v>1</v>
      </c>
      <c r="AD112">
        <f>IF(OR(AE112={"White","White American or European American"}),1,0)</f>
        <v>0</v>
      </c>
      <c r="AE112" t="s">
        <v>53</v>
      </c>
      <c r="AF112">
        <f>IF(OR(AH112={"female","f"}),1,0)</f>
        <v>0</v>
      </c>
      <c r="AG112">
        <f>IF(OR(AH112={"m","male"}),1,0)</f>
        <v>1</v>
      </c>
      <c r="AH112" t="s">
        <v>54</v>
      </c>
      <c r="AI112">
        <v>31.58036482</v>
      </c>
      <c r="AJ112">
        <v>-90.443234750000002</v>
      </c>
      <c r="AK112">
        <v>31.580365</v>
      </c>
      <c r="AL112">
        <v>-90.443235000000001</v>
      </c>
      <c r="AM112" t="s">
        <v>963</v>
      </c>
      <c r="AN112" t="str">
        <f t="shared" si="22"/>
        <v>MS 39601, USA</v>
      </c>
      <c r="AO112" t="str">
        <f t="shared" si="23"/>
        <v>MS</v>
      </c>
      <c r="AP112">
        <f>IF(OR(AO112={"AZ","ID","KS","KY","LA","NM","NV","OK","SD","TX","WV"}),0,0)</f>
        <v>0</v>
      </c>
      <c r="AQ112">
        <f>IF(OR(AO112={"AR","MO","MS","MT","OH","VT"}),1,0)</f>
        <v>1</v>
      </c>
      <c r="AR112">
        <f>IF(OR(AO112={"FL","GA","ME","ND","NH","SC","TN","WA","WI","WI","WY"}),2,0)</f>
        <v>0</v>
      </c>
      <c r="AS112">
        <f>IF(OR(AO112={"LN","UT"}),3,0)</f>
        <v>0</v>
      </c>
      <c r="AT112">
        <f>IF(OR(AO112={"AL","CO","VA"}),4,0)</f>
        <v>0</v>
      </c>
      <c r="AU112">
        <f>IF(OR(AO112={"DE","MN","NC","NE","OR","PA"}),5,0)</f>
        <v>0</v>
      </c>
      <c r="AV112">
        <f>IF(OR(AO112={"LA","MI","RI"}),7,0)</f>
        <v>0</v>
      </c>
      <c r="AW112">
        <f>IF(OR(AO112={"CA","IL","MD"}),8,0)</f>
        <v>0</v>
      </c>
      <c r="AX112">
        <f>IF(OR(AO112={"CT","DC","MA"}),9,0)</f>
        <v>0</v>
      </c>
      <c r="AY112">
        <f>IF(OR(AO112={"NJ","NY"}),10,0)</f>
        <v>0</v>
      </c>
      <c r="AZ112">
        <f t="shared" si="37"/>
        <v>1</v>
      </c>
      <c r="BA112">
        <f t="shared" si="24"/>
        <v>0</v>
      </c>
      <c r="BB112">
        <f t="shared" si="25"/>
        <v>1</v>
      </c>
    </row>
    <row r="113" spans="1:54" x14ac:dyDescent="0.25">
      <c r="A113">
        <v>139</v>
      </c>
      <c r="B113" t="s">
        <v>328</v>
      </c>
      <c r="C113" t="s">
        <v>329</v>
      </c>
      <c r="D113" s="1">
        <v>42063</v>
      </c>
      <c r="E113" s="3">
        <v>0</v>
      </c>
      <c r="F113" s="3">
        <v>0</v>
      </c>
      <c r="G113" s="3">
        <v>0</v>
      </c>
      <c r="I113" s="3" t="s">
        <v>1159</v>
      </c>
      <c r="J113" s="3">
        <f t="shared" si="26"/>
        <v>0</v>
      </c>
      <c r="K113" s="3">
        <f t="shared" si="27"/>
        <v>0</v>
      </c>
      <c r="L113" s="3">
        <f t="shared" si="28"/>
        <v>0</v>
      </c>
      <c r="M113" s="3">
        <f t="shared" si="29"/>
        <v>1</v>
      </c>
      <c r="N113" s="3">
        <f t="shared" si="30"/>
        <v>0</v>
      </c>
      <c r="O113" s="3">
        <f t="shared" si="31"/>
        <v>0</v>
      </c>
      <c r="P113" s="3">
        <f t="shared" si="32"/>
        <v>0</v>
      </c>
      <c r="Q113" s="3">
        <f t="shared" si="33"/>
        <v>0</v>
      </c>
      <c r="R113" s="3" t="s">
        <v>1162</v>
      </c>
      <c r="S113" t="s">
        <v>330</v>
      </c>
      <c r="T113">
        <v>4</v>
      </c>
      <c r="U113">
        <v>0</v>
      </c>
      <c r="V113">
        <v>3</v>
      </c>
      <c r="W113">
        <f t="shared" si="34"/>
        <v>0</v>
      </c>
      <c r="X113">
        <f t="shared" si="35"/>
        <v>1</v>
      </c>
      <c r="Y113" t="s">
        <v>19</v>
      </c>
      <c r="Z113">
        <f t="shared" si="36"/>
        <v>0</v>
      </c>
      <c r="AA113">
        <f>IF(OR(AE113={"Native american","native american or alaska native"}),1,0)</f>
        <v>0</v>
      </c>
      <c r="AB113">
        <f>IF(OR(AE113={"asian","asian american"}),1,0)</f>
        <v>0</v>
      </c>
      <c r="AC113">
        <f>IF(OR(AE113={"black american or african american","black"}),1,0)</f>
        <v>1</v>
      </c>
      <c r="AD113">
        <f>IF(OR(AE113={"White","White American or European American"}),1,0)</f>
        <v>0</v>
      </c>
      <c r="AE113" t="s">
        <v>53</v>
      </c>
      <c r="AF113">
        <f>IF(OR(AH113={"female","f"}),1,0)</f>
        <v>0</v>
      </c>
      <c r="AG113">
        <f>IF(OR(AH113={"m","male"}),1,0)</f>
        <v>1</v>
      </c>
      <c r="AH113" t="s">
        <v>54</v>
      </c>
      <c r="AI113">
        <v>35.904344709999997</v>
      </c>
      <c r="AJ113">
        <v>-77.556399639999995</v>
      </c>
      <c r="AK113">
        <v>35.904344999999999</v>
      </c>
      <c r="AL113">
        <v>-77.556399999999996</v>
      </c>
      <c r="AM113" t="s">
        <v>964</v>
      </c>
      <c r="AN113" t="str">
        <f t="shared" si="22"/>
        <v>NC 27886, USA</v>
      </c>
      <c r="AO113" t="str">
        <f t="shared" si="23"/>
        <v>NC</v>
      </c>
      <c r="AP113">
        <f>IF(OR(AO113={"AZ","ID","KS","KY","LA","NM","NV","OK","SD","TX","WV"}),0,0)</f>
        <v>0</v>
      </c>
      <c r="AQ113">
        <f>IF(OR(AO113={"AR","MO","MS","MT","OH","VT"}),1,0)</f>
        <v>0</v>
      </c>
      <c r="AR113">
        <f>IF(OR(AO113={"FL","GA","ME","ND","NH","SC","TN","WA","WI","WI","WY"}),2,0)</f>
        <v>0</v>
      </c>
      <c r="AS113">
        <f>IF(OR(AO113={"LN","UT"}),3,0)</f>
        <v>0</v>
      </c>
      <c r="AT113">
        <f>IF(OR(AO113={"AL","CO","VA"}),4,0)</f>
        <v>0</v>
      </c>
      <c r="AU113">
        <f>IF(OR(AO113={"DE","MN","NC","NE","OR","PA"}),5,0)</f>
        <v>5</v>
      </c>
      <c r="AV113">
        <f>IF(OR(AO113={"LA","MI","RI"}),7,0)</f>
        <v>0</v>
      </c>
      <c r="AW113">
        <f>IF(OR(AO113={"CA","IL","MD"}),8,0)</f>
        <v>0</v>
      </c>
      <c r="AX113">
        <f>IF(OR(AO113={"CT","DC","MA"}),9,0)</f>
        <v>0</v>
      </c>
      <c r="AY113">
        <f>IF(OR(AO113={"NJ","NY"}),10,0)</f>
        <v>0</v>
      </c>
      <c r="AZ113">
        <f t="shared" si="37"/>
        <v>5</v>
      </c>
      <c r="BA113">
        <f t="shared" si="24"/>
        <v>1</v>
      </c>
      <c r="BB113">
        <f t="shared" si="25"/>
        <v>0</v>
      </c>
    </row>
    <row r="114" spans="1:54" x14ac:dyDescent="0.25">
      <c r="A114">
        <v>140</v>
      </c>
      <c r="B114" t="s">
        <v>331</v>
      </c>
      <c r="C114" t="s">
        <v>332</v>
      </c>
      <c r="D114" s="1">
        <v>42062</v>
      </c>
      <c r="E114" s="3">
        <v>0</v>
      </c>
      <c r="F114" s="3">
        <v>0</v>
      </c>
      <c r="G114" s="3">
        <v>0</v>
      </c>
      <c r="I114" s="3">
        <v>15</v>
      </c>
      <c r="J114" s="3">
        <f t="shared" si="26"/>
        <v>0</v>
      </c>
      <c r="K114" s="3">
        <f t="shared" si="27"/>
        <v>0</v>
      </c>
      <c r="L114" s="3">
        <f t="shared" si="28"/>
        <v>0</v>
      </c>
      <c r="M114" s="3">
        <f t="shared" si="29"/>
        <v>1</v>
      </c>
      <c r="N114" s="3">
        <f t="shared" si="30"/>
        <v>0</v>
      </c>
      <c r="O114" s="3">
        <f t="shared" si="31"/>
        <v>0</v>
      </c>
      <c r="P114" s="3">
        <f t="shared" si="32"/>
        <v>0</v>
      </c>
      <c r="Q114" s="3">
        <f t="shared" si="33"/>
        <v>0</v>
      </c>
      <c r="R114" s="3" t="s">
        <v>1162</v>
      </c>
      <c r="S114" t="s">
        <v>333</v>
      </c>
      <c r="T114">
        <v>1</v>
      </c>
      <c r="U114">
        <v>2</v>
      </c>
      <c r="V114">
        <v>3</v>
      </c>
      <c r="W114">
        <f t="shared" si="34"/>
        <v>1</v>
      </c>
      <c r="X114">
        <f t="shared" si="35"/>
        <v>0</v>
      </c>
      <c r="Y114" t="s">
        <v>144</v>
      </c>
      <c r="Z114">
        <f t="shared" si="36"/>
        <v>0</v>
      </c>
      <c r="AA114">
        <f>IF(OR(AE114={"Native american","native american or alaska native"}),1,0)</f>
        <v>0</v>
      </c>
      <c r="AB114">
        <f>IF(OR(AE114={"asian","asian american"}),1,0)</f>
        <v>0</v>
      </c>
      <c r="AC114">
        <f>IF(OR(AE114={"black american or african american","black"}),1,0)</f>
        <v>1</v>
      </c>
      <c r="AD114">
        <f>IF(OR(AE114={"White","White American or European American"}),1,0)</f>
        <v>0</v>
      </c>
      <c r="AE114" t="s">
        <v>53</v>
      </c>
      <c r="AF114">
        <f>IF(OR(AH114={"female","f"}),1,0)</f>
        <v>0</v>
      </c>
      <c r="AG114">
        <f>IF(OR(AH114={"m","male"}),1,0)</f>
        <v>1</v>
      </c>
      <c r="AH114" t="s">
        <v>54</v>
      </c>
      <c r="AI114">
        <v>33.5282865</v>
      </c>
      <c r="AJ114">
        <v>-86.795504480000005</v>
      </c>
      <c r="AK114">
        <v>33.528286999999999</v>
      </c>
      <c r="AL114">
        <v>-86.795503999999994</v>
      </c>
      <c r="AM114" t="s">
        <v>965</v>
      </c>
      <c r="AN114" t="str">
        <f t="shared" si="22"/>
        <v>AL 35203, USA</v>
      </c>
      <c r="AO114" t="str">
        <f t="shared" si="23"/>
        <v>AL</v>
      </c>
      <c r="AP114">
        <f>IF(OR(AO114={"AZ","ID","KS","KY","LA","NM","NV","OK","SD","TX","WV"}),0,0)</f>
        <v>0</v>
      </c>
      <c r="AQ114">
        <f>IF(OR(AO114={"AR","MO","MS","MT","OH","VT"}),1,0)</f>
        <v>0</v>
      </c>
      <c r="AR114">
        <f>IF(OR(AO114={"FL","GA","ME","ND","NH","SC","TN","WA","WI","WI","WY"}),2,0)</f>
        <v>0</v>
      </c>
      <c r="AS114">
        <f>IF(OR(AO114={"LN","UT"}),3,0)</f>
        <v>0</v>
      </c>
      <c r="AT114">
        <f>IF(OR(AO114={"AL","CO","VA"}),4,0)</f>
        <v>4</v>
      </c>
      <c r="AU114">
        <f>IF(OR(AO114={"DE","MN","NC","NE","OR","PA"}),5,0)</f>
        <v>0</v>
      </c>
      <c r="AV114">
        <f>IF(OR(AO114={"LA","MI","RI"}),7,0)</f>
        <v>0</v>
      </c>
      <c r="AW114">
        <f>IF(OR(AO114={"CA","IL","MD"}),8,0)</f>
        <v>0</v>
      </c>
      <c r="AX114">
        <f>IF(OR(AO114={"CT","DC","MA"}),9,0)</f>
        <v>0</v>
      </c>
      <c r="AY114">
        <f>IF(OR(AO114={"NJ","NY"}),10,0)</f>
        <v>0</v>
      </c>
      <c r="AZ114">
        <f t="shared" si="37"/>
        <v>4</v>
      </c>
      <c r="BA114">
        <f t="shared" si="24"/>
        <v>0</v>
      </c>
      <c r="BB114">
        <f t="shared" si="25"/>
        <v>1</v>
      </c>
    </row>
    <row r="115" spans="1:54" x14ac:dyDescent="0.25">
      <c r="A115">
        <v>141</v>
      </c>
      <c r="B115" t="s">
        <v>334</v>
      </c>
      <c r="C115" t="s">
        <v>335</v>
      </c>
      <c r="D115" s="1">
        <v>42061</v>
      </c>
      <c r="E115" s="3">
        <v>0</v>
      </c>
      <c r="F115" s="3">
        <v>0</v>
      </c>
      <c r="G115" s="3">
        <v>1</v>
      </c>
      <c r="I115" s="3" t="s">
        <v>1159</v>
      </c>
      <c r="J115" s="3">
        <f t="shared" si="26"/>
        <v>0</v>
      </c>
      <c r="K115" s="3">
        <f t="shared" si="27"/>
        <v>0</v>
      </c>
      <c r="L115" s="3">
        <f t="shared" si="28"/>
        <v>0</v>
      </c>
      <c r="M115" s="3">
        <f t="shared" si="29"/>
        <v>0</v>
      </c>
      <c r="N115" s="3">
        <f t="shared" si="30"/>
        <v>0</v>
      </c>
      <c r="O115" s="3">
        <f t="shared" si="31"/>
        <v>1</v>
      </c>
      <c r="P115" s="3">
        <f t="shared" si="32"/>
        <v>0</v>
      </c>
      <c r="Q115" s="3">
        <f t="shared" si="33"/>
        <v>0</v>
      </c>
      <c r="R115" s="3" t="s">
        <v>1165</v>
      </c>
      <c r="S115" t="s">
        <v>336</v>
      </c>
      <c r="T115">
        <v>8</v>
      </c>
      <c r="U115">
        <v>1</v>
      </c>
      <c r="V115">
        <v>8</v>
      </c>
      <c r="W115">
        <f t="shared" si="34"/>
        <v>1</v>
      </c>
      <c r="X115">
        <f t="shared" si="35"/>
        <v>0</v>
      </c>
      <c r="Y115" t="s">
        <v>144</v>
      </c>
      <c r="Z115">
        <f t="shared" si="36"/>
        <v>0</v>
      </c>
      <c r="AA115">
        <f>IF(OR(AE115={"Native american","native american or alaska native"}),1,0)</f>
        <v>0</v>
      </c>
      <c r="AB115">
        <f>IF(OR(AE115={"asian","asian american"}),1,0)</f>
        <v>0</v>
      </c>
      <c r="AC115">
        <f>IF(OR(AE115={"black american or african american","black"}),1,0)</f>
        <v>0</v>
      </c>
      <c r="AD115">
        <f>IF(OR(AE115={"White","White American or European American"}),1,0)</f>
        <v>1</v>
      </c>
      <c r="AE115" t="s">
        <v>61</v>
      </c>
      <c r="AF115">
        <f>IF(OR(AH115={"female","f"}),1,0)</f>
        <v>0</v>
      </c>
      <c r="AG115">
        <f>IF(OR(AH115={"m","male"}),1,0)</f>
        <v>1</v>
      </c>
      <c r="AH115" t="s">
        <v>54</v>
      </c>
      <c r="AI115">
        <v>37.204442</v>
      </c>
      <c r="AJ115">
        <v>-91.876582999999997</v>
      </c>
      <c r="AK115">
        <v>37.204442</v>
      </c>
      <c r="AL115">
        <v>-91.876582999999997</v>
      </c>
      <c r="AM115" t="s">
        <v>966</v>
      </c>
      <c r="AN115" t="str">
        <f t="shared" ref="AN115:AN172" si="38">RIGHT(AM115,13)</f>
        <v>MO 65464, USA</v>
      </c>
      <c r="AO115" t="str">
        <f t="shared" si="23"/>
        <v>MO</v>
      </c>
      <c r="AP115">
        <f>IF(OR(AO115={"AZ","ID","KS","KY","LA","NM","NV","OK","SD","TX","WV"}),0,0)</f>
        <v>0</v>
      </c>
      <c r="AQ115">
        <f>IF(OR(AO115={"AR","MO","MS","MT","OH","VT"}),1,0)</f>
        <v>1</v>
      </c>
      <c r="AR115">
        <f>IF(OR(AO115={"FL","GA","ME","ND","NH","SC","TN","WA","WI","WI","WY"}),2,0)</f>
        <v>0</v>
      </c>
      <c r="AS115">
        <f>IF(OR(AO115={"LN","UT"}),3,0)</f>
        <v>0</v>
      </c>
      <c r="AT115">
        <f>IF(OR(AO115={"AL","CO","VA"}),4,0)</f>
        <v>0</v>
      </c>
      <c r="AU115">
        <f>IF(OR(AO115={"DE","MN","NC","NE","OR","PA"}),5,0)</f>
        <v>0</v>
      </c>
      <c r="AV115">
        <f>IF(OR(AO115={"LA","MI","RI"}),7,0)</f>
        <v>0</v>
      </c>
      <c r="AW115">
        <f>IF(OR(AO115={"CA","IL","MD"}),8,0)</f>
        <v>0</v>
      </c>
      <c r="AX115">
        <f>IF(OR(AO115={"CT","DC","MA"}),9,0)</f>
        <v>0</v>
      </c>
      <c r="AY115">
        <f>IF(OR(AO115={"NJ","NY"}),10,0)</f>
        <v>0</v>
      </c>
      <c r="AZ115">
        <f t="shared" si="37"/>
        <v>1</v>
      </c>
      <c r="BA115">
        <f t="shared" si="24"/>
        <v>0</v>
      </c>
      <c r="BB115">
        <f t="shared" si="25"/>
        <v>1</v>
      </c>
    </row>
    <row r="116" spans="1:54" x14ac:dyDescent="0.25">
      <c r="A116">
        <v>142</v>
      </c>
      <c r="B116" t="s">
        <v>337</v>
      </c>
      <c r="C116" t="s">
        <v>338</v>
      </c>
      <c r="D116" s="1">
        <v>42059</v>
      </c>
      <c r="E116" s="3">
        <v>0</v>
      </c>
      <c r="F116" s="3">
        <v>0</v>
      </c>
      <c r="G116" s="3">
        <v>0</v>
      </c>
      <c r="I116" s="3" t="s">
        <v>1159</v>
      </c>
      <c r="J116" s="3">
        <f t="shared" si="26"/>
        <v>0</v>
      </c>
      <c r="K116" s="3">
        <f t="shared" si="27"/>
        <v>0</v>
      </c>
      <c r="L116" s="3">
        <f t="shared" si="28"/>
        <v>0</v>
      </c>
      <c r="M116" s="3">
        <f t="shared" si="29"/>
        <v>0</v>
      </c>
      <c r="N116" s="3">
        <f t="shared" si="30"/>
        <v>0</v>
      </c>
      <c r="O116" s="3">
        <f t="shared" si="31"/>
        <v>1</v>
      </c>
      <c r="P116" s="3">
        <f t="shared" si="32"/>
        <v>0</v>
      </c>
      <c r="Q116" s="3">
        <f t="shared" si="33"/>
        <v>0</v>
      </c>
      <c r="R116" s="3" t="s">
        <v>1165</v>
      </c>
      <c r="S116" t="s">
        <v>339</v>
      </c>
      <c r="T116">
        <v>3</v>
      </c>
      <c r="U116">
        <v>0</v>
      </c>
      <c r="V116">
        <v>3</v>
      </c>
      <c r="W116">
        <f t="shared" si="34"/>
        <v>1</v>
      </c>
      <c r="X116">
        <f t="shared" si="35"/>
        <v>0</v>
      </c>
      <c r="Y116" t="s">
        <v>144</v>
      </c>
      <c r="Z116">
        <f t="shared" si="36"/>
        <v>0</v>
      </c>
      <c r="AA116">
        <f>IF(OR(AE116={"Native american","native american or alaska native"}),1,0)</f>
        <v>0</v>
      </c>
      <c r="AB116">
        <f>IF(OR(AE116={"asian","asian american"}),1,0)</f>
        <v>0</v>
      </c>
      <c r="AC116">
        <f>IF(OR(AE116={"black american or african american","black"}),1,0)</f>
        <v>0</v>
      </c>
      <c r="AD116">
        <f>IF(OR(AE116={"White","White American or European American"}),1,0)</f>
        <v>0</v>
      </c>
      <c r="AE116" t="s">
        <v>110</v>
      </c>
      <c r="AF116">
        <f>IF(OR(AH116={"female","f"}),1,0)</f>
        <v>0</v>
      </c>
      <c r="AG116">
        <f>IF(OR(AH116={"m","male"}),1,0)</f>
        <v>1</v>
      </c>
      <c r="AH116" t="s">
        <v>54</v>
      </c>
      <c r="AI116">
        <v>35.226354000000001</v>
      </c>
      <c r="AJ116">
        <v>-80.836787999999999</v>
      </c>
      <c r="AK116">
        <v>35.226354000000001</v>
      </c>
      <c r="AL116">
        <v>-80.836787999999999</v>
      </c>
      <c r="AM116" t="s">
        <v>967</v>
      </c>
      <c r="AN116" t="str">
        <f t="shared" si="38"/>
        <v>NC 28202, USA</v>
      </c>
      <c r="AO116" t="str">
        <f t="shared" si="23"/>
        <v>NC</v>
      </c>
      <c r="AP116">
        <f>IF(OR(AO116={"AZ","ID","KS","KY","LA","NM","NV","OK","SD","TX","WV"}),0,0)</f>
        <v>0</v>
      </c>
      <c r="AQ116">
        <f>IF(OR(AO116={"AR","MO","MS","MT","OH","VT"}),1,0)</f>
        <v>0</v>
      </c>
      <c r="AR116">
        <f>IF(OR(AO116={"FL","GA","ME","ND","NH","SC","TN","WA","WI","WI","WY"}),2,0)</f>
        <v>0</v>
      </c>
      <c r="AS116">
        <f>IF(OR(AO116={"LN","UT"}),3,0)</f>
        <v>0</v>
      </c>
      <c r="AT116">
        <f>IF(OR(AO116={"AL","CO","VA"}),4,0)</f>
        <v>0</v>
      </c>
      <c r="AU116">
        <f>IF(OR(AO116={"DE","MN","NC","NE","OR","PA"}),5,0)</f>
        <v>5</v>
      </c>
      <c r="AV116">
        <f>IF(OR(AO116={"LA","MI","RI"}),7,0)</f>
        <v>0</v>
      </c>
      <c r="AW116">
        <f>IF(OR(AO116={"CA","IL","MD"}),8,0)</f>
        <v>0</v>
      </c>
      <c r="AX116">
        <f>IF(OR(AO116={"CT","DC","MA"}),9,0)</f>
        <v>0</v>
      </c>
      <c r="AY116">
        <f>IF(OR(AO116={"NJ","NY"}),10,0)</f>
        <v>0</v>
      </c>
      <c r="AZ116">
        <f t="shared" si="37"/>
        <v>5</v>
      </c>
      <c r="BA116">
        <f t="shared" si="24"/>
        <v>1</v>
      </c>
      <c r="BB116">
        <f t="shared" si="25"/>
        <v>0</v>
      </c>
    </row>
    <row r="117" spans="1:54" x14ac:dyDescent="0.25">
      <c r="A117">
        <v>143</v>
      </c>
      <c r="B117" t="s">
        <v>340</v>
      </c>
      <c r="C117" t="s">
        <v>341</v>
      </c>
      <c r="D117" s="1">
        <v>42057</v>
      </c>
      <c r="E117" s="3">
        <v>0</v>
      </c>
      <c r="F117" s="3">
        <v>1</v>
      </c>
      <c r="G117" s="3">
        <v>0</v>
      </c>
      <c r="I117" s="3" t="s">
        <v>1159</v>
      </c>
      <c r="J117" s="3">
        <f t="shared" si="26"/>
        <v>0</v>
      </c>
      <c r="K117" s="3">
        <f t="shared" si="27"/>
        <v>0</v>
      </c>
      <c r="L117" s="3">
        <f t="shared" si="28"/>
        <v>0</v>
      </c>
      <c r="M117" s="3">
        <f t="shared" si="29"/>
        <v>0</v>
      </c>
      <c r="N117" s="3">
        <f t="shared" si="30"/>
        <v>0</v>
      </c>
      <c r="O117" s="3">
        <f t="shared" si="31"/>
        <v>1</v>
      </c>
      <c r="P117" s="3">
        <f t="shared" si="32"/>
        <v>0</v>
      </c>
      <c r="Q117" s="3">
        <f t="shared" si="33"/>
        <v>0</v>
      </c>
      <c r="R117" s="3" t="s">
        <v>1165</v>
      </c>
      <c r="S117" t="s">
        <v>342</v>
      </c>
      <c r="T117">
        <v>3</v>
      </c>
      <c r="U117">
        <v>2</v>
      </c>
      <c r="V117">
        <v>4</v>
      </c>
      <c r="W117">
        <f t="shared" si="34"/>
        <v>1</v>
      </c>
      <c r="X117">
        <f t="shared" si="35"/>
        <v>0</v>
      </c>
      <c r="Y117" t="s">
        <v>144</v>
      </c>
      <c r="Z117">
        <f t="shared" si="36"/>
        <v>0</v>
      </c>
      <c r="AA117">
        <f>IF(OR(AE117={"Native american","native american or alaska native"}),1,0)</f>
        <v>0</v>
      </c>
      <c r="AB117">
        <f>IF(OR(AE117={"asian","asian american"}),1,0)</f>
        <v>0</v>
      </c>
      <c r="AC117">
        <f>IF(OR(AE117={"black american or african american","black"}),1,0)</f>
        <v>0</v>
      </c>
      <c r="AD117">
        <f>IF(OR(AE117={"White","White American or European American"}),1,0)</f>
        <v>1</v>
      </c>
      <c r="AE117" t="s">
        <v>61</v>
      </c>
      <c r="AF117">
        <f>IF(OR(AH117={"female","f"}),1,0)</f>
        <v>0</v>
      </c>
      <c r="AG117">
        <f>IF(OR(AH117={"m","male"}),1,0)</f>
        <v>1</v>
      </c>
      <c r="AH117" t="s">
        <v>54</v>
      </c>
      <c r="AI117">
        <v>34.610257109999999</v>
      </c>
      <c r="AJ117">
        <v>-83.529180909999994</v>
      </c>
      <c r="AK117">
        <v>34.610256999999997</v>
      </c>
      <c r="AL117">
        <v>-83.529180999999994</v>
      </c>
      <c r="AM117" t="s">
        <v>968</v>
      </c>
      <c r="AN117" t="str">
        <f t="shared" si="38"/>
        <v>GA 30523, USA</v>
      </c>
      <c r="AO117" t="str">
        <f t="shared" si="23"/>
        <v>GA</v>
      </c>
      <c r="AP117">
        <f>IF(OR(AO117={"AZ","ID","KS","KY","LA","NM","NV","OK","SD","TX","WV"}),0,0)</f>
        <v>0</v>
      </c>
      <c r="AQ117">
        <f>IF(OR(AO117={"AR","MO","MS","MT","OH","VT"}),1,0)</f>
        <v>0</v>
      </c>
      <c r="AR117">
        <f>IF(OR(AO117={"FL","GA","ME","ND","NH","SC","TN","WA","WI","WI","WY"}),2,0)</f>
        <v>2</v>
      </c>
      <c r="AS117">
        <f>IF(OR(AO117={"LN","UT"}),3,0)</f>
        <v>0</v>
      </c>
      <c r="AT117">
        <f>IF(OR(AO117={"AL","CO","VA"}),4,0)</f>
        <v>0</v>
      </c>
      <c r="AU117">
        <f>IF(OR(AO117={"DE","MN","NC","NE","OR","PA"}),5,0)</f>
        <v>0</v>
      </c>
      <c r="AV117">
        <f>IF(OR(AO117={"LA","MI","RI"}),7,0)</f>
        <v>0</v>
      </c>
      <c r="AW117">
        <f>IF(OR(AO117={"CA","IL","MD"}),8,0)</f>
        <v>0</v>
      </c>
      <c r="AX117">
        <f>IF(OR(AO117={"CT","DC","MA"}),9,0)</f>
        <v>0</v>
      </c>
      <c r="AY117">
        <f>IF(OR(AO117={"NJ","NY"}),10,0)</f>
        <v>0</v>
      </c>
      <c r="AZ117">
        <f t="shared" si="37"/>
        <v>2</v>
      </c>
      <c r="BA117">
        <f t="shared" si="24"/>
        <v>0</v>
      </c>
      <c r="BB117">
        <f t="shared" si="25"/>
        <v>1</v>
      </c>
    </row>
    <row r="118" spans="1:54" x14ac:dyDescent="0.25">
      <c r="A118">
        <v>144</v>
      </c>
      <c r="B118" t="s">
        <v>295</v>
      </c>
      <c r="C118" t="s">
        <v>296</v>
      </c>
      <c r="D118" s="1">
        <v>42057</v>
      </c>
      <c r="E118" s="3">
        <v>0</v>
      </c>
      <c r="F118" s="3">
        <v>0</v>
      </c>
      <c r="G118" s="3">
        <v>1</v>
      </c>
      <c r="I118" s="3" t="s">
        <v>1159</v>
      </c>
      <c r="J118" s="3">
        <f t="shared" si="26"/>
        <v>0</v>
      </c>
      <c r="K118" s="3">
        <f t="shared" si="27"/>
        <v>0</v>
      </c>
      <c r="L118" s="3">
        <f t="shared" si="28"/>
        <v>0</v>
      </c>
      <c r="M118" s="3">
        <f t="shared" si="29"/>
        <v>0</v>
      </c>
      <c r="N118" s="3">
        <f t="shared" si="30"/>
        <v>0</v>
      </c>
      <c r="O118" s="3">
        <f t="shared" si="31"/>
        <v>0</v>
      </c>
      <c r="P118" s="3">
        <f t="shared" si="32"/>
        <v>0</v>
      </c>
      <c r="Q118" s="3">
        <f t="shared" si="33"/>
        <v>1</v>
      </c>
      <c r="R118" s="3" t="s">
        <v>1164</v>
      </c>
      <c r="S118" t="s">
        <v>343</v>
      </c>
      <c r="T118">
        <v>4</v>
      </c>
      <c r="U118">
        <v>1</v>
      </c>
      <c r="V118">
        <v>4</v>
      </c>
      <c r="W118">
        <f t="shared" si="34"/>
        <v>1</v>
      </c>
      <c r="X118">
        <f t="shared" si="35"/>
        <v>0</v>
      </c>
      <c r="Y118" t="s">
        <v>144</v>
      </c>
      <c r="Z118">
        <f t="shared" si="36"/>
        <v>0</v>
      </c>
      <c r="AA118">
        <f>IF(OR(AE118={"Native american","native american or alaska native"}),1,0)</f>
        <v>0</v>
      </c>
      <c r="AB118">
        <f>IF(OR(AE118={"asian","asian american"}),1,0)</f>
        <v>0</v>
      </c>
      <c r="AC118">
        <f>IF(OR(AE118={"black american or african american","black"}),1,0)</f>
        <v>1</v>
      </c>
      <c r="AD118">
        <f>IF(OR(AE118={"White","White American or European American"}),1,0)</f>
        <v>0</v>
      </c>
      <c r="AE118" t="s">
        <v>53</v>
      </c>
      <c r="AF118">
        <f>IF(OR(AH118={"female","f"}),1,0)</f>
        <v>0</v>
      </c>
      <c r="AG118">
        <f>IF(OR(AH118={"m","male"}),1,0)</f>
        <v>1</v>
      </c>
      <c r="AH118" t="s">
        <v>54</v>
      </c>
      <c r="AI118">
        <v>31.079255060000001</v>
      </c>
      <c r="AJ118">
        <v>-97.733923169999997</v>
      </c>
      <c r="AK118">
        <v>31.079255</v>
      </c>
      <c r="AL118">
        <v>-97.733923000000004</v>
      </c>
      <c r="AM118" t="s">
        <v>953</v>
      </c>
      <c r="AN118" t="str">
        <f t="shared" si="38"/>
        <v>TX 76542, USA</v>
      </c>
      <c r="AO118" t="str">
        <f t="shared" si="23"/>
        <v>TX</v>
      </c>
      <c r="AP118">
        <f>IF(OR(AO118={"AZ","ID","KS","KY","LA","NM","NV","OK","SD","TX","WV"}),0,0)</f>
        <v>0</v>
      </c>
      <c r="AQ118">
        <f>IF(OR(AO118={"AR","MO","MS","MT","OH","VT"}),1,0)</f>
        <v>0</v>
      </c>
      <c r="AR118">
        <f>IF(OR(AO118={"FL","GA","ME","ND","NH","SC","TN","WA","WI","WI","WY"}),2,0)</f>
        <v>0</v>
      </c>
      <c r="AS118">
        <f>IF(OR(AO118={"LN","UT"}),3,0)</f>
        <v>0</v>
      </c>
      <c r="AT118">
        <f>IF(OR(AO118={"AL","CO","VA"}),4,0)</f>
        <v>0</v>
      </c>
      <c r="AU118">
        <f>IF(OR(AO118={"DE","MN","NC","NE","OR","PA"}),5,0)</f>
        <v>0</v>
      </c>
      <c r="AV118">
        <f>IF(OR(AO118={"LA","MI","RI"}),7,0)</f>
        <v>0</v>
      </c>
      <c r="AW118">
        <f>IF(OR(AO118={"CA","IL","MD"}),8,0)</f>
        <v>0</v>
      </c>
      <c r="AX118">
        <f>IF(OR(AO118={"CT","DC","MA"}),9,0)</f>
        <v>0</v>
      </c>
      <c r="AY118">
        <f>IF(OR(AO118={"NJ","NY"}),10,0)</f>
        <v>0</v>
      </c>
      <c r="AZ118">
        <f t="shared" si="37"/>
        <v>0</v>
      </c>
      <c r="BA118">
        <f t="shared" si="24"/>
        <v>0</v>
      </c>
      <c r="BB118">
        <f t="shared" si="25"/>
        <v>1</v>
      </c>
    </row>
    <row r="119" spans="1:54" x14ac:dyDescent="0.25">
      <c r="A119">
        <v>145</v>
      </c>
      <c r="B119" t="s">
        <v>344</v>
      </c>
      <c r="C119" t="s">
        <v>345</v>
      </c>
      <c r="D119" s="1">
        <v>42045</v>
      </c>
      <c r="E119" s="3">
        <v>0</v>
      </c>
      <c r="F119" s="3">
        <v>0</v>
      </c>
      <c r="G119" s="3">
        <v>0</v>
      </c>
      <c r="I119" s="3" t="s">
        <v>1159</v>
      </c>
      <c r="J119" s="3">
        <f t="shared" si="26"/>
        <v>0</v>
      </c>
      <c r="K119" s="3">
        <f t="shared" si="27"/>
        <v>0</v>
      </c>
      <c r="L119" s="3">
        <f t="shared" si="28"/>
        <v>0</v>
      </c>
      <c r="M119" s="3">
        <f t="shared" si="29"/>
        <v>1</v>
      </c>
      <c r="N119" s="3">
        <f t="shared" si="30"/>
        <v>0</v>
      </c>
      <c r="O119" s="3">
        <f t="shared" si="31"/>
        <v>0</v>
      </c>
      <c r="P119" s="3">
        <f t="shared" si="32"/>
        <v>0</v>
      </c>
      <c r="Q119" s="3">
        <f t="shared" si="33"/>
        <v>0</v>
      </c>
      <c r="R119" s="3" t="s">
        <v>1162</v>
      </c>
      <c r="S119" t="s">
        <v>346</v>
      </c>
      <c r="T119">
        <v>3</v>
      </c>
      <c r="U119">
        <v>0</v>
      </c>
      <c r="V119">
        <v>3</v>
      </c>
      <c r="W119">
        <f t="shared" si="34"/>
        <v>1</v>
      </c>
      <c r="X119">
        <f t="shared" si="35"/>
        <v>0</v>
      </c>
      <c r="Y119" t="s">
        <v>144</v>
      </c>
      <c r="Z119">
        <f t="shared" si="36"/>
        <v>0</v>
      </c>
      <c r="AA119">
        <f>IF(OR(AE119={"Native american","native american or alaska native"}),1,0)</f>
        <v>0</v>
      </c>
      <c r="AB119">
        <f>IF(OR(AE119={"asian","asian american"}),1,0)</f>
        <v>0</v>
      </c>
      <c r="AC119">
        <f>IF(OR(AE119={"black american or african american","black"}),1,0)</f>
        <v>0</v>
      </c>
      <c r="AD119">
        <f>IF(OR(AE119={"White","White American or European American"}),1,0)</f>
        <v>1</v>
      </c>
      <c r="AE119" t="s">
        <v>61</v>
      </c>
      <c r="AF119">
        <f>IF(OR(AH119={"female","f"}),1,0)</f>
        <v>0</v>
      </c>
      <c r="AG119">
        <f>IF(OR(AH119={"m","male"}),1,0)</f>
        <v>1</v>
      </c>
      <c r="AH119" t="s">
        <v>54</v>
      </c>
      <c r="AI119">
        <v>35.926814669999999</v>
      </c>
      <c r="AJ119">
        <v>-79.038504070000002</v>
      </c>
      <c r="AK119">
        <v>35.926814999999998</v>
      </c>
      <c r="AL119">
        <v>-79.038504000000003</v>
      </c>
      <c r="AM119" t="s">
        <v>969</v>
      </c>
      <c r="AN119" t="str">
        <f t="shared" si="38"/>
        <v>NC 27514, USA</v>
      </c>
      <c r="AO119" t="str">
        <f t="shared" si="23"/>
        <v>NC</v>
      </c>
      <c r="AP119">
        <f>IF(OR(AO119={"AZ","ID","KS","KY","LA","NM","NV","OK","SD","TX","WV"}),0,0)</f>
        <v>0</v>
      </c>
      <c r="AQ119">
        <f>IF(OR(AO119={"AR","MO","MS","MT","OH","VT"}),1,0)</f>
        <v>0</v>
      </c>
      <c r="AR119">
        <f>IF(OR(AO119={"FL","GA","ME","ND","NH","SC","TN","WA","WI","WI","WY"}),2,0)</f>
        <v>0</v>
      </c>
      <c r="AS119">
        <f>IF(OR(AO119={"LN","UT"}),3,0)</f>
        <v>0</v>
      </c>
      <c r="AT119">
        <f>IF(OR(AO119={"AL","CO","VA"}),4,0)</f>
        <v>0</v>
      </c>
      <c r="AU119">
        <f>IF(OR(AO119={"DE","MN","NC","NE","OR","PA"}),5,0)</f>
        <v>5</v>
      </c>
      <c r="AV119">
        <f>IF(OR(AO119={"LA","MI","RI"}),7,0)</f>
        <v>0</v>
      </c>
      <c r="AW119">
        <f>IF(OR(AO119={"CA","IL","MD"}),8,0)</f>
        <v>0</v>
      </c>
      <c r="AX119">
        <f>IF(OR(AO119={"CT","DC","MA"}),9,0)</f>
        <v>0</v>
      </c>
      <c r="AY119">
        <f>IF(OR(AO119={"NJ","NY"}),10,0)</f>
        <v>0</v>
      </c>
      <c r="AZ119">
        <f t="shared" si="37"/>
        <v>5</v>
      </c>
      <c r="BA119">
        <f t="shared" si="24"/>
        <v>1</v>
      </c>
      <c r="BB119">
        <f t="shared" si="25"/>
        <v>0</v>
      </c>
    </row>
    <row r="120" spans="1:54" x14ac:dyDescent="0.25">
      <c r="A120">
        <v>146</v>
      </c>
      <c r="B120" t="s">
        <v>347</v>
      </c>
      <c r="C120" t="s">
        <v>348</v>
      </c>
      <c r="D120" s="1">
        <v>42044</v>
      </c>
      <c r="E120" s="3">
        <v>0</v>
      </c>
      <c r="F120" s="3">
        <v>0</v>
      </c>
      <c r="G120" s="3">
        <v>0</v>
      </c>
      <c r="I120" s="3" t="s">
        <v>1159</v>
      </c>
      <c r="J120" s="3">
        <f t="shared" si="26"/>
        <v>0</v>
      </c>
      <c r="K120" s="3">
        <f t="shared" si="27"/>
        <v>0</v>
      </c>
      <c r="L120" s="3">
        <f t="shared" si="28"/>
        <v>0</v>
      </c>
      <c r="M120" s="3">
        <f t="shared" si="29"/>
        <v>0</v>
      </c>
      <c r="N120" s="3">
        <f t="shared" si="30"/>
        <v>0</v>
      </c>
      <c r="O120" s="3">
        <f t="shared" si="31"/>
        <v>0</v>
      </c>
      <c r="P120" s="3">
        <f t="shared" si="32"/>
        <v>1</v>
      </c>
      <c r="Q120" s="3">
        <f t="shared" si="33"/>
        <v>0</v>
      </c>
      <c r="R120" s="3" t="s">
        <v>1163</v>
      </c>
      <c r="S120" t="s">
        <v>349</v>
      </c>
      <c r="T120">
        <v>3</v>
      </c>
      <c r="U120">
        <v>1</v>
      </c>
      <c r="V120">
        <v>4</v>
      </c>
      <c r="W120">
        <f t="shared" si="34"/>
        <v>1</v>
      </c>
      <c r="X120">
        <f t="shared" si="35"/>
        <v>0</v>
      </c>
      <c r="Y120" t="s">
        <v>144</v>
      </c>
      <c r="Z120">
        <f t="shared" si="36"/>
        <v>0</v>
      </c>
      <c r="AA120">
        <f>IF(OR(AE120={"Native american","native american or alaska native"}),1,0)</f>
        <v>0</v>
      </c>
      <c r="AB120">
        <f>IF(OR(AE120={"asian","asian american"}),1,0)</f>
        <v>0</v>
      </c>
      <c r="AC120">
        <f>IF(OR(AE120={"black american or african american","black"}),1,0)</f>
        <v>0</v>
      </c>
      <c r="AD120">
        <f>IF(OR(AE120={"White","White American or European American"}),1,0)</f>
        <v>0</v>
      </c>
      <c r="AE120" t="s">
        <v>350</v>
      </c>
      <c r="AF120">
        <f>IF(OR(AH120={"female","f"}),1,0)</f>
        <v>0</v>
      </c>
      <c r="AG120">
        <f>IF(OR(AH120={"m","male"}),1,0)</f>
        <v>0</v>
      </c>
      <c r="AH120" t="s">
        <v>197</v>
      </c>
      <c r="AI120">
        <v>28.246533039999999</v>
      </c>
      <c r="AJ120">
        <v>-82.716902590000004</v>
      </c>
      <c r="AK120">
        <v>28.246532999999999</v>
      </c>
      <c r="AL120">
        <v>-82.716903000000002</v>
      </c>
      <c r="AM120" t="s">
        <v>970</v>
      </c>
      <c r="AN120" t="str">
        <f t="shared" si="38"/>
        <v>FL 34652, USA</v>
      </c>
      <c r="AO120" t="str">
        <f t="shared" si="23"/>
        <v>FL</v>
      </c>
      <c r="AP120">
        <f>IF(OR(AO120={"AZ","ID","KS","KY","LA","NM","NV","OK","SD","TX","WV"}),0,0)</f>
        <v>0</v>
      </c>
      <c r="AQ120">
        <f>IF(OR(AO120={"AR","MO","MS","MT","OH","VT"}),1,0)</f>
        <v>0</v>
      </c>
      <c r="AR120">
        <f>IF(OR(AO120={"FL","GA","ME","ND","NH","SC","TN","WA","WI","WI","WY"}),2,0)</f>
        <v>2</v>
      </c>
      <c r="AS120">
        <f>IF(OR(AO120={"LN","UT"}),3,0)</f>
        <v>0</v>
      </c>
      <c r="AT120">
        <f>IF(OR(AO120={"AL","CO","VA"}),4,0)</f>
        <v>0</v>
      </c>
      <c r="AU120">
        <f>IF(OR(AO120={"DE","MN","NC","NE","OR","PA"}),5,0)</f>
        <v>0</v>
      </c>
      <c r="AV120">
        <f>IF(OR(AO120={"LA","MI","RI"}),7,0)</f>
        <v>0</v>
      </c>
      <c r="AW120">
        <f>IF(OR(AO120={"CA","IL","MD"}),8,0)</f>
        <v>0</v>
      </c>
      <c r="AX120">
        <f>IF(OR(AO120={"CT","DC","MA"}),9,0)</f>
        <v>0</v>
      </c>
      <c r="AY120">
        <f>IF(OR(AO120={"NJ","NY"}),10,0)</f>
        <v>0</v>
      </c>
      <c r="AZ120">
        <f t="shared" si="37"/>
        <v>2</v>
      </c>
      <c r="BA120">
        <f t="shared" si="24"/>
        <v>0</v>
      </c>
      <c r="BB120">
        <f t="shared" si="25"/>
        <v>1</v>
      </c>
    </row>
    <row r="121" spans="1:54" x14ac:dyDescent="0.25">
      <c r="A121">
        <v>147</v>
      </c>
      <c r="B121" t="s">
        <v>351</v>
      </c>
      <c r="C121" t="s">
        <v>352</v>
      </c>
      <c r="D121" s="1">
        <v>42042</v>
      </c>
      <c r="E121" s="3">
        <v>0</v>
      </c>
      <c r="F121" s="3">
        <v>0</v>
      </c>
      <c r="G121" s="3">
        <v>0</v>
      </c>
      <c r="I121" s="3" t="s">
        <v>1159</v>
      </c>
      <c r="J121" s="3">
        <f t="shared" si="26"/>
        <v>0</v>
      </c>
      <c r="K121" s="3">
        <f t="shared" si="27"/>
        <v>0</v>
      </c>
      <c r="L121" s="3">
        <f t="shared" si="28"/>
        <v>0</v>
      </c>
      <c r="M121" s="3">
        <f t="shared" si="29"/>
        <v>0</v>
      </c>
      <c r="N121" s="3">
        <f t="shared" si="30"/>
        <v>0</v>
      </c>
      <c r="O121" s="3">
        <f t="shared" si="31"/>
        <v>0</v>
      </c>
      <c r="P121" s="3">
        <f t="shared" si="32"/>
        <v>1</v>
      </c>
      <c r="Q121" s="3">
        <f t="shared" si="33"/>
        <v>0</v>
      </c>
      <c r="R121" s="3" t="s">
        <v>1163</v>
      </c>
      <c r="S121" t="s">
        <v>353</v>
      </c>
      <c r="T121">
        <v>0</v>
      </c>
      <c r="U121">
        <v>3</v>
      </c>
      <c r="V121">
        <v>3</v>
      </c>
      <c r="W121">
        <f t="shared" si="34"/>
        <v>1</v>
      </c>
      <c r="X121">
        <f t="shared" si="35"/>
        <v>0</v>
      </c>
      <c r="Y121" t="s">
        <v>144</v>
      </c>
      <c r="Z121">
        <f t="shared" si="36"/>
        <v>0</v>
      </c>
      <c r="AA121">
        <f>IF(OR(AE121={"Native american","native american or alaska native"}),1,0)</f>
        <v>0</v>
      </c>
      <c r="AB121">
        <f>IF(OR(AE121={"asian","asian american"}),1,0)</f>
        <v>0</v>
      </c>
      <c r="AC121">
        <f>IF(OR(AE121={"black american or african american","black"}),1,0)</f>
        <v>1</v>
      </c>
      <c r="AD121">
        <f>IF(OR(AE121={"White","White American or European American"}),1,0)</f>
        <v>0</v>
      </c>
      <c r="AE121" t="s">
        <v>53</v>
      </c>
      <c r="AF121">
        <f>IF(OR(AH121={"female","f"}),1,0)</f>
        <v>0</v>
      </c>
      <c r="AG121">
        <f>IF(OR(AH121={"m","male"}),1,0)</f>
        <v>1</v>
      </c>
      <c r="AH121" t="s">
        <v>54</v>
      </c>
      <c r="AI121">
        <v>40.425745499999998</v>
      </c>
      <c r="AJ121">
        <v>-79.760925650000004</v>
      </c>
      <c r="AK121">
        <v>40.425745999999997</v>
      </c>
      <c r="AL121">
        <v>-79.760925999999998</v>
      </c>
      <c r="AM121" t="s">
        <v>971</v>
      </c>
      <c r="AN121" t="str">
        <f t="shared" si="38"/>
        <v>PA 15146, USA</v>
      </c>
      <c r="AO121" t="str">
        <f t="shared" si="23"/>
        <v>PA</v>
      </c>
      <c r="AP121">
        <f>IF(OR(AO121={"AZ","ID","KS","KY","LA","NM","NV","OK","SD","TX","WV"}),0,0)</f>
        <v>0</v>
      </c>
      <c r="AQ121">
        <f>IF(OR(AO121={"AR","MO","MS","MT","OH","VT"}),1,0)</f>
        <v>0</v>
      </c>
      <c r="AR121">
        <f>IF(OR(AO121={"FL","GA","ME","ND","NH","SC","TN","WA","WI","WI","WY"}),2,0)</f>
        <v>0</v>
      </c>
      <c r="AS121">
        <f>IF(OR(AO121={"LN","UT"}),3,0)</f>
        <v>0</v>
      </c>
      <c r="AT121">
        <f>IF(OR(AO121={"AL","CO","VA"}),4,0)</f>
        <v>0</v>
      </c>
      <c r="AU121">
        <f>IF(OR(AO121={"DE","MN","NC","NE","OR","PA"}),5,0)</f>
        <v>5</v>
      </c>
      <c r="AV121">
        <f>IF(OR(AO121={"LA","MI","RI"}),7,0)</f>
        <v>0</v>
      </c>
      <c r="AW121">
        <f>IF(OR(AO121={"CA","IL","MD"}),8,0)</f>
        <v>0</v>
      </c>
      <c r="AX121">
        <f>IF(OR(AO121={"CT","DC","MA"}),9,0)</f>
        <v>0</v>
      </c>
      <c r="AY121">
        <f>IF(OR(AO121={"NJ","NY"}),10,0)</f>
        <v>0</v>
      </c>
      <c r="AZ121">
        <f t="shared" si="37"/>
        <v>5</v>
      </c>
      <c r="BA121">
        <f t="shared" si="24"/>
        <v>1</v>
      </c>
      <c r="BB121">
        <f t="shared" si="25"/>
        <v>0</v>
      </c>
    </row>
    <row r="122" spans="1:54" x14ac:dyDescent="0.25">
      <c r="A122">
        <v>148</v>
      </c>
      <c r="B122" t="s">
        <v>354</v>
      </c>
      <c r="C122" t="s">
        <v>355</v>
      </c>
      <c r="D122" s="1">
        <v>42042</v>
      </c>
      <c r="E122" s="3">
        <v>0</v>
      </c>
      <c r="F122" s="3">
        <v>0</v>
      </c>
      <c r="G122" s="3">
        <v>1</v>
      </c>
      <c r="I122" s="3" t="s">
        <v>1159</v>
      </c>
      <c r="J122" s="3">
        <f t="shared" si="26"/>
        <v>0</v>
      </c>
      <c r="K122" s="3">
        <f t="shared" si="27"/>
        <v>0</v>
      </c>
      <c r="L122" s="3">
        <f t="shared" si="28"/>
        <v>0</v>
      </c>
      <c r="M122" s="3">
        <f t="shared" si="29"/>
        <v>0</v>
      </c>
      <c r="N122" s="3">
        <f t="shared" si="30"/>
        <v>0</v>
      </c>
      <c r="O122" s="3">
        <f t="shared" si="31"/>
        <v>1</v>
      </c>
      <c r="P122" s="3">
        <f t="shared" si="32"/>
        <v>0</v>
      </c>
      <c r="Q122" s="3">
        <f t="shared" si="33"/>
        <v>0</v>
      </c>
      <c r="R122" s="3" t="s">
        <v>1165</v>
      </c>
      <c r="S122" t="s">
        <v>356</v>
      </c>
      <c r="T122">
        <v>5</v>
      </c>
      <c r="U122">
        <v>2</v>
      </c>
      <c r="V122">
        <v>6</v>
      </c>
      <c r="W122">
        <f t="shared" si="34"/>
        <v>1</v>
      </c>
      <c r="X122">
        <f t="shared" si="35"/>
        <v>0</v>
      </c>
      <c r="Y122" t="s">
        <v>144</v>
      </c>
      <c r="Z122">
        <f t="shared" si="36"/>
        <v>0</v>
      </c>
      <c r="AA122">
        <f>IF(OR(AE122={"Native american","native american or alaska native"}),1,0)</f>
        <v>0</v>
      </c>
      <c r="AB122">
        <f>IF(OR(AE122={"asian","asian american"}),1,0)</f>
        <v>0</v>
      </c>
      <c r="AC122">
        <f>IF(OR(AE122={"black american or african american","black"}),1,0)</f>
        <v>1</v>
      </c>
      <c r="AD122">
        <f>IF(OR(AE122={"White","White American or European American"}),1,0)</f>
        <v>0</v>
      </c>
      <c r="AE122" t="s">
        <v>53</v>
      </c>
      <c r="AF122">
        <f>IF(OR(AH122={"female","f"}),1,0)</f>
        <v>0</v>
      </c>
      <c r="AG122">
        <f>IF(OR(AH122={"m","male"}),1,0)</f>
        <v>1</v>
      </c>
      <c r="AH122" t="s">
        <v>54</v>
      </c>
      <c r="AI122">
        <v>33.710592920000003</v>
      </c>
      <c r="AJ122">
        <v>-84.715642759999994</v>
      </c>
      <c r="AK122">
        <v>33.710593000000003</v>
      </c>
      <c r="AL122">
        <v>-84.715643</v>
      </c>
      <c r="AM122" t="s">
        <v>972</v>
      </c>
      <c r="AN122" t="str">
        <f t="shared" si="38"/>
        <v>GA 30135, USA</v>
      </c>
      <c r="AO122" t="str">
        <f t="shared" si="23"/>
        <v>GA</v>
      </c>
      <c r="AP122">
        <f>IF(OR(AO122={"AZ","ID","KS","KY","LA","NM","NV","OK","SD","TX","WV"}),0,0)</f>
        <v>0</v>
      </c>
      <c r="AQ122">
        <f>IF(OR(AO122={"AR","MO","MS","MT","OH","VT"}),1,0)</f>
        <v>0</v>
      </c>
      <c r="AR122">
        <f>IF(OR(AO122={"FL","GA","ME","ND","NH","SC","TN","WA","WI","WI","WY"}),2,0)</f>
        <v>2</v>
      </c>
      <c r="AS122">
        <f>IF(OR(AO122={"LN","UT"}),3,0)</f>
        <v>0</v>
      </c>
      <c r="AT122">
        <f>IF(OR(AO122={"AL","CO","VA"}),4,0)</f>
        <v>0</v>
      </c>
      <c r="AU122">
        <f>IF(OR(AO122={"DE","MN","NC","NE","OR","PA"}),5,0)</f>
        <v>0</v>
      </c>
      <c r="AV122">
        <f>IF(OR(AO122={"LA","MI","RI"}),7,0)</f>
        <v>0</v>
      </c>
      <c r="AW122">
        <f>IF(OR(AO122={"CA","IL","MD"}),8,0)</f>
        <v>0</v>
      </c>
      <c r="AX122">
        <f>IF(OR(AO122={"CT","DC","MA"}),9,0)</f>
        <v>0</v>
      </c>
      <c r="AY122">
        <f>IF(OR(AO122={"NJ","NY"}),10,0)</f>
        <v>0</v>
      </c>
      <c r="AZ122">
        <f t="shared" si="37"/>
        <v>2</v>
      </c>
      <c r="BA122">
        <f t="shared" si="24"/>
        <v>0</v>
      </c>
      <c r="BB122">
        <f t="shared" si="25"/>
        <v>1</v>
      </c>
    </row>
    <row r="123" spans="1:54" x14ac:dyDescent="0.25">
      <c r="A123">
        <v>149</v>
      </c>
      <c r="B123" t="s">
        <v>357</v>
      </c>
      <c r="C123" t="s">
        <v>357</v>
      </c>
      <c r="D123" s="1">
        <v>42039</v>
      </c>
      <c r="E123" s="3">
        <v>0</v>
      </c>
      <c r="F123" s="3">
        <v>0</v>
      </c>
      <c r="G123" s="3">
        <v>1</v>
      </c>
      <c r="I123" s="3" t="s">
        <v>1159</v>
      </c>
      <c r="J123" s="3">
        <f t="shared" si="26"/>
        <v>0</v>
      </c>
      <c r="K123" s="3">
        <f t="shared" si="27"/>
        <v>0</v>
      </c>
      <c r="L123" s="3">
        <f t="shared" si="28"/>
        <v>0</v>
      </c>
      <c r="M123" s="3">
        <f t="shared" si="29"/>
        <v>0</v>
      </c>
      <c r="N123" s="3">
        <f t="shared" si="30"/>
        <v>0</v>
      </c>
      <c r="O123" s="3">
        <f t="shared" si="31"/>
        <v>1</v>
      </c>
      <c r="P123" s="3">
        <f t="shared" si="32"/>
        <v>0</v>
      </c>
      <c r="Q123" s="3">
        <f t="shared" si="33"/>
        <v>0</v>
      </c>
      <c r="R123" s="3" t="s">
        <v>1165</v>
      </c>
      <c r="S123" t="s">
        <v>358</v>
      </c>
      <c r="T123">
        <v>4</v>
      </c>
      <c r="U123">
        <v>0</v>
      </c>
      <c r="V123">
        <v>3</v>
      </c>
      <c r="W123">
        <f t="shared" si="34"/>
        <v>0</v>
      </c>
      <c r="X123">
        <f t="shared" si="35"/>
        <v>0</v>
      </c>
      <c r="Y123" t="s">
        <v>52</v>
      </c>
      <c r="Z123">
        <f t="shared" si="36"/>
        <v>0</v>
      </c>
      <c r="AA123">
        <f>IF(OR(AE123={"Native american","native american or alaska native"}),1,0)</f>
        <v>0</v>
      </c>
      <c r="AB123">
        <f>IF(OR(AE123={"asian","asian american"}),1,0)</f>
        <v>0</v>
      </c>
      <c r="AC123">
        <f>IF(OR(AE123={"black american or african american","black"}),1,0)</f>
        <v>0</v>
      </c>
      <c r="AD123">
        <f>IF(OR(AE123={"White","White American or European American"}),1,0)</f>
        <v>1</v>
      </c>
      <c r="AE123" t="s">
        <v>61</v>
      </c>
      <c r="AF123">
        <f>IF(OR(AH123={"female","f"}),1,0)</f>
        <v>0</v>
      </c>
      <c r="AG123">
        <f>IF(OR(AH123={"m","male"}),1,0)</f>
        <v>1</v>
      </c>
      <c r="AH123" t="s">
        <v>54</v>
      </c>
      <c r="AI123">
        <v>36.276179120000002</v>
      </c>
      <c r="AJ123">
        <v>-80.355014019999999</v>
      </c>
      <c r="AK123">
        <v>36.276178999999999</v>
      </c>
      <c r="AL123">
        <v>-80.355013999999997</v>
      </c>
      <c r="AM123" t="s">
        <v>973</v>
      </c>
      <c r="AN123" t="str">
        <f t="shared" si="38"/>
        <v>NC 27021, USA</v>
      </c>
      <c r="AO123" t="str">
        <f t="shared" si="23"/>
        <v>NC</v>
      </c>
      <c r="AP123">
        <f>IF(OR(AO123={"AZ","ID","KS","KY","LA","NM","NV","OK","SD","TX","WV"}),0,0)</f>
        <v>0</v>
      </c>
      <c r="AQ123">
        <f>IF(OR(AO123={"AR","MO","MS","MT","OH","VT"}),1,0)</f>
        <v>0</v>
      </c>
      <c r="AR123">
        <f>IF(OR(AO123={"FL","GA","ME","ND","NH","SC","TN","WA","WI","WI","WY"}),2,0)</f>
        <v>0</v>
      </c>
      <c r="AS123">
        <f>IF(OR(AO123={"LN","UT"}),3,0)</f>
        <v>0</v>
      </c>
      <c r="AT123">
        <f>IF(OR(AO123={"AL","CO","VA"}),4,0)</f>
        <v>0</v>
      </c>
      <c r="AU123">
        <f>IF(OR(AO123={"DE","MN","NC","NE","OR","PA"}),5,0)</f>
        <v>5</v>
      </c>
      <c r="AV123">
        <f>IF(OR(AO123={"LA","MI","RI"}),7,0)</f>
        <v>0</v>
      </c>
      <c r="AW123">
        <f>IF(OR(AO123={"CA","IL","MD"}),8,0)</f>
        <v>0</v>
      </c>
      <c r="AX123">
        <f>IF(OR(AO123={"CT","DC","MA"}),9,0)</f>
        <v>0</v>
      </c>
      <c r="AY123">
        <f>IF(OR(AO123={"NJ","NY"}),10,0)</f>
        <v>0</v>
      </c>
      <c r="AZ123">
        <f t="shared" si="37"/>
        <v>5</v>
      </c>
      <c r="BA123">
        <f t="shared" si="24"/>
        <v>1</v>
      </c>
      <c r="BB123">
        <f t="shared" si="25"/>
        <v>0</v>
      </c>
    </row>
    <row r="124" spans="1:54" x14ac:dyDescent="0.25">
      <c r="A124">
        <v>150</v>
      </c>
      <c r="B124" t="s">
        <v>359</v>
      </c>
      <c r="C124" t="s">
        <v>360</v>
      </c>
      <c r="D124" s="1">
        <v>42036</v>
      </c>
      <c r="E124" s="3">
        <v>0</v>
      </c>
      <c r="F124" s="3">
        <v>0</v>
      </c>
      <c r="G124" s="3">
        <v>0</v>
      </c>
      <c r="I124" s="3" t="s">
        <v>1159</v>
      </c>
      <c r="J124" s="3">
        <f t="shared" si="26"/>
        <v>0</v>
      </c>
      <c r="K124" s="3">
        <f t="shared" si="27"/>
        <v>0</v>
      </c>
      <c r="L124" s="3">
        <f t="shared" si="28"/>
        <v>0</v>
      </c>
      <c r="M124" s="3">
        <f t="shared" si="29"/>
        <v>0</v>
      </c>
      <c r="N124" s="3">
        <f t="shared" si="30"/>
        <v>0</v>
      </c>
      <c r="O124" s="3">
        <f t="shared" si="31"/>
        <v>1</v>
      </c>
      <c r="P124" s="3">
        <f t="shared" si="32"/>
        <v>0</v>
      </c>
      <c r="Q124" s="3">
        <f t="shared" si="33"/>
        <v>0</v>
      </c>
      <c r="R124" s="3" t="s">
        <v>1165</v>
      </c>
      <c r="S124" t="s">
        <v>361</v>
      </c>
      <c r="T124">
        <v>0</v>
      </c>
      <c r="U124">
        <v>6</v>
      </c>
      <c r="V124">
        <v>6</v>
      </c>
      <c r="W124">
        <f t="shared" si="34"/>
        <v>1</v>
      </c>
      <c r="X124">
        <f t="shared" si="35"/>
        <v>0</v>
      </c>
      <c r="Y124" t="s">
        <v>144</v>
      </c>
      <c r="Z124">
        <f t="shared" si="36"/>
        <v>0</v>
      </c>
      <c r="AA124">
        <f>IF(OR(AE124={"Native american","native american or alaska native"}),1,0)</f>
        <v>0</v>
      </c>
      <c r="AB124">
        <f>IF(OR(AE124={"asian","asian american"}),1,0)</f>
        <v>0</v>
      </c>
      <c r="AC124">
        <f>IF(OR(AE124={"black american or african american","black"}),1,0)</f>
        <v>1</v>
      </c>
      <c r="AD124">
        <f>IF(OR(AE124={"White","White American or European American"}),1,0)</f>
        <v>0</v>
      </c>
      <c r="AE124" t="s">
        <v>53</v>
      </c>
      <c r="AF124">
        <f>IF(OR(AH124={"female","f"}),1,0)</f>
        <v>0</v>
      </c>
      <c r="AG124">
        <f>IF(OR(AH124={"m","male"}),1,0)</f>
        <v>1</v>
      </c>
      <c r="AH124" t="s">
        <v>54</v>
      </c>
      <c r="AI124">
        <v>43.040934159999999</v>
      </c>
      <c r="AJ124">
        <v>-76.143767629999999</v>
      </c>
      <c r="AK124">
        <v>43.040934</v>
      </c>
      <c r="AL124">
        <v>-76.143767999999994</v>
      </c>
      <c r="AM124" t="s">
        <v>974</v>
      </c>
      <c r="AN124" t="str">
        <f t="shared" si="38"/>
        <v>NY 13202, USA</v>
      </c>
      <c r="AO124" t="str">
        <f t="shared" si="23"/>
        <v>NY</v>
      </c>
      <c r="AP124">
        <f>IF(OR(AO124={"AZ","ID","KS","KY","LA","NM","NV","OK","SD","TX","WV"}),0,0)</f>
        <v>0</v>
      </c>
      <c r="AQ124">
        <f>IF(OR(AO124={"AR","MO","MS","MT","OH","VT"}),1,0)</f>
        <v>0</v>
      </c>
      <c r="AR124">
        <f>IF(OR(AO124={"FL","GA","ME","ND","NH","SC","TN","WA","WI","WI","WY"}),2,0)</f>
        <v>0</v>
      </c>
      <c r="AS124">
        <f>IF(OR(AO124={"LN","UT"}),3,0)</f>
        <v>0</v>
      </c>
      <c r="AT124">
        <f>IF(OR(AO124={"AL","CO","VA"}),4,0)</f>
        <v>0</v>
      </c>
      <c r="AU124">
        <f>IF(OR(AO124={"DE","MN","NC","NE","OR","PA"}),5,0)</f>
        <v>0</v>
      </c>
      <c r="AV124">
        <f>IF(OR(AO124={"LA","MI","RI"}),7,0)</f>
        <v>0</v>
      </c>
      <c r="AW124">
        <f>IF(OR(AO124={"CA","IL","MD"}),8,0)</f>
        <v>0</v>
      </c>
      <c r="AX124">
        <f>IF(OR(AO124={"CT","DC","MA"}),9,0)</f>
        <v>0</v>
      </c>
      <c r="AY124">
        <f>IF(OR(AO124={"NJ","NY"}),10,0)</f>
        <v>10</v>
      </c>
      <c r="AZ124">
        <f t="shared" si="37"/>
        <v>10</v>
      </c>
      <c r="BA124">
        <f t="shared" si="24"/>
        <v>1</v>
      </c>
      <c r="BB124">
        <f t="shared" si="25"/>
        <v>0</v>
      </c>
    </row>
    <row r="125" spans="1:54" x14ac:dyDescent="0.25">
      <c r="A125">
        <v>151</v>
      </c>
      <c r="B125" t="s">
        <v>362</v>
      </c>
      <c r="C125" t="s">
        <v>363</v>
      </c>
      <c r="D125" s="1">
        <v>42032</v>
      </c>
      <c r="E125" s="3">
        <v>0</v>
      </c>
      <c r="F125" s="3">
        <v>0</v>
      </c>
      <c r="G125" s="3">
        <v>0</v>
      </c>
      <c r="I125" s="3" t="s">
        <v>1159</v>
      </c>
      <c r="J125" s="3">
        <f t="shared" si="26"/>
        <v>0</v>
      </c>
      <c r="K125" s="3">
        <f t="shared" si="27"/>
        <v>0</v>
      </c>
      <c r="L125" s="3">
        <f t="shared" si="28"/>
        <v>0</v>
      </c>
      <c r="M125" s="3">
        <f t="shared" si="29"/>
        <v>0</v>
      </c>
      <c r="N125" s="3">
        <f t="shared" si="30"/>
        <v>0</v>
      </c>
      <c r="O125" s="3">
        <f t="shared" si="31"/>
        <v>1</v>
      </c>
      <c r="P125" s="3">
        <f t="shared" si="32"/>
        <v>0</v>
      </c>
      <c r="Q125" s="3">
        <f t="shared" si="33"/>
        <v>0</v>
      </c>
      <c r="R125" s="3" t="s">
        <v>1165</v>
      </c>
      <c r="S125" t="s">
        <v>364</v>
      </c>
      <c r="T125">
        <v>5</v>
      </c>
      <c r="U125">
        <v>0</v>
      </c>
      <c r="V125">
        <v>5</v>
      </c>
      <c r="W125">
        <f t="shared" si="34"/>
        <v>1</v>
      </c>
      <c r="X125">
        <f t="shared" si="35"/>
        <v>0</v>
      </c>
      <c r="Y125" t="s">
        <v>144</v>
      </c>
      <c r="Z125">
        <f t="shared" si="36"/>
        <v>0</v>
      </c>
      <c r="AA125">
        <f>IF(OR(AE125={"Native american","native american or alaska native"}),1,0)</f>
        <v>0</v>
      </c>
      <c r="AB125">
        <f>IF(OR(AE125={"asian","asian american"}),1,0)</f>
        <v>0</v>
      </c>
      <c r="AC125">
        <f>IF(OR(AE125={"black american or african american","black"}),1,0)</f>
        <v>0</v>
      </c>
      <c r="AD125">
        <f>IF(OR(AE125={"White","White American or European American"}),1,0)</f>
        <v>1</v>
      </c>
      <c r="AE125" t="s">
        <v>61</v>
      </c>
      <c r="AF125">
        <f>IF(OR(AH125={"female","f"}),1,0)</f>
        <v>0</v>
      </c>
      <c r="AG125">
        <f>IF(OR(AH125={"m","male"}),1,0)</f>
        <v>1</v>
      </c>
      <c r="AH125" t="s">
        <v>54</v>
      </c>
      <c r="AI125">
        <v>33.036070619999997</v>
      </c>
      <c r="AJ125">
        <v>-85.028706499999998</v>
      </c>
      <c r="AK125">
        <v>33.036071</v>
      </c>
      <c r="AL125">
        <v>-85.028706</v>
      </c>
      <c r="AM125" t="s">
        <v>975</v>
      </c>
      <c r="AN125" t="str">
        <f t="shared" si="38"/>
        <v>GA 30241, USA</v>
      </c>
      <c r="AO125" t="str">
        <f t="shared" si="23"/>
        <v>GA</v>
      </c>
      <c r="AP125">
        <f>IF(OR(AO125={"AZ","ID","KS","KY","LA","NM","NV","OK","SD","TX","WV"}),0,0)</f>
        <v>0</v>
      </c>
      <c r="AQ125">
        <f>IF(OR(AO125={"AR","MO","MS","MT","OH","VT"}),1,0)</f>
        <v>0</v>
      </c>
      <c r="AR125">
        <f>IF(OR(AO125={"FL","GA","ME","ND","NH","SC","TN","WA","WI","WI","WY"}),2,0)</f>
        <v>2</v>
      </c>
      <c r="AS125">
        <f>IF(OR(AO125={"LN","UT"}),3,0)</f>
        <v>0</v>
      </c>
      <c r="AT125">
        <f>IF(OR(AO125={"AL","CO","VA"}),4,0)</f>
        <v>0</v>
      </c>
      <c r="AU125">
        <f>IF(OR(AO125={"DE","MN","NC","NE","OR","PA"}),5,0)</f>
        <v>0</v>
      </c>
      <c r="AV125">
        <f>IF(OR(AO125={"LA","MI","RI"}),7,0)</f>
        <v>0</v>
      </c>
      <c r="AW125">
        <f>IF(OR(AO125={"CA","IL","MD"}),8,0)</f>
        <v>0</v>
      </c>
      <c r="AX125">
        <f>IF(OR(AO125={"CT","DC","MA"}),9,0)</f>
        <v>0</v>
      </c>
      <c r="AY125">
        <f>IF(OR(AO125={"NJ","NY"}),10,0)</f>
        <v>0</v>
      </c>
      <c r="AZ125">
        <f t="shared" si="37"/>
        <v>2</v>
      </c>
      <c r="BA125">
        <f t="shared" si="24"/>
        <v>0</v>
      </c>
      <c r="BB125">
        <f t="shared" si="25"/>
        <v>1</v>
      </c>
    </row>
    <row r="126" spans="1:54" x14ac:dyDescent="0.25">
      <c r="A126">
        <v>152</v>
      </c>
      <c r="B126" t="s">
        <v>365</v>
      </c>
      <c r="C126" t="s">
        <v>366</v>
      </c>
      <c r="D126" s="1">
        <v>42028</v>
      </c>
      <c r="E126" s="3">
        <v>0</v>
      </c>
      <c r="F126" s="3">
        <v>0</v>
      </c>
      <c r="G126" s="3">
        <v>1</v>
      </c>
      <c r="I126" s="3" t="s">
        <v>1159</v>
      </c>
      <c r="J126" s="3">
        <f t="shared" si="26"/>
        <v>0</v>
      </c>
      <c r="K126" s="3">
        <f t="shared" si="27"/>
        <v>0</v>
      </c>
      <c r="L126" s="3">
        <f t="shared" si="28"/>
        <v>0</v>
      </c>
      <c r="M126" s="3">
        <f t="shared" si="29"/>
        <v>0</v>
      </c>
      <c r="N126" s="3">
        <f t="shared" si="30"/>
        <v>0</v>
      </c>
      <c r="O126" s="3">
        <f t="shared" si="31"/>
        <v>1</v>
      </c>
      <c r="P126" s="3">
        <f t="shared" si="32"/>
        <v>0</v>
      </c>
      <c r="Q126" s="3">
        <f t="shared" si="33"/>
        <v>0</v>
      </c>
      <c r="R126" s="3" t="s">
        <v>1165</v>
      </c>
      <c r="S126" t="s">
        <v>367</v>
      </c>
      <c r="T126">
        <v>4</v>
      </c>
      <c r="U126">
        <v>1</v>
      </c>
      <c r="V126">
        <v>4</v>
      </c>
      <c r="W126">
        <f t="shared" si="34"/>
        <v>1</v>
      </c>
      <c r="X126">
        <f t="shared" si="35"/>
        <v>0</v>
      </c>
      <c r="Y126" t="s">
        <v>144</v>
      </c>
      <c r="Z126">
        <f t="shared" si="36"/>
        <v>0</v>
      </c>
      <c r="AA126">
        <f>IF(OR(AE126={"Native american","native american or alaska native"}),1,0)</f>
        <v>0</v>
      </c>
      <c r="AB126">
        <f>IF(OR(AE126={"asian","asian american"}),1,0)</f>
        <v>0</v>
      </c>
      <c r="AC126">
        <f>IF(OR(AE126={"black american or african american","black"}),1,0)</f>
        <v>1</v>
      </c>
      <c r="AD126">
        <f>IF(OR(AE126={"White","White American or European American"}),1,0)</f>
        <v>0</v>
      </c>
      <c r="AE126" t="s">
        <v>53</v>
      </c>
      <c r="AF126">
        <f>IF(OR(AH126={"female","f"}),1,0)</f>
        <v>0</v>
      </c>
      <c r="AG126">
        <f>IF(OR(AH126={"m","male"}),1,0)</f>
        <v>1</v>
      </c>
      <c r="AH126" t="s">
        <v>54</v>
      </c>
      <c r="AI126">
        <v>40.689964109999998</v>
      </c>
      <c r="AJ126">
        <v>-73.872050200000004</v>
      </c>
      <c r="AK126">
        <v>40.689964000000003</v>
      </c>
      <c r="AL126">
        <v>-73.872050000000002</v>
      </c>
      <c r="AM126" t="s">
        <v>976</v>
      </c>
      <c r="AN126" t="str">
        <f t="shared" si="38"/>
        <v>NY 11208, USA</v>
      </c>
      <c r="AO126" t="str">
        <f t="shared" si="23"/>
        <v>NY</v>
      </c>
      <c r="AP126">
        <f>IF(OR(AO126={"AZ","ID","KS","KY","LA","NM","NV","OK","SD","TX","WV"}),0,0)</f>
        <v>0</v>
      </c>
      <c r="AQ126">
        <f>IF(OR(AO126={"AR","MO","MS","MT","OH","VT"}),1,0)</f>
        <v>0</v>
      </c>
      <c r="AR126">
        <f>IF(OR(AO126={"FL","GA","ME","ND","NH","SC","TN","WA","WI","WI","WY"}),2,0)</f>
        <v>0</v>
      </c>
      <c r="AS126">
        <f>IF(OR(AO126={"LN","UT"}),3,0)</f>
        <v>0</v>
      </c>
      <c r="AT126">
        <f>IF(OR(AO126={"AL","CO","VA"}),4,0)</f>
        <v>0</v>
      </c>
      <c r="AU126">
        <f>IF(OR(AO126={"DE","MN","NC","NE","OR","PA"}),5,0)</f>
        <v>0</v>
      </c>
      <c r="AV126">
        <f>IF(OR(AO126={"LA","MI","RI"}),7,0)</f>
        <v>0</v>
      </c>
      <c r="AW126">
        <f>IF(OR(AO126={"CA","IL","MD"}),8,0)</f>
        <v>0</v>
      </c>
      <c r="AX126">
        <f>IF(OR(AO126={"CT","DC","MA"}),9,0)</f>
        <v>0</v>
      </c>
      <c r="AY126">
        <f>IF(OR(AO126={"NJ","NY"}),10,0)</f>
        <v>10</v>
      </c>
      <c r="AZ126">
        <f t="shared" si="37"/>
        <v>10</v>
      </c>
      <c r="BA126">
        <f t="shared" si="24"/>
        <v>1</v>
      </c>
      <c r="BB126">
        <f t="shared" si="25"/>
        <v>0</v>
      </c>
    </row>
    <row r="127" spans="1:54" x14ac:dyDescent="0.25">
      <c r="A127">
        <v>153</v>
      </c>
      <c r="B127" t="s">
        <v>368</v>
      </c>
      <c r="C127" t="s">
        <v>193</v>
      </c>
      <c r="D127" s="1">
        <v>42028</v>
      </c>
      <c r="E127" s="3">
        <v>0</v>
      </c>
      <c r="F127" s="3">
        <v>0</v>
      </c>
      <c r="G127" s="3">
        <v>0</v>
      </c>
      <c r="I127" s="3" t="s">
        <v>1159</v>
      </c>
      <c r="J127" s="3">
        <f t="shared" si="26"/>
        <v>0</v>
      </c>
      <c r="K127" s="3">
        <f t="shared" si="27"/>
        <v>1</v>
      </c>
      <c r="L127" s="3">
        <f t="shared" si="28"/>
        <v>0</v>
      </c>
      <c r="M127" s="3">
        <f t="shared" si="29"/>
        <v>0</v>
      </c>
      <c r="N127" s="3">
        <f t="shared" si="30"/>
        <v>0</v>
      </c>
      <c r="O127" s="3">
        <f t="shared" si="31"/>
        <v>0</v>
      </c>
      <c r="P127" s="3">
        <f t="shared" si="32"/>
        <v>0</v>
      </c>
      <c r="Q127" s="3">
        <f t="shared" si="33"/>
        <v>0</v>
      </c>
      <c r="R127" s="3" t="s">
        <v>1168</v>
      </c>
      <c r="S127" t="s">
        <v>369</v>
      </c>
      <c r="T127">
        <v>3</v>
      </c>
      <c r="U127">
        <v>5</v>
      </c>
      <c r="V127">
        <v>8</v>
      </c>
      <c r="W127">
        <f t="shared" si="34"/>
        <v>1</v>
      </c>
      <c r="X127">
        <f t="shared" si="35"/>
        <v>0</v>
      </c>
      <c r="Y127" t="s">
        <v>144</v>
      </c>
      <c r="Z127">
        <f t="shared" si="36"/>
        <v>0</v>
      </c>
      <c r="AA127">
        <f>IF(OR(AE127={"Native american","native american or alaska native"}),1,0)</f>
        <v>0</v>
      </c>
      <c r="AB127">
        <f>IF(OR(AE127={"asian","asian american"}),1,0)</f>
        <v>0</v>
      </c>
      <c r="AC127">
        <f>IF(OR(AE127={"black american or african american","black"}),1,0)</f>
        <v>1</v>
      </c>
      <c r="AD127">
        <f>IF(OR(AE127={"White","White American or European American"}),1,0)</f>
        <v>0</v>
      </c>
      <c r="AE127" t="s">
        <v>53</v>
      </c>
      <c r="AF127">
        <f>IF(OR(AH127={"female","f"}),1,0)</f>
        <v>0</v>
      </c>
      <c r="AG127">
        <f>IF(OR(AH127={"m","male"}),1,0)</f>
        <v>1</v>
      </c>
      <c r="AH127" t="s">
        <v>54</v>
      </c>
      <c r="AI127">
        <v>41.265922000000003</v>
      </c>
      <c r="AJ127">
        <v>-96.053814209999999</v>
      </c>
      <c r="AK127">
        <v>41.265922000000003</v>
      </c>
      <c r="AL127">
        <v>-96.053814000000003</v>
      </c>
      <c r="AM127" t="s">
        <v>977</v>
      </c>
      <c r="AN127" t="str">
        <f t="shared" si="38"/>
        <v>NE 68114, USA</v>
      </c>
      <c r="AO127" t="str">
        <f t="shared" si="23"/>
        <v>NE</v>
      </c>
      <c r="AP127">
        <f>IF(OR(AO127={"AZ","ID","KS","KY","LA","NM","NV","OK","SD","TX","WV"}),0,0)</f>
        <v>0</v>
      </c>
      <c r="AQ127">
        <f>IF(OR(AO127={"AR","MO","MS","MT","OH","VT"}),1,0)</f>
        <v>0</v>
      </c>
      <c r="AR127">
        <f>IF(OR(AO127={"FL","GA","ME","ND","NH","SC","TN","WA","WI","WI","WY"}),2,0)</f>
        <v>0</v>
      </c>
      <c r="AS127">
        <f>IF(OR(AO127={"LN","UT"}),3,0)</f>
        <v>0</v>
      </c>
      <c r="AT127">
        <f>IF(OR(AO127={"AL","CO","VA"}),4,0)</f>
        <v>0</v>
      </c>
      <c r="AU127">
        <f>IF(OR(AO127={"DE","MN","NC","NE","OR","PA"}),5,0)</f>
        <v>5</v>
      </c>
      <c r="AV127">
        <f>IF(OR(AO127={"LA","MI","RI"}),7,0)</f>
        <v>0</v>
      </c>
      <c r="AW127">
        <f>IF(OR(AO127={"CA","IL","MD"}),8,0)</f>
        <v>0</v>
      </c>
      <c r="AX127">
        <f>IF(OR(AO127={"CT","DC","MA"}),9,0)</f>
        <v>0</v>
      </c>
      <c r="AY127">
        <f>IF(OR(AO127={"NJ","NY"}),10,0)</f>
        <v>0</v>
      </c>
      <c r="AZ127">
        <f t="shared" si="37"/>
        <v>5</v>
      </c>
      <c r="BA127">
        <f t="shared" si="24"/>
        <v>1</v>
      </c>
      <c r="BB127">
        <f t="shared" si="25"/>
        <v>0</v>
      </c>
    </row>
    <row r="128" spans="1:54" x14ac:dyDescent="0.25">
      <c r="A128">
        <v>154</v>
      </c>
      <c r="B128" t="s">
        <v>370</v>
      </c>
      <c r="C128" t="s">
        <v>371</v>
      </c>
      <c r="D128" s="1">
        <v>42014</v>
      </c>
      <c r="E128" s="3">
        <v>0</v>
      </c>
      <c r="F128" s="3">
        <v>0</v>
      </c>
      <c r="G128" s="3">
        <v>0</v>
      </c>
      <c r="I128" s="3" t="s">
        <v>1159</v>
      </c>
      <c r="J128" s="3">
        <f t="shared" si="26"/>
        <v>0</v>
      </c>
      <c r="K128" s="3">
        <f t="shared" si="27"/>
        <v>0</v>
      </c>
      <c r="L128" s="3">
        <f t="shared" si="28"/>
        <v>0</v>
      </c>
      <c r="M128" s="3">
        <f t="shared" si="29"/>
        <v>0</v>
      </c>
      <c r="N128" s="3">
        <f t="shared" si="30"/>
        <v>0</v>
      </c>
      <c r="O128" s="3">
        <f t="shared" si="31"/>
        <v>1</v>
      </c>
      <c r="P128" s="3">
        <f t="shared" si="32"/>
        <v>0</v>
      </c>
      <c r="Q128" s="3">
        <f t="shared" si="33"/>
        <v>0</v>
      </c>
      <c r="R128" s="3" t="s">
        <v>1165</v>
      </c>
      <c r="S128" t="s">
        <v>372</v>
      </c>
      <c r="T128">
        <v>3</v>
      </c>
      <c r="U128">
        <v>1</v>
      </c>
      <c r="V128">
        <v>4</v>
      </c>
      <c r="W128">
        <f t="shared" si="34"/>
        <v>1</v>
      </c>
      <c r="X128">
        <f t="shared" si="35"/>
        <v>0</v>
      </c>
      <c r="Y128" t="s">
        <v>144</v>
      </c>
      <c r="Z128">
        <f t="shared" si="36"/>
        <v>0</v>
      </c>
      <c r="AA128">
        <f>IF(OR(AE128={"Native american","native american or alaska native"}),1,0)</f>
        <v>0</v>
      </c>
      <c r="AB128">
        <f>IF(OR(AE128={"asian","asian american"}),1,0)</f>
        <v>1</v>
      </c>
      <c r="AC128">
        <f>IF(OR(AE128={"black american or african american","black"}),1,0)</f>
        <v>0</v>
      </c>
      <c r="AD128">
        <f>IF(OR(AE128={"White","White American or European American"}),1,0)</f>
        <v>0</v>
      </c>
      <c r="AE128" t="s">
        <v>75</v>
      </c>
      <c r="AF128">
        <f>IF(OR(AH128={"female","f"}),1,0)</f>
        <v>0</v>
      </c>
      <c r="AG128">
        <f>IF(OR(AH128={"m","male"}),1,0)</f>
        <v>1</v>
      </c>
      <c r="AH128" t="s">
        <v>54</v>
      </c>
      <c r="AI128">
        <v>46.730594789999998</v>
      </c>
      <c r="AJ128">
        <v>-116.9990042</v>
      </c>
      <c r="AK128">
        <v>46.730595000000001</v>
      </c>
      <c r="AL128">
        <v>-116.999004</v>
      </c>
      <c r="AM128" t="s">
        <v>978</v>
      </c>
      <c r="AN128" t="str">
        <f t="shared" si="38"/>
        <v>ID 83843, USA</v>
      </c>
      <c r="AO128" t="str">
        <f t="shared" si="23"/>
        <v>ID</v>
      </c>
      <c r="AP128">
        <f>IF(OR(AO128={"AZ","ID","KS","KY","LA","NM","NV","OK","SD","TX","WV"}),0,0)</f>
        <v>0</v>
      </c>
      <c r="AQ128">
        <f>IF(OR(AO128={"AR","MO","MS","MT","OH","VT"}),1,0)</f>
        <v>0</v>
      </c>
      <c r="AR128">
        <f>IF(OR(AO128={"FL","GA","ME","ND","NH","SC","TN","WA","WI","WI","WY"}),2,0)</f>
        <v>0</v>
      </c>
      <c r="AS128">
        <f>IF(OR(AO128={"LN","UT"}),3,0)</f>
        <v>0</v>
      </c>
      <c r="AT128">
        <f>IF(OR(AO128={"AL","CO","VA"}),4,0)</f>
        <v>0</v>
      </c>
      <c r="AU128">
        <f>IF(OR(AO128={"DE","MN","NC","NE","OR","PA"}),5,0)</f>
        <v>0</v>
      </c>
      <c r="AV128">
        <f>IF(OR(AO128={"LA","MI","RI"}),7,0)</f>
        <v>0</v>
      </c>
      <c r="AW128">
        <f>IF(OR(AO128={"CA","IL","MD"}),8,0)</f>
        <v>0</v>
      </c>
      <c r="AX128">
        <f>IF(OR(AO128={"CT","DC","MA"}),9,0)</f>
        <v>0</v>
      </c>
      <c r="AY128">
        <f>IF(OR(AO128={"NJ","NY"}),10,0)</f>
        <v>0</v>
      </c>
      <c r="AZ128">
        <f t="shared" si="37"/>
        <v>0</v>
      </c>
      <c r="BA128">
        <f t="shared" si="24"/>
        <v>0</v>
      </c>
      <c r="BB128">
        <f t="shared" si="25"/>
        <v>1</v>
      </c>
    </row>
    <row r="129" spans="1:54" x14ac:dyDescent="0.25">
      <c r="A129">
        <v>155</v>
      </c>
      <c r="B129" t="s">
        <v>373</v>
      </c>
      <c r="C129" t="s">
        <v>374</v>
      </c>
      <c r="D129" s="1">
        <v>42005</v>
      </c>
      <c r="E129" s="3">
        <v>0</v>
      </c>
      <c r="F129" s="3">
        <v>0</v>
      </c>
      <c r="G129" s="3">
        <v>0</v>
      </c>
      <c r="I129" s="3" t="s">
        <v>1159</v>
      </c>
      <c r="J129" s="3">
        <f t="shared" si="26"/>
        <v>0</v>
      </c>
      <c r="K129" s="3">
        <f t="shared" si="27"/>
        <v>0</v>
      </c>
      <c r="L129" s="3">
        <f t="shared" si="28"/>
        <v>0</v>
      </c>
      <c r="M129" s="3">
        <f t="shared" si="29"/>
        <v>1</v>
      </c>
      <c r="N129" s="3">
        <f t="shared" si="30"/>
        <v>0</v>
      </c>
      <c r="O129" s="3">
        <f t="shared" si="31"/>
        <v>0</v>
      </c>
      <c r="P129" s="3">
        <f t="shared" si="32"/>
        <v>0</v>
      </c>
      <c r="Q129" s="3">
        <f t="shared" si="33"/>
        <v>0</v>
      </c>
      <c r="R129" s="3" t="s">
        <v>1162</v>
      </c>
      <c r="S129" t="s">
        <v>375</v>
      </c>
      <c r="T129">
        <v>0</v>
      </c>
      <c r="U129">
        <v>5</v>
      </c>
      <c r="V129">
        <v>5</v>
      </c>
      <c r="W129">
        <f t="shared" si="34"/>
        <v>1</v>
      </c>
      <c r="X129">
        <f t="shared" si="35"/>
        <v>0</v>
      </c>
      <c r="Y129" t="s">
        <v>144</v>
      </c>
      <c r="Z129">
        <f t="shared" si="36"/>
        <v>0</v>
      </c>
      <c r="AA129">
        <f>IF(OR(AE129={"Native american","native american or alaska native"}),1,0)</f>
        <v>0</v>
      </c>
      <c r="AB129">
        <f>IF(OR(AE129={"asian","asian american"}),1,0)</f>
        <v>0</v>
      </c>
      <c r="AC129">
        <f>IF(OR(AE129={"black american or african american","black"}),1,0)</f>
        <v>1</v>
      </c>
      <c r="AD129">
        <f>IF(OR(AE129={"White","White American or European American"}),1,0)</f>
        <v>0</v>
      </c>
      <c r="AE129" t="s">
        <v>53</v>
      </c>
      <c r="AF129">
        <f>IF(OR(AH129={"female","f"}),1,0)</f>
        <v>0</v>
      </c>
      <c r="AG129">
        <f>IF(OR(AH129={"m","male"}),1,0)</f>
        <v>1</v>
      </c>
      <c r="AH129" t="s">
        <v>54</v>
      </c>
      <c r="AI129">
        <v>35.105289759999998</v>
      </c>
      <c r="AJ129">
        <v>-89.977349239999995</v>
      </c>
      <c r="AK129">
        <v>35.105289999999997</v>
      </c>
      <c r="AL129">
        <v>-89.977349000000004</v>
      </c>
      <c r="AM129" t="s">
        <v>979</v>
      </c>
      <c r="AN129" t="str">
        <f t="shared" si="38"/>
        <v>TN 38114, USA</v>
      </c>
      <c r="AO129" t="str">
        <f t="shared" si="23"/>
        <v>TN</v>
      </c>
      <c r="AP129">
        <f>IF(OR(AO129={"AZ","ID","KS","KY","LA","NM","NV","OK","SD","TX","WV"}),0,0)</f>
        <v>0</v>
      </c>
      <c r="AQ129">
        <f>IF(OR(AO129={"AR","MO","MS","MT","OH","VT"}),1,0)</f>
        <v>0</v>
      </c>
      <c r="AR129">
        <f>IF(OR(AO129={"FL","GA","ME","ND","NH","SC","TN","WA","WI","WI","WY"}),2,0)</f>
        <v>2</v>
      </c>
      <c r="AS129">
        <f>IF(OR(AO129={"LN","UT"}),3,0)</f>
        <v>0</v>
      </c>
      <c r="AT129">
        <f>IF(OR(AO129={"AL","CO","VA"}),4,0)</f>
        <v>0</v>
      </c>
      <c r="AU129">
        <f>IF(OR(AO129={"DE","MN","NC","NE","OR","PA"}),5,0)</f>
        <v>0</v>
      </c>
      <c r="AV129">
        <f>IF(OR(AO129={"LA","MI","RI"}),7,0)</f>
        <v>0</v>
      </c>
      <c r="AW129">
        <f>IF(OR(AO129={"CA","IL","MD"}),8,0)</f>
        <v>0</v>
      </c>
      <c r="AX129">
        <f>IF(OR(AO129={"CT","DC","MA"}),9,0)</f>
        <v>0</v>
      </c>
      <c r="AY129">
        <f>IF(OR(AO129={"NJ","NY"}),10,0)</f>
        <v>0</v>
      </c>
      <c r="AZ129">
        <f t="shared" si="37"/>
        <v>2</v>
      </c>
      <c r="BA129">
        <f t="shared" si="24"/>
        <v>0</v>
      </c>
      <c r="BB129">
        <f t="shared" si="25"/>
        <v>1</v>
      </c>
    </row>
    <row r="130" spans="1:54" x14ac:dyDescent="0.25">
      <c r="A130">
        <v>156</v>
      </c>
      <c r="B130" t="s">
        <v>376</v>
      </c>
      <c r="C130" t="s">
        <v>377</v>
      </c>
      <c r="D130" s="1">
        <v>41988</v>
      </c>
      <c r="E130" s="3">
        <v>0</v>
      </c>
      <c r="F130" s="3">
        <v>0</v>
      </c>
      <c r="G130" s="3">
        <v>0</v>
      </c>
      <c r="I130" s="3" t="s">
        <v>1159</v>
      </c>
      <c r="J130" s="3">
        <f t="shared" si="26"/>
        <v>0</v>
      </c>
      <c r="K130" s="3">
        <f t="shared" si="27"/>
        <v>0</v>
      </c>
      <c r="L130" s="3">
        <f t="shared" si="28"/>
        <v>0</v>
      </c>
      <c r="M130" s="3">
        <f t="shared" si="29"/>
        <v>0</v>
      </c>
      <c r="N130" s="3">
        <f t="shared" si="30"/>
        <v>0</v>
      </c>
      <c r="O130" s="3">
        <f t="shared" si="31"/>
        <v>1</v>
      </c>
      <c r="P130" s="3">
        <f t="shared" si="32"/>
        <v>0</v>
      </c>
      <c r="Q130" s="3">
        <f t="shared" si="33"/>
        <v>0</v>
      </c>
      <c r="R130" s="3" t="s">
        <v>1165</v>
      </c>
      <c r="S130" t="s">
        <v>378</v>
      </c>
      <c r="T130">
        <v>7</v>
      </c>
      <c r="U130">
        <v>1</v>
      </c>
      <c r="V130">
        <v>7</v>
      </c>
      <c r="W130">
        <f t="shared" si="34"/>
        <v>0</v>
      </c>
      <c r="X130">
        <f t="shared" si="35"/>
        <v>1</v>
      </c>
      <c r="Y130" t="s">
        <v>19</v>
      </c>
      <c r="Z130">
        <f t="shared" si="36"/>
        <v>0</v>
      </c>
      <c r="AA130">
        <f>IF(OR(AE130={"Native american","native american or alaska native"}),1,0)</f>
        <v>0</v>
      </c>
      <c r="AB130">
        <f>IF(OR(AE130={"asian","asian american"}),1,0)</f>
        <v>0</v>
      </c>
      <c r="AC130">
        <f>IF(OR(AE130={"black american or african american","black"}),1,0)</f>
        <v>0</v>
      </c>
      <c r="AD130">
        <f>IF(OR(AE130={"White","White American or European American"}),1,0)</f>
        <v>1</v>
      </c>
      <c r="AE130" t="s">
        <v>61</v>
      </c>
      <c r="AF130">
        <f>IF(OR(AH130={"female","f"}),1,0)</f>
        <v>0</v>
      </c>
      <c r="AG130">
        <f>IF(OR(AH130={"m","male"}),1,0)</f>
        <v>1</v>
      </c>
      <c r="AH130" t="s">
        <v>54</v>
      </c>
      <c r="AI130">
        <v>40.393593060000001</v>
      </c>
      <c r="AJ130">
        <v>-75.496408810000005</v>
      </c>
      <c r="AK130">
        <v>40.393593000000003</v>
      </c>
      <c r="AL130">
        <v>-75.496409</v>
      </c>
      <c r="AM130" t="s">
        <v>980</v>
      </c>
      <c r="AN130" t="str">
        <f t="shared" si="38"/>
        <v>PA 18073, USA</v>
      </c>
      <c r="AO130" t="str">
        <f t="shared" ref="AO130:AO193" si="39">LEFT(AN130,2)</f>
        <v>PA</v>
      </c>
      <c r="AP130">
        <f>IF(OR(AO130={"AZ","ID","KS","KY","LA","NM","NV","OK","SD","TX","WV"}),0,0)</f>
        <v>0</v>
      </c>
      <c r="AQ130">
        <f>IF(OR(AO130={"AR","MO","MS","MT","OH","VT"}),1,0)</f>
        <v>0</v>
      </c>
      <c r="AR130">
        <f>IF(OR(AO130={"FL","GA","ME","ND","NH","SC","TN","WA","WI","WI","WY"}),2,0)</f>
        <v>0</v>
      </c>
      <c r="AS130">
        <f>IF(OR(AO130={"LN","UT"}),3,0)</f>
        <v>0</v>
      </c>
      <c r="AT130">
        <f>IF(OR(AO130={"AL","CO","VA"}),4,0)</f>
        <v>0</v>
      </c>
      <c r="AU130">
        <f>IF(OR(AO130={"DE","MN","NC","NE","OR","PA"}),5,0)</f>
        <v>5</v>
      </c>
      <c r="AV130">
        <f>IF(OR(AO130={"LA","MI","RI"}),7,0)</f>
        <v>0</v>
      </c>
      <c r="AW130">
        <f>IF(OR(AO130={"CA","IL","MD"}),8,0)</f>
        <v>0</v>
      </c>
      <c r="AX130">
        <f>IF(OR(AO130={"CT","DC","MA"}),9,0)</f>
        <v>0</v>
      </c>
      <c r="AY130">
        <f>IF(OR(AO130={"NJ","NY"}),10,0)</f>
        <v>0</v>
      </c>
      <c r="AZ130">
        <f t="shared" si="37"/>
        <v>5</v>
      </c>
      <c r="BA130">
        <f t="shared" si="24"/>
        <v>1</v>
      </c>
      <c r="BB130">
        <f t="shared" si="25"/>
        <v>0</v>
      </c>
    </row>
    <row r="131" spans="1:54" x14ac:dyDescent="0.25">
      <c r="A131">
        <v>157</v>
      </c>
      <c r="B131" t="s">
        <v>379</v>
      </c>
      <c r="C131" t="s">
        <v>380</v>
      </c>
      <c r="D131" s="1">
        <v>41974</v>
      </c>
      <c r="E131" s="3">
        <v>0</v>
      </c>
      <c r="F131" s="3">
        <v>0</v>
      </c>
      <c r="G131" s="3">
        <v>1</v>
      </c>
      <c r="I131" s="3" t="s">
        <v>1159</v>
      </c>
      <c r="J131" s="3">
        <f t="shared" si="26"/>
        <v>0</v>
      </c>
      <c r="K131" s="3">
        <f t="shared" si="27"/>
        <v>0</v>
      </c>
      <c r="L131" s="3">
        <f t="shared" si="28"/>
        <v>0</v>
      </c>
      <c r="M131" s="3">
        <f t="shared" si="29"/>
        <v>0</v>
      </c>
      <c r="N131" s="3">
        <f t="shared" si="30"/>
        <v>0</v>
      </c>
      <c r="O131" s="3">
        <f t="shared" si="31"/>
        <v>1</v>
      </c>
      <c r="P131" s="3">
        <f t="shared" si="32"/>
        <v>0</v>
      </c>
      <c r="Q131" s="3">
        <f t="shared" si="33"/>
        <v>0</v>
      </c>
      <c r="R131" s="3" t="s">
        <v>1165</v>
      </c>
      <c r="S131" t="s">
        <v>381</v>
      </c>
      <c r="T131">
        <v>5</v>
      </c>
      <c r="U131">
        <v>0</v>
      </c>
      <c r="V131">
        <v>4</v>
      </c>
      <c r="W131">
        <f t="shared" si="34"/>
        <v>1</v>
      </c>
      <c r="X131">
        <f t="shared" si="35"/>
        <v>0</v>
      </c>
      <c r="Y131" t="s">
        <v>144</v>
      </c>
      <c r="Z131">
        <f t="shared" si="36"/>
        <v>0</v>
      </c>
      <c r="AA131">
        <f>IF(OR(AE131={"Native american","native american or alaska native"}),1,0)</f>
        <v>0</v>
      </c>
      <c r="AB131">
        <f>IF(OR(AE131={"asian","asian american"}),1,0)</f>
        <v>0</v>
      </c>
      <c r="AC131">
        <f>IF(OR(AE131={"black american or african american","black"}),1,0)</f>
        <v>0</v>
      </c>
      <c r="AD131">
        <f>IF(OR(AE131={"White","White American or European American"}),1,0)</f>
        <v>1</v>
      </c>
      <c r="AE131" t="s">
        <v>61</v>
      </c>
      <c r="AF131">
        <f>IF(OR(AH131={"female","f"}),1,0)</f>
        <v>0</v>
      </c>
      <c r="AG131">
        <f>IF(OR(AH131={"m","male"}),1,0)</f>
        <v>1</v>
      </c>
      <c r="AH131" t="s">
        <v>54</v>
      </c>
      <c r="AI131">
        <v>39.634008510000001</v>
      </c>
      <c r="AJ131">
        <v>-79.948393249999995</v>
      </c>
      <c r="AK131">
        <v>39.634008999999999</v>
      </c>
      <c r="AL131">
        <v>-79.948392999999996</v>
      </c>
      <c r="AM131" t="s">
        <v>981</v>
      </c>
      <c r="AN131" t="str">
        <f t="shared" si="38"/>
        <v>WV 26505, USA</v>
      </c>
      <c r="AO131" t="str">
        <f t="shared" si="39"/>
        <v>WV</v>
      </c>
      <c r="AP131">
        <f>IF(OR(AO131={"AZ","ID","KS","KY","LA","NM","NV","OK","SD","TX","WV"}),0,0)</f>
        <v>0</v>
      </c>
      <c r="AQ131">
        <f>IF(OR(AO131={"AR","MO","MS","MT","OH","VT"}),1,0)</f>
        <v>0</v>
      </c>
      <c r="AR131">
        <f>IF(OR(AO131={"FL","GA","ME","ND","NH","SC","TN","WA","WI","WI","WY"}),2,0)</f>
        <v>0</v>
      </c>
      <c r="AS131">
        <f>IF(OR(AO131={"LN","UT"}),3,0)</f>
        <v>0</v>
      </c>
      <c r="AT131">
        <f>IF(OR(AO131={"AL","CO","VA"}),4,0)</f>
        <v>0</v>
      </c>
      <c r="AU131">
        <f>IF(OR(AO131={"DE","MN","NC","NE","OR","PA"}),5,0)</f>
        <v>0</v>
      </c>
      <c r="AV131">
        <f>IF(OR(AO131={"LA","MI","RI"}),7,0)</f>
        <v>0</v>
      </c>
      <c r="AW131">
        <f>IF(OR(AO131={"CA","IL","MD"}),8,0)</f>
        <v>0</v>
      </c>
      <c r="AX131">
        <f>IF(OR(AO131={"CT","DC","MA"}),9,0)</f>
        <v>0</v>
      </c>
      <c r="AY131">
        <f>IF(OR(AO131={"NJ","NY"}),10,0)</f>
        <v>0</v>
      </c>
      <c r="AZ131">
        <f t="shared" si="37"/>
        <v>0</v>
      </c>
      <c r="BA131">
        <f t="shared" ref="BA131:BA194" si="40">IF(AZ131&gt;4,1,0)</f>
        <v>0</v>
      </c>
      <c r="BB131">
        <f t="shared" ref="BB131:BB194" si="41">IF(AZ131&lt;5,1,0)</f>
        <v>1</v>
      </c>
    </row>
    <row r="132" spans="1:54" x14ac:dyDescent="0.25">
      <c r="A132">
        <v>158</v>
      </c>
      <c r="B132" t="s">
        <v>382</v>
      </c>
      <c r="C132" t="s">
        <v>383</v>
      </c>
      <c r="D132" s="1">
        <v>41962</v>
      </c>
      <c r="E132" s="3">
        <v>0</v>
      </c>
      <c r="F132" s="3">
        <v>0</v>
      </c>
      <c r="G132" s="3">
        <v>1</v>
      </c>
      <c r="I132" s="3" t="s">
        <v>1159</v>
      </c>
      <c r="J132" s="3">
        <f t="shared" ref="J132:J195" si="42">IF(R132="S",1,0)</f>
        <v>0</v>
      </c>
      <c r="K132" s="3">
        <f t="shared" ref="K132:K195" si="43">IF(R132="G",1,0)</f>
        <v>0</v>
      </c>
      <c r="L132" s="3">
        <f t="shared" ref="L132:L195" si="44">IF(R132="C",1,0)</f>
        <v>0</v>
      </c>
      <c r="M132" s="3">
        <f t="shared" ref="M132:M195" si="45">IF(R132="A",1,0)</f>
        <v>0</v>
      </c>
      <c r="N132" s="3">
        <f t="shared" ref="N132:N195" si="46">IF(R132="p",1,0)</f>
        <v>0</v>
      </c>
      <c r="O132" s="3">
        <f t="shared" ref="O132:O195" si="47">IF(R132="F",1,0)</f>
        <v>0</v>
      </c>
      <c r="P132" s="3">
        <f t="shared" ref="P132:P195" si="48">IF(R132="R",1,0)</f>
        <v>1</v>
      </c>
      <c r="Q132" s="3">
        <f t="shared" si="33"/>
        <v>0</v>
      </c>
      <c r="R132" s="3" t="s">
        <v>1163</v>
      </c>
      <c r="S132" t="s">
        <v>384</v>
      </c>
      <c r="T132">
        <v>1</v>
      </c>
      <c r="U132">
        <v>3</v>
      </c>
      <c r="V132">
        <v>3</v>
      </c>
      <c r="W132">
        <f t="shared" si="34"/>
        <v>0</v>
      </c>
      <c r="X132">
        <f t="shared" si="35"/>
        <v>1</v>
      </c>
      <c r="Y132" t="s">
        <v>19</v>
      </c>
      <c r="Z132">
        <f t="shared" si="36"/>
        <v>0</v>
      </c>
      <c r="AA132">
        <f>IF(OR(AE132={"Native american","native american or alaska native"}),1,0)</f>
        <v>0</v>
      </c>
      <c r="AB132">
        <f>IF(OR(AE132={"asian","asian american"}),1,0)</f>
        <v>0</v>
      </c>
      <c r="AC132">
        <f>IF(OR(AE132={"black american or african american","black"}),1,0)</f>
        <v>1</v>
      </c>
      <c r="AD132">
        <f>IF(OR(AE132={"White","White American or European American"}),1,0)</f>
        <v>0</v>
      </c>
      <c r="AE132" t="s">
        <v>53</v>
      </c>
      <c r="AF132">
        <f>IF(OR(AH132={"female","f"}),1,0)</f>
        <v>0</v>
      </c>
      <c r="AG132">
        <f>IF(OR(AH132={"m","male"}),1,0)</f>
        <v>1</v>
      </c>
      <c r="AH132" t="s">
        <v>54</v>
      </c>
      <c r="AI132">
        <v>30.454939400000001</v>
      </c>
      <c r="AJ132">
        <v>-84.252641510000004</v>
      </c>
      <c r="AK132">
        <v>30.454939</v>
      </c>
      <c r="AL132">
        <v>-84.252641999999994</v>
      </c>
      <c r="AM132" t="s">
        <v>982</v>
      </c>
      <c r="AN132" t="str">
        <f t="shared" si="38"/>
        <v>FL 32308, USA</v>
      </c>
      <c r="AO132" t="str">
        <f t="shared" si="39"/>
        <v>FL</v>
      </c>
      <c r="AP132">
        <f>IF(OR(AO132={"AZ","ID","KS","KY","LA","NM","NV","OK","SD","TX","WV"}),0,0)</f>
        <v>0</v>
      </c>
      <c r="AQ132">
        <f>IF(OR(AO132={"AR","MO","MS","MT","OH","VT"}),1,0)</f>
        <v>0</v>
      </c>
      <c r="AR132">
        <f>IF(OR(AO132={"FL","GA","ME","ND","NH","SC","TN","WA","WI","WI","WY"}),2,0)</f>
        <v>2</v>
      </c>
      <c r="AS132">
        <f>IF(OR(AO132={"LN","UT"}),3,0)</f>
        <v>0</v>
      </c>
      <c r="AT132">
        <f>IF(OR(AO132={"AL","CO","VA"}),4,0)</f>
        <v>0</v>
      </c>
      <c r="AU132">
        <f>IF(OR(AO132={"DE","MN","NC","NE","OR","PA"}),5,0)</f>
        <v>0</v>
      </c>
      <c r="AV132">
        <f>IF(OR(AO132={"LA","MI","RI"}),7,0)</f>
        <v>0</v>
      </c>
      <c r="AW132">
        <f>IF(OR(AO132={"CA","IL","MD"}),8,0)</f>
        <v>0</v>
      </c>
      <c r="AX132">
        <f>IF(OR(AO132={"CT","DC","MA"}),9,0)</f>
        <v>0</v>
      </c>
      <c r="AY132">
        <f>IF(OR(AO132={"NJ","NY"}),10,0)</f>
        <v>0</v>
      </c>
      <c r="AZ132">
        <f t="shared" si="37"/>
        <v>2</v>
      </c>
      <c r="BA132">
        <f t="shared" si="40"/>
        <v>0</v>
      </c>
      <c r="BB132">
        <f t="shared" si="41"/>
        <v>1</v>
      </c>
    </row>
    <row r="133" spans="1:54" x14ac:dyDescent="0.25">
      <c r="A133">
        <v>160</v>
      </c>
      <c r="B133" t="s">
        <v>387</v>
      </c>
      <c r="C133" t="s">
        <v>385</v>
      </c>
      <c r="D133" s="1">
        <v>41936</v>
      </c>
      <c r="E133" s="3">
        <v>0</v>
      </c>
      <c r="F133" s="3">
        <v>0</v>
      </c>
      <c r="G133" s="3">
        <v>1</v>
      </c>
      <c r="I133" s="3">
        <v>15</v>
      </c>
      <c r="J133" s="3">
        <f t="shared" si="42"/>
        <v>0</v>
      </c>
      <c r="K133" s="3">
        <f t="shared" si="43"/>
        <v>0</v>
      </c>
      <c r="L133" s="3">
        <f t="shared" si="44"/>
        <v>0</v>
      </c>
      <c r="M133" s="3">
        <f t="shared" si="45"/>
        <v>0</v>
      </c>
      <c r="N133" s="3">
        <f t="shared" si="46"/>
        <v>0</v>
      </c>
      <c r="O133" s="3">
        <f t="shared" si="47"/>
        <v>1</v>
      </c>
      <c r="P133" s="3">
        <f t="shared" si="48"/>
        <v>0</v>
      </c>
      <c r="Q133" s="3">
        <f t="shared" si="33"/>
        <v>0</v>
      </c>
      <c r="R133" s="3" t="s">
        <v>1165</v>
      </c>
      <c r="S133" t="s">
        <v>388</v>
      </c>
      <c r="T133">
        <v>5</v>
      </c>
      <c r="U133">
        <v>1</v>
      </c>
      <c r="V133">
        <v>5</v>
      </c>
      <c r="W133">
        <f t="shared" si="34"/>
        <v>1</v>
      </c>
      <c r="X133">
        <f t="shared" si="35"/>
        <v>0</v>
      </c>
      <c r="Y133" t="s">
        <v>144</v>
      </c>
      <c r="Z133">
        <f t="shared" si="36"/>
        <v>0</v>
      </c>
      <c r="AA133">
        <f>IF(OR(AE133={"Native american","native american or alaska native"}),1,0)</f>
        <v>1</v>
      </c>
      <c r="AB133">
        <f>IF(OR(AE133={"asian","asian american"}),1,0)</f>
        <v>0</v>
      </c>
      <c r="AC133">
        <f>IF(OR(AE133={"black american or african american","black"}),1,0)</f>
        <v>0</v>
      </c>
      <c r="AD133">
        <f>IF(OR(AE133={"White","White American or European American"}),1,0)</f>
        <v>0</v>
      </c>
      <c r="AE133" t="s">
        <v>389</v>
      </c>
      <c r="AF133">
        <f>IF(OR(AH133={"female","f"}),1,0)</f>
        <v>0</v>
      </c>
      <c r="AG133">
        <f>IF(OR(AH133={"m","male"}),1,0)</f>
        <v>1</v>
      </c>
      <c r="AH133" t="s">
        <v>54</v>
      </c>
      <c r="AI133">
        <v>48.048024089999998</v>
      </c>
      <c r="AJ133">
        <v>-122.13596219999999</v>
      </c>
      <c r="AK133">
        <v>48.048023999999998</v>
      </c>
      <c r="AL133">
        <v>-122.13596200000001</v>
      </c>
      <c r="AM133" t="s">
        <v>983</v>
      </c>
      <c r="AN133" t="str">
        <f t="shared" si="38"/>
        <v>WA 98270, USA</v>
      </c>
      <c r="AO133" t="str">
        <f t="shared" si="39"/>
        <v>WA</v>
      </c>
      <c r="AP133">
        <f>IF(OR(AO133={"AZ","ID","KS","KY","LA","NM","NV","OK","SD","TX","WV"}),0,0)</f>
        <v>0</v>
      </c>
      <c r="AQ133">
        <f>IF(OR(AO133={"AR","MO","MS","MT","OH","VT"}),1,0)</f>
        <v>0</v>
      </c>
      <c r="AR133">
        <f>IF(OR(AO133={"FL","GA","ME","ND","NH","SC","TN","WA","WI","WI","WY"}),2,0)</f>
        <v>2</v>
      </c>
      <c r="AS133">
        <f>IF(OR(AO133={"LN","UT"}),3,0)</f>
        <v>0</v>
      </c>
      <c r="AT133">
        <f>IF(OR(AO133={"AL","CO","VA"}),4,0)</f>
        <v>0</v>
      </c>
      <c r="AU133">
        <f>IF(OR(AO133={"DE","MN","NC","NE","OR","PA"}),5,0)</f>
        <v>0</v>
      </c>
      <c r="AV133">
        <f>IF(OR(AO133={"LA","MI","RI"}),7,0)</f>
        <v>0</v>
      </c>
      <c r="AW133">
        <f>IF(OR(AO133={"CA","IL","MD"}),8,0)</f>
        <v>0</v>
      </c>
      <c r="AX133">
        <f>IF(OR(AO133={"CT","DC","MA"}),9,0)</f>
        <v>0</v>
      </c>
      <c r="AY133">
        <f>IF(OR(AO133={"NJ","NY"}),10,0)</f>
        <v>0</v>
      </c>
      <c r="AZ133">
        <f t="shared" si="37"/>
        <v>2</v>
      </c>
      <c r="BA133">
        <f t="shared" si="40"/>
        <v>0</v>
      </c>
      <c r="BB133">
        <f t="shared" si="41"/>
        <v>1</v>
      </c>
    </row>
    <row r="134" spans="1:54" x14ac:dyDescent="0.25">
      <c r="A134">
        <v>161</v>
      </c>
      <c r="B134" t="s">
        <v>390</v>
      </c>
      <c r="C134" t="s">
        <v>391</v>
      </c>
      <c r="D134" s="1">
        <v>41859</v>
      </c>
      <c r="E134" s="3">
        <v>0</v>
      </c>
      <c r="F134" s="3">
        <v>0</v>
      </c>
      <c r="G134" s="3">
        <v>0</v>
      </c>
      <c r="I134" s="3" t="s">
        <v>1159</v>
      </c>
      <c r="J134" s="3">
        <f t="shared" si="42"/>
        <v>0</v>
      </c>
      <c r="K134" s="3">
        <f t="shared" si="43"/>
        <v>0</v>
      </c>
      <c r="L134" s="3">
        <f t="shared" si="44"/>
        <v>0</v>
      </c>
      <c r="M134" s="3">
        <f t="shared" si="45"/>
        <v>0</v>
      </c>
      <c r="N134" s="3">
        <f t="shared" si="46"/>
        <v>0</v>
      </c>
      <c r="O134" s="3">
        <f t="shared" si="47"/>
        <v>1</v>
      </c>
      <c r="P134" s="3">
        <f t="shared" si="48"/>
        <v>0</v>
      </c>
      <c r="Q134" s="3">
        <f t="shared" si="33"/>
        <v>0</v>
      </c>
      <c r="R134" s="3" t="s">
        <v>1165</v>
      </c>
      <c r="S134" t="s">
        <v>392</v>
      </c>
      <c r="T134">
        <v>2</v>
      </c>
      <c r="U134">
        <v>3</v>
      </c>
      <c r="V134">
        <v>4</v>
      </c>
      <c r="W134">
        <f t="shared" si="34"/>
        <v>1</v>
      </c>
      <c r="X134">
        <f t="shared" si="35"/>
        <v>0</v>
      </c>
      <c r="Y134" t="s">
        <v>144</v>
      </c>
      <c r="Z134">
        <f t="shared" si="36"/>
        <v>0</v>
      </c>
      <c r="AA134">
        <f>IF(OR(AE134={"Native american","native american or alaska native"}),1,0)</f>
        <v>0</v>
      </c>
      <c r="AB134">
        <f>IF(OR(AE134={"asian","asian american"}),1,0)</f>
        <v>0</v>
      </c>
      <c r="AC134">
        <f>IF(OR(AE134={"black american or african american","black"}),1,0)</f>
        <v>0</v>
      </c>
      <c r="AD134">
        <f>IF(OR(AE134={"White","White American or European American"}),1,0)</f>
        <v>0</v>
      </c>
      <c r="AE134" t="s">
        <v>110</v>
      </c>
      <c r="AF134">
        <f>IF(OR(AH134={"female","f"}),1,0)</f>
        <v>0</v>
      </c>
      <c r="AG134">
        <f>IF(OR(AH134={"m","male"}),1,0)</f>
        <v>1</v>
      </c>
      <c r="AH134" t="s">
        <v>54</v>
      </c>
      <c r="AI134">
        <v>35.152905220000001</v>
      </c>
      <c r="AJ134">
        <v>-106.7791378</v>
      </c>
      <c r="AK134">
        <v>35.152904999999997</v>
      </c>
      <c r="AL134">
        <v>-106.779138</v>
      </c>
      <c r="AM134" t="s">
        <v>984</v>
      </c>
      <c r="AN134" t="str">
        <f t="shared" si="38"/>
        <v>NM 87120, USA</v>
      </c>
      <c r="AO134" t="str">
        <f t="shared" si="39"/>
        <v>NM</v>
      </c>
      <c r="AP134">
        <f>IF(OR(AO134={"AZ","ID","KS","KY","LA","NM","NV","OK","SD","TX","WV"}),0,0)</f>
        <v>0</v>
      </c>
      <c r="AQ134">
        <f>IF(OR(AO134={"AR","MO","MS","MT","OH","VT"}),1,0)</f>
        <v>0</v>
      </c>
      <c r="AR134">
        <f>IF(OR(AO134={"FL","GA","ME","ND","NH","SC","TN","WA","WI","WI","WY"}),2,0)</f>
        <v>0</v>
      </c>
      <c r="AS134">
        <f>IF(OR(AO134={"LN","UT"}),3,0)</f>
        <v>0</v>
      </c>
      <c r="AT134">
        <f>IF(OR(AO134={"AL","CO","VA"}),4,0)</f>
        <v>0</v>
      </c>
      <c r="AU134">
        <f>IF(OR(AO134={"DE","MN","NC","NE","OR","PA"}),5,0)</f>
        <v>0</v>
      </c>
      <c r="AV134">
        <f>IF(OR(AO134={"LA","MI","RI"}),7,0)</f>
        <v>0</v>
      </c>
      <c r="AW134">
        <f>IF(OR(AO134={"CA","IL","MD"}),8,0)</f>
        <v>0</v>
      </c>
      <c r="AX134">
        <f>IF(OR(AO134={"CT","DC","MA"}),9,0)</f>
        <v>0</v>
      </c>
      <c r="AY134">
        <f>IF(OR(AO134={"NJ","NY"}),10,0)</f>
        <v>0</v>
      </c>
      <c r="AZ134">
        <f t="shared" si="37"/>
        <v>0</v>
      </c>
      <c r="BA134">
        <f t="shared" si="40"/>
        <v>0</v>
      </c>
      <c r="BB134">
        <f t="shared" si="41"/>
        <v>1</v>
      </c>
    </row>
    <row r="135" spans="1:54" x14ac:dyDescent="0.25">
      <c r="A135">
        <v>162</v>
      </c>
      <c r="B135" t="s">
        <v>393</v>
      </c>
      <c r="C135" t="s">
        <v>394</v>
      </c>
      <c r="D135" s="1">
        <v>41819</v>
      </c>
      <c r="E135" s="3">
        <v>0</v>
      </c>
      <c r="F135" s="3">
        <v>0</v>
      </c>
      <c r="G135" s="3">
        <v>0</v>
      </c>
      <c r="I135" s="3" t="s">
        <v>1159</v>
      </c>
      <c r="J135" s="3">
        <f t="shared" si="42"/>
        <v>0</v>
      </c>
      <c r="K135" s="3">
        <f t="shared" si="43"/>
        <v>0</v>
      </c>
      <c r="L135" s="3">
        <f t="shared" si="44"/>
        <v>0</v>
      </c>
      <c r="M135" s="3">
        <f t="shared" si="45"/>
        <v>1</v>
      </c>
      <c r="N135" s="3">
        <f t="shared" si="46"/>
        <v>0</v>
      </c>
      <c r="O135" s="3">
        <f t="shared" si="47"/>
        <v>0</v>
      </c>
      <c r="P135" s="3">
        <f t="shared" si="48"/>
        <v>0</v>
      </c>
      <c r="Q135" s="3">
        <f t="shared" ref="Q135:Q198" si="49">IF(R135="W",1,0)</f>
        <v>0</v>
      </c>
      <c r="R135" s="3" t="s">
        <v>1162</v>
      </c>
      <c r="S135" t="s">
        <v>395</v>
      </c>
      <c r="T135">
        <v>1</v>
      </c>
      <c r="U135">
        <v>9</v>
      </c>
      <c r="V135">
        <v>10</v>
      </c>
      <c r="W135">
        <f t="shared" si="34"/>
        <v>1</v>
      </c>
      <c r="X135">
        <f t="shared" si="35"/>
        <v>0</v>
      </c>
      <c r="Y135" t="s">
        <v>144</v>
      </c>
      <c r="Z135">
        <f t="shared" si="36"/>
        <v>0</v>
      </c>
      <c r="AA135">
        <f>IF(OR(AE135={"Native american","native american or alaska native"}),1,0)</f>
        <v>0</v>
      </c>
      <c r="AB135">
        <f>IF(OR(AE135={"asian","asian american"}),1,0)</f>
        <v>0</v>
      </c>
      <c r="AC135">
        <f>IF(OR(AE135={"black american or african american","black"}),1,0)</f>
        <v>0</v>
      </c>
      <c r="AD135">
        <f>IF(OR(AE135={"White","White American or European American"}),1,0)</f>
        <v>0</v>
      </c>
      <c r="AE135" t="s">
        <v>138</v>
      </c>
      <c r="AF135">
        <f>IF(OR(AH135={"female","f"}),1,0)</f>
        <v>0</v>
      </c>
      <c r="AG135">
        <f>IF(OR(AH135={"m","male"}),1,0)</f>
        <v>1</v>
      </c>
      <c r="AH135" t="s">
        <v>54</v>
      </c>
      <c r="AI135">
        <v>30.068724199999998</v>
      </c>
      <c r="AJ135">
        <v>-89.931474120000004</v>
      </c>
      <c r="AK135">
        <v>30.068724</v>
      </c>
      <c r="AL135">
        <v>-89.931473999999994</v>
      </c>
      <c r="AM135" t="s">
        <v>985</v>
      </c>
      <c r="AN135" t="str">
        <f t="shared" si="38"/>
        <v>LA 70129, USA</v>
      </c>
      <c r="AO135" t="str">
        <f t="shared" si="39"/>
        <v>LA</v>
      </c>
      <c r="AP135">
        <f>IF(OR(AO135={"AZ","ID","KS","KY","LA","NM","NV","OK","SD","TX","WV"}),0,0)</f>
        <v>0</v>
      </c>
      <c r="AQ135">
        <f>IF(OR(AO135={"AR","MO","MS","MT","OH","VT"}),1,0)</f>
        <v>0</v>
      </c>
      <c r="AR135">
        <f>IF(OR(AO135={"FL","GA","ME","ND","NH","SC","TN","WA","WI","WI","WY"}),2,0)</f>
        <v>0</v>
      </c>
      <c r="AS135">
        <f>IF(OR(AO135={"LN","UT"}),3,0)</f>
        <v>0</v>
      </c>
      <c r="AT135">
        <f>IF(OR(AO135={"AL","CO","VA"}),4,0)</f>
        <v>0</v>
      </c>
      <c r="AU135">
        <f>IF(OR(AO135={"DE","MN","NC","NE","OR","PA"}),5,0)</f>
        <v>0</v>
      </c>
      <c r="AV135">
        <f>IF(OR(AO135={"LA","MI","RI"}),7,0)</f>
        <v>7</v>
      </c>
      <c r="AW135">
        <f>IF(OR(AO135={"CA","IL","MD"}),8,0)</f>
        <v>0</v>
      </c>
      <c r="AX135">
        <f>IF(OR(AO135={"CT","DC","MA"}),9,0)</f>
        <v>0</v>
      </c>
      <c r="AY135">
        <f>IF(OR(AO135={"NJ","NY"}),10,0)</f>
        <v>0</v>
      </c>
      <c r="AZ135">
        <f t="shared" si="37"/>
        <v>7</v>
      </c>
      <c r="BA135">
        <f t="shared" si="40"/>
        <v>1</v>
      </c>
      <c r="BB135">
        <f t="shared" si="41"/>
        <v>0</v>
      </c>
    </row>
    <row r="136" spans="1:54" x14ac:dyDescent="0.25">
      <c r="A136">
        <v>163</v>
      </c>
      <c r="B136" t="s">
        <v>396</v>
      </c>
      <c r="C136" t="s">
        <v>397</v>
      </c>
      <c r="D136" s="1">
        <v>41798</v>
      </c>
      <c r="E136" s="3">
        <v>0</v>
      </c>
      <c r="F136" s="3">
        <v>1</v>
      </c>
      <c r="G136" s="3">
        <v>1</v>
      </c>
      <c r="I136" s="3" t="s">
        <v>1159</v>
      </c>
      <c r="J136" s="3">
        <f t="shared" si="42"/>
        <v>0</v>
      </c>
      <c r="K136" s="3">
        <f t="shared" si="43"/>
        <v>0</v>
      </c>
      <c r="L136" s="3">
        <f t="shared" si="44"/>
        <v>0</v>
      </c>
      <c r="M136" s="3">
        <f t="shared" si="45"/>
        <v>0</v>
      </c>
      <c r="N136" s="3">
        <f t="shared" si="46"/>
        <v>1</v>
      </c>
      <c r="O136" s="3">
        <f t="shared" si="47"/>
        <v>0</v>
      </c>
      <c r="P136" s="3">
        <f t="shared" si="48"/>
        <v>0</v>
      </c>
      <c r="Q136" s="3">
        <f t="shared" si="49"/>
        <v>0</v>
      </c>
      <c r="R136" s="3" t="s">
        <v>1167</v>
      </c>
      <c r="S136" t="s">
        <v>398</v>
      </c>
      <c r="T136">
        <v>5</v>
      </c>
      <c r="U136">
        <v>0</v>
      </c>
      <c r="V136">
        <v>3</v>
      </c>
      <c r="W136">
        <f t="shared" si="34"/>
        <v>1</v>
      </c>
      <c r="X136">
        <f t="shared" si="35"/>
        <v>0</v>
      </c>
      <c r="Y136" t="s">
        <v>144</v>
      </c>
      <c r="Z136">
        <f t="shared" si="36"/>
        <v>0</v>
      </c>
      <c r="AA136">
        <f>IF(OR(AE136={"Native american","native american or alaska native"}),1,0)</f>
        <v>0</v>
      </c>
      <c r="AB136">
        <f>IF(OR(AE136={"asian","asian american"}),1,0)</f>
        <v>0</v>
      </c>
      <c r="AC136">
        <f>IF(OR(AE136={"black american or african american","black"}),1,0)</f>
        <v>0</v>
      </c>
      <c r="AD136">
        <f>IF(OR(AE136={"White","White American or European American"}),1,0)</f>
        <v>1</v>
      </c>
      <c r="AE136" t="s">
        <v>61</v>
      </c>
      <c r="AF136">
        <f>IF(OR(AH136={"female","f"}),1,0)</f>
        <v>0</v>
      </c>
      <c r="AG136">
        <f>IF(OR(AH136={"m","male"}),1,0)</f>
        <v>0</v>
      </c>
      <c r="AH136" t="s">
        <v>197</v>
      </c>
      <c r="AI136">
        <v>36.189319230000002</v>
      </c>
      <c r="AJ136">
        <v>-115.3264875</v>
      </c>
      <c r="AK136">
        <v>36.189318999999998</v>
      </c>
      <c r="AL136">
        <v>-115.326487</v>
      </c>
      <c r="AM136" t="s">
        <v>986</v>
      </c>
      <c r="AN136" t="str">
        <f t="shared" si="38"/>
        <v>NV 89144, USA</v>
      </c>
      <c r="AO136" t="str">
        <f t="shared" si="39"/>
        <v>NV</v>
      </c>
      <c r="AP136">
        <f>IF(OR(AO136={"AZ","ID","KS","KY","LA","NM","NV","OK","SD","TX","WV"}),0,0)</f>
        <v>0</v>
      </c>
      <c r="AQ136">
        <f>IF(OR(AO136={"AR","MO","MS","MT","OH","VT"}),1,0)</f>
        <v>0</v>
      </c>
      <c r="AR136">
        <f>IF(OR(AO136={"FL","GA","ME","ND","NH","SC","TN","WA","WI","WI","WY"}),2,0)</f>
        <v>0</v>
      </c>
      <c r="AS136">
        <f>IF(OR(AO136={"LN","UT"}),3,0)</f>
        <v>0</v>
      </c>
      <c r="AT136">
        <f>IF(OR(AO136={"AL","CO","VA"}),4,0)</f>
        <v>0</v>
      </c>
      <c r="AU136">
        <f>IF(OR(AO136={"DE","MN","NC","NE","OR","PA"}),5,0)</f>
        <v>0</v>
      </c>
      <c r="AV136">
        <f>IF(OR(AO136={"LA","MI","RI"}),7,0)</f>
        <v>0</v>
      </c>
      <c r="AW136">
        <f>IF(OR(AO136={"CA","IL","MD"}),8,0)</f>
        <v>0</v>
      </c>
      <c r="AX136">
        <f>IF(OR(AO136={"CT","DC","MA"}),9,0)</f>
        <v>0</v>
      </c>
      <c r="AY136">
        <f>IF(OR(AO136={"NJ","NY"}),10,0)</f>
        <v>0</v>
      </c>
      <c r="AZ136">
        <f t="shared" si="37"/>
        <v>0</v>
      </c>
      <c r="BA136">
        <f t="shared" si="40"/>
        <v>0</v>
      </c>
      <c r="BB136">
        <f t="shared" si="41"/>
        <v>1</v>
      </c>
    </row>
    <row r="137" spans="1:54" x14ac:dyDescent="0.25">
      <c r="A137">
        <v>164</v>
      </c>
      <c r="B137" t="s">
        <v>399</v>
      </c>
      <c r="C137" t="s">
        <v>400</v>
      </c>
      <c r="D137" s="1">
        <v>41795</v>
      </c>
      <c r="E137" s="3">
        <v>1</v>
      </c>
      <c r="F137" s="3">
        <v>0</v>
      </c>
      <c r="G137" s="3">
        <v>0</v>
      </c>
      <c r="I137" s="3">
        <v>26</v>
      </c>
      <c r="J137" s="3">
        <f t="shared" si="42"/>
        <v>1</v>
      </c>
      <c r="K137" s="3">
        <f t="shared" si="43"/>
        <v>0</v>
      </c>
      <c r="L137" s="3">
        <f t="shared" si="44"/>
        <v>0</v>
      </c>
      <c r="M137" s="3">
        <f t="shared" si="45"/>
        <v>0</v>
      </c>
      <c r="N137" s="3">
        <f t="shared" si="46"/>
        <v>0</v>
      </c>
      <c r="O137" s="3">
        <f t="shared" si="47"/>
        <v>0</v>
      </c>
      <c r="P137" s="3">
        <f t="shared" si="48"/>
        <v>0</v>
      </c>
      <c r="Q137" s="3">
        <f t="shared" si="49"/>
        <v>0</v>
      </c>
      <c r="R137" s="3" t="s">
        <v>1171</v>
      </c>
      <c r="S137" t="s">
        <v>401</v>
      </c>
      <c r="T137">
        <v>1</v>
      </c>
      <c r="U137">
        <v>2</v>
      </c>
      <c r="V137">
        <v>3</v>
      </c>
      <c r="W137">
        <f t="shared" si="34"/>
        <v>0</v>
      </c>
      <c r="X137">
        <f t="shared" si="35"/>
        <v>1</v>
      </c>
      <c r="Y137" t="s">
        <v>19</v>
      </c>
      <c r="Z137">
        <f t="shared" si="36"/>
        <v>0</v>
      </c>
      <c r="AA137">
        <f>IF(OR(AE137={"Native american","native american or alaska native"}),1,0)</f>
        <v>0</v>
      </c>
      <c r="AB137">
        <f>IF(OR(AE137={"asian","asian american"}),1,0)</f>
        <v>0</v>
      </c>
      <c r="AC137">
        <f>IF(OR(AE137={"black american or african american","black"}),1,0)</f>
        <v>0</v>
      </c>
      <c r="AD137">
        <f>IF(OR(AE137={"White","White American or European American"}),1,0)</f>
        <v>0</v>
      </c>
      <c r="AE137" t="s">
        <v>110</v>
      </c>
      <c r="AF137">
        <f>IF(OR(AH137={"female","f"}),1,0)</f>
        <v>0</v>
      </c>
      <c r="AG137">
        <f>IF(OR(AH137={"m","male"}),1,0)</f>
        <v>1</v>
      </c>
      <c r="AH137" t="s">
        <v>54</v>
      </c>
      <c r="AI137">
        <v>47.621995750000004</v>
      </c>
      <c r="AJ137">
        <v>-122.323646</v>
      </c>
      <c r="AK137">
        <v>47.621996000000003</v>
      </c>
      <c r="AL137">
        <v>-122.323646</v>
      </c>
      <c r="AM137" t="s">
        <v>987</v>
      </c>
      <c r="AN137" t="str">
        <f t="shared" si="38"/>
        <v>WA 98102, USA</v>
      </c>
      <c r="AO137" t="str">
        <f t="shared" si="39"/>
        <v>WA</v>
      </c>
      <c r="AP137">
        <f>IF(OR(AO137={"AZ","ID","KS","KY","LA","NM","NV","OK","SD","TX","WV"}),0,0)</f>
        <v>0</v>
      </c>
      <c r="AQ137">
        <f>IF(OR(AO137={"AR","MO","MS","MT","OH","VT"}),1,0)</f>
        <v>0</v>
      </c>
      <c r="AR137">
        <f>IF(OR(AO137={"FL","GA","ME","ND","NH","SC","TN","WA","WI","WI","WY"}),2,0)</f>
        <v>2</v>
      </c>
      <c r="AS137">
        <f>IF(OR(AO137={"LN","UT"}),3,0)</f>
        <v>0</v>
      </c>
      <c r="AT137">
        <f>IF(OR(AO137={"AL","CO","VA"}),4,0)</f>
        <v>0</v>
      </c>
      <c r="AU137">
        <f>IF(OR(AO137={"DE","MN","NC","NE","OR","PA"}),5,0)</f>
        <v>0</v>
      </c>
      <c r="AV137">
        <f>IF(OR(AO137={"LA","MI","RI"}),7,0)</f>
        <v>0</v>
      </c>
      <c r="AW137">
        <f>IF(OR(AO137={"CA","IL","MD"}),8,0)</f>
        <v>0</v>
      </c>
      <c r="AX137">
        <f>IF(OR(AO137={"CT","DC","MA"}),9,0)</f>
        <v>0</v>
      </c>
      <c r="AY137">
        <f>IF(OR(AO137={"NJ","NY"}),10,0)</f>
        <v>0</v>
      </c>
      <c r="AZ137">
        <f t="shared" si="37"/>
        <v>2</v>
      </c>
      <c r="BA137">
        <f t="shared" si="40"/>
        <v>0</v>
      </c>
      <c r="BB137">
        <f t="shared" si="41"/>
        <v>1</v>
      </c>
    </row>
    <row r="138" spans="1:54" x14ac:dyDescent="0.25">
      <c r="A138">
        <v>165</v>
      </c>
      <c r="B138" t="s">
        <v>402</v>
      </c>
      <c r="C138" t="s">
        <v>403</v>
      </c>
      <c r="D138" s="1">
        <v>41782</v>
      </c>
      <c r="E138" s="3">
        <v>0</v>
      </c>
      <c r="F138" s="3">
        <v>0</v>
      </c>
      <c r="G138" s="3">
        <v>1</v>
      </c>
      <c r="I138" s="3">
        <v>22</v>
      </c>
      <c r="J138" s="3">
        <f t="shared" si="42"/>
        <v>0</v>
      </c>
      <c r="K138" s="3">
        <f t="shared" si="43"/>
        <v>0</v>
      </c>
      <c r="L138" s="3">
        <f t="shared" si="44"/>
        <v>0</v>
      </c>
      <c r="M138" s="3">
        <f t="shared" si="45"/>
        <v>0</v>
      </c>
      <c r="N138" s="3">
        <f t="shared" si="46"/>
        <v>0</v>
      </c>
      <c r="O138" s="3">
        <f t="shared" si="47"/>
        <v>0</v>
      </c>
      <c r="P138" s="3">
        <f t="shared" si="48"/>
        <v>1</v>
      </c>
      <c r="Q138" s="3">
        <f t="shared" si="49"/>
        <v>0</v>
      </c>
      <c r="R138" s="3" t="s">
        <v>1163</v>
      </c>
      <c r="S138" t="s">
        <v>404</v>
      </c>
      <c r="T138">
        <v>6</v>
      </c>
      <c r="U138">
        <v>13</v>
      </c>
      <c r="V138">
        <v>19</v>
      </c>
      <c r="W138">
        <f t="shared" si="34"/>
        <v>0</v>
      </c>
      <c r="X138">
        <f t="shared" si="35"/>
        <v>1</v>
      </c>
      <c r="Y138" t="s">
        <v>19</v>
      </c>
      <c r="Z138">
        <f t="shared" si="36"/>
        <v>0</v>
      </c>
      <c r="AA138">
        <f>IF(OR(AE138={"Native american","native american or alaska native"}),1,0)</f>
        <v>0</v>
      </c>
      <c r="AB138">
        <f>IF(OR(AE138={"asian","asian american"}),1,0)</f>
        <v>0</v>
      </c>
      <c r="AC138">
        <f>IF(OR(AE138={"black american or african american","black"}),1,0)</f>
        <v>0</v>
      </c>
      <c r="AD138">
        <f>IF(OR(AE138={"White","White American or European American"}),1,0)</f>
        <v>1</v>
      </c>
      <c r="AE138" t="s">
        <v>25</v>
      </c>
      <c r="AF138">
        <f>IF(OR(AH138={"female","f"}),1,0)</f>
        <v>0</v>
      </c>
      <c r="AG138">
        <f>IF(OR(AH138={"m","male"}),1,0)</f>
        <v>1</v>
      </c>
      <c r="AH138" t="s">
        <v>21</v>
      </c>
      <c r="AK138" t="s">
        <v>873</v>
      </c>
      <c r="AL138" t="s">
        <v>873</v>
      </c>
      <c r="AM138" t="s">
        <v>1128</v>
      </c>
      <c r="AN138" t="str">
        <f t="shared" si="38"/>
        <v>CAvalid input</v>
      </c>
      <c r="AO138" t="str">
        <f t="shared" si="39"/>
        <v>CA</v>
      </c>
      <c r="AP138">
        <f>IF(OR(AO138={"AZ","ID","KS","KY","LA","NM","NV","OK","SD","TX","WV"}),0,0)</f>
        <v>0</v>
      </c>
      <c r="AQ138">
        <f>IF(OR(AO138={"AR","MO","MS","MT","OH","VT"}),1,0)</f>
        <v>0</v>
      </c>
      <c r="AR138">
        <f>IF(OR(AO138={"FL","GA","ME","ND","NH","SC","TN","WA","WI","WI","WY"}),2,0)</f>
        <v>0</v>
      </c>
      <c r="AS138">
        <f>IF(OR(AO138={"LN","UT"}),3,0)</f>
        <v>0</v>
      </c>
      <c r="AT138">
        <f>IF(OR(AO138={"AL","CO","VA"}),4,0)</f>
        <v>0</v>
      </c>
      <c r="AU138">
        <f>IF(OR(AO138={"DE","MN","NC","NE","OR","PA"}),5,0)</f>
        <v>0</v>
      </c>
      <c r="AV138">
        <f>IF(OR(AO138={"LA","MI","RI"}),7,0)</f>
        <v>0</v>
      </c>
      <c r="AW138">
        <f>IF(OR(AO138={"CA","IL","MD"}),8,0)</f>
        <v>8</v>
      </c>
      <c r="AX138">
        <f>IF(OR(AO138={"CT","DC","MA"}),9,0)</f>
        <v>0</v>
      </c>
      <c r="AY138">
        <f>IF(OR(AO138={"NJ","NY"}),10,0)</f>
        <v>0</v>
      </c>
      <c r="AZ138">
        <f t="shared" si="37"/>
        <v>8</v>
      </c>
      <c r="BA138">
        <f t="shared" si="40"/>
        <v>1</v>
      </c>
      <c r="BB138">
        <f t="shared" si="41"/>
        <v>0</v>
      </c>
    </row>
    <row r="139" spans="1:54" x14ac:dyDescent="0.25">
      <c r="A139">
        <v>167</v>
      </c>
      <c r="B139" t="s">
        <v>405</v>
      </c>
      <c r="C139" t="s">
        <v>406</v>
      </c>
      <c r="D139" s="1">
        <v>41758</v>
      </c>
      <c r="E139" s="3">
        <v>0</v>
      </c>
      <c r="F139" s="3">
        <v>0</v>
      </c>
      <c r="G139" s="3">
        <v>1</v>
      </c>
      <c r="I139" s="3">
        <v>19</v>
      </c>
      <c r="J139" s="3">
        <f t="shared" si="42"/>
        <v>0</v>
      </c>
      <c r="K139" s="3">
        <f t="shared" si="43"/>
        <v>0</v>
      </c>
      <c r="L139" s="3">
        <f t="shared" si="44"/>
        <v>0</v>
      </c>
      <c r="M139" s="3">
        <f t="shared" si="45"/>
        <v>0</v>
      </c>
      <c r="N139" s="3">
        <f t="shared" si="46"/>
        <v>0</v>
      </c>
      <c r="O139" s="3">
        <f t="shared" si="47"/>
        <v>0</v>
      </c>
      <c r="P139" s="3">
        <f t="shared" si="48"/>
        <v>0</v>
      </c>
      <c r="Q139" s="3">
        <f t="shared" si="49"/>
        <v>1</v>
      </c>
      <c r="R139" s="3" t="s">
        <v>1164</v>
      </c>
      <c r="S139" t="s">
        <v>407</v>
      </c>
      <c r="T139">
        <v>1</v>
      </c>
      <c r="U139">
        <v>6</v>
      </c>
      <c r="V139">
        <v>6</v>
      </c>
      <c r="W139">
        <f t="shared" si="34"/>
        <v>1</v>
      </c>
      <c r="X139">
        <f t="shared" si="35"/>
        <v>0</v>
      </c>
      <c r="Y139" t="s">
        <v>144</v>
      </c>
      <c r="Z139">
        <f t="shared" si="36"/>
        <v>0</v>
      </c>
      <c r="AA139">
        <f>IF(OR(AE139={"Native american","native american or alaska native"}),1,0)</f>
        <v>0</v>
      </c>
      <c r="AB139">
        <f>IF(OR(AE139={"asian","asian american"}),1,0)</f>
        <v>0</v>
      </c>
      <c r="AC139">
        <f>IF(OR(AE139={"black american or african american","black"}),1,0)</f>
        <v>0</v>
      </c>
      <c r="AD139">
        <f>IF(OR(AE139={"White","White American or European American"}),1,0)</f>
        <v>1</v>
      </c>
      <c r="AE139" t="s">
        <v>61</v>
      </c>
      <c r="AF139">
        <f>IF(OR(AH139={"female","f"}),1,0)</f>
        <v>0</v>
      </c>
      <c r="AG139">
        <f>IF(OR(AH139={"m","male"}),1,0)</f>
        <v>1</v>
      </c>
      <c r="AH139" t="s">
        <v>54</v>
      </c>
      <c r="AI139">
        <v>34.025296740000002</v>
      </c>
      <c r="AJ139">
        <v>-84.617668309999999</v>
      </c>
      <c r="AK139">
        <v>34.025297000000002</v>
      </c>
      <c r="AL139">
        <v>-84.617667999999995</v>
      </c>
      <c r="AM139" t="s">
        <v>988</v>
      </c>
      <c r="AN139" t="str">
        <f t="shared" si="38"/>
        <v>GA 30144, USA</v>
      </c>
      <c r="AO139" t="str">
        <f t="shared" si="39"/>
        <v>GA</v>
      </c>
      <c r="AP139">
        <f>IF(OR(AO139={"AZ","ID","KS","KY","LA","NM","NV","OK","SD","TX","WV"}),0,0)</f>
        <v>0</v>
      </c>
      <c r="AQ139">
        <f>IF(OR(AO139={"AR","MO","MS","MT","OH","VT"}),1,0)</f>
        <v>0</v>
      </c>
      <c r="AR139">
        <f>IF(OR(AO139={"FL","GA","ME","ND","NH","SC","TN","WA","WI","WI","WY"}),2,0)</f>
        <v>2</v>
      </c>
      <c r="AS139">
        <f>IF(OR(AO139={"LN","UT"}),3,0)</f>
        <v>0</v>
      </c>
      <c r="AT139">
        <f>IF(OR(AO139={"AL","CO","VA"}),4,0)</f>
        <v>0</v>
      </c>
      <c r="AU139">
        <f>IF(OR(AO139={"DE","MN","NC","NE","OR","PA"}),5,0)</f>
        <v>0</v>
      </c>
      <c r="AV139">
        <f>IF(OR(AO139={"LA","MI","RI"}),7,0)</f>
        <v>0</v>
      </c>
      <c r="AW139">
        <f>IF(OR(AO139={"CA","IL","MD"}),8,0)</f>
        <v>0</v>
      </c>
      <c r="AX139">
        <f>IF(OR(AO139={"CT","DC","MA"}),9,0)</f>
        <v>0</v>
      </c>
      <c r="AY139">
        <f>IF(OR(AO139={"NJ","NY"}),10,0)</f>
        <v>0</v>
      </c>
      <c r="AZ139">
        <f t="shared" si="37"/>
        <v>2</v>
      </c>
      <c r="BA139">
        <f t="shared" si="40"/>
        <v>0</v>
      </c>
      <c r="BB139">
        <f t="shared" si="41"/>
        <v>1</v>
      </c>
    </row>
    <row r="140" spans="1:54" x14ac:dyDescent="0.25">
      <c r="A140">
        <v>168</v>
      </c>
      <c r="B140" t="s">
        <v>408</v>
      </c>
      <c r="C140" t="s">
        <v>409</v>
      </c>
      <c r="D140" s="1">
        <v>41732</v>
      </c>
      <c r="E140" s="3">
        <v>0</v>
      </c>
      <c r="F140" s="3">
        <v>0</v>
      </c>
      <c r="G140" s="3">
        <v>1</v>
      </c>
      <c r="I140" s="3">
        <v>34</v>
      </c>
      <c r="J140" s="3">
        <f t="shared" si="42"/>
        <v>0</v>
      </c>
      <c r="K140" s="3">
        <f t="shared" si="43"/>
        <v>0</v>
      </c>
      <c r="L140" s="3">
        <f t="shared" si="44"/>
        <v>0</v>
      </c>
      <c r="M140" s="3">
        <f t="shared" si="45"/>
        <v>0</v>
      </c>
      <c r="N140" s="3">
        <f t="shared" si="46"/>
        <v>0</v>
      </c>
      <c r="O140" s="3">
        <f t="shared" si="47"/>
        <v>0</v>
      </c>
      <c r="P140" s="3">
        <f t="shared" si="48"/>
        <v>1</v>
      </c>
      <c r="Q140" s="3">
        <f t="shared" si="49"/>
        <v>0</v>
      </c>
      <c r="R140" s="3" t="s">
        <v>1163</v>
      </c>
      <c r="S140" t="s">
        <v>410</v>
      </c>
      <c r="T140">
        <v>3</v>
      </c>
      <c r="U140">
        <v>12</v>
      </c>
      <c r="V140">
        <v>15</v>
      </c>
      <c r="W140">
        <f t="shared" si="34"/>
        <v>0</v>
      </c>
      <c r="X140">
        <f t="shared" si="35"/>
        <v>0</v>
      </c>
      <c r="Y140" t="s">
        <v>15</v>
      </c>
      <c r="Z140">
        <f t="shared" si="36"/>
        <v>1</v>
      </c>
      <c r="AA140">
        <f>IF(OR(AE140={"Native american","native american or alaska native"}),1,0)</f>
        <v>0</v>
      </c>
      <c r="AB140">
        <f>IF(OR(AE140={"asian","asian american"}),1,0)</f>
        <v>0</v>
      </c>
      <c r="AC140">
        <f>IF(OR(AE140={"black american or african american","black"}),1,0)</f>
        <v>0</v>
      </c>
      <c r="AD140">
        <f>IF(OR(AE140={"White","White American or European American"}),1,0)</f>
        <v>0</v>
      </c>
      <c r="AE140" t="s">
        <v>39</v>
      </c>
      <c r="AF140">
        <f>IF(OR(AH140={"female","f"}),1,0)</f>
        <v>0</v>
      </c>
      <c r="AG140">
        <f>IF(OR(AH140={"m","male"}),1,0)</f>
        <v>1</v>
      </c>
      <c r="AH140" t="s">
        <v>21</v>
      </c>
      <c r="AK140" t="s">
        <v>873</v>
      </c>
      <c r="AL140" t="s">
        <v>873</v>
      </c>
      <c r="AM140" t="s">
        <v>1134</v>
      </c>
      <c r="AN140" t="str">
        <f t="shared" si="38"/>
        <v>TXvalid input</v>
      </c>
      <c r="AO140" t="str">
        <f t="shared" si="39"/>
        <v>TX</v>
      </c>
      <c r="AP140">
        <f>IF(OR(AO140={"AZ","ID","KS","KY","LA","NM","NV","OK","SD","TX","WV"}),0,0)</f>
        <v>0</v>
      </c>
      <c r="AQ140">
        <f>IF(OR(AO140={"AR","MO","MS","MT","OH","VT"}),1,0)</f>
        <v>0</v>
      </c>
      <c r="AR140">
        <f>IF(OR(AO140={"FL","GA","ME","ND","NH","SC","TN","WA","WI","WI","WY"}),2,0)</f>
        <v>0</v>
      </c>
      <c r="AS140">
        <f>IF(OR(AO140={"LN","UT"}),3,0)</f>
        <v>0</v>
      </c>
      <c r="AT140">
        <f>IF(OR(AO140={"AL","CO","VA"}),4,0)</f>
        <v>0</v>
      </c>
      <c r="AU140">
        <f>IF(OR(AO140={"DE","MN","NC","NE","OR","PA"}),5,0)</f>
        <v>0</v>
      </c>
      <c r="AV140">
        <f>IF(OR(AO140={"LA","MI","RI"}),7,0)</f>
        <v>0</v>
      </c>
      <c r="AW140">
        <f>IF(OR(AO140={"CA","IL","MD"}),8,0)</f>
        <v>0</v>
      </c>
      <c r="AX140">
        <f>IF(OR(AO140={"CT","DC","MA"}),9,0)</f>
        <v>0</v>
      </c>
      <c r="AY140">
        <f>IF(OR(AO140={"NJ","NY"}),10,0)</f>
        <v>0</v>
      </c>
      <c r="AZ140">
        <f t="shared" si="37"/>
        <v>0</v>
      </c>
      <c r="BA140">
        <f t="shared" si="40"/>
        <v>0</v>
      </c>
      <c r="BB140">
        <f t="shared" si="41"/>
        <v>1</v>
      </c>
    </row>
    <row r="141" spans="1:54" x14ac:dyDescent="0.25">
      <c r="A141">
        <v>169</v>
      </c>
      <c r="B141" t="s">
        <v>411</v>
      </c>
      <c r="C141" t="s">
        <v>296</v>
      </c>
      <c r="D141" s="1">
        <v>41731</v>
      </c>
      <c r="E141" s="3">
        <v>0</v>
      </c>
      <c r="F141" s="3">
        <v>0</v>
      </c>
      <c r="G141" s="3">
        <v>1</v>
      </c>
      <c r="I141" s="3">
        <v>34</v>
      </c>
      <c r="J141" s="3">
        <f t="shared" si="42"/>
        <v>0</v>
      </c>
      <c r="K141" s="3">
        <f t="shared" si="43"/>
        <v>0</v>
      </c>
      <c r="L141" s="3">
        <f t="shared" si="44"/>
        <v>0</v>
      </c>
      <c r="M141" s="3">
        <f t="shared" si="45"/>
        <v>0</v>
      </c>
      <c r="N141" s="3">
        <f t="shared" si="46"/>
        <v>0</v>
      </c>
      <c r="O141" s="3">
        <f t="shared" si="47"/>
        <v>0</v>
      </c>
      <c r="P141" s="3">
        <f t="shared" si="48"/>
        <v>1</v>
      </c>
      <c r="Q141" s="3">
        <f t="shared" si="49"/>
        <v>0</v>
      </c>
      <c r="R141" s="3" t="s">
        <v>1163</v>
      </c>
      <c r="S141" t="s">
        <v>412</v>
      </c>
      <c r="T141">
        <v>4</v>
      </c>
      <c r="U141">
        <v>16</v>
      </c>
      <c r="V141">
        <v>19</v>
      </c>
      <c r="W141">
        <f t="shared" si="34"/>
        <v>0</v>
      </c>
      <c r="X141">
        <f t="shared" si="35"/>
        <v>1</v>
      </c>
      <c r="Y141" t="s">
        <v>19</v>
      </c>
      <c r="Z141">
        <f t="shared" si="36"/>
        <v>0</v>
      </c>
      <c r="AA141">
        <f>IF(OR(AE141={"Native american","native american or alaska native"}),1,0)</f>
        <v>0</v>
      </c>
      <c r="AB141">
        <f>IF(OR(AE141={"asian","asian american"}),1,0)</f>
        <v>0</v>
      </c>
      <c r="AC141">
        <f>IF(OR(AE141={"black american or african american","black"}),1,0)</f>
        <v>0</v>
      </c>
      <c r="AD141">
        <f>IF(OR(AE141={"White","White American or European American"}),1,0)</f>
        <v>0</v>
      </c>
      <c r="AE141" t="s">
        <v>110</v>
      </c>
      <c r="AF141">
        <f>IF(OR(AH141={"female","f"}),1,0)</f>
        <v>0</v>
      </c>
      <c r="AG141">
        <f>IF(OR(AH141={"m","male"}),1,0)</f>
        <v>1</v>
      </c>
      <c r="AH141" t="s">
        <v>54</v>
      </c>
      <c r="AI141">
        <v>31.079255060000001</v>
      </c>
      <c r="AJ141">
        <v>-97.733923169999997</v>
      </c>
      <c r="AK141">
        <v>31.079255</v>
      </c>
      <c r="AL141">
        <v>-97.733923000000004</v>
      </c>
      <c r="AM141" t="s">
        <v>953</v>
      </c>
      <c r="AN141" t="str">
        <f t="shared" si="38"/>
        <v>TX 76542, USA</v>
      </c>
      <c r="AO141" t="str">
        <f t="shared" si="39"/>
        <v>TX</v>
      </c>
      <c r="AP141">
        <f>IF(OR(AO141={"AZ","ID","KS","KY","LA","NM","NV","OK","SD","TX","WV"}),0,0)</f>
        <v>0</v>
      </c>
      <c r="AQ141">
        <f>IF(OR(AO141={"AR","MO","MS","MT","OH","VT"}),1,0)</f>
        <v>0</v>
      </c>
      <c r="AR141">
        <f>IF(OR(AO141={"FL","GA","ME","ND","NH","SC","TN","WA","WI","WI","WY"}),2,0)</f>
        <v>0</v>
      </c>
      <c r="AS141">
        <f>IF(OR(AO141={"LN","UT"}),3,0)</f>
        <v>0</v>
      </c>
      <c r="AT141">
        <f>IF(OR(AO141={"AL","CO","VA"}),4,0)</f>
        <v>0</v>
      </c>
      <c r="AU141">
        <f>IF(OR(AO141={"DE","MN","NC","NE","OR","PA"}),5,0)</f>
        <v>0</v>
      </c>
      <c r="AV141">
        <f>IF(OR(AO141={"LA","MI","RI"}),7,0)</f>
        <v>0</v>
      </c>
      <c r="AW141">
        <f>IF(OR(AO141={"CA","IL","MD"}),8,0)</f>
        <v>0</v>
      </c>
      <c r="AX141">
        <f>IF(OR(AO141={"CT","DC","MA"}),9,0)</f>
        <v>0</v>
      </c>
      <c r="AY141">
        <f>IF(OR(AO141={"NJ","NY"}),10,0)</f>
        <v>0</v>
      </c>
      <c r="AZ141">
        <f t="shared" si="37"/>
        <v>0</v>
      </c>
      <c r="BA141">
        <f t="shared" si="40"/>
        <v>0</v>
      </c>
      <c r="BB141">
        <f t="shared" si="41"/>
        <v>1</v>
      </c>
    </row>
    <row r="142" spans="1:54" x14ac:dyDescent="0.25">
      <c r="A142">
        <v>170</v>
      </c>
      <c r="B142" t="s">
        <v>413</v>
      </c>
      <c r="C142" t="s">
        <v>17</v>
      </c>
      <c r="D142" s="1">
        <v>41721</v>
      </c>
      <c r="E142" s="3">
        <v>0</v>
      </c>
      <c r="F142" s="3">
        <v>0</v>
      </c>
      <c r="G142" s="3">
        <v>0</v>
      </c>
      <c r="I142" s="3" t="s">
        <v>1159</v>
      </c>
      <c r="J142" s="3">
        <f t="shared" si="42"/>
        <v>0</v>
      </c>
      <c r="K142" s="3">
        <f t="shared" si="43"/>
        <v>0</v>
      </c>
      <c r="L142" s="3">
        <f t="shared" si="44"/>
        <v>0</v>
      </c>
      <c r="M142" s="3">
        <f t="shared" si="45"/>
        <v>1</v>
      </c>
      <c r="N142" s="3">
        <f t="shared" si="46"/>
        <v>0</v>
      </c>
      <c r="O142" s="3">
        <f t="shared" si="47"/>
        <v>0</v>
      </c>
      <c r="P142" s="3">
        <f t="shared" si="48"/>
        <v>0</v>
      </c>
      <c r="Q142" s="3">
        <f t="shared" si="49"/>
        <v>0</v>
      </c>
      <c r="R142" s="3" t="s">
        <v>1162</v>
      </c>
      <c r="S142" t="s">
        <v>414</v>
      </c>
      <c r="T142">
        <v>0</v>
      </c>
      <c r="U142">
        <v>8</v>
      </c>
      <c r="V142">
        <v>8</v>
      </c>
      <c r="W142">
        <f t="shared" si="34"/>
        <v>1</v>
      </c>
      <c r="X142">
        <f t="shared" si="35"/>
        <v>0</v>
      </c>
      <c r="Y142" t="s">
        <v>144</v>
      </c>
      <c r="Z142">
        <f t="shared" si="36"/>
        <v>0</v>
      </c>
      <c r="AA142">
        <f>IF(OR(AE142={"Native american","native american or alaska native"}),1,0)</f>
        <v>0</v>
      </c>
      <c r="AB142">
        <f>IF(OR(AE142={"asian","asian american"}),1,0)</f>
        <v>0</v>
      </c>
      <c r="AC142">
        <f>IF(OR(AE142={"black american or african american","black"}),1,0)</f>
        <v>1</v>
      </c>
      <c r="AD142">
        <f>IF(OR(AE142={"White","White American or European American"}),1,0)</f>
        <v>0</v>
      </c>
      <c r="AE142" t="s">
        <v>53</v>
      </c>
      <c r="AF142">
        <f>IF(OR(AH142={"female","f"}),1,0)</f>
        <v>0</v>
      </c>
      <c r="AG142">
        <f>IF(OR(AH142={"m","male"}),1,0)</f>
        <v>1</v>
      </c>
      <c r="AH142" t="s">
        <v>54</v>
      </c>
      <c r="AI142">
        <v>37.754578389999999</v>
      </c>
      <c r="AJ142">
        <v>-122.4424343</v>
      </c>
      <c r="AK142">
        <v>37.754578000000002</v>
      </c>
      <c r="AL142">
        <v>-122.44243400000001</v>
      </c>
      <c r="AM142" t="s">
        <v>989</v>
      </c>
      <c r="AN142" t="str">
        <f t="shared" si="38"/>
        <v>CA 94131, USA</v>
      </c>
      <c r="AO142" t="str">
        <f t="shared" si="39"/>
        <v>CA</v>
      </c>
      <c r="AP142">
        <f>IF(OR(AO142={"AZ","ID","KS","KY","LA","NM","NV","OK","SD","TX","WV"}),0,0)</f>
        <v>0</v>
      </c>
      <c r="AQ142">
        <f>IF(OR(AO142={"AR","MO","MS","MT","OH","VT"}),1,0)</f>
        <v>0</v>
      </c>
      <c r="AR142">
        <f>IF(OR(AO142={"FL","GA","ME","ND","NH","SC","TN","WA","WI","WI","WY"}),2,0)</f>
        <v>0</v>
      </c>
      <c r="AS142">
        <f>IF(OR(AO142={"LN","UT"}),3,0)</f>
        <v>0</v>
      </c>
      <c r="AT142">
        <f>IF(OR(AO142={"AL","CO","VA"}),4,0)</f>
        <v>0</v>
      </c>
      <c r="AU142">
        <f>IF(OR(AO142={"DE","MN","NC","NE","OR","PA"}),5,0)</f>
        <v>0</v>
      </c>
      <c r="AV142">
        <f>IF(OR(AO142={"LA","MI","RI"}),7,0)</f>
        <v>0</v>
      </c>
      <c r="AW142">
        <f>IF(OR(AO142={"CA","IL","MD"}),8,0)</f>
        <v>8</v>
      </c>
      <c r="AX142">
        <f>IF(OR(AO142={"CT","DC","MA"}),9,0)</f>
        <v>0</v>
      </c>
      <c r="AY142">
        <f>IF(OR(AO142={"NJ","NY"}),10,0)</f>
        <v>0</v>
      </c>
      <c r="AZ142">
        <f t="shared" si="37"/>
        <v>8</v>
      </c>
      <c r="BA142">
        <f t="shared" si="40"/>
        <v>1</v>
      </c>
      <c r="BB142">
        <f t="shared" si="41"/>
        <v>0</v>
      </c>
    </row>
    <row r="143" spans="1:54" x14ac:dyDescent="0.25">
      <c r="A143">
        <v>171</v>
      </c>
      <c r="B143" t="s">
        <v>415</v>
      </c>
      <c r="C143" t="s">
        <v>416</v>
      </c>
      <c r="D143" s="1">
        <v>41690</v>
      </c>
      <c r="E143" s="3">
        <v>0</v>
      </c>
      <c r="F143" s="3">
        <v>0</v>
      </c>
      <c r="G143" s="3">
        <v>0</v>
      </c>
      <c r="I143" s="3">
        <v>44</v>
      </c>
      <c r="J143" s="3">
        <f t="shared" si="42"/>
        <v>0</v>
      </c>
      <c r="K143" s="3">
        <f t="shared" si="43"/>
        <v>0</v>
      </c>
      <c r="L143" s="3">
        <f t="shared" si="44"/>
        <v>0</v>
      </c>
      <c r="M143" s="3">
        <f t="shared" si="45"/>
        <v>0</v>
      </c>
      <c r="N143" s="3">
        <f t="shared" si="46"/>
        <v>0</v>
      </c>
      <c r="O143" s="3">
        <f t="shared" si="47"/>
        <v>1</v>
      </c>
      <c r="P143" s="3">
        <f t="shared" si="48"/>
        <v>0</v>
      </c>
      <c r="Q143" s="3">
        <f t="shared" si="49"/>
        <v>0</v>
      </c>
      <c r="R143" s="3" t="s">
        <v>1165</v>
      </c>
      <c r="S143" t="s">
        <v>417</v>
      </c>
      <c r="T143">
        <v>4</v>
      </c>
      <c r="U143">
        <v>2</v>
      </c>
      <c r="V143">
        <v>6</v>
      </c>
      <c r="W143">
        <f t="shared" si="34"/>
        <v>0</v>
      </c>
      <c r="X143">
        <f t="shared" si="35"/>
        <v>0</v>
      </c>
      <c r="Y143" t="s">
        <v>52</v>
      </c>
      <c r="Z143">
        <f t="shared" si="36"/>
        <v>0</v>
      </c>
      <c r="AA143">
        <f>IF(OR(AE143={"Native american","native american or alaska native"}),1,0)</f>
        <v>1</v>
      </c>
      <c r="AB143">
        <f>IF(OR(AE143={"asian","asian american"}),1,0)</f>
        <v>0</v>
      </c>
      <c r="AC143">
        <f>IF(OR(AE143={"black american or african american","black"}),1,0)</f>
        <v>0</v>
      </c>
      <c r="AD143">
        <f>IF(OR(AE143={"White","White American or European American"}),1,0)</f>
        <v>0</v>
      </c>
      <c r="AE143" t="s">
        <v>386</v>
      </c>
      <c r="AF143">
        <f>IF(OR(AH143={"female","f"}),1,0)</f>
        <v>1</v>
      </c>
      <c r="AG143">
        <f>IF(OR(AH143={"m","male"}),1,0)</f>
        <v>0</v>
      </c>
      <c r="AH143" t="s">
        <v>418</v>
      </c>
      <c r="AI143">
        <v>41.487104000000002</v>
      </c>
      <c r="AJ143">
        <v>-120.542237</v>
      </c>
      <c r="AK143">
        <v>41.487104000000002</v>
      </c>
      <c r="AL143">
        <v>-120.542237</v>
      </c>
      <c r="AM143" t="s">
        <v>990</v>
      </c>
      <c r="AN143" t="str">
        <f t="shared" si="38"/>
        <v>CA 96101, USA</v>
      </c>
      <c r="AO143" t="str">
        <f t="shared" si="39"/>
        <v>CA</v>
      </c>
      <c r="AP143">
        <f>IF(OR(AO143={"AZ","ID","KS","KY","LA","NM","NV","OK","SD","TX","WV"}),0,0)</f>
        <v>0</v>
      </c>
      <c r="AQ143">
        <f>IF(OR(AO143={"AR","MO","MS","MT","OH","VT"}),1,0)</f>
        <v>0</v>
      </c>
      <c r="AR143">
        <f>IF(OR(AO143={"FL","GA","ME","ND","NH","SC","TN","WA","WI","WI","WY"}),2,0)</f>
        <v>0</v>
      </c>
      <c r="AS143">
        <f>IF(OR(AO143={"LN","UT"}),3,0)</f>
        <v>0</v>
      </c>
      <c r="AT143">
        <f>IF(OR(AO143={"AL","CO","VA"}),4,0)</f>
        <v>0</v>
      </c>
      <c r="AU143">
        <f>IF(OR(AO143={"DE","MN","NC","NE","OR","PA"}),5,0)</f>
        <v>0</v>
      </c>
      <c r="AV143">
        <f>IF(OR(AO143={"LA","MI","RI"}),7,0)</f>
        <v>0</v>
      </c>
      <c r="AW143">
        <f>IF(OR(AO143={"CA","IL","MD"}),8,0)</f>
        <v>8</v>
      </c>
      <c r="AX143">
        <f>IF(OR(AO143={"CT","DC","MA"}),9,0)</f>
        <v>0</v>
      </c>
      <c r="AY143">
        <f>IF(OR(AO143={"NJ","NY"}),10,0)</f>
        <v>0</v>
      </c>
      <c r="AZ143">
        <f t="shared" si="37"/>
        <v>8</v>
      </c>
      <c r="BA143">
        <f t="shared" si="40"/>
        <v>1</v>
      </c>
      <c r="BB143">
        <f t="shared" si="41"/>
        <v>0</v>
      </c>
    </row>
    <row r="144" spans="1:54" x14ac:dyDescent="0.25">
      <c r="A144">
        <v>173</v>
      </c>
      <c r="B144" t="s">
        <v>419</v>
      </c>
      <c r="C144" t="s">
        <v>420</v>
      </c>
      <c r="D144" s="1">
        <v>41636</v>
      </c>
      <c r="E144" s="3">
        <v>0</v>
      </c>
      <c r="F144" s="3">
        <v>0</v>
      </c>
      <c r="G144" s="3">
        <v>0</v>
      </c>
      <c r="I144" s="3" t="s">
        <v>1159</v>
      </c>
      <c r="J144" s="3">
        <f t="shared" si="42"/>
        <v>0</v>
      </c>
      <c r="K144" s="3">
        <f t="shared" si="43"/>
        <v>0</v>
      </c>
      <c r="L144" s="3">
        <f t="shared" si="44"/>
        <v>0</v>
      </c>
      <c r="M144" s="3">
        <f t="shared" si="45"/>
        <v>1</v>
      </c>
      <c r="N144" s="3">
        <f t="shared" si="46"/>
        <v>0</v>
      </c>
      <c r="O144" s="3">
        <f t="shared" si="47"/>
        <v>0</v>
      </c>
      <c r="P144" s="3">
        <f t="shared" si="48"/>
        <v>0</v>
      </c>
      <c r="Q144" s="3">
        <f t="shared" si="49"/>
        <v>0</v>
      </c>
      <c r="R144" s="3" t="s">
        <v>1162</v>
      </c>
      <c r="S144" t="s">
        <v>421</v>
      </c>
      <c r="T144">
        <v>3</v>
      </c>
      <c r="U144">
        <v>5</v>
      </c>
      <c r="V144">
        <v>8</v>
      </c>
      <c r="W144">
        <f t="shared" si="34"/>
        <v>1</v>
      </c>
      <c r="X144">
        <f t="shared" si="35"/>
        <v>0</v>
      </c>
      <c r="Y144" t="s">
        <v>144</v>
      </c>
      <c r="Z144">
        <f t="shared" si="36"/>
        <v>0</v>
      </c>
      <c r="AA144">
        <f>IF(OR(AE144={"Native american","native american or alaska native"}),1,0)</f>
        <v>0</v>
      </c>
      <c r="AB144">
        <f>IF(OR(AE144={"asian","asian american"}),1,0)</f>
        <v>0</v>
      </c>
      <c r="AC144">
        <f>IF(OR(AE144={"black american or african american","black"}),1,0)</f>
        <v>1</v>
      </c>
      <c r="AD144">
        <f>IF(OR(AE144={"White","White American or European American"}),1,0)</f>
        <v>0</v>
      </c>
      <c r="AE144" t="s">
        <v>53</v>
      </c>
      <c r="AF144">
        <f>IF(OR(AH144={"female","f"}),1,0)</f>
        <v>0</v>
      </c>
      <c r="AG144">
        <f>IF(OR(AH144={"m","male"}),1,0)</f>
        <v>1</v>
      </c>
      <c r="AH144" t="s">
        <v>54</v>
      </c>
      <c r="AI144">
        <v>32.347295709999997</v>
      </c>
      <c r="AJ144">
        <v>-86.267302419999993</v>
      </c>
      <c r="AK144">
        <v>32.347296</v>
      </c>
      <c r="AL144">
        <v>-86.267302000000001</v>
      </c>
      <c r="AM144" t="s">
        <v>991</v>
      </c>
      <c r="AN144" t="str">
        <f t="shared" si="38"/>
        <v>AL 36111, USA</v>
      </c>
      <c r="AO144" t="str">
        <f t="shared" si="39"/>
        <v>AL</v>
      </c>
      <c r="AP144">
        <f>IF(OR(AO144={"AZ","ID","KS","KY","LA","NM","NV","OK","SD","TX","WV"}),0,0)</f>
        <v>0</v>
      </c>
      <c r="AQ144">
        <f>IF(OR(AO144={"AR","MO","MS","MT","OH","VT"}),1,0)</f>
        <v>0</v>
      </c>
      <c r="AR144">
        <f>IF(OR(AO144={"FL","GA","ME","ND","NH","SC","TN","WA","WI","WI","WY"}),2,0)</f>
        <v>0</v>
      </c>
      <c r="AS144">
        <f>IF(OR(AO144={"LN","UT"}),3,0)</f>
        <v>0</v>
      </c>
      <c r="AT144">
        <f>IF(OR(AO144={"AL","CO","VA"}),4,0)</f>
        <v>4</v>
      </c>
      <c r="AU144">
        <f>IF(OR(AO144={"DE","MN","NC","NE","OR","PA"}),5,0)</f>
        <v>0</v>
      </c>
      <c r="AV144">
        <f>IF(OR(AO144={"LA","MI","RI"}),7,0)</f>
        <v>0</v>
      </c>
      <c r="AW144">
        <f>IF(OR(AO144={"CA","IL","MD"}),8,0)</f>
        <v>0</v>
      </c>
      <c r="AX144">
        <f>IF(OR(AO144={"CT","DC","MA"}),9,0)</f>
        <v>0</v>
      </c>
      <c r="AY144">
        <f>IF(OR(AO144={"NJ","NY"}),10,0)</f>
        <v>0</v>
      </c>
      <c r="AZ144">
        <f t="shared" si="37"/>
        <v>4</v>
      </c>
      <c r="BA144">
        <f t="shared" si="40"/>
        <v>0</v>
      </c>
      <c r="BB144">
        <f t="shared" si="41"/>
        <v>1</v>
      </c>
    </row>
    <row r="145" spans="1:54" x14ac:dyDescent="0.25">
      <c r="A145">
        <v>174</v>
      </c>
      <c r="B145" t="s">
        <v>422</v>
      </c>
      <c r="C145" t="s">
        <v>423</v>
      </c>
      <c r="D145" s="1">
        <v>41579</v>
      </c>
      <c r="E145" s="3">
        <v>1</v>
      </c>
      <c r="F145" s="3">
        <v>1</v>
      </c>
      <c r="G145" s="3">
        <v>0</v>
      </c>
      <c r="I145" s="3">
        <v>23</v>
      </c>
      <c r="J145" s="3">
        <f t="shared" si="42"/>
        <v>0</v>
      </c>
      <c r="K145" s="3">
        <f t="shared" si="43"/>
        <v>0</v>
      </c>
      <c r="L145" s="3">
        <f t="shared" si="44"/>
        <v>0</v>
      </c>
      <c r="M145" s="3">
        <f t="shared" si="45"/>
        <v>0</v>
      </c>
      <c r="N145" s="3">
        <f t="shared" si="46"/>
        <v>1</v>
      </c>
      <c r="O145" s="3">
        <f t="shared" si="47"/>
        <v>0</v>
      </c>
      <c r="P145" s="3">
        <f t="shared" si="48"/>
        <v>0</v>
      </c>
      <c r="Q145" s="3">
        <f t="shared" si="49"/>
        <v>0</v>
      </c>
      <c r="R145" s="3" t="s">
        <v>1167</v>
      </c>
      <c r="S145" t="s">
        <v>424</v>
      </c>
      <c r="T145">
        <v>1</v>
      </c>
      <c r="U145">
        <v>3</v>
      </c>
      <c r="V145">
        <v>4</v>
      </c>
      <c r="W145">
        <f t="shared" si="34"/>
        <v>1</v>
      </c>
      <c r="X145">
        <f t="shared" si="35"/>
        <v>0</v>
      </c>
      <c r="Y145" t="s">
        <v>144</v>
      </c>
      <c r="Z145">
        <f t="shared" si="36"/>
        <v>0</v>
      </c>
      <c r="AA145">
        <f>IF(OR(AE145={"Native american","native american or alaska native"}),1,0)</f>
        <v>0</v>
      </c>
      <c r="AB145">
        <f>IF(OR(AE145={"asian","asian american"}),1,0)</f>
        <v>0</v>
      </c>
      <c r="AC145">
        <f>IF(OR(AE145={"black american or african american","black"}),1,0)</f>
        <v>0</v>
      </c>
      <c r="AD145">
        <f>IF(OR(AE145={"White","White American or European American"}),1,0)</f>
        <v>1</v>
      </c>
      <c r="AE145" t="s">
        <v>61</v>
      </c>
      <c r="AF145">
        <f>IF(OR(AH145={"female","f"}),1,0)</f>
        <v>0</v>
      </c>
      <c r="AG145">
        <f>IF(OR(AH145={"m","male"}),1,0)</f>
        <v>1</v>
      </c>
      <c r="AH145" t="s">
        <v>54</v>
      </c>
      <c r="AI145">
        <v>34.176220919999999</v>
      </c>
      <c r="AJ145">
        <v>-118.5399542</v>
      </c>
      <c r="AK145">
        <v>34.176220999999998</v>
      </c>
      <c r="AL145">
        <v>-118.53995399999999</v>
      </c>
      <c r="AM145" t="s">
        <v>992</v>
      </c>
      <c r="AN145" t="str">
        <f t="shared" si="38"/>
        <v>CA 91356, USA</v>
      </c>
      <c r="AO145" t="str">
        <f t="shared" si="39"/>
        <v>CA</v>
      </c>
      <c r="AP145">
        <f>IF(OR(AO145={"AZ","ID","KS","KY","LA","NM","NV","OK","SD","TX","WV"}),0,0)</f>
        <v>0</v>
      </c>
      <c r="AQ145">
        <f>IF(OR(AO145={"AR","MO","MS","MT","OH","VT"}),1,0)</f>
        <v>0</v>
      </c>
      <c r="AR145">
        <f>IF(OR(AO145={"FL","GA","ME","ND","NH","SC","TN","WA","WI","WI","WY"}),2,0)</f>
        <v>0</v>
      </c>
      <c r="AS145">
        <f>IF(OR(AO145={"LN","UT"}),3,0)</f>
        <v>0</v>
      </c>
      <c r="AT145">
        <f>IF(OR(AO145={"AL","CO","VA"}),4,0)</f>
        <v>0</v>
      </c>
      <c r="AU145">
        <f>IF(OR(AO145={"DE","MN","NC","NE","OR","PA"}),5,0)</f>
        <v>0</v>
      </c>
      <c r="AV145">
        <f>IF(OR(AO145={"LA","MI","RI"}),7,0)</f>
        <v>0</v>
      </c>
      <c r="AW145">
        <f>IF(OR(AO145={"CA","IL","MD"}),8,0)</f>
        <v>8</v>
      </c>
      <c r="AX145">
        <f>IF(OR(AO145={"CT","DC","MA"}),9,0)</f>
        <v>0</v>
      </c>
      <c r="AY145">
        <f>IF(OR(AO145={"NJ","NY"}),10,0)</f>
        <v>0</v>
      </c>
      <c r="AZ145">
        <f t="shared" si="37"/>
        <v>8</v>
      </c>
      <c r="BA145">
        <f t="shared" si="40"/>
        <v>1</v>
      </c>
      <c r="BB145">
        <f t="shared" si="41"/>
        <v>0</v>
      </c>
    </row>
    <row r="146" spans="1:54" x14ac:dyDescent="0.25">
      <c r="A146">
        <v>175</v>
      </c>
      <c r="B146" t="s">
        <v>425</v>
      </c>
      <c r="C146" t="s">
        <v>426</v>
      </c>
      <c r="D146" s="1">
        <v>41568</v>
      </c>
      <c r="E146" s="3">
        <v>0</v>
      </c>
      <c r="F146" s="3">
        <v>0</v>
      </c>
      <c r="G146" s="3">
        <v>1</v>
      </c>
      <c r="I146" s="3">
        <v>12</v>
      </c>
      <c r="J146" s="3">
        <f t="shared" si="42"/>
        <v>1</v>
      </c>
      <c r="K146" s="3">
        <f t="shared" si="43"/>
        <v>0</v>
      </c>
      <c r="L146" s="3">
        <f t="shared" si="44"/>
        <v>0</v>
      </c>
      <c r="M146" s="3">
        <f t="shared" si="45"/>
        <v>0</v>
      </c>
      <c r="N146" s="3">
        <f t="shared" si="46"/>
        <v>0</v>
      </c>
      <c r="O146" s="3">
        <f t="shared" si="47"/>
        <v>0</v>
      </c>
      <c r="P146" s="3">
        <f t="shared" si="48"/>
        <v>0</v>
      </c>
      <c r="Q146" s="3">
        <f t="shared" si="49"/>
        <v>0</v>
      </c>
      <c r="R146" s="3" t="s">
        <v>1171</v>
      </c>
      <c r="S146" t="s">
        <v>427</v>
      </c>
      <c r="T146">
        <v>2</v>
      </c>
      <c r="U146">
        <v>2</v>
      </c>
      <c r="V146">
        <v>3</v>
      </c>
      <c r="W146">
        <f t="shared" si="34"/>
        <v>0</v>
      </c>
      <c r="X146">
        <f t="shared" si="35"/>
        <v>0</v>
      </c>
      <c r="Y146" t="s">
        <v>52</v>
      </c>
      <c r="Z146">
        <f t="shared" si="36"/>
        <v>0</v>
      </c>
      <c r="AA146">
        <f>IF(OR(AE146={"Native american","native american or alaska native"}),1,0)</f>
        <v>0</v>
      </c>
      <c r="AB146">
        <f>IF(OR(AE146={"asian","asian american"}),1,0)</f>
        <v>0</v>
      </c>
      <c r="AC146">
        <f>IF(OR(AE146={"black american or african american","black"}),1,0)</f>
        <v>0</v>
      </c>
      <c r="AD146">
        <f>IF(OR(AE146={"White","White American or European American"}),1,0)</f>
        <v>0</v>
      </c>
      <c r="AE146" t="s">
        <v>110</v>
      </c>
      <c r="AF146">
        <f>IF(OR(AH146={"female","f"}),1,0)</f>
        <v>0</v>
      </c>
      <c r="AG146">
        <f>IF(OR(AH146={"m","male"}),1,0)</f>
        <v>1</v>
      </c>
      <c r="AH146" t="s">
        <v>54</v>
      </c>
      <c r="AI146">
        <v>39.54058388</v>
      </c>
      <c r="AJ146">
        <v>-119.74829099999999</v>
      </c>
      <c r="AK146">
        <v>39.540584000000003</v>
      </c>
      <c r="AL146">
        <v>-119.74829099999999</v>
      </c>
      <c r="AM146" t="s">
        <v>993</v>
      </c>
      <c r="AN146" t="str">
        <f t="shared" si="38"/>
        <v>NV 89431, USA</v>
      </c>
      <c r="AO146" t="str">
        <f t="shared" si="39"/>
        <v>NV</v>
      </c>
      <c r="AP146">
        <f>IF(OR(AO146={"AZ","ID","KS","KY","LA","NM","NV","OK","SD","TX","WV"}),0,0)</f>
        <v>0</v>
      </c>
      <c r="AQ146">
        <f>IF(OR(AO146={"AR","MO","MS","MT","OH","VT"}),1,0)</f>
        <v>0</v>
      </c>
      <c r="AR146">
        <f>IF(OR(AO146={"FL","GA","ME","ND","NH","SC","TN","WA","WI","WI","WY"}),2,0)</f>
        <v>0</v>
      </c>
      <c r="AS146">
        <f>IF(OR(AO146={"LN","UT"}),3,0)</f>
        <v>0</v>
      </c>
      <c r="AT146">
        <f>IF(OR(AO146={"AL","CO","VA"}),4,0)</f>
        <v>0</v>
      </c>
      <c r="AU146">
        <f>IF(OR(AO146={"DE","MN","NC","NE","OR","PA"}),5,0)</f>
        <v>0</v>
      </c>
      <c r="AV146">
        <f>IF(OR(AO146={"LA","MI","RI"}),7,0)</f>
        <v>0</v>
      </c>
      <c r="AW146">
        <f>IF(OR(AO146={"CA","IL","MD"}),8,0)</f>
        <v>0</v>
      </c>
      <c r="AX146">
        <f>IF(OR(AO146={"CT","DC","MA"}),9,0)</f>
        <v>0</v>
      </c>
      <c r="AY146">
        <f>IF(OR(AO146={"NJ","NY"}),10,0)</f>
        <v>0</v>
      </c>
      <c r="AZ146">
        <f t="shared" si="37"/>
        <v>0</v>
      </c>
      <c r="BA146">
        <f t="shared" si="40"/>
        <v>0</v>
      </c>
      <c r="BB146">
        <f t="shared" si="41"/>
        <v>1</v>
      </c>
    </row>
    <row r="147" spans="1:54" x14ac:dyDescent="0.25">
      <c r="A147">
        <v>176</v>
      </c>
      <c r="B147" t="s">
        <v>428</v>
      </c>
      <c r="C147" t="s">
        <v>429</v>
      </c>
      <c r="D147" s="1">
        <v>41533</v>
      </c>
      <c r="E147" s="3">
        <v>0</v>
      </c>
      <c r="F147" s="3">
        <v>1</v>
      </c>
      <c r="G147" s="3">
        <v>0</v>
      </c>
      <c r="I147" s="3">
        <v>34</v>
      </c>
      <c r="J147" s="3">
        <f t="shared" si="42"/>
        <v>0</v>
      </c>
      <c r="K147" s="3">
        <f t="shared" si="43"/>
        <v>0</v>
      </c>
      <c r="L147" s="3">
        <f t="shared" si="44"/>
        <v>0</v>
      </c>
      <c r="M147" s="3">
        <f t="shared" si="45"/>
        <v>0</v>
      </c>
      <c r="N147" s="3">
        <f t="shared" si="46"/>
        <v>1</v>
      </c>
      <c r="O147" s="3">
        <f t="shared" si="47"/>
        <v>0</v>
      </c>
      <c r="P147" s="3">
        <f t="shared" si="48"/>
        <v>0</v>
      </c>
      <c r="Q147" s="3">
        <f t="shared" si="49"/>
        <v>0</v>
      </c>
      <c r="R147" s="3" t="s">
        <v>1167</v>
      </c>
      <c r="S147" t="s">
        <v>430</v>
      </c>
      <c r="T147">
        <v>12</v>
      </c>
      <c r="U147">
        <v>8</v>
      </c>
      <c r="V147">
        <v>20</v>
      </c>
      <c r="W147">
        <f t="shared" si="34"/>
        <v>0</v>
      </c>
      <c r="X147">
        <f t="shared" si="35"/>
        <v>1</v>
      </c>
      <c r="Y147" t="s">
        <v>19</v>
      </c>
      <c r="Z147">
        <f t="shared" si="36"/>
        <v>0</v>
      </c>
      <c r="AA147">
        <f>IF(OR(AE147={"Native american","native american or alaska native"}),1,0)</f>
        <v>0</v>
      </c>
      <c r="AB147">
        <f>IF(OR(AE147={"asian","asian american"}),1,0)</f>
        <v>0</v>
      </c>
      <c r="AC147">
        <f>IF(OR(AE147={"black american or african american","black"}),1,0)</f>
        <v>1</v>
      </c>
      <c r="AD147">
        <f>IF(OR(AE147={"White","White American or European American"}),1,0)</f>
        <v>0</v>
      </c>
      <c r="AE147" t="s">
        <v>35</v>
      </c>
      <c r="AF147">
        <f>IF(OR(AH147={"female","f"}),1,0)</f>
        <v>0</v>
      </c>
      <c r="AG147">
        <f>IF(OR(AH147={"m","male"}),1,0)</f>
        <v>1</v>
      </c>
      <c r="AH147" t="s">
        <v>54</v>
      </c>
      <c r="AI147">
        <v>38.874980999999998</v>
      </c>
      <c r="AJ147">
        <v>-76.994529999999997</v>
      </c>
      <c r="AK147">
        <v>38.874980999999998</v>
      </c>
      <c r="AL147">
        <v>-76.994529999999997</v>
      </c>
      <c r="AM147" t="s">
        <v>994</v>
      </c>
      <c r="AN147" t="str">
        <f t="shared" si="38"/>
        <v>DC 20003, USA</v>
      </c>
      <c r="AO147" t="str">
        <f t="shared" si="39"/>
        <v>DC</v>
      </c>
      <c r="AP147">
        <f>IF(OR(AO147={"AZ","ID","KS","KY","LA","NM","NV","OK","SD","TX","WV"}),0,0)</f>
        <v>0</v>
      </c>
      <c r="AQ147">
        <f>IF(OR(AO147={"AR","MO","MS","MT","OH","VT"}),1,0)</f>
        <v>0</v>
      </c>
      <c r="AR147">
        <f>IF(OR(AO147={"FL","GA","ME","ND","NH","SC","TN","WA","WI","WI","WY"}),2,0)</f>
        <v>0</v>
      </c>
      <c r="AS147">
        <f>IF(OR(AO147={"LN","UT"}),3,0)</f>
        <v>0</v>
      </c>
      <c r="AT147">
        <f>IF(OR(AO147={"AL","CO","VA"}),4,0)</f>
        <v>0</v>
      </c>
      <c r="AU147">
        <f>IF(OR(AO147={"DE","MN","NC","NE","OR","PA"}),5,0)</f>
        <v>0</v>
      </c>
      <c r="AV147">
        <f>IF(OR(AO147={"LA","MI","RI"}),7,0)</f>
        <v>0</v>
      </c>
      <c r="AW147">
        <f>IF(OR(AO147={"CA","IL","MD"}),8,0)</f>
        <v>0</v>
      </c>
      <c r="AX147">
        <f>IF(OR(AO147={"CT","DC","MA"}),9,0)</f>
        <v>9</v>
      </c>
      <c r="AY147">
        <f>IF(OR(AO147={"NJ","NY"}),10,0)</f>
        <v>0</v>
      </c>
      <c r="AZ147">
        <f t="shared" si="37"/>
        <v>9</v>
      </c>
      <c r="BA147">
        <f t="shared" si="40"/>
        <v>1</v>
      </c>
      <c r="BB147">
        <f t="shared" si="41"/>
        <v>0</v>
      </c>
    </row>
    <row r="148" spans="1:54" x14ac:dyDescent="0.25">
      <c r="A148">
        <v>177</v>
      </c>
      <c r="B148" t="s">
        <v>431</v>
      </c>
      <c r="C148" t="s">
        <v>432</v>
      </c>
      <c r="D148" s="1">
        <v>41533</v>
      </c>
      <c r="E148" s="3">
        <v>0</v>
      </c>
      <c r="F148" s="3">
        <v>1</v>
      </c>
      <c r="G148" s="3">
        <v>0</v>
      </c>
      <c r="I148" s="3">
        <v>34</v>
      </c>
      <c r="J148" s="3">
        <f t="shared" si="42"/>
        <v>0</v>
      </c>
      <c r="K148" s="3">
        <f t="shared" si="43"/>
        <v>0</v>
      </c>
      <c r="L148" s="3">
        <f t="shared" si="44"/>
        <v>0</v>
      </c>
      <c r="M148" s="3">
        <f t="shared" si="45"/>
        <v>0</v>
      </c>
      <c r="N148" s="3">
        <f t="shared" si="46"/>
        <v>1</v>
      </c>
      <c r="O148" s="3">
        <f t="shared" si="47"/>
        <v>0</v>
      </c>
      <c r="P148" s="3">
        <f t="shared" si="48"/>
        <v>0</v>
      </c>
      <c r="Q148" s="3">
        <f t="shared" si="49"/>
        <v>0</v>
      </c>
      <c r="R148" s="3" t="s">
        <v>1167</v>
      </c>
      <c r="S148" t="s">
        <v>433</v>
      </c>
      <c r="T148">
        <v>13</v>
      </c>
      <c r="U148">
        <v>3</v>
      </c>
      <c r="V148">
        <v>15</v>
      </c>
      <c r="W148">
        <f t="shared" si="34"/>
        <v>0</v>
      </c>
      <c r="X148">
        <f t="shared" si="35"/>
        <v>1</v>
      </c>
      <c r="Y148" t="s">
        <v>19</v>
      </c>
      <c r="Z148">
        <f t="shared" si="36"/>
        <v>0</v>
      </c>
      <c r="AA148">
        <f>IF(OR(AE148={"Native american","native american or alaska native"}),1,0)</f>
        <v>0</v>
      </c>
      <c r="AB148">
        <f>IF(OR(AE148={"asian","asian american"}),1,0)</f>
        <v>0</v>
      </c>
      <c r="AC148">
        <f>IF(OR(AE148={"black american or african american","black"}),1,0)</f>
        <v>1</v>
      </c>
      <c r="AD148">
        <f>IF(OR(AE148={"White","White American or European American"}),1,0)</f>
        <v>0</v>
      </c>
      <c r="AE148" t="s">
        <v>53</v>
      </c>
      <c r="AF148">
        <f>IF(OR(AH148={"female","f"}),1,0)</f>
        <v>0</v>
      </c>
      <c r="AG148">
        <f>IF(OR(AH148={"m","male"}),1,0)</f>
        <v>1</v>
      </c>
      <c r="AH148" t="s">
        <v>54</v>
      </c>
      <c r="AI148">
        <v>38.904808940000002</v>
      </c>
      <c r="AJ148">
        <v>-77.016297170000001</v>
      </c>
      <c r="AK148">
        <v>38.904809</v>
      </c>
      <c r="AL148">
        <v>-77.016296999999994</v>
      </c>
      <c r="AM148" t="s">
        <v>995</v>
      </c>
      <c r="AN148" t="str">
        <f t="shared" si="38"/>
        <v>DC 20001, USA</v>
      </c>
      <c r="AO148" t="str">
        <f t="shared" si="39"/>
        <v>DC</v>
      </c>
      <c r="AP148">
        <f>IF(OR(AO148={"AZ","ID","KS","KY","LA","NM","NV","OK","SD","TX","WV"}),0,0)</f>
        <v>0</v>
      </c>
      <c r="AQ148">
        <f>IF(OR(AO148={"AR","MO","MS","MT","OH","VT"}),1,0)</f>
        <v>0</v>
      </c>
      <c r="AR148">
        <f>IF(OR(AO148={"FL","GA","ME","ND","NH","SC","TN","WA","WI","WI","WY"}),2,0)</f>
        <v>0</v>
      </c>
      <c r="AS148">
        <f>IF(OR(AO148={"LN","UT"}),3,0)</f>
        <v>0</v>
      </c>
      <c r="AT148">
        <f>IF(OR(AO148={"AL","CO","VA"}),4,0)</f>
        <v>0</v>
      </c>
      <c r="AU148">
        <f>IF(OR(AO148={"DE","MN","NC","NE","OR","PA"}),5,0)</f>
        <v>0</v>
      </c>
      <c r="AV148">
        <f>IF(OR(AO148={"LA","MI","RI"}),7,0)</f>
        <v>0</v>
      </c>
      <c r="AW148">
        <f>IF(OR(AO148={"CA","IL","MD"}),8,0)</f>
        <v>0</v>
      </c>
      <c r="AX148">
        <f>IF(OR(AO148={"CT","DC","MA"}),9,0)</f>
        <v>9</v>
      </c>
      <c r="AY148">
        <f>IF(OR(AO148={"NJ","NY"}),10,0)</f>
        <v>0</v>
      </c>
      <c r="AZ148">
        <f t="shared" si="37"/>
        <v>9</v>
      </c>
      <c r="BA148">
        <f t="shared" si="40"/>
        <v>1</v>
      </c>
      <c r="BB148">
        <f t="shared" si="41"/>
        <v>0</v>
      </c>
    </row>
    <row r="149" spans="1:54" x14ac:dyDescent="0.25">
      <c r="A149">
        <v>178</v>
      </c>
      <c r="B149" t="s">
        <v>434</v>
      </c>
      <c r="C149" t="s">
        <v>435</v>
      </c>
      <c r="D149" s="1">
        <v>41500</v>
      </c>
      <c r="E149" s="3">
        <v>0</v>
      </c>
      <c r="F149" s="3">
        <v>0</v>
      </c>
      <c r="G149" s="3">
        <v>0</v>
      </c>
      <c r="I149" s="3">
        <v>40</v>
      </c>
      <c r="J149" s="3">
        <f t="shared" si="42"/>
        <v>0</v>
      </c>
      <c r="K149" s="3">
        <f t="shared" si="43"/>
        <v>0</v>
      </c>
      <c r="L149" s="3">
        <f t="shared" si="44"/>
        <v>0</v>
      </c>
      <c r="M149" s="3">
        <f t="shared" si="45"/>
        <v>0</v>
      </c>
      <c r="N149" s="3">
        <f t="shared" si="46"/>
        <v>0</v>
      </c>
      <c r="O149" s="3">
        <f t="shared" si="47"/>
        <v>1</v>
      </c>
      <c r="P149" s="3">
        <f t="shared" si="48"/>
        <v>0</v>
      </c>
      <c r="Q149" s="3">
        <f t="shared" si="49"/>
        <v>0</v>
      </c>
      <c r="R149" s="3" t="s">
        <v>1165</v>
      </c>
      <c r="S149" t="s">
        <v>436</v>
      </c>
      <c r="T149">
        <v>4</v>
      </c>
      <c r="U149">
        <v>0</v>
      </c>
      <c r="V149">
        <v>4</v>
      </c>
      <c r="W149">
        <f t="shared" si="34"/>
        <v>0</v>
      </c>
      <c r="X149">
        <f t="shared" si="35"/>
        <v>1</v>
      </c>
      <c r="Y149" t="s">
        <v>19</v>
      </c>
      <c r="Z149">
        <f t="shared" si="36"/>
        <v>0</v>
      </c>
      <c r="AA149">
        <f>IF(OR(AE149={"Native american","native american or alaska native"}),1,0)</f>
        <v>0</v>
      </c>
      <c r="AB149">
        <f>IF(OR(AE149={"asian","asian american"}),1,0)</f>
        <v>0</v>
      </c>
      <c r="AC149">
        <f>IF(OR(AE149={"black american or african american","black"}),1,0)</f>
        <v>0</v>
      </c>
      <c r="AD149">
        <f>IF(OR(AE149={"White","White American or European American"}),1,0)</f>
        <v>1</v>
      </c>
      <c r="AE149" t="s">
        <v>61</v>
      </c>
      <c r="AF149">
        <f>IF(OR(AH149={"female","f"}),1,0)</f>
        <v>0</v>
      </c>
      <c r="AG149">
        <f>IF(OR(AH149={"m","male"}),1,0)</f>
        <v>1</v>
      </c>
      <c r="AH149" t="s">
        <v>54</v>
      </c>
      <c r="AI149">
        <v>35.467791890000001</v>
      </c>
      <c r="AJ149">
        <v>-97.5191631</v>
      </c>
      <c r="AK149">
        <v>35.467792000000003</v>
      </c>
      <c r="AL149">
        <v>-97.519163000000006</v>
      </c>
      <c r="AM149" t="s">
        <v>996</v>
      </c>
      <c r="AN149" t="str">
        <f t="shared" si="38"/>
        <v>OK 73102, USA</v>
      </c>
      <c r="AO149" t="str">
        <f t="shared" si="39"/>
        <v>OK</v>
      </c>
      <c r="AP149">
        <f>IF(OR(AO149={"AZ","ID","KS","KY","LA","NM","NV","OK","SD","TX","WV"}),0,0)</f>
        <v>0</v>
      </c>
      <c r="AQ149">
        <f>IF(OR(AO149={"AR","MO","MS","MT","OH","VT"}),1,0)</f>
        <v>0</v>
      </c>
      <c r="AR149">
        <f>IF(OR(AO149={"FL","GA","ME","ND","NH","SC","TN","WA","WI","WI","WY"}),2,0)</f>
        <v>0</v>
      </c>
      <c r="AS149">
        <f>IF(OR(AO149={"LN","UT"}),3,0)</f>
        <v>0</v>
      </c>
      <c r="AT149">
        <f>IF(OR(AO149={"AL","CO","VA"}),4,0)</f>
        <v>0</v>
      </c>
      <c r="AU149">
        <f>IF(OR(AO149={"DE","MN","NC","NE","OR","PA"}),5,0)</f>
        <v>0</v>
      </c>
      <c r="AV149">
        <f>IF(OR(AO149={"LA","MI","RI"}),7,0)</f>
        <v>0</v>
      </c>
      <c r="AW149">
        <f>IF(OR(AO149={"CA","IL","MD"}),8,0)</f>
        <v>0</v>
      </c>
      <c r="AX149">
        <f>IF(OR(AO149={"CT","DC","MA"}),9,0)</f>
        <v>0</v>
      </c>
      <c r="AY149">
        <f>IF(OR(AO149={"NJ","NY"}),10,0)</f>
        <v>0</v>
      </c>
      <c r="AZ149">
        <f t="shared" si="37"/>
        <v>0</v>
      </c>
      <c r="BA149">
        <f t="shared" si="40"/>
        <v>0</v>
      </c>
      <c r="BB149">
        <f t="shared" si="41"/>
        <v>1</v>
      </c>
    </row>
    <row r="150" spans="1:54" x14ac:dyDescent="0.25">
      <c r="A150">
        <v>179</v>
      </c>
      <c r="B150" t="s">
        <v>437</v>
      </c>
      <c r="C150" t="s">
        <v>47</v>
      </c>
      <c r="D150" s="1">
        <v>41493</v>
      </c>
      <c r="E150" s="3">
        <v>0</v>
      </c>
      <c r="F150" s="3">
        <v>0</v>
      </c>
      <c r="G150" s="3">
        <v>0</v>
      </c>
      <c r="I150" s="3">
        <v>44</v>
      </c>
      <c r="J150" s="3">
        <f t="shared" si="42"/>
        <v>0</v>
      </c>
      <c r="K150" s="3">
        <f t="shared" si="43"/>
        <v>0</v>
      </c>
      <c r="L150" s="3">
        <f t="shared" si="44"/>
        <v>0</v>
      </c>
      <c r="M150" s="3">
        <f t="shared" si="45"/>
        <v>0</v>
      </c>
      <c r="N150" s="3">
        <f t="shared" si="46"/>
        <v>0</v>
      </c>
      <c r="O150" s="3">
        <f t="shared" si="47"/>
        <v>1</v>
      </c>
      <c r="P150" s="3">
        <f t="shared" si="48"/>
        <v>0</v>
      </c>
      <c r="Q150" s="3">
        <f t="shared" si="49"/>
        <v>0</v>
      </c>
      <c r="R150" s="3" t="s">
        <v>1165</v>
      </c>
      <c r="S150" t="s">
        <v>438</v>
      </c>
      <c r="T150">
        <v>4</v>
      </c>
      <c r="U150">
        <v>4</v>
      </c>
      <c r="V150">
        <v>8</v>
      </c>
      <c r="W150">
        <f t="shared" si="34"/>
        <v>0</v>
      </c>
      <c r="X150">
        <f t="shared" si="35"/>
        <v>0</v>
      </c>
      <c r="Y150" t="s">
        <v>52</v>
      </c>
      <c r="Z150">
        <f t="shared" si="36"/>
        <v>0</v>
      </c>
      <c r="AA150">
        <f>IF(OR(AE150={"Native american","native american or alaska native"}),1,0)</f>
        <v>0</v>
      </c>
      <c r="AB150">
        <f>IF(OR(AE150={"asian","asian american"}),1,0)</f>
        <v>0</v>
      </c>
      <c r="AC150">
        <f>IF(OR(AE150={"black american or african american","black"}),1,0)</f>
        <v>1</v>
      </c>
      <c r="AD150">
        <f>IF(OR(AE150={"White","White American or European American"}),1,0)</f>
        <v>0</v>
      </c>
      <c r="AE150" t="s">
        <v>53</v>
      </c>
      <c r="AF150">
        <f>IF(OR(AH150={"female","f"}),1,0)</f>
        <v>0</v>
      </c>
      <c r="AG150">
        <f>IF(OR(AH150={"m","male"}),1,0)</f>
        <v>1</v>
      </c>
      <c r="AH150" t="s">
        <v>54</v>
      </c>
      <c r="AI150">
        <v>32.794805959999998</v>
      </c>
      <c r="AJ150">
        <v>-96.766310939999997</v>
      </c>
      <c r="AK150">
        <v>32.794806000000001</v>
      </c>
      <c r="AL150">
        <v>-96.766311000000002</v>
      </c>
      <c r="AM150" t="s">
        <v>997</v>
      </c>
      <c r="AN150" t="str">
        <f t="shared" si="38"/>
        <v>TX 75246, USA</v>
      </c>
      <c r="AO150" t="str">
        <f t="shared" si="39"/>
        <v>TX</v>
      </c>
      <c r="AP150">
        <f>IF(OR(AO150={"AZ","ID","KS","KY","LA","NM","NV","OK","SD","TX","WV"}),0,0)</f>
        <v>0</v>
      </c>
      <c r="AQ150">
        <f>IF(OR(AO150={"AR","MO","MS","MT","OH","VT"}),1,0)</f>
        <v>0</v>
      </c>
      <c r="AR150">
        <f>IF(OR(AO150={"FL","GA","ME","ND","NH","SC","TN","WA","WI","WI","WY"}),2,0)</f>
        <v>0</v>
      </c>
      <c r="AS150">
        <f>IF(OR(AO150={"LN","UT"}),3,0)</f>
        <v>0</v>
      </c>
      <c r="AT150">
        <f>IF(OR(AO150={"AL","CO","VA"}),4,0)</f>
        <v>0</v>
      </c>
      <c r="AU150">
        <f>IF(OR(AO150={"DE","MN","NC","NE","OR","PA"}),5,0)</f>
        <v>0</v>
      </c>
      <c r="AV150">
        <f>IF(OR(AO150={"LA","MI","RI"}),7,0)</f>
        <v>0</v>
      </c>
      <c r="AW150">
        <f>IF(OR(AO150={"CA","IL","MD"}),8,0)</f>
        <v>0</v>
      </c>
      <c r="AX150">
        <f>IF(OR(AO150={"CT","DC","MA"}),9,0)</f>
        <v>0</v>
      </c>
      <c r="AY150">
        <f>IF(OR(AO150={"NJ","NY"}),10,0)</f>
        <v>0</v>
      </c>
      <c r="AZ150">
        <f t="shared" si="37"/>
        <v>0</v>
      </c>
      <c r="BA150">
        <f t="shared" si="40"/>
        <v>0</v>
      </c>
      <c r="BB150">
        <f t="shared" si="41"/>
        <v>1</v>
      </c>
    </row>
    <row r="151" spans="1:54" x14ac:dyDescent="0.25">
      <c r="A151">
        <v>180</v>
      </c>
      <c r="B151" t="s">
        <v>439</v>
      </c>
      <c r="C151" t="s">
        <v>440</v>
      </c>
      <c r="D151" s="1">
        <v>41491</v>
      </c>
      <c r="E151" s="3">
        <v>1</v>
      </c>
      <c r="F151" s="3">
        <v>0</v>
      </c>
      <c r="G151" s="3">
        <v>0</v>
      </c>
      <c r="I151" s="3">
        <v>59</v>
      </c>
      <c r="J151" s="3">
        <f t="shared" si="42"/>
        <v>0</v>
      </c>
      <c r="K151" s="3">
        <f t="shared" si="43"/>
        <v>0</v>
      </c>
      <c r="L151" s="3">
        <f t="shared" si="44"/>
        <v>0</v>
      </c>
      <c r="M151" s="3">
        <f t="shared" si="45"/>
        <v>0</v>
      </c>
      <c r="N151" s="3">
        <f t="shared" si="46"/>
        <v>0</v>
      </c>
      <c r="O151" s="3">
        <f t="shared" si="47"/>
        <v>0</v>
      </c>
      <c r="P151" s="3">
        <f t="shared" si="48"/>
        <v>1</v>
      </c>
      <c r="Q151" s="3">
        <f t="shared" si="49"/>
        <v>0</v>
      </c>
      <c r="R151" s="3" t="s">
        <v>1163</v>
      </c>
      <c r="S151" t="s">
        <v>441</v>
      </c>
      <c r="T151">
        <v>3</v>
      </c>
      <c r="U151">
        <v>3</v>
      </c>
      <c r="V151">
        <v>6</v>
      </c>
      <c r="W151">
        <f t="shared" si="34"/>
        <v>1</v>
      </c>
      <c r="X151">
        <f t="shared" si="35"/>
        <v>0</v>
      </c>
      <c r="Y151" t="s">
        <v>144</v>
      </c>
      <c r="Z151">
        <f t="shared" si="36"/>
        <v>0</v>
      </c>
      <c r="AA151">
        <f>IF(OR(AE151={"Native american","native american or alaska native"}),1,0)</f>
        <v>0</v>
      </c>
      <c r="AB151">
        <f>IF(OR(AE151={"asian","asian american"}),1,0)</f>
        <v>0</v>
      </c>
      <c r="AC151">
        <f>IF(OR(AE151={"black american or african american","black"}),1,0)</f>
        <v>0</v>
      </c>
      <c r="AD151">
        <f>IF(OR(AE151={"White","White American or European American"}),1,0)</f>
        <v>1</v>
      </c>
      <c r="AE151" t="s">
        <v>61</v>
      </c>
      <c r="AF151">
        <f>IF(OR(AH151={"female","f"}),1,0)</f>
        <v>0</v>
      </c>
      <c r="AG151">
        <f>IF(OR(AH151={"m","male"}),1,0)</f>
        <v>1</v>
      </c>
      <c r="AH151" t="s">
        <v>54</v>
      </c>
      <c r="AI151">
        <v>39.753442790000001</v>
      </c>
      <c r="AJ151">
        <v>-79.084359559999996</v>
      </c>
      <c r="AK151">
        <v>39.753442999999997</v>
      </c>
      <c r="AL151">
        <v>-79.084360000000004</v>
      </c>
      <c r="AM151" t="s">
        <v>998</v>
      </c>
      <c r="AN151" t="str">
        <f t="shared" si="38"/>
        <v>PA 15558, USA</v>
      </c>
      <c r="AO151" t="str">
        <f t="shared" si="39"/>
        <v>PA</v>
      </c>
      <c r="AP151">
        <f>IF(OR(AO151={"AZ","ID","KS","KY","LA","NM","NV","OK","SD","TX","WV"}),0,0)</f>
        <v>0</v>
      </c>
      <c r="AQ151">
        <f>IF(OR(AO151={"AR","MO","MS","MT","OH","VT"}),1,0)</f>
        <v>0</v>
      </c>
      <c r="AR151">
        <f>IF(OR(AO151={"FL","GA","ME","ND","NH","SC","TN","WA","WI","WI","WY"}),2,0)</f>
        <v>0</v>
      </c>
      <c r="AS151">
        <f>IF(OR(AO151={"LN","UT"}),3,0)</f>
        <v>0</v>
      </c>
      <c r="AT151">
        <f>IF(OR(AO151={"AL","CO","VA"}),4,0)</f>
        <v>0</v>
      </c>
      <c r="AU151">
        <f>IF(OR(AO151={"DE","MN","NC","NE","OR","PA"}),5,0)</f>
        <v>5</v>
      </c>
      <c r="AV151">
        <f>IF(OR(AO151={"LA","MI","RI"}),7,0)</f>
        <v>0</v>
      </c>
      <c r="AW151">
        <f>IF(OR(AO151={"CA","IL","MD"}),8,0)</f>
        <v>0</v>
      </c>
      <c r="AX151">
        <f>IF(OR(AO151={"CT","DC","MA"}),9,0)</f>
        <v>0</v>
      </c>
      <c r="AY151">
        <f>IF(OR(AO151={"NJ","NY"}),10,0)</f>
        <v>0</v>
      </c>
      <c r="AZ151">
        <f t="shared" si="37"/>
        <v>5</v>
      </c>
      <c r="BA151">
        <f t="shared" si="40"/>
        <v>1</v>
      </c>
      <c r="BB151">
        <f t="shared" si="41"/>
        <v>0</v>
      </c>
    </row>
    <row r="152" spans="1:54" x14ac:dyDescent="0.25">
      <c r="A152">
        <v>181</v>
      </c>
      <c r="B152" t="s">
        <v>442</v>
      </c>
      <c r="C152" t="s">
        <v>443</v>
      </c>
      <c r="D152" s="1">
        <v>41481</v>
      </c>
      <c r="E152" s="3">
        <v>0</v>
      </c>
      <c r="F152" s="3">
        <v>1</v>
      </c>
      <c r="G152" s="3">
        <v>0</v>
      </c>
      <c r="I152" s="3">
        <v>42</v>
      </c>
      <c r="J152" s="3">
        <f t="shared" si="42"/>
        <v>0</v>
      </c>
      <c r="K152" s="3">
        <f t="shared" si="43"/>
        <v>0</v>
      </c>
      <c r="L152" s="3">
        <f t="shared" si="44"/>
        <v>0</v>
      </c>
      <c r="M152" s="3">
        <f t="shared" si="45"/>
        <v>0</v>
      </c>
      <c r="N152" s="3">
        <f t="shared" si="46"/>
        <v>0</v>
      </c>
      <c r="O152" s="3">
        <f t="shared" si="47"/>
        <v>0</v>
      </c>
      <c r="P152" s="3">
        <f t="shared" si="48"/>
        <v>1</v>
      </c>
      <c r="Q152" s="3">
        <f t="shared" si="49"/>
        <v>0</v>
      </c>
      <c r="R152" s="3" t="s">
        <v>1163</v>
      </c>
      <c r="S152" t="s">
        <v>444</v>
      </c>
      <c r="T152">
        <v>7</v>
      </c>
      <c r="U152">
        <v>0</v>
      </c>
      <c r="V152">
        <v>7</v>
      </c>
      <c r="W152">
        <f t="shared" si="34"/>
        <v>0</v>
      </c>
      <c r="X152">
        <f t="shared" si="35"/>
        <v>0</v>
      </c>
      <c r="Y152" t="s">
        <v>15</v>
      </c>
      <c r="Z152">
        <f t="shared" si="36"/>
        <v>1</v>
      </c>
      <c r="AA152">
        <f>IF(OR(AE152={"Native american","native american or alaska native"}),1,0)</f>
        <v>0</v>
      </c>
      <c r="AB152">
        <f>IF(OR(AE152={"asian","asian american"}),1,0)</f>
        <v>0</v>
      </c>
      <c r="AC152">
        <f>IF(OR(AE152={"black american or african american","black"}),1,0)</f>
        <v>0</v>
      </c>
      <c r="AD152">
        <f>IF(OR(AE152={"White","White American or European American"}),1,0)</f>
        <v>0</v>
      </c>
      <c r="AE152" t="s">
        <v>39</v>
      </c>
      <c r="AF152">
        <f>IF(OR(AH152={"female","f"}),1,0)</f>
        <v>0</v>
      </c>
      <c r="AG152">
        <f>IF(OR(AH152={"m","male"}),1,0)</f>
        <v>1</v>
      </c>
      <c r="AH152" t="s">
        <v>54</v>
      </c>
      <c r="AI152">
        <v>25.867010499999999</v>
      </c>
      <c r="AJ152">
        <v>-80.291462679999995</v>
      </c>
      <c r="AK152">
        <v>25.867011000000002</v>
      </c>
      <c r="AL152">
        <v>-80.291462999999993</v>
      </c>
      <c r="AM152" t="s">
        <v>999</v>
      </c>
      <c r="AN152" t="str">
        <f t="shared" si="38"/>
        <v>FL 33012, USA</v>
      </c>
      <c r="AO152" t="str">
        <f t="shared" si="39"/>
        <v>FL</v>
      </c>
      <c r="AP152">
        <f>IF(OR(AO152={"AZ","ID","KS","KY","LA","NM","NV","OK","SD","TX","WV"}),0,0)</f>
        <v>0</v>
      </c>
      <c r="AQ152">
        <f>IF(OR(AO152={"AR","MO","MS","MT","OH","VT"}),1,0)</f>
        <v>0</v>
      </c>
      <c r="AR152">
        <f>IF(OR(AO152={"FL","GA","ME","ND","NH","SC","TN","WA","WI","WI","WY"}),2,0)</f>
        <v>2</v>
      </c>
      <c r="AS152">
        <f>IF(OR(AO152={"LN","UT"}),3,0)</f>
        <v>0</v>
      </c>
      <c r="AT152">
        <f>IF(OR(AO152={"AL","CO","VA"}),4,0)</f>
        <v>0</v>
      </c>
      <c r="AU152">
        <f>IF(OR(AO152={"DE","MN","NC","NE","OR","PA"}),5,0)</f>
        <v>0</v>
      </c>
      <c r="AV152">
        <f>IF(OR(AO152={"LA","MI","RI"}),7,0)</f>
        <v>0</v>
      </c>
      <c r="AW152">
        <f>IF(OR(AO152={"CA","IL","MD"}),8,0)</f>
        <v>0</v>
      </c>
      <c r="AX152">
        <f>IF(OR(AO152={"CT","DC","MA"}),9,0)</f>
        <v>0</v>
      </c>
      <c r="AY152">
        <f>IF(OR(AO152={"NJ","NY"}),10,0)</f>
        <v>0</v>
      </c>
      <c r="AZ152">
        <f t="shared" si="37"/>
        <v>2</v>
      </c>
      <c r="BA152">
        <f t="shared" si="40"/>
        <v>0</v>
      </c>
      <c r="BB152">
        <f t="shared" si="41"/>
        <v>1</v>
      </c>
    </row>
    <row r="153" spans="1:54" x14ac:dyDescent="0.25">
      <c r="A153">
        <v>182</v>
      </c>
      <c r="B153" t="s">
        <v>445</v>
      </c>
      <c r="C153" t="s">
        <v>443</v>
      </c>
      <c r="D153" s="1">
        <v>41481</v>
      </c>
      <c r="E153" s="3">
        <v>0</v>
      </c>
      <c r="F153" s="3">
        <v>1</v>
      </c>
      <c r="G153" s="3">
        <v>0</v>
      </c>
      <c r="I153" s="3">
        <v>42</v>
      </c>
      <c r="J153" s="3">
        <f t="shared" si="42"/>
        <v>0</v>
      </c>
      <c r="K153" s="3">
        <f t="shared" si="43"/>
        <v>0</v>
      </c>
      <c r="L153" s="3">
        <f t="shared" si="44"/>
        <v>0</v>
      </c>
      <c r="M153" s="3">
        <f t="shared" si="45"/>
        <v>0</v>
      </c>
      <c r="N153" s="3">
        <f t="shared" si="46"/>
        <v>0</v>
      </c>
      <c r="O153" s="3">
        <f t="shared" si="47"/>
        <v>0</v>
      </c>
      <c r="P153" s="3">
        <f t="shared" si="48"/>
        <v>1</v>
      </c>
      <c r="Q153" s="3">
        <f t="shared" si="49"/>
        <v>0</v>
      </c>
      <c r="R153" s="3" t="s">
        <v>1163</v>
      </c>
      <c r="S153" t="s">
        <v>446</v>
      </c>
      <c r="T153">
        <v>7</v>
      </c>
      <c r="U153">
        <v>0</v>
      </c>
      <c r="V153">
        <v>6</v>
      </c>
      <c r="W153">
        <f t="shared" si="34"/>
        <v>1</v>
      </c>
      <c r="X153">
        <f t="shared" si="35"/>
        <v>0</v>
      </c>
      <c r="Y153" t="s">
        <v>144</v>
      </c>
      <c r="Z153">
        <f t="shared" si="36"/>
        <v>0</v>
      </c>
      <c r="AA153">
        <f>IF(OR(AE153={"Native american","native american or alaska native"}),1,0)</f>
        <v>0</v>
      </c>
      <c r="AB153">
        <f>IF(OR(AE153={"asian","asian american"}),1,0)</f>
        <v>0</v>
      </c>
      <c r="AC153">
        <f>IF(OR(AE153={"black american or african american","black"}),1,0)</f>
        <v>0</v>
      </c>
      <c r="AD153">
        <f>IF(OR(AE153={"White","White American or European American"}),1,0)</f>
        <v>0</v>
      </c>
      <c r="AE153" t="s">
        <v>110</v>
      </c>
      <c r="AF153">
        <f>IF(OR(AH153={"female","f"}),1,0)</f>
        <v>0</v>
      </c>
      <c r="AG153">
        <f>IF(OR(AH153={"m","male"}),1,0)</f>
        <v>1</v>
      </c>
      <c r="AH153" t="s">
        <v>54</v>
      </c>
      <c r="AI153">
        <v>25.852945470000002</v>
      </c>
      <c r="AJ153">
        <v>-80.283169749999999</v>
      </c>
      <c r="AK153">
        <v>25.852944999999998</v>
      </c>
      <c r="AL153">
        <v>-80.283169999999998</v>
      </c>
      <c r="AM153" t="s">
        <v>1000</v>
      </c>
      <c r="AN153" t="str">
        <f t="shared" si="38"/>
        <v>FL 33012, USA</v>
      </c>
      <c r="AO153" t="str">
        <f t="shared" si="39"/>
        <v>FL</v>
      </c>
      <c r="AP153">
        <f>IF(OR(AO153={"AZ","ID","KS","KY","LA","NM","NV","OK","SD","TX","WV"}),0,0)</f>
        <v>0</v>
      </c>
      <c r="AQ153">
        <f>IF(OR(AO153={"AR","MO","MS","MT","OH","VT"}),1,0)</f>
        <v>0</v>
      </c>
      <c r="AR153">
        <f>IF(OR(AO153={"FL","GA","ME","ND","NH","SC","TN","WA","WI","WI","WY"}),2,0)</f>
        <v>2</v>
      </c>
      <c r="AS153">
        <f>IF(OR(AO153={"LN","UT"}),3,0)</f>
        <v>0</v>
      </c>
      <c r="AT153">
        <f>IF(OR(AO153={"AL","CO","VA"}),4,0)</f>
        <v>0</v>
      </c>
      <c r="AU153">
        <f>IF(OR(AO153={"DE","MN","NC","NE","OR","PA"}),5,0)</f>
        <v>0</v>
      </c>
      <c r="AV153">
        <f>IF(OR(AO153={"LA","MI","RI"}),7,0)</f>
        <v>0</v>
      </c>
      <c r="AW153">
        <f>IF(OR(AO153={"CA","IL","MD"}),8,0)</f>
        <v>0</v>
      </c>
      <c r="AX153">
        <f>IF(OR(AO153={"CT","DC","MA"}),9,0)</f>
        <v>0</v>
      </c>
      <c r="AY153">
        <f>IF(OR(AO153={"NJ","NY"}),10,0)</f>
        <v>0</v>
      </c>
      <c r="AZ153">
        <f t="shared" si="37"/>
        <v>2</v>
      </c>
      <c r="BA153">
        <f t="shared" si="40"/>
        <v>0</v>
      </c>
      <c r="BB153">
        <f t="shared" si="41"/>
        <v>1</v>
      </c>
    </row>
    <row r="154" spans="1:54" x14ac:dyDescent="0.25">
      <c r="A154">
        <v>183</v>
      </c>
      <c r="B154" t="s">
        <v>447</v>
      </c>
      <c r="C154" t="s">
        <v>448</v>
      </c>
      <c r="D154" s="1">
        <v>41432</v>
      </c>
      <c r="E154" s="3">
        <v>0</v>
      </c>
      <c r="F154" s="3">
        <v>1</v>
      </c>
      <c r="G154" s="3">
        <v>0</v>
      </c>
      <c r="I154" s="3">
        <v>23</v>
      </c>
      <c r="J154" s="3">
        <f t="shared" si="42"/>
        <v>0</v>
      </c>
      <c r="K154" s="3">
        <f t="shared" si="43"/>
        <v>0</v>
      </c>
      <c r="L154" s="3">
        <f t="shared" si="44"/>
        <v>0</v>
      </c>
      <c r="M154" s="3">
        <f t="shared" si="45"/>
        <v>0</v>
      </c>
      <c r="N154" s="3">
        <f t="shared" si="46"/>
        <v>0</v>
      </c>
      <c r="O154" s="3">
        <f t="shared" si="47"/>
        <v>1</v>
      </c>
      <c r="P154" s="3">
        <f t="shared" si="48"/>
        <v>0</v>
      </c>
      <c r="Q154" s="3">
        <f t="shared" si="49"/>
        <v>0</v>
      </c>
      <c r="R154" s="3" t="s">
        <v>1165</v>
      </c>
      <c r="S154" t="s">
        <v>449</v>
      </c>
      <c r="T154">
        <v>6</v>
      </c>
      <c r="U154">
        <v>3</v>
      </c>
      <c r="V154">
        <v>9</v>
      </c>
      <c r="W154">
        <f t="shared" si="34"/>
        <v>0</v>
      </c>
      <c r="X154">
        <f t="shared" si="35"/>
        <v>1</v>
      </c>
      <c r="Y154" t="s">
        <v>19</v>
      </c>
      <c r="Z154">
        <f t="shared" si="36"/>
        <v>0</v>
      </c>
      <c r="AA154">
        <f>IF(OR(AE154={"Native american","native american or alaska native"}),1,0)</f>
        <v>0</v>
      </c>
      <c r="AB154">
        <f>IF(OR(AE154={"asian","asian american"}),1,0)</f>
        <v>0</v>
      </c>
      <c r="AC154">
        <f>IF(OR(AE154={"black american or african american","black"}),1,0)</f>
        <v>0</v>
      </c>
      <c r="AD154">
        <f>IF(OR(AE154={"White","White American or European American"}),1,0)</f>
        <v>1</v>
      </c>
      <c r="AE154" t="s">
        <v>25</v>
      </c>
      <c r="AF154">
        <f>IF(OR(AH154={"female","f"}),1,0)</f>
        <v>0</v>
      </c>
      <c r="AG154">
        <f>IF(OR(AH154={"m","male"}),1,0)</f>
        <v>1</v>
      </c>
      <c r="AH154" t="s">
        <v>54</v>
      </c>
      <c r="AI154">
        <v>34.008617000000001</v>
      </c>
      <c r="AJ154">
        <v>-118.494754</v>
      </c>
      <c r="AK154">
        <v>34.008617000000001</v>
      </c>
      <c r="AL154">
        <v>-118.494754</v>
      </c>
      <c r="AM154" t="s">
        <v>1001</v>
      </c>
      <c r="AN154" t="str">
        <f t="shared" si="38"/>
        <v>CA 90401, USA</v>
      </c>
      <c r="AO154" t="str">
        <f t="shared" si="39"/>
        <v>CA</v>
      </c>
      <c r="AP154">
        <f>IF(OR(AO154={"AZ","ID","KS","KY","LA","NM","NV","OK","SD","TX","WV"}),0,0)</f>
        <v>0</v>
      </c>
      <c r="AQ154">
        <f>IF(OR(AO154={"AR","MO","MS","MT","OH","VT"}),1,0)</f>
        <v>0</v>
      </c>
      <c r="AR154">
        <f>IF(OR(AO154={"FL","GA","ME","ND","NH","SC","TN","WA","WI","WI","WY"}),2,0)</f>
        <v>0</v>
      </c>
      <c r="AS154">
        <f>IF(OR(AO154={"LN","UT"}),3,0)</f>
        <v>0</v>
      </c>
      <c r="AT154">
        <f>IF(OR(AO154={"AL","CO","VA"}),4,0)</f>
        <v>0</v>
      </c>
      <c r="AU154">
        <f>IF(OR(AO154={"DE","MN","NC","NE","OR","PA"}),5,0)</f>
        <v>0</v>
      </c>
      <c r="AV154">
        <f>IF(OR(AO154={"LA","MI","RI"}),7,0)</f>
        <v>0</v>
      </c>
      <c r="AW154">
        <f>IF(OR(AO154={"CA","IL","MD"}),8,0)</f>
        <v>8</v>
      </c>
      <c r="AX154">
        <f>IF(OR(AO154={"CT","DC","MA"}),9,0)</f>
        <v>0</v>
      </c>
      <c r="AY154">
        <f>IF(OR(AO154={"NJ","NY"}),10,0)</f>
        <v>0</v>
      </c>
      <c r="AZ154">
        <f t="shared" si="37"/>
        <v>8</v>
      </c>
      <c r="BA154">
        <f t="shared" si="40"/>
        <v>1</v>
      </c>
      <c r="BB154">
        <f t="shared" si="41"/>
        <v>0</v>
      </c>
    </row>
    <row r="155" spans="1:54" x14ac:dyDescent="0.25">
      <c r="A155">
        <v>184</v>
      </c>
      <c r="B155" t="s">
        <v>450</v>
      </c>
      <c r="C155" t="s">
        <v>448</v>
      </c>
      <c r="D155" s="1">
        <v>41432</v>
      </c>
      <c r="E155" s="3">
        <v>0</v>
      </c>
      <c r="F155" s="3">
        <v>1</v>
      </c>
      <c r="G155" s="3">
        <v>0</v>
      </c>
      <c r="I155" s="3">
        <v>23</v>
      </c>
      <c r="J155" s="3">
        <f t="shared" si="42"/>
        <v>0</v>
      </c>
      <c r="K155" s="3">
        <f t="shared" si="43"/>
        <v>0</v>
      </c>
      <c r="L155" s="3">
        <f t="shared" si="44"/>
        <v>0</v>
      </c>
      <c r="M155" s="3">
        <f t="shared" si="45"/>
        <v>0</v>
      </c>
      <c r="N155" s="3">
        <f t="shared" si="46"/>
        <v>0</v>
      </c>
      <c r="O155" s="3">
        <f t="shared" si="47"/>
        <v>1</v>
      </c>
      <c r="P155" s="3">
        <f t="shared" si="48"/>
        <v>0</v>
      </c>
      <c r="Q155" s="3">
        <f t="shared" si="49"/>
        <v>0</v>
      </c>
      <c r="R155" s="3" t="s">
        <v>1165</v>
      </c>
      <c r="S155" t="s">
        <v>451</v>
      </c>
      <c r="T155">
        <v>6</v>
      </c>
      <c r="U155">
        <v>3</v>
      </c>
      <c r="V155">
        <v>8</v>
      </c>
      <c r="W155">
        <f t="shared" si="34"/>
        <v>0</v>
      </c>
      <c r="X155">
        <f t="shared" si="35"/>
        <v>1</v>
      </c>
      <c r="Y155" t="s">
        <v>19</v>
      </c>
      <c r="Z155">
        <f t="shared" si="36"/>
        <v>0</v>
      </c>
      <c r="AA155">
        <f>IF(OR(AE155={"Native american","native american or alaska native"}),1,0)</f>
        <v>0</v>
      </c>
      <c r="AB155">
        <f>IF(OR(AE155={"asian","asian american"}),1,0)</f>
        <v>0</v>
      </c>
      <c r="AC155">
        <f>IF(OR(AE155={"black american or african american","black"}),1,0)</f>
        <v>0</v>
      </c>
      <c r="AD155">
        <f>IF(OR(AE155={"White","White American or European American"}),1,0)</f>
        <v>1</v>
      </c>
      <c r="AE155" t="s">
        <v>61</v>
      </c>
      <c r="AF155">
        <f>IF(OR(AH155={"female","f"}),1,0)</f>
        <v>0</v>
      </c>
      <c r="AG155">
        <f>IF(OR(AH155={"m","male"}),1,0)</f>
        <v>1</v>
      </c>
      <c r="AH155" t="s">
        <v>54</v>
      </c>
      <c r="AI155">
        <v>34.023191490000002</v>
      </c>
      <c r="AJ155">
        <v>-118.4815644</v>
      </c>
      <c r="AK155">
        <v>34.023190999999997</v>
      </c>
      <c r="AL155">
        <v>-118.48156400000001</v>
      </c>
      <c r="AM155" t="s">
        <v>1002</v>
      </c>
      <c r="AN155" t="str">
        <f t="shared" si="38"/>
        <v>CA 90404, USA</v>
      </c>
      <c r="AO155" t="str">
        <f t="shared" si="39"/>
        <v>CA</v>
      </c>
      <c r="AP155">
        <f>IF(OR(AO155={"AZ","ID","KS","KY","LA","NM","NV","OK","SD","TX","WV"}),0,0)</f>
        <v>0</v>
      </c>
      <c r="AQ155">
        <f>IF(OR(AO155={"AR","MO","MS","MT","OH","VT"}),1,0)</f>
        <v>0</v>
      </c>
      <c r="AR155">
        <f>IF(OR(AO155={"FL","GA","ME","ND","NH","SC","TN","WA","WI","WI","WY"}),2,0)</f>
        <v>0</v>
      </c>
      <c r="AS155">
        <f>IF(OR(AO155={"LN","UT"}),3,0)</f>
        <v>0</v>
      </c>
      <c r="AT155">
        <f>IF(OR(AO155={"AL","CO","VA"}),4,0)</f>
        <v>0</v>
      </c>
      <c r="AU155">
        <f>IF(OR(AO155={"DE","MN","NC","NE","OR","PA"}),5,0)</f>
        <v>0</v>
      </c>
      <c r="AV155">
        <f>IF(OR(AO155={"LA","MI","RI"}),7,0)</f>
        <v>0</v>
      </c>
      <c r="AW155">
        <f>IF(OR(AO155={"CA","IL","MD"}),8,0)</f>
        <v>8</v>
      </c>
      <c r="AX155">
        <f>IF(OR(AO155={"CT","DC","MA"}),9,0)</f>
        <v>0</v>
      </c>
      <c r="AY155">
        <f>IF(OR(AO155={"NJ","NY"}),10,0)</f>
        <v>0</v>
      </c>
      <c r="AZ155">
        <f t="shared" si="37"/>
        <v>8</v>
      </c>
      <c r="BA155">
        <f t="shared" si="40"/>
        <v>1</v>
      </c>
      <c r="BB155">
        <f t="shared" si="41"/>
        <v>0</v>
      </c>
    </row>
    <row r="156" spans="1:54" x14ac:dyDescent="0.25">
      <c r="A156">
        <v>185</v>
      </c>
      <c r="B156" t="s">
        <v>452</v>
      </c>
      <c r="C156" t="s">
        <v>453</v>
      </c>
      <c r="D156" s="1">
        <v>41388</v>
      </c>
      <c r="E156" s="3">
        <v>0</v>
      </c>
      <c r="F156" s="3">
        <v>1</v>
      </c>
      <c r="G156" s="3">
        <v>0</v>
      </c>
      <c r="I156" s="3">
        <v>43</v>
      </c>
      <c r="J156" s="3">
        <f t="shared" si="42"/>
        <v>0</v>
      </c>
      <c r="K156" s="3">
        <f t="shared" si="43"/>
        <v>0</v>
      </c>
      <c r="L156" s="3">
        <f t="shared" si="44"/>
        <v>0</v>
      </c>
      <c r="M156" s="3">
        <f t="shared" si="45"/>
        <v>0</v>
      </c>
      <c r="N156" s="3">
        <f t="shared" si="46"/>
        <v>0</v>
      </c>
      <c r="O156" s="3">
        <f t="shared" si="47"/>
        <v>1</v>
      </c>
      <c r="P156" s="3">
        <f t="shared" si="48"/>
        <v>0</v>
      </c>
      <c r="Q156" s="3">
        <f t="shared" si="49"/>
        <v>0</v>
      </c>
      <c r="R156" s="3" t="s">
        <v>1165</v>
      </c>
      <c r="S156" t="s">
        <v>454</v>
      </c>
      <c r="T156">
        <v>7</v>
      </c>
      <c r="U156">
        <v>1</v>
      </c>
      <c r="V156">
        <v>7</v>
      </c>
      <c r="W156">
        <f t="shared" si="34"/>
        <v>0</v>
      </c>
      <c r="X156">
        <f t="shared" si="35"/>
        <v>0</v>
      </c>
      <c r="Y156" t="s">
        <v>52</v>
      </c>
      <c r="Z156">
        <f t="shared" si="36"/>
        <v>0</v>
      </c>
      <c r="AA156">
        <f>IF(OR(AE156={"Native american","native american or alaska native"}),1,0)</f>
        <v>0</v>
      </c>
      <c r="AB156">
        <f>IF(OR(AE156={"asian","asian american"}),1,0)</f>
        <v>0</v>
      </c>
      <c r="AC156">
        <f>IF(OR(AE156={"black american or african american","black"}),1,0)</f>
        <v>0</v>
      </c>
      <c r="AD156">
        <f>IF(OR(AE156={"White","White American or European American"}),1,0)</f>
        <v>1</v>
      </c>
      <c r="AE156" t="s">
        <v>61</v>
      </c>
      <c r="AF156">
        <f>IF(OR(AH156={"female","f"}),1,0)</f>
        <v>0</v>
      </c>
      <c r="AG156">
        <f>IF(OR(AH156={"m","male"}),1,0)</f>
        <v>1</v>
      </c>
      <c r="AH156" t="s">
        <v>54</v>
      </c>
      <c r="AI156">
        <v>39.542313350000001</v>
      </c>
      <c r="AJ156">
        <v>-90.330298519999999</v>
      </c>
      <c r="AK156">
        <v>39.542313</v>
      </c>
      <c r="AL156">
        <v>-90.330298999999997</v>
      </c>
      <c r="AM156" t="s">
        <v>1003</v>
      </c>
      <c r="AN156" t="str">
        <f t="shared" si="38"/>
        <v>IL 62663, USA</v>
      </c>
      <c r="AO156" t="str">
        <f t="shared" si="39"/>
        <v>IL</v>
      </c>
      <c r="AP156">
        <f>IF(OR(AO156={"AZ","ID","KS","KY","LA","NM","NV","OK","SD","TX","WV"}),0,0)</f>
        <v>0</v>
      </c>
      <c r="AQ156">
        <f>IF(OR(AO156={"AR","MO","MS","MT","OH","VT"}),1,0)</f>
        <v>0</v>
      </c>
      <c r="AR156">
        <f>IF(OR(AO156={"FL","GA","ME","ND","NH","SC","TN","WA","WI","WI","WY"}),2,0)</f>
        <v>0</v>
      </c>
      <c r="AS156">
        <f>IF(OR(AO156={"LN","UT"}),3,0)</f>
        <v>0</v>
      </c>
      <c r="AT156">
        <f>IF(OR(AO156={"AL","CO","VA"}),4,0)</f>
        <v>0</v>
      </c>
      <c r="AU156">
        <f>IF(OR(AO156={"DE","MN","NC","NE","OR","PA"}),5,0)</f>
        <v>0</v>
      </c>
      <c r="AV156">
        <f>IF(OR(AO156={"LA","MI","RI"}),7,0)</f>
        <v>0</v>
      </c>
      <c r="AW156">
        <f>IF(OR(AO156={"CA","IL","MD"}),8,0)</f>
        <v>8</v>
      </c>
      <c r="AX156">
        <f>IF(OR(AO156={"CT","DC","MA"}),9,0)</f>
        <v>0</v>
      </c>
      <c r="AY156">
        <f>IF(OR(AO156={"NJ","NY"}),10,0)</f>
        <v>0</v>
      </c>
      <c r="AZ156">
        <f t="shared" si="37"/>
        <v>8</v>
      </c>
      <c r="BA156">
        <f t="shared" si="40"/>
        <v>1</v>
      </c>
      <c r="BB156">
        <f t="shared" si="41"/>
        <v>0</v>
      </c>
    </row>
    <row r="157" spans="1:54" x14ac:dyDescent="0.25">
      <c r="A157">
        <v>187</v>
      </c>
      <c r="B157" t="s">
        <v>456</v>
      </c>
      <c r="C157" t="s">
        <v>455</v>
      </c>
      <c r="D157" s="1">
        <v>41385</v>
      </c>
      <c r="E157" s="3">
        <v>0</v>
      </c>
      <c r="F157" s="3">
        <v>1</v>
      </c>
      <c r="G157" s="3">
        <v>0</v>
      </c>
      <c r="I157" s="3">
        <v>27</v>
      </c>
      <c r="J157" s="3">
        <f t="shared" si="42"/>
        <v>0</v>
      </c>
      <c r="K157" s="3">
        <f t="shared" si="43"/>
        <v>0</v>
      </c>
      <c r="L157" s="3">
        <f t="shared" si="44"/>
        <v>0</v>
      </c>
      <c r="M157" s="3">
        <f t="shared" si="45"/>
        <v>0</v>
      </c>
      <c r="N157" s="3">
        <f t="shared" si="46"/>
        <v>0</v>
      </c>
      <c r="O157" s="3">
        <f t="shared" si="47"/>
        <v>1</v>
      </c>
      <c r="P157" s="3">
        <f t="shared" si="48"/>
        <v>0</v>
      </c>
      <c r="Q157" s="3">
        <f t="shared" si="49"/>
        <v>0</v>
      </c>
      <c r="R157" s="3" t="s">
        <v>1165</v>
      </c>
      <c r="S157" t="s">
        <v>457</v>
      </c>
      <c r="T157">
        <v>5</v>
      </c>
      <c r="U157">
        <v>0</v>
      </c>
      <c r="V157">
        <v>4</v>
      </c>
      <c r="W157">
        <f t="shared" si="34"/>
        <v>0</v>
      </c>
      <c r="X157">
        <f t="shared" si="35"/>
        <v>0</v>
      </c>
      <c r="Y157" t="s">
        <v>52</v>
      </c>
      <c r="Z157">
        <f t="shared" si="36"/>
        <v>0</v>
      </c>
      <c r="AA157">
        <f>IF(OR(AE157={"Native american","native american or alaska native"}),1,0)</f>
        <v>0</v>
      </c>
      <c r="AB157">
        <f>IF(OR(AE157={"asian","asian american"}),1,0)</f>
        <v>0</v>
      </c>
      <c r="AC157">
        <f>IF(OR(AE157={"black american or african american","black"}),1,0)</f>
        <v>1</v>
      </c>
      <c r="AD157">
        <f>IF(OR(AE157={"White","White American or European American"}),1,0)</f>
        <v>0</v>
      </c>
      <c r="AE157" t="s">
        <v>53</v>
      </c>
      <c r="AF157">
        <f>IF(OR(AH157={"female","f"}),1,0)</f>
        <v>0</v>
      </c>
      <c r="AG157">
        <f>IF(OR(AH157={"m","male"}),1,0)</f>
        <v>1</v>
      </c>
      <c r="AH157" t="s">
        <v>54</v>
      </c>
      <c r="AI157">
        <v>47.309097209999997</v>
      </c>
      <c r="AJ157">
        <v>-122.3357553</v>
      </c>
      <c r="AK157">
        <v>47.309097000000001</v>
      </c>
      <c r="AL157">
        <v>-122.33575500000001</v>
      </c>
      <c r="AM157" t="s">
        <v>1004</v>
      </c>
      <c r="AN157" t="str">
        <f t="shared" si="38"/>
        <v>WA 98023, USA</v>
      </c>
      <c r="AO157" t="str">
        <f t="shared" si="39"/>
        <v>WA</v>
      </c>
      <c r="AP157">
        <f>IF(OR(AO157={"AZ","ID","KS","KY","LA","NM","NV","OK","SD","TX","WV"}),0,0)</f>
        <v>0</v>
      </c>
      <c r="AQ157">
        <f>IF(OR(AO157={"AR","MO","MS","MT","OH","VT"}),1,0)</f>
        <v>0</v>
      </c>
      <c r="AR157">
        <f>IF(OR(AO157={"FL","GA","ME","ND","NH","SC","TN","WA","WI","WI","WY"}),2,0)</f>
        <v>2</v>
      </c>
      <c r="AS157">
        <f>IF(OR(AO157={"LN","UT"}),3,0)</f>
        <v>0</v>
      </c>
      <c r="AT157">
        <f>IF(OR(AO157={"AL","CO","VA"}),4,0)</f>
        <v>0</v>
      </c>
      <c r="AU157">
        <f>IF(OR(AO157={"DE","MN","NC","NE","OR","PA"}),5,0)</f>
        <v>0</v>
      </c>
      <c r="AV157">
        <f>IF(OR(AO157={"LA","MI","RI"}),7,0)</f>
        <v>0</v>
      </c>
      <c r="AW157">
        <f>IF(OR(AO157={"CA","IL","MD"}),8,0)</f>
        <v>0</v>
      </c>
      <c r="AX157">
        <f>IF(OR(AO157={"CT","DC","MA"}),9,0)</f>
        <v>0</v>
      </c>
      <c r="AY157">
        <f>IF(OR(AO157={"NJ","NY"}),10,0)</f>
        <v>0</v>
      </c>
      <c r="AZ157">
        <f t="shared" si="37"/>
        <v>2</v>
      </c>
      <c r="BA157">
        <f t="shared" si="40"/>
        <v>0</v>
      </c>
      <c r="BB157">
        <f t="shared" si="41"/>
        <v>1</v>
      </c>
    </row>
    <row r="158" spans="1:54" x14ac:dyDescent="0.25">
      <c r="A158">
        <v>189</v>
      </c>
      <c r="B158" t="s">
        <v>458</v>
      </c>
      <c r="C158" t="s">
        <v>459</v>
      </c>
      <c r="D158" s="1">
        <v>41346</v>
      </c>
      <c r="E158" s="3">
        <v>0</v>
      </c>
      <c r="F158" s="3">
        <v>1</v>
      </c>
      <c r="G158" s="3">
        <v>0</v>
      </c>
      <c r="I158" s="3">
        <v>64</v>
      </c>
      <c r="J158" s="3">
        <f t="shared" si="42"/>
        <v>0</v>
      </c>
      <c r="K158" s="3">
        <f t="shared" si="43"/>
        <v>0</v>
      </c>
      <c r="L158" s="3">
        <f t="shared" si="44"/>
        <v>0</v>
      </c>
      <c r="M158" s="3">
        <f t="shared" si="45"/>
        <v>0</v>
      </c>
      <c r="N158" s="3">
        <f t="shared" si="46"/>
        <v>0</v>
      </c>
      <c r="O158" s="3">
        <f t="shared" si="47"/>
        <v>0</v>
      </c>
      <c r="P158" s="3">
        <f t="shared" si="48"/>
        <v>1</v>
      </c>
      <c r="Q158" s="3">
        <f t="shared" si="49"/>
        <v>0</v>
      </c>
      <c r="R158" s="3" t="s">
        <v>1163</v>
      </c>
      <c r="S158" t="s">
        <v>460</v>
      </c>
      <c r="T158">
        <v>5</v>
      </c>
      <c r="U158">
        <v>2</v>
      </c>
      <c r="V158">
        <v>6</v>
      </c>
      <c r="W158">
        <f t="shared" si="34"/>
        <v>1</v>
      </c>
      <c r="X158">
        <f t="shared" si="35"/>
        <v>0</v>
      </c>
      <c r="Y158" t="s">
        <v>144</v>
      </c>
      <c r="Z158">
        <f t="shared" si="36"/>
        <v>0</v>
      </c>
      <c r="AA158">
        <f>IF(OR(AE158={"Native american","native american or alaska native"}),1,0)</f>
        <v>0</v>
      </c>
      <c r="AB158">
        <f>IF(OR(AE158={"asian","asian american"}),1,0)</f>
        <v>0</v>
      </c>
      <c r="AC158">
        <f>IF(OR(AE158={"black american or african american","black"}),1,0)</f>
        <v>0</v>
      </c>
      <c r="AD158">
        <f>IF(OR(AE158={"White","White American or European American"}),1,0)</f>
        <v>1</v>
      </c>
      <c r="AE158" t="s">
        <v>61</v>
      </c>
      <c r="AF158">
        <f>IF(OR(AH158={"female","f"}),1,0)</f>
        <v>0</v>
      </c>
      <c r="AG158">
        <f>IF(OR(AH158={"m","male"}),1,0)</f>
        <v>1</v>
      </c>
      <c r="AH158" t="s">
        <v>54</v>
      </c>
      <c r="AI158">
        <v>43.010401100000003</v>
      </c>
      <c r="AJ158">
        <v>-75.007511899999997</v>
      </c>
      <c r="AK158">
        <v>43.010401000000002</v>
      </c>
      <c r="AL158">
        <v>-75.007512000000006</v>
      </c>
      <c r="AM158" t="s">
        <v>1005</v>
      </c>
      <c r="AN158" t="str">
        <f t="shared" si="38"/>
        <v>NY 13407, USA</v>
      </c>
      <c r="AO158" t="str">
        <f t="shared" si="39"/>
        <v>NY</v>
      </c>
      <c r="AP158">
        <f>IF(OR(AO158={"AZ","ID","KS","KY","LA","NM","NV","OK","SD","TX","WV"}),0,0)</f>
        <v>0</v>
      </c>
      <c r="AQ158">
        <f>IF(OR(AO158={"AR","MO","MS","MT","OH","VT"}),1,0)</f>
        <v>0</v>
      </c>
      <c r="AR158">
        <f>IF(OR(AO158={"FL","GA","ME","ND","NH","SC","TN","WA","WI","WI","WY"}),2,0)</f>
        <v>0</v>
      </c>
      <c r="AS158">
        <f>IF(OR(AO158={"LN","UT"}),3,0)</f>
        <v>0</v>
      </c>
      <c r="AT158">
        <f>IF(OR(AO158={"AL","CO","VA"}),4,0)</f>
        <v>0</v>
      </c>
      <c r="AU158">
        <f>IF(OR(AO158={"DE","MN","NC","NE","OR","PA"}),5,0)</f>
        <v>0</v>
      </c>
      <c r="AV158">
        <f>IF(OR(AO158={"LA","MI","RI"}),7,0)</f>
        <v>0</v>
      </c>
      <c r="AW158">
        <f>IF(OR(AO158={"CA","IL","MD"}),8,0)</f>
        <v>0</v>
      </c>
      <c r="AX158">
        <f>IF(OR(AO158={"CT","DC","MA"}),9,0)</f>
        <v>0</v>
      </c>
      <c r="AY158">
        <f>IF(OR(AO158={"NJ","NY"}),10,0)</f>
        <v>10</v>
      </c>
      <c r="AZ158">
        <f t="shared" si="37"/>
        <v>10</v>
      </c>
      <c r="BA158">
        <f t="shared" si="40"/>
        <v>1</v>
      </c>
      <c r="BB158">
        <f t="shared" si="41"/>
        <v>0</v>
      </c>
    </row>
    <row r="159" spans="1:54" x14ac:dyDescent="0.25">
      <c r="A159">
        <v>190</v>
      </c>
      <c r="B159" t="s">
        <v>461</v>
      </c>
      <c r="C159" t="s">
        <v>462</v>
      </c>
      <c r="D159" s="1">
        <v>41324</v>
      </c>
      <c r="E159" s="3">
        <v>0</v>
      </c>
      <c r="F159" s="3">
        <v>0</v>
      </c>
      <c r="G159" s="3">
        <v>1</v>
      </c>
      <c r="I159" s="3">
        <v>20</v>
      </c>
      <c r="J159" s="3">
        <f t="shared" si="42"/>
        <v>0</v>
      </c>
      <c r="K159" s="3">
        <f t="shared" si="43"/>
        <v>0</v>
      </c>
      <c r="L159" s="3">
        <f t="shared" si="44"/>
        <v>0</v>
      </c>
      <c r="M159" s="3">
        <f t="shared" si="45"/>
        <v>0</v>
      </c>
      <c r="N159" s="3">
        <f t="shared" si="46"/>
        <v>0</v>
      </c>
      <c r="O159" s="3">
        <f t="shared" si="47"/>
        <v>1</v>
      </c>
      <c r="P159" s="3">
        <f t="shared" si="48"/>
        <v>0</v>
      </c>
      <c r="Q159" s="3">
        <f t="shared" si="49"/>
        <v>0</v>
      </c>
      <c r="R159" s="3" t="s">
        <v>1165</v>
      </c>
      <c r="S159" t="s">
        <v>463</v>
      </c>
      <c r="T159">
        <v>4</v>
      </c>
      <c r="U159">
        <v>3</v>
      </c>
      <c r="V159">
        <v>6</v>
      </c>
      <c r="W159">
        <f t="shared" si="34"/>
        <v>0</v>
      </c>
      <c r="X159">
        <f t="shared" si="35"/>
        <v>1</v>
      </c>
      <c r="Y159" t="s">
        <v>19</v>
      </c>
      <c r="Z159">
        <f t="shared" si="36"/>
        <v>0</v>
      </c>
      <c r="AA159">
        <f>IF(OR(AE159={"Native american","native american or alaska native"}),1,0)</f>
        <v>0</v>
      </c>
      <c r="AB159">
        <f>IF(OR(AE159={"asian","asian american"}),1,0)</f>
        <v>0</v>
      </c>
      <c r="AC159">
        <f>IF(OR(AE159={"black american or african american","black"}),1,0)</f>
        <v>0</v>
      </c>
      <c r="AD159">
        <f>IF(OR(AE159={"White","White American or European American"}),1,0)</f>
        <v>1</v>
      </c>
      <c r="AE159" t="s">
        <v>61</v>
      </c>
      <c r="AF159">
        <f>IF(OR(AH159={"female","f"}),1,0)</f>
        <v>0</v>
      </c>
      <c r="AG159">
        <f>IF(OR(AH159={"m","male"}),1,0)</f>
        <v>1</v>
      </c>
      <c r="AH159" t="s">
        <v>54</v>
      </c>
      <c r="AI159">
        <v>33.54961059</v>
      </c>
      <c r="AJ159">
        <v>-117.6415707</v>
      </c>
      <c r="AK159">
        <v>33.549610999999999</v>
      </c>
      <c r="AL159">
        <v>-117.641571</v>
      </c>
      <c r="AM159" t="s">
        <v>1006</v>
      </c>
      <c r="AN159" t="str">
        <f t="shared" si="38"/>
        <v>CA 92694, USA</v>
      </c>
      <c r="AO159" t="str">
        <f t="shared" si="39"/>
        <v>CA</v>
      </c>
      <c r="AP159">
        <f>IF(OR(AO159={"AZ","ID","KS","KY","LA","NM","NV","OK","SD","TX","WV"}),0,0)</f>
        <v>0</v>
      </c>
      <c r="AQ159">
        <f>IF(OR(AO159={"AR","MO","MS","MT","OH","VT"}),1,0)</f>
        <v>0</v>
      </c>
      <c r="AR159">
        <f>IF(OR(AO159={"FL","GA","ME","ND","NH","SC","TN","WA","WI","WI","WY"}),2,0)</f>
        <v>0</v>
      </c>
      <c r="AS159">
        <f>IF(OR(AO159={"LN","UT"}),3,0)</f>
        <v>0</v>
      </c>
      <c r="AT159">
        <f>IF(OR(AO159={"AL","CO","VA"}),4,0)</f>
        <v>0</v>
      </c>
      <c r="AU159">
        <f>IF(OR(AO159={"DE","MN","NC","NE","OR","PA"}),5,0)</f>
        <v>0</v>
      </c>
      <c r="AV159">
        <f>IF(OR(AO159={"LA","MI","RI"}),7,0)</f>
        <v>0</v>
      </c>
      <c r="AW159">
        <f>IF(OR(AO159={"CA","IL","MD"}),8,0)</f>
        <v>8</v>
      </c>
      <c r="AX159">
        <f>IF(OR(AO159={"CT","DC","MA"}),9,0)</f>
        <v>0</v>
      </c>
      <c r="AY159">
        <f>IF(OR(AO159={"NJ","NY"}),10,0)</f>
        <v>0</v>
      </c>
      <c r="AZ159">
        <f t="shared" si="37"/>
        <v>8</v>
      </c>
      <c r="BA159">
        <f t="shared" si="40"/>
        <v>1</v>
      </c>
      <c r="BB159">
        <f t="shared" si="41"/>
        <v>0</v>
      </c>
    </row>
    <row r="160" spans="1:54" x14ac:dyDescent="0.25">
      <c r="A160">
        <v>191</v>
      </c>
      <c r="B160" t="s">
        <v>464</v>
      </c>
      <c r="C160" t="s">
        <v>465</v>
      </c>
      <c r="D160" s="1">
        <v>41308</v>
      </c>
      <c r="E160" s="3">
        <v>0</v>
      </c>
      <c r="F160" s="3">
        <v>0</v>
      </c>
      <c r="G160" s="3">
        <v>0</v>
      </c>
      <c r="I160" s="3">
        <v>33</v>
      </c>
      <c r="J160" s="3">
        <f t="shared" si="42"/>
        <v>0</v>
      </c>
      <c r="K160" s="3">
        <f t="shared" si="43"/>
        <v>0</v>
      </c>
      <c r="L160" s="3">
        <f t="shared" si="44"/>
        <v>0</v>
      </c>
      <c r="M160" s="3">
        <f t="shared" si="45"/>
        <v>0</v>
      </c>
      <c r="N160" s="3">
        <f t="shared" si="46"/>
        <v>0</v>
      </c>
      <c r="O160" s="3">
        <f t="shared" si="47"/>
        <v>0</v>
      </c>
      <c r="P160" s="3">
        <f t="shared" si="48"/>
        <v>0</v>
      </c>
      <c r="Q160" s="3">
        <f t="shared" si="49"/>
        <v>1</v>
      </c>
      <c r="R160" s="3" t="s">
        <v>1164</v>
      </c>
      <c r="S160" t="s">
        <v>466</v>
      </c>
      <c r="T160">
        <v>4</v>
      </c>
      <c r="U160">
        <v>2</v>
      </c>
      <c r="V160">
        <v>7</v>
      </c>
      <c r="W160">
        <f t="shared" si="34"/>
        <v>0</v>
      </c>
      <c r="X160">
        <f t="shared" si="35"/>
        <v>1</v>
      </c>
      <c r="Y160" t="s">
        <v>19</v>
      </c>
      <c r="Z160">
        <f t="shared" si="36"/>
        <v>0</v>
      </c>
      <c r="AA160">
        <f>IF(OR(AE160={"Native american","native american or alaska native"}),1,0)</f>
        <v>0</v>
      </c>
      <c r="AB160">
        <f>IF(OR(AE160={"asian","asian american"}),1,0)</f>
        <v>0</v>
      </c>
      <c r="AC160">
        <f>IF(OR(AE160={"black american or african american","black"}),1,0)</f>
        <v>1</v>
      </c>
      <c r="AD160">
        <f>IF(OR(AE160={"White","White American or European American"}),1,0)</f>
        <v>0</v>
      </c>
      <c r="AE160" t="s">
        <v>53</v>
      </c>
      <c r="AF160">
        <f>IF(OR(AH160={"female","f"}),1,0)</f>
        <v>0</v>
      </c>
      <c r="AG160">
        <f>IF(OR(AH160={"m","male"}),1,0)</f>
        <v>1</v>
      </c>
      <c r="AH160" t="s">
        <v>54</v>
      </c>
      <c r="AI160">
        <v>33.67803464</v>
      </c>
      <c r="AJ160">
        <v>-117.773628</v>
      </c>
      <c r="AK160">
        <v>33.678035000000001</v>
      </c>
      <c r="AL160">
        <v>-117.773628</v>
      </c>
      <c r="AM160" t="s">
        <v>1007</v>
      </c>
      <c r="AN160" t="str">
        <f t="shared" si="38"/>
        <v>CA 92618, USA</v>
      </c>
      <c r="AO160" t="str">
        <f t="shared" si="39"/>
        <v>CA</v>
      </c>
      <c r="AP160">
        <f>IF(OR(AO160={"AZ","ID","KS","KY","LA","NM","NV","OK","SD","TX","WV"}),0,0)</f>
        <v>0</v>
      </c>
      <c r="AQ160">
        <f>IF(OR(AO160={"AR","MO","MS","MT","OH","VT"}),1,0)</f>
        <v>0</v>
      </c>
      <c r="AR160">
        <f>IF(OR(AO160={"FL","GA","ME","ND","NH","SC","TN","WA","WI","WI","WY"}),2,0)</f>
        <v>0</v>
      </c>
      <c r="AS160">
        <f>IF(OR(AO160={"LN","UT"}),3,0)</f>
        <v>0</v>
      </c>
      <c r="AT160">
        <f>IF(OR(AO160={"AL","CO","VA"}),4,0)</f>
        <v>0</v>
      </c>
      <c r="AU160">
        <f>IF(OR(AO160={"DE","MN","NC","NE","OR","PA"}),5,0)</f>
        <v>0</v>
      </c>
      <c r="AV160">
        <f>IF(OR(AO160={"LA","MI","RI"}),7,0)</f>
        <v>0</v>
      </c>
      <c r="AW160">
        <f>IF(OR(AO160={"CA","IL","MD"}),8,0)</f>
        <v>8</v>
      </c>
      <c r="AX160">
        <f>IF(OR(AO160={"CT","DC","MA"}),9,0)</f>
        <v>0</v>
      </c>
      <c r="AY160">
        <f>IF(OR(AO160={"NJ","NY"}),10,0)</f>
        <v>0</v>
      </c>
      <c r="AZ160">
        <f t="shared" si="37"/>
        <v>8</v>
      </c>
      <c r="BA160">
        <f t="shared" si="40"/>
        <v>1</v>
      </c>
      <c r="BB160">
        <f t="shared" si="41"/>
        <v>0</v>
      </c>
    </row>
    <row r="161" spans="1:54" x14ac:dyDescent="0.25">
      <c r="A161">
        <v>192</v>
      </c>
      <c r="B161" t="s">
        <v>467</v>
      </c>
      <c r="C161" t="s">
        <v>299</v>
      </c>
      <c r="D161" s="1">
        <v>41304</v>
      </c>
      <c r="E161" s="3">
        <v>0</v>
      </c>
      <c r="F161" s="3">
        <v>0</v>
      </c>
      <c r="G161" s="3">
        <v>1</v>
      </c>
      <c r="I161" s="3">
        <v>70</v>
      </c>
      <c r="J161" s="3">
        <f t="shared" si="42"/>
        <v>0</v>
      </c>
      <c r="K161" s="3">
        <f t="shared" si="43"/>
        <v>0</v>
      </c>
      <c r="L161" s="3">
        <f t="shared" si="44"/>
        <v>0</v>
      </c>
      <c r="M161" s="3">
        <f t="shared" si="45"/>
        <v>0</v>
      </c>
      <c r="N161" s="3">
        <f t="shared" si="46"/>
        <v>1</v>
      </c>
      <c r="O161" s="3">
        <f t="shared" si="47"/>
        <v>0</v>
      </c>
      <c r="P161" s="3">
        <f t="shared" si="48"/>
        <v>0</v>
      </c>
      <c r="Q161" s="3">
        <f t="shared" si="49"/>
        <v>0</v>
      </c>
      <c r="R161" s="3" t="s">
        <v>1167</v>
      </c>
      <c r="S161" t="s">
        <v>468</v>
      </c>
      <c r="T161">
        <v>3</v>
      </c>
      <c r="U161">
        <v>1</v>
      </c>
      <c r="V161">
        <v>3</v>
      </c>
      <c r="W161">
        <f t="shared" si="34"/>
        <v>0</v>
      </c>
      <c r="X161">
        <f t="shared" si="35"/>
        <v>0</v>
      </c>
      <c r="Y161" t="s">
        <v>52</v>
      </c>
      <c r="Z161">
        <f t="shared" si="36"/>
        <v>0</v>
      </c>
      <c r="AA161">
        <f>IF(OR(AE161={"Native american","native american or alaska native"}),1,0)</f>
        <v>0</v>
      </c>
      <c r="AB161">
        <f>IF(OR(AE161={"asian","asian american"}),1,0)</f>
        <v>0</v>
      </c>
      <c r="AC161">
        <f>IF(OR(AE161={"black american or african american","black"}),1,0)</f>
        <v>0</v>
      </c>
      <c r="AD161">
        <f>IF(OR(AE161={"White","White American or European American"}),1,0)</f>
        <v>1</v>
      </c>
      <c r="AE161" t="s">
        <v>61</v>
      </c>
      <c r="AF161">
        <f>IF(OR(AH161={"female","f"}),1,0)</f>
        <v>0</v>
      </c>
      <c r="AG161">
        <f>IF(OR(AH161={"m","male"}),1,0)</f>
        <v>1</v>
      </c>
      <c r="AH161" t="s">
        <v>54</v>
      </c>
      <c r="AI161">
        <v>33.571458749999998</v>
      </c>
      <c r="AJ161">
        <v>-112.09048540000001</v>
      </c>
      <c r="AK161">
        <v>33.571458999999997</v>
      </c>
      <c r="AL161">
        <v>-112.090485</v>
      </c>
      <c r="AM161" t="s">
        <v>954</v>
      </c>
      <c r="AN161" t="str">
        <f t="shared" si="38"/>
        <v>AZ 85021, USA</v>
      </c>
      <c r="AO161" t="str">
        <f t="shared" si="39"/>
        <v>AZ</v>
      </c>
      <c r="AP161">
        <f>IF(OR(AO161={"AZ","ID","KS","KY","LA","NM","NV","OK","SD","TX","WV"}),0,0)</f>
        <v>0</v>
      </c>
      <c r="AQ161">
        <f>IF(OR(AO161={"AR","MO","MS","MT","OH","VT"}),1,0)</f>
        <v>0</v>
      </c>
      <c r="AR161">
        <f>IF(OR(AO161={"FL","GA","ME","ND","NH","SC","TN","WA","WI","WI","WY"}),2,0)</f>
        <v>0</v>
      </c>
      <c r="AS161">
        <f>IF(OR(AO161={"LN","UT"}),3,0)</f>
        <v>0</v>
      </c>
      <c r="AT161">
        <f>IF(OR(AO161={"AL","CO","VA"}),4,0)</f>
        <v>0</v>
      </c>
      <c r="AU161">
        <f>IF(OR(AO161={"DE","MN","NC","NE","OR","PA"}),5,0)</f>
        <v>0</v>
      </c>
      <c r="AV161">
        <f>IF(OR(AO161={"LA","MI","RI"}),7,0)</f>
        <v>0</v>
      </c>
      <c r="AW161">
        <f>IF(OR(AO161={"CA","IL","MD"}),8,0)</f>
        <v>0</v>
      </c>
      <c r="AX161">
        <f>IF(OR(AO161={"CT","DC","MA"}),9,0)</f>
        <v>0</v>
      </c>
      <c r="AY161">
        <f>IF(OR(AO161={"NJ","NY"}),10,0)</f>
        <v>0</v>
      </c>
      <c r="AZ161">
        <f t="shared" si="37"/>
        <v>0</v>
      </c>
      <c r="BA161">
        <f t="shared" si="40"/>
        <v>0</v>
      </c>
      <c r="BB161">
        <f t="shared" si="41"/>
        <v>1</v>
      </c>
    </row>
    <row r="162" spans="1:54" x14ac:dyDescent="0.25">
      <c r="A162">
        <v>193</v>
      </c>
      <c r="B162" t="s">
        <v>469</v>
      </c>
      <c r="C162" t="s">
        <v>470</v>
      </c>
      <c r="D162" s="1">
        <v>41293</v>
      </c>
      <c r="E162" s="3">
        <v>0</v>
      </c>
      <c r="F162" s="3">
        <v>1</v>
      </c>
      <c r="G162" s="3">
        <v>0</v>
      </c>
      <c r="I162" s="3">
        <v>15</v>
      </c>
      <c r="J162" s="3">
        <f t="shared" si="42"/>
        <v>0</v>
      </c>
      <c r="K162" s="3">
        <f t="shared" si="43"/>
        <v>0</v>
      </c>
      <c r="L162" s="3">
        <f t="shared" si="44"/>
        <v>0</v>
      </c>
      <c r="M162" s="3">
        <f t="shared" si="45"/>
        <v>0</v>
      </c>
      <c r="N162" s="3">
        <f t="shared" si="46"/>
        <v>0</v>
      </c>
      <c r="O162" s="3">
        <f t="shared" si="47"/>
        <v>1</v>
      </c>
      <c r="P162" s="3">
        <f t="shared" si="48"/>
        <v>0</v>
      </c>
      <c r="Q162" s="3">
        <f t="shared" si="49"/>
        <v>0</v>
      </c>
      <c r="R162" s="3" t="s">
        <v>1165</v>
      </c>
      <c r="S162" t="s">
        <v>471</v>
      </c>
      <c r="T162">
        <v>5</v>
      </c>
      <c r="U162">
        <v>0</v>
      </c>
      <c r="V162">
        <v>5</v>
      </c>
      <c r="W162">
        <f t="shared" ref="W162:W208" si="50">IF(Y162="NO",1,0)</f>
        <v>0</v>
      </c>
      <c r="X162">
        <f t="shared" si="35"/>
        <v>1</v>
      </c>
      <c r="Y162" t="s">
        <v>19</v>
      </c>
      <c r="Z162">
        <f t="shared" si="36"/>
        <v>0</v>
      </c>
      <c r="AA162">
        <f>IF(OR(AE162={"Native american","native american or alaska native"}),1,0)</f>
        <v>0</v>
      </c>
      <c r="AB162">
        <f>IF(OR(AE162={"asian","asian american"}),1,0)</f>
        <v>0</v>
      </c>
      <c r="AC162">
        <f>IF(OR(AE162={"black american or african american","black"}),1,0)</f>
        <v>0</v>
      </c>
      <c r="AD162">
        <f>IF(OR(AE162={"White","White American or European American"}),1,0)</f>
        <v>0</v>
      </c>
      <c r="AE162" t="s">
        <v>110</v>
      </c>
      <c r="AF162">
        <f>IF(OR(AH162={"female","f"}),1,0)</f>
        <v>0</v>
      </c>
      <c r="AG162">
        <f>IF(OR(AH162={"m","male"}),1,0)</f>
        <v>1</v>
      </c>
      <c r="AH162" t="s">
        <v>54</v>
      </c>
      <c r="AI162">
        <v>35.152905220000001</v>
      </c>
      <c r="AJ162">
        <v>-106.7791378</v>
      </c>
      <c r="AK162">
        <v>35.152904999999997</v>
      </c>
      <c r="AL162">
        <v>-106.779138</v>
      </c>
      <c r="AM162" t="s">
        <v>984</v>
      </c>
      <c r="AN162" t="str">
        <f t="shared" si="38"/>
        <v>NM 87120, USA</v>
      </c>
      <c r="AO162" t="str">
        <f t="shared" si="39"/>
        <v>NM</v>
      </c>
      <c r="AP162">
        <f>IF(OR(AO162={"AZ","ID","KS","KY","LA","NM","NV","OK","SD","TX","WV"}),0,0)</f>
        <v>0</v>
      </c>
      <c r="AQ162">
        <f>IF(OR(AO162={"AR","MO","MS","MT","OH","VT"}),1,0)</f>
        <v>0</v>
      </c>
      <c r="AR162">
        <f>IF(OR(AO162={"FL","GA","ME","ND","NH","SC","TN","WA","WI","WI","WY"}),2,0)</f>
        <v>0</v>
      </c>
      <c r="AS162">
        <f>IF(OR(AO162={"LN","UT"}),3,0)</f>
        <v>0</v>
      </c>
      <c r="AT162">
        <f>IF(OR(AO162={"AL","CO","VA"}),4,0)</f>
        <v>0</v>
      </c>
      <c r="AU162">
        <f>IF(OR(AO162={"DE","MN","NC","NE","OR","PA"}),5,0)</f>
        <v>0</v>
      </c>
      <c r="AV162">
        <f>IF(OR(AO162={"LA","MI","RI"}),7,0)</f>
        <v>0</v>
      </c>
      <c r="AW162">
        <f>IF(OR(AO162={"CA","IL","MD"}),8,0)</f>
        <v>0</v>
      </c>
      <c r="AX162">
        <f>IF(OR(AO162={"CT","DC","MA"}),9,0)</f>
        <v>0</v>
      </c>
      <c r="AY162">
        <f>IF(OR(AO162={"NJ","NY"}),10,0)</f>
        <v>0</v>
      </c>
      <c r="AZ162">
        <f t="shared" si="37"/>
        <v>0</v>
      </c>
      <c r="BA162">
        <f t="shared" si="40"/>
        <v>0</v>
      </c>
      <c r="BB162">
        <f t="shared" si="41"/>
        <v>1</v>
      </c>
    </row>
    <row r="163" spans="1:54" x14ac:dyDescent="0.25">
      <c r="A163">
        <v>195</v>
      </c>
      <c r="B163" t="s">
        <v>474</v>
      </c>
      <c r="C163" t="s">
        <v>472</v>
      </c>
      <c r="D163" s="1">
        <v>41257</v>
      </c>
      <c r="E163" s="3">
        <v>0</v>
      </c>
      <c r="F163" s="3">
        <v>0</v>
      </c>
      <c r="G163" s="3">
        <v>1</v>
      </c>
      <c r="I163" s="3">
        <v>20</v>
      </c>
      <c r="J163" s="3">
        <f t="shared" si="42"/>
        <v>0</v>
      </c>
      <c r="K163" s="3">
        <f t="shared" si="43"/>
        <v>0</v>
      </c>
      <c r="L163" s="3">
        <f t="shared" si="44"/>
        <v>0</v>
      </c>
      <c r="M163" s="3">
        <f t="shared" si="45"/>
        <v>0</v>
      </c>
      <c r="N163" s="3">
        <f t="shared" si="46"/>
        <v>0</v>
      </c>
      <c r="O163" s="3">
        <f t="shared" si="47"/>
        <v>0</v>
      </c>
      <c r="P163" s="3">
        <f t="shared" si="48"/>
        <v>1</v>
      </c>
      <c r="Q163" s="3">
        <f t="shared" si="49"/>
        <v>0</v>
      </c>
      <c r="R163" s="3" t="s">
        <v>1163</v>
      </c>
      <c r="S163" t="s">
        <v>475</v>
      </c>
      <c r="T163">
        <v>28</v>
      </c>
      <c r="U163">
        <v>2</v>
      </c>
      <c r="V163">
        <v>29</v>
      </c>
      <c r="W163">
        <f t="shared" si="50"/>
        <v>0</v>
      </c>
      <c r="X163">
        <f t="shared" ref="X163:X209" si="51">IF(Y163="YES",1,0)</f>
        <v>1</v>
      </c>
      <c r="Y163" t="s">
        <v>19</v>
      </c>
      <c r="Z163">
        <f t="shared" ref="Z163:Z209" si="52">IF(AE163="latino",1,0)</f>
        <v>0</v>
      </c>
      <c r="AA163">
        <f>IF(OR(AE163={"Native american","native american or alaska native"}),1,0)</f>
        <v>0</v>
      </c>
      <c r="AB163">
        <f>IF(OR(AE163={"asian","asian american"}),1,0)</f>
        <v>0</v>
      </c>
      <c r="AC163">
        <f>IF(OR(AE163={"black american or african american","black"}),1,0)</f>
        <v>0</v>
      </c>
      <c r="AD163">
        <f>IF(OR(AE163={"White","White American or European American"}),1,0)</f>
        <v>1</v>
      </c>
      <c r="AE163" t="s">
        <v>61</v>
      </c>
      <c r="AF163">
        <f>IF(OR(AH163={"female","f"}),1,0)</f>
        <v>0</v>
      </c>
      <c r="AG163">
        <f>IF(OR(AH163={"m","male"}),1,0)</f>
        <v>1</v>
      </c>
      <c r="AH163" t="s">
        <v>54</v>
      </c>
      <c r="AI163">
        <v>41.411908459999999</v>
      </c>
      <c r="AJ163">
        <v>-73.31196267</v>
      </c>
      <c r="AK163">
        <v>41.411907999999997</v>
      </c>
      <c r="AL163">
        <v>-73.311963000000006</v>
      </c>
      <c r="AM163" t="s">
        <v>1008</v>
      </c>
      <c r="AN163" t="str">
        <f t="shared" si="38"/>
        <v>CT 06470, USA</v>
      </c>
      <c r="AO163" t="str">
        <f t="shared" si="39"/>
        <v>CT</v>
      </c>
      <c r="AP163">
        <f>IF(OR(AO163={"AZ","ID","KS","KY","LA","NM","NV","OK","SD","TX","WV"}),0,0)</f>
        <v>0</v>
      </c>
      <c r="AQ163">
        <f>IF(OR(AO163={"AR","MO","MS","MT","OH","VT"}),1,0)</f>
        <v>0</v>
      </c>
      <c r="AR163">
        <f>IF(OR(AO163={"FL","GA","ME","ND","NH","SC","TN","WA","WI","WI","WY"}),2,0)</f>
        <v>0</v>
      </c>
      <c r="AS163">
        <f>IF(OR(AO163={"LN","UT"}),3,0)</f>
        <v>0</v>
      </c>
      <c r="AT163">
        <f>IF(OR(AO163={"AL","CO","VA"}),4,0)</f>
        <v>0</v>
      </c>
      <c r="AU163">
        <f>IF(OR(AO163={"DE","MN","NC","NE","OR","PA"}),5,0)</f>
        <v>0</v>
      </c>
      <c r="AV163">
        <f>IF(OR(AO163={"LA","MI","RI"}),7,0)</f>
        <v>0</v>
      </c>
      <c r="AW163">
        <f>IF(OR(AO163={"CA","IL","MD"}),8,0)</f>
        <v>0</v>
      </c>
      <c r="AX163">
        <f>IF(OR(AO163={"CT","DC","MA"}),9,0)</f>
        <v>9</v>
      </c>
      <c r="AY163">
        <f>IF(OR(AO163={"NJ","NY"}),10,0)</f>
        <v>0</v>
      </c>
      <c r="AZ163">
        <f t="shared" ref="AZ163:AZ209" si="53">SUM(AP163:AY163)</f>
        <v>9</v>
      </c>
      <c r="BA163">
        <f t="shared" si="40"/>
        <v>1</v>
      </c>
      <c r="BB163">
        <f t="shared" si="41"/>
        <v>0</v>
      </c>
    </row>
    <row r="164" spans="1:54" x14ac:dyDescent="0.25">
      <c r="A164">
        <v>196</v>
      </c>
      <c r="B164" t="s">
        <v>476</v>
      </c>
      <c r="C164" t="s">
        <v>477</v>
      </c>
      <c r="D164" s="1">
        <v>41254</v>
      </c>
      <c r="E164" s="3">
        <v>0</v>
      </c>
      <c r="F164" s="3">
        <v>0</v>
      </c>
      <c r="G164" s="3">
        <v>1</v>
      </c>
      <c r="I164" s="3">
        <v>22</v>
      </c>
      <c r="J164" s="3">
        <f t="shared" si="42"/>
        <v>0</v>
      </c>
      <c r="K164" s="3">
        <f t="shared" si="43"/>
        <v>0</v>
      </c>
      <c r="L164" s="3">
        <f t="shared" si="44"/>
        <v>0</v>
      </c>
      <c r="M164" s="3">
        <f t="shared" si="45"/>
        <v>0</v>
      </c>
      <c r="N164" s="3">
        <f t="shared" si="46"/>
        <v>0</v>
      </c>
      <c r="O164" s="3">
        <f t="shared" si="47"/>
        <v>0</v>
      </c>
      <c r="P164" s="3">
        <f t="shared" si="48"/>
        <v>1</v>
      </c>
      <c r="Q164" s="3">
        <f t="shared" si="49"/>
        <v>0</v>
      </c>
      <c r="R164" s="3" t="s">
        <v>1163</v>
      </c>
      <c r="S164" t="s">
        <v>478</v>
      </c>
      <c r="T164">
        <v>3</v>
      </c>
      <c r="U164">
        <v>1</v>
      </c>
      <c r="V164">
        <v>3</v>
      </c>
      <c r="W164">
        <f t="shared" si="50"/>
        <v>1</v>
      </c>
      <c r="X164">
        <f t="shared" si="51"/>
        <v>0</v>
      </c>
      <c r="Y164" t="s">
        <v>144</v>
      </c>
      <c r="Z164">
        <f t="shared" si="52"/>
        <v>0</v>
      </c>
      <c r="AA164">
        <f>IF(OR(AE164={"Native american","native american or alaska native"}),1,0)</f>
        <v>0</v>
      </c>
      <c r="AB164">
        <f>IF(OR(AE164={"asian","asian american"}),1,0)</f>
        <v>0</v>
      </c>
      <c r="AC164">
        <f>IF(OR(AE164={"black american or african american","black"}),1,0)</f>
        <v>0</v>
      </c>
      <c r="AD164">
        <f>IF(OR(AE164={"White","White American or European American"}),1,0)</f>
        <v>0</v>
      </c>
      <c r="AE164" t="s">
        <v>110</v>
      </c>
      <c r="AF164">
        <f>IF(OR(AH164={"female","f"}),1,0)</f>
        <v>0</v>
      </c>
      <c r="AG164">
        <f>IF(OR(AH164={"m","male"}),1,0)</f>
        <v>1</v>
      </c>
      <c r="AH164" t="s">
        <v>54</v>
      </c>
      <c r="AI164">
        <v>45.448531070000001</v>
      </c>
      <c r="AJ164">
        <v>-122.5440133</v>
      </c>
      <c r="AK164">
        <v>45.448531000000003</v>
      </c>
      <c r="AL164">
        <v>-122.54401300000001</v>
      </c>
      <c r="AM164" t="s">
        <v>1009</v>
      </c>
      <c r="AN164" t="str">
        <f t="shared" si="38"/>
        <v>OR 97086, USA</v>
      </c>
      <c r="AO164" t="str">
        <f t="shared" si="39"/>
        <v>OR</v>
      </c>
      <c r="AP164">
        <f>IF(OR(AO164={"AZ","ID","KS","KY","LA","NM","NV","OK","SD","TX","WV"}),0,0)</f>
        <v>0</v>
      </c>
      <c r="AQ164">
        <f>IF(OR(AO164={"AR","MO","MS","MT","OH","VT"}),1,0)</f>
        <v>0</v>
      </c>
      <c r="AR164">
        <f>IF(OR(AO164={"FL","GA","ME","ND","NH","SC","TN","WA","WI","WI","WY"}),2,0)</f>
        <v>0</v>
      </c>
      <c r="AS164">
        <f>IF(OR(AO164={"LN","UT"}),3,0)</f>
        <v>0</v>
      </c>
      <c r="AT164">
        <f>IF(OR(AO164={"AL","CO","VA"}),4,0)</f>
        <v>0</v>
      </c>
      <c r="AU164">
        <f>IF(OR(AO164={"DE","MN","NC","NE","OR","PA"}),5,0)</f>
        <v>5</v>
      </c>
      <c r="AV164">
        <f>IF(OR(AO164={"LA","MI","RI"}),7,0)</f>
        <v>0</v>
      </c>
      <c r="AW164">
        <f>IF(OR(AO164={"CA","IL","MD"}),8,0)</f>
        <v>0</v>
      </c>
      <c r="AX164">
        <f>IF(OR(AO164={"CT","DC","MA"}),9,0)</f>
        <v>0</v>
      </c>
      <c r="AY164">
        <f>IF(OR(AO164={"NJ","NY"}),10,0)</f>
        <v>0</v>
      </c>
      <c r="AZ164">
        <f t="shared" si="53"/>
        <v>5</v>
      </c>
      <c r="BA164">
        <f t="shared" si="40"/>
        <v>1</v>
      </c>
      <c r="BB164">
        <f t="shared" si="41"/>
        <v>0</v>
      </c>
    </row>
    <row r="165" spans="1:54" x14ac:dyDescent="0.25">
      <c r="A165">
        <v>197</v>
      </c>
      <c r="B165" t="s">
        <v>479</v>
      </c>
      <c r="C165" t="s">
        <v>480</v>
      </c>
      <c r="D165" s="1">
        <v>41203</v>
      </c>
      <c r="E165" s="3">
        <v>0</v>
      </c>
      <c r="F165" s="3">
        <v>0</v>
      </c>
      <c r="G165" s="3">
        <v>1</v>
      </c>
      <c r="I165" s="3">
        <v>45</v>
      </c>
      <c r="J165" s="3">
        <f t="shared" si="42"/>
        <v>0</v>
      </c>
      <c r="K165" s="3">
        <f t="shared" si="43"/>
        <v>0</v>
      </c>
      <c r="L165" s="3">
        <f t="shared" si="44"/>
        <v>0</v>
      </c>
      <c r="M165" s="3">
        <f t="shared" si="45"/>
        <v>0</v>
      </c>
      <c r="N165" s="3">
        <f t="shared" si="46"/>
        <v>0</v>
      </c>
      <c r="O165" s="3">
        <f t="shared" si="47"/>
        <v>1</v>
      </c>
      <c r="P165" s="3">
        <f t="shared" si="48"/>
        <v>0</v>
      </c>
      <c r="Q165" s="3">
        <f t="shared" si="49"/>
        <v>0</v>
      </c>
      <c r="R165" s="3" t="s">
        <v>1165</v>
      </c>
      <c r="S165" t="s">
        <v>481</v>
      </c>
      <c r="T165">
        <v>4</v>
      </c>
      <c r="U165">
        <v>4</v>
      </c>
      <c r="V165">
        <v>7</v>
      </c>
      <c r="W165">
        <f t="shared" si="50"/>
        <v>1</v>
      </c>
      <c r="X165">
        <f t="shared" si="51"/>
        <v>0</v>
      </c>
      <c r="Y165" t="s">
        <v>144</v>
      </c>
      <c r="Z165">
        <f t="shared" si="52"/>
        <v>0</v>
      </c>
      <c r="AA165">
        <f>IF(OR(AE165={"Native american","native american or alaska native"}),1,0)</f>
        <v>0</v>
      </c>
      <c r="AB165">
        <f>IF(OR(AE165={"asian","asian american"}),1,0)</f>
        <v>0</v>
      </c>
      <c r="AC165">
        <f>IF(OR(AE165={"black american or african american","black"}),1,0)</f>
        <v>1</v>
      </c>
      <c r="AD165">
        <f>IF(OR(AE165={"White","White American or European American"}),1,0)</f>
        <v>0</v>
      </c>
      <c r="AE165" t="s">
        <v>53</v>
      </c>
      <c r="AF165">
        <f>IF(OR(AH165={"female","f"}),1,0)</f>
        <v>0</v>
      </c>
      <c r="AG165">
        <f>IF(OR(AH165={"m","male"}),1,0)</f>
        <v>1</v>
      </c>
      <c r="AH165" t="s">
        <v>54</v>
      </c>
      <c r="AI165">
        <v>43.063966909999998</v>
      </c>
      <c r="AJ165">
        <v>-88.122997580000003</v>
      </c>
      <c r="AK165">
        <v>43.063966999999998</v>
      </c>
      <c r="AL165">
        <v>-88.122997999999995</v>
      </c>
      <c r="AM165" t="s">
        <v>1010</v>
      </c>
      <c r="AN165" t="str">
        <f t="shared" si="38"/>
        <v>WI 53005, USA</v>
      </c>
      <c r="AO165" t="str">
        <f t="shared" si="39"/>
        <v>WI</v>
      </c>
      <c r="AP165">
        <f>IF(OR(AO165={"AZ","ID","KS","KY","LA","NM","NV","OK","SD","TX","WV"}),0,0)</f>
        <v>0</v>
      </c>
      <c r="AQ165">
        <f>IF(OR(AO165={"AR","MO","MS","MT","OH","VT"}),1,0)</f>
        <v>0</v>
      </c>
      <c r="AR165">
        <f>IF(OR(AO165={"FL","GA","ME","ND","NH","SC","TN","WA","WI","WI","WY"}),2,0)</f>
        <v>2</v>
      </c>
      <c r="AS165">
        <f>IF(OR(AO165={"LN","UT"}),3,0)</f>
        <v>0</v>
      </c>
      <c r="AT165">
        <f>IF(OR(AO165={"AL","CO","VA"}),4,0)</f>
        <v>0</v>
      </c>
      <c r="AU165">
        <f>IF(OR(AO165={"DE","MN","NC","NE","OR","PA"}),5,0)</f>
        <v>0</v>
      </c>
      <c r="AV165">
        <f>IF(OR(AO165={"LA","MI","RI"}),7,0)</f>
        <v>0</v>
      </c>
      <c r="AW165">
        <f>IF(OR(AO165={"CA","IL","MD"}),8,0)</f>
        <v>0</v>
      </c>
      <c r="AX165">
        <f>IF(OR(AO165={"CT","DC","MA"}),9,0)</f>
        <v>0</v>
      </c>
      <c r="AY165">
        <f>IF(OR(AO165={"NJ","NY"}),10,0)</f>
        <v>0</v>
      </c>
      <c r="AZ165">
        <f t="shared" si="53"/>
        <v>2</v>
      </c>
      <c r="BA165">
        <f t="shared" si="40"/>
        <v>0</v>
      </c>
      <c r="BB165">
        <f t="shared" si="41"/>
        <v>1</v>
      </c>
    </row>
    <row r="166" spans="1:54" x14ac:dyDescent="0.25">
      <c r="A166">
        <v>198</v>
      </c>
      <c r="B166" t="s">
        <v>482</v>
      </c>
      <c r="C166" t="s">
        <v>483</v>
      </c>
      <c r="D166" s="1">
        <v>41180</v>
      </c>
      <c r="E166" s="3">
        <v>0</v>
      </c>
      <c r="F166" s="3">
        <v>0</v>
      </c>
      <c r="G166" s="3">
        <v>0</v>
      </c>
      <c r="I166" s="3" t="s">
        <v>1159</v>
      </c>
      <c r="J166" s="3">
        <f t="shared" si="42"/>
        <v>0</v>
      </c>
      <c r="K166" s="3">
        <f t="shared" si="43"/>
        <v>0</v>
      </c>
      <c r="L166" s="3">
        <f t="shared" si="44"/>
        <v>0</v>
      </c>
      <c r="M166" s="3">
        <f t="shared" si="45"/>
        <v>0</v>
      </c>
      <c r="N166" s="3">
        <f t="shared" si="46"/>
        <v>0</v>
      </c>
      <c r="O166" s="3">
        <f t="shared" si="47"/>
        <v>0</v>
      </c>
      <c r="P166" s="3">
        <f t="shared" si="48"/>
        <v>1</v>
      </c>
      <c r="Q166" s="3">
        <f t="shared" si="49"/>
        <v>0</v>
      </c>
      <c r="R166" s="3" t="s">
        <v>1163</v>
      </c>
      <c r="S166" t="s">
        <v>484</v>
      </c>
      <c r="T166">
        <v>0</v>
      </c>
      <c r="U166">
        <v>15</v>
      </c>
      <c r="V166">
        <v>15</v>
      </c>
      <c r="W166">
        <f t="shared" si="50"/>
        <v>0</v>
      </c>
      <c r="X166">
        <f t="shared" si="51"/>
        <v>0</v>
      </c>
      <c r="Y166" t="s">
        <v>52</v>
      </c>
      <c r="Z166">
        <f t="shared" si="52"/>
        <v>0</v>
      </c>
      <c r="AA166">
        <f>IF(OR(AE166={"Native american","native american or alaska native"}),1,0)</f>
        <v>0</v>
      </c>
      <c r="AB166">
        <f>IF(OR(AE166={"asian","asian american"}),1,0)</f>
        <v>0</v>
      </c>
      <c r="AC166">
        <f>IF(OR(AE166={"black american or african american","black"}),1,0)</f>
        <v>1</v>
      </c>
      <c r="AD166">
        <f>IF(OR(AE166={"White","White American or European American"}),1,0)</f>
        <v>0</v>
      </c>
      <c r="AE166" t="s">
        <v>53</v>
      </c>
      <c r="AF166">
        <f>IF(OR(AH166={"female","f"}),1,0)</f>
        <v>0</v>
      </c>
      <c r="AG166">
        <f>IF(OR(AH166={"m","male"}),1,0)</f>
        <v>1</v>
      </c>
      <c r="AH166" t="s">
        <v>54</v>
      </c>
      <c r="AI166">
        <v>25.796539429999999</v>
      </c>
      <c r="AJ166">
        <v>-80.208403970000006</v>
      </c>
      <c r="AK166">
        <v>25.796538999999999</v>
      </c>
      <c r="AL166">
        <v>-80.208404000000002</v>
      </c>
      <c r="AM166" t="s">
        <v>1011</v>
      </c>
      <c r="AN166" t="str">
        <f t="shared" si="38"/>
        <v>FL 33127, USA</v>
      </c>
      <c r="AO166" t="str">
        <f t="shared" si="39"/>
        <v>FL</v>
      </c>
      <c r="AP166">
        <f>IF(OR(AO166={"AZ","ID","KS","KY","LA","NM","NV","OK","SD","TX","WV"}),0,0)</f>
        <v>0</v>
      </c>
      <c r="AQ166">
        <f>IF(OR(AO166={"AR","MO","MS","MT","OH","VT"}),1,0)</f>
        <v>0</v>
      </c>
      <c r="AR166">
        <f>IF(OR(AO166={"FL","GA","ME","ND","NH","SC","TN","WA","WI","WI","WY"}),2,0)</f>
        <v>2</v>
      </c>
      <c r="AS166">
        <f>IF(OR(AO166={"LN","UT"}),3,0)</f>
        <v>0</v>
      </c>
      <c r="AT166">
        <f>IF(OR(AO166={"AL","CO","VA"}),4,0)</f>
        <v>0</v>
      </c>
      <c r="AU166">
        <f>IF(OR(AO166={"DE","MN","NC","NE","OR","PA"}),5,0)</f>
        <v>0</v>
      </c>
      <c r="AV166">
        <f>IF(OR(AO166={"LA","MI","RI"}),7,0)</f>
        <v>0</v>
      </c>
      <c r="AW166">
        <f>IF(OR(AO166={"CA","IL","MD"}),8,0)</f>
        <v>0</v>
      </c>
      <c r="AX166">
        <f>IF(OR(AO166={"CT","DC","MA"}),9,0)</f>
        <v>0</v>
      </c>
      <c r="AY166">
        <f>IF(OR(AO166={"NJ","NY"}),10,0)</f>
        <v>0</v>
      </c>
      <c r="AZ166">
        <f t="shared" si="53"/>
        <v>2</v>
      </c>
      <c r="BA166">
        <f t="shared" si="40"/>
        <v>0</v>
      </c>
      <c r="BB166">
        <f t="shared" si="41"/>
        <v>1</v>
      </c>
    </row>
    <row r="167" spans="1:54" x14ac:dyDescent="0.25">
      <c r="A167">
        <v>199</v>
      </c>
      <c r="B167" t="s">
        <v>485</v>
      </c>
      <c r="C167" t="s">
        <v>203</v>
      </c>
      <c r="D167" s="1">
        <v>41179</v>
      </c>
      <c r="E167" s="3">
        <v>0</v>
      </c>
      <c r="F167" s="3">
        <v>0</v>
      </c>
      <c r="G167" s="3">
        <v>1</v>
      </c>
      <c r="I167" s="3">
        <v>36</v>
      </c>
      <c r="J167" s="3">
        <f t="shared" si="42"/>
        <v>0</v>
      </c>
      <c r="K167" s="3">
        <f t="shared" si="43"/>
        <v>0</v>
      </c>
      <c r="L167" s="3">
        <f t="shared" si="44"/>
        <v>0</v>
      </c>
      <c r="M167" s="3">
        <f t="shared" si="45"/>
        <v>0</v>
      </c>
      <c r="N167" s="3">
        <f t="shared" si="46"/>
        <v>0</v>
      </c>
      <c r="O167" s="3">
        <f t="shared" si="47"/>
        <v>0</v>
      </c>
      <c r="P167" s="3">
        <f t="shared" si="48"/>
        <v>0</v>
      </c>
      <c r="Q167" s="3">
        <f t="shared" si="49"/>
        <v>1</v>
      </c>
      <c r="R167" s="3" t="s">
        <v>1164</v>
      </c>
      <c r="S167" t="s">
        <v>486</v>
      </c>
      <c r="T167">
        <v>7</v>
      </c>
      <c r="U167">
        <v>1</v>
      </c>
      <c r="V167">
        <v>8</v>
      </c>
      <c r="W167">
        <f t="shared" si="50"/>
        <v>0</v>
      </c>
      <c r="X167">
        <f t="shared" si="51"/>
        <v>1</v>
      </c>
      <c r="Y167" t="s">
        <v>19</v>
      </c>
      <c r="Z167">
        <f t="shared" si="52"/>
        <v>0</v>
      </c>
      <c r="AA167">
        <f>IF(OR(AE167={"Native american","native american or alaska native"}),1,0)</f>
        <v>0</v>
      </c>
      <c r="AB167">
        <f>IF(OR(AE167={"asian","asian american"}),1,0)</f>
        <v>0</v>
      </c>
      <c r="AC167">
        <f>IF(OR(AE167={"black american or african american","black"}),1,0)</f>
        <v>0</v>
      </c>
      <c r="AD167">
        <f>IF(OR(AE167={"White","White American or European American"}),1,0)</f>
        <v>1</v>
      </c>
      <c r="AE167" t="s">
        <v>473</v>
      </c>
      <c r="AF167">
        <f>IF(OR(AH167={"female","f"}),1,0)</f>
        <v>0</v>
      </c>
      <c r="AG167">
        <f>IF(OR(AH167={"m","male"}),1,0)</f>
        <v>1</v>
      </c>
      <c r="AH167" t="s">
        <v>54</v>
      </c>
      <c r="AI167">
        <v>44.977299500000001</v>
      </c>
      <c r="AJ167">
        <v>-93.265469199999998</v>
      </c>
      <c r="AK167">
        <v>44.9773</v>
      </c>
      <c r="AL167">
        <v>-93.265468999999996</v>
      </c>
      <c r="AM167" t="s">
        <v>1012</v>
      </c>
      <c r="AN167" t="str">
        <f t="shared" si="38"/>
        <v>MN 55415, USA</v>
      </c>
      <c r="AO167" t="str">
        <f t="shared" si="39"/>
        <v>MN</v>
      </c>
      <c r="AP167">
        <f>IF(OR(AO167={"AZ","ID","KS","KY","LA","NM","NV","OK","SD","TX","WV"}),0,0)</f>
        <v>0</v>
      </c>
      <c r="AQ167">
        <f>IF(OR(AO167={"AR","MO","MS","MT","OH","VT"}),1,0)</f>
        <v>0</v>
      </c>
      <c r="AR167">
        <f>IF(OR(AO167={"FL","GA","ME","ND","NH","SC","TN","WA","WI","WI","WY"}),2,0)</f>
        <v>0</v>
      </c>
      <c r="AS167">
        <f>IF(OR(AO167={"LN","UT"}),3,0)</f>
        <v>0</v>
      </c>
      <c r="AT167">
        <f>IF(OR(AO167={"AL","CO","VA"}),4,0)</f>
        <v>0</v>
      </c>
      <c r="AU167">
        <f>IF(OR(AO167={"DE","MN","NC","NE","OR","PA"}),5,0)</f>
        <v>5</v>
      </c>
      <c r="AV167">
        <f>IF(OR(AO167={"LA","MI","RI"}),7,0)</f>
        <v>0</v>
      </c>
      <c r="AW167">
        <f>IF(OR(AO167={"CA","IL","MD"}),8,0)</f>
        <v>0</v>
      </c>
      <c r="AX167">
        <f>IF(OR(AO167={"CT","DC","MA"}),9,0)</f>
        <v>0</v>
      </c>
      <c r="AY167">
        <f>IF(OR(AO167={"NJ","NY"}),10,0)</f>
        <v>0</v>
      </c>
      <c r="AZ167">
        <f t="shared" si="53"/>
        <v>5</v>
      </c>
      <c r="BA167">
        <f t="shared" si="40"/>
        <v>1</v>
      </c>
      <c r="BB167">
        <f t="shared" si="41"/>
        <v>0</v>
      </c>
    </row>
    <row r="168" spans="1:54" x14ac:dyDescent="0.25">
      <c r="A168">
        <v>200</v>
      </c>
      <c r="B168" t="s">
        <v>487</v>
      </c>
      <c r="C168" t="s">
        <v>203</v>
      </c>
      <c r="D168" s="1">
        <v>41179</v>
      </c>
      <c r="E168" s="3">
        <v>0</v>
      </c>
      <c r="F168" s="3">
        <v>0</v>
      </c>
      <c r="G168" s="3">
        <v>1</v>
      </c>
      <c r="I168" s="3">
        <v>36</v>
      </c>
      <c r="J168" s="3">
        <f t="shared" si="42"/>
        <v>0</v>
      </c>
      <c r="K168" s="3">
        <f t="shared" si="43"/>
        <v>0</v>
      </c>
      <c r="L168" s="3">
        <f t="shared" si="44"/>
        <v>0</v>
      </c>
      <c r="M168" s="3">
        <f t="shared" si="45"/>
        <v>0</v>
      </c>
      <c r="N168" s="3">
        <f t="shared" si="46"/>
        <v>0</v>
      </c>
      <c r="O168" s="3">
        <f t="shared" si="47"/>
        <v>0</v>
      </c>
      <c r="P168" s="3">
        <f t="shared" si="48"/>
        <v>0</v>
      </c>
      <c r="Q168" s="3">
        <f t="shared" si="49"/>
        <v>1</v>
      </c>
      <c r="R168" s="3" t="s">
        <v>1164</v>
      </c>
      <c r="S168" t="s">
        <v>488</v>
      </c>
      <c r="T168">
        <v>7</v>
      </c>
      <c r="U168">
        <v>2</v>
      </c>
      <c r="V168">
        <v>8</v>
      </c>
      <c r="W168">
        <f t="shared" si="50"/>
        <v>0</v>
      </c>
      <c r="X168">
        <f t="shared" si="51"/>
        <v>1</v>
      </c>
      <c r="Y168" t="s">
        <v>19</v>
      </c>
      <c r="Z168">
        <f t="shared" si="52"/>
        <v>0</v>
      </c>
      <c r="AA168">
        <f>IF(OR(AE168={"Native american","native american or alaska native"}),1,0)</f>
        <v>0</v>
      </c>
      <c r="AB168">
        <f>IF(OR(AE168={"asian","asian american"}),1,0)</f>
        <v>0</v>
      </c>
      <c r="AC168">
        <f>IF(OR(AE168={"black american or african american","black"}),1,0)</f>
        <v>0</v>
      </c>
      <c r="AD168">
        <f>IF(OR(AE168={"White","White American or European American"}),1,0)</f>
        <v>1</v>
      </c>
      <c r="AE168" t="s">
        <v>61</v>
      </c>
      <c r="AF168">
        <f>IF(OR(AH168={"female","f"}),1,0)</f>
        <v>0</v>
      </c>
      <c r="AG168">
        <f>IF(OR(AH168={"m","male"}),1,0)</f>
        <v>1</v>
      </c>
      <c r="AH168" t="s">
        <v>54</v>
      </c>
      <c r="AI168">
        <v>44.963587220000001</v>
      </c>
      <c r="AJ168">
        <v>-93.267836869999996</v>
      </c>
      <c r="AK168">
        <v>44.963586999999997</v>
      </c>
      <c r="AL168">
        <v>-93.267837</v>
      </c>
      <c r="AM168" t="s">
        <v>921</v>
      </c>
      <c r="AN168" t="str">
        <f t="shared" si="38"/>
        <v>MN 55404, USA</v>
      </c>
      <c r="AO168" t="str">
        <f t="shared" si="39"/>
        <v>MN</v>
      </c>
      <c r="AP168">
        <f>IF(OR(AO168={"AZ","ID","KS","KY","LA","NM","NV","OK","SD","TX","WV"}),0,0)</f>
        <v>0</v>
      </c>
      <c r="AQ168">
        <f>IF(OR(AO168={"AR","MO","MS","MT","OH","VT"}),1,0)</f>
        <v>0</v>
      </c>
      <c r="AR168">
        <f>IF(OR(AO168={"FL","GA","ME","ND","NH","SC","TN","WA","WI","WI","WY"}),2,0)</f>
        <v>0</v>
      </c>
      <c r="AS168">
        <f>IF(OR(AO168={"LN","UT"}),3,0)</f>
        <v>0</v>
      </c>
      <c r="AT168">
        <f>IF(OR(AO168={"AL","CO","VA"}),4,0)</f>
        <v>0</v>
      </c>
      <c r="AU168">
        <f>IF(OR(AO168={"DE","MN","NC","NE","OR","PA"}),5,0)</f>
        <v>5</v>
      </c>
      <c r="AV168">
        <f>IF(OR(AO168={"LA","MI","RI"}),7,0)</f>
        <v>0</v>
      </c>
      <c r="AW168">
        <f>IF(OR(AO168={"CA","IL","MD"}),8,0)</f>
        <v>0</v>
      </c>
      <c r="AX168">
        <f>IF(OR(AO168={"CT","DC","MA"}),9,0)</f>
        <v>0</v>
      </c>
      <c r="AY168">
        <f>IF(OR(AO168={"NJ","NY"}),10,0)</f>
        <v>0</v>
      </c>
      <c r="AZ168">
        <f t="shared" si="53"/>
        <v>5</v>
      </c>
      <c r="BA168">
        <f t="shared" si="40"/>
        <v>1</v>
      </c>
      <c r="BB168">
        <f t="shared" si="41"/>
        <v>0</v>
      </c>
    </row>
    <row r="169" spans="1:54" x14ac:dyDescent="0.25">
      <c r="A169">
        <v>201</v>
      </c>
      <c r="B169" t="s">
        <v>489</v>
      </c>
      <c r="C169" t="s">
        <v>490</v>
      </c>
      <c r="D169" s="1">
        <v>41126</v>
      </c>
      <c r="E169" s="3">
        <v>0</v>
      </c>
      <c r="F169" s="3">
        <v>1</v>
      </c>
      <c r="G169" s="3">
        <v>1</v>
      </c>
      <c r="I169" s="3">
        <v>40</v>
      </c>
      <c r="J169" s="3">
        <f t="shared" si="42"/>
        <v>0</v>
      </c>
      <c r="K169" s="3">
        <f t="shared" si="43"/>
        <v>0</v>
      </c>
      <c r="L169" s="3">
        <f t="shared" si="44"/>
        <v>0</v>
      </c>
      <c r="M169" s="3">
        <f t="shared" si="45"/>
        <v>0</v>
      </c>
      <c r="N169" s="3">
        <f t="shared" si="46"/>
        <v>0</v>
      </c>
      <c r="O169" s="3">
        <f t="shared" si="47"/>
        <v>0</v>
      </c>
      <c r="P169" s="3">
        <f t="shared" si="48"/>
        <v>1</v>
      </c>
      <c r="Q169" s="3">
        <f t="shared" si="49"/>
        <v>0</v>
      </c>
      <c r="R169" s="3" t="s">
        <v>1163</v>
      </c>
      <c r="S169" t="s">
        <v>491</v>
      </c>
      <c r="T169">
        <v>7</v>
      </c>
      <c r="U169">
        <v>3</v>
      </c>
      <c r="V169">
        <v>10</v>
      </c>
      <c r="W169">
        <f t="shared" si="50"/>
        <v>0</v>
      </c>
      <c r="X169">
        <f t="shared" si="51"/>
        <v>1</v>
      </c>
      <c r="Y169" t="s">
        <v>19</v>
      </c>
      <c r="Z169">
        <f t="shared" si="52"/>
        <v>0</v>
      </c>
      <c r="AA169">
        <f>IF(OR(AE169={"Native american","native american or alaska native"}),1,0)</f>
        <v>0</v>
      </c>
      <c r="AB169">
        <f>IF(OR(AE169={"asian","asian american"}),1,0)</f>
        <v>0</v>
      </c>
      <c r="AC169">
        <f>IF(OR(AE169={"black american or african american","black"}),1,0)</f>
        <v>0</v>
      </c>
      <c r="AD169">
        <f>IF(OR(AE169={"White","White American or European American"}),1,0)</f>
        <v>1</v>
      </c>
      <c r="AE169" t="s">
        <v>473</v>
      </c>
      <c r="AF169">
        <f>IF(OR(AH169={"female","f"}),1,0)</f>
        <v>0</v>
      </c>
      <c r="AG169">
        <f>IF(OR(AH169={"m","male"}),1,0)</f>
        <v>1</v>
      </c>
      <c r="AH169" t="s">
        <v>54</v>
      </c>
      <c r="AI169">
        <v>42.885850300000001</v>
      </c>
      <c r="AJ169">
        <v>-87.8631362</v>
      </c>
      <c r="AK169">
        <v>42.885849999999998</v>
      </c>
      <c r="AL169">
        <v>-87.863135999999997</v>
      </c>
      <c r="AM169" t="s">
        <v>1013</v>
      </c>
      <c r="AN169" t="str">
        <f t="shared" si="38"/>
        <v>WI 53154, USA</v>
      </c>
      <c r="AO169" t="str">
        <f t="shared" si="39"/>
        <v>WI</v>
      </c>
      <c r="AP169">
        <f>IF(OR(AO169={"AZ","ID","KS","KY","LA","NM","NV","OK","SD","TX","WV"}),0,0)</f>
        <v>0</v>
      </c>
      <c r="AQ169">
        <f>IF(OR(AO169={"AR","MO","MS","MT","OH","VT"}),1,0)</f>
        <v>0</v>
      </c>
      <c r="AR169">
        <f>IF(OR(AO169={"FL","GA","ME","ND","NH","SC","TN","WA","WI","WI","WY"}),2,0)</f>
        <v>2</v>
      </c>
      <c r="AS169">
        <f>IF(OR(AO169={"LN","UT"}),3,0)</f>
        <v>0</v>
      </c>
      <c r="AT169">
        <f>IF(OR(AO169={"AL","CO","VA"}),4,0)</f>
        <v>0</v>
      </c>
      <c r="AU169">
        <f>IF(OR(AO169={"DE","MN","NC","NE","OR","PA"}),5,0)</f>
        <v>0</v>
      </c>
      <c r="AV169">
        <f>IF(OR(AO169={"LA","MI","RI"}),7,0)</f>
        <v>0</v>
      </c>
      <c r="AW169">
        <f>IF(OR(AO169={"CA","IL","MD"}),8,0)</f>
        <v>0</v>
      </c>
      <c r="AX169">
        <f>IF(OR(AO169={"CT","DC","MA"}),9,0)</f>
        <v>0</v>
      </c>
      <c r="AY169">
        <f>IF(OR(AO169={"NJ","NY"}),10,0)</f>
        <v>0</v>
      </c>
      <c r="AZ169">
        <f t="shared" si="53"/>
        <v>2</v>
      </c>
      <c r="BA169">
        <f t="shared" si="40"/>
        <v>0</v>
      </c>
      <c r="BB169">
        <f t="shared" si="41"/>
        <v>1</v>
      </c>
    </row>
    <row r="170" spans="1:54" x14ac:dyDescent="0.25">
      <c r="A170">
        <v>202</v>
      </c>
      <c r="B170" t="s">
        <v>492</v>
      </c>
      <c r="C170" t="s">
        <v>490</v>
      </c>
      <c r="D170" s="1">
        <v>41126</v>
      </c>
      <c r="E170" s="3">
        <v>1</v>
      </c>
      <c r="F170" s="3">
        <v>1</v>
      </c>
      <c r="G170" s="3">
        <v>1</v>
      </c>
      <c r="I170" s="3">
        <v>40</v>
      </c>
      <c r="J170" s="3">
        <f t="shared" si="42"/>
        <v>0</v>
      </c>
      <c r="K170" s="3">
        <f t="shared" si="43"/>
        <v>0</v>
      </c>
      <c r="L170" s="3">
        <f t="shared" si="44"/>
        <v>0</v>
      </c>
      <c r="M170" s="3">
        <f t="shared" si="45"/>
        <v>0</v>
      </c>
      <c r="N170" s="3">
        <f t="shared" si="46"/>
        <v>1</v>
      </c>
      <c r="O170" s="3">
        <f t="shared" si="47"/>
        <v>0</v>
      </c>
      <c r="P170" s="3">
        <f t="shared" si="48"/>
        <v>0</v>
      </c>
      <c r="Q170" s="3">
        <f t="shared" si="49"/>
        <v>0</v>
      </c>
      <c r="R170" s="3" t="s">
        <v>1167</v>
      </c>
      <c r="S170" t="s">
        <v>493</v>
      </c>
      <c r="T170">
        <v>7</v>
      </c>
      <c r="U170">
        <v>4</v>
      </c>
      <c r="V170">
        <v>10</v>
      </c>
      <c r="W170">
        <f t="shared" si="50"/>
        <v>1</v>
      </c>
      <c r="X170">
        <f t="shared" si="51"/>
        <v>0</v>
      </c>
      <c r="Y170" t="s">
        <v>144</v>
      </c>
      <c r="Z170">
        <f t="shared" si="52"/>
        <v>0</v>
      </c>
      <c r="AA170">
        <f>IF(OR(AE170={"Native american","native american or alaska native"}),1,0)</f>
        <v>0</v>
      </c>
      <c r="AB170">
        <f>IF(OR(AE170={"asian","asian american"}),1,0)</f>
        <v>0</v>
      </c>
      <c r="AC170">
        <f>IF(OR(AE170={"black american or african american","black"}),1,0)</f>
        <v>0</v>
      </c>
      <c r="AD170">
        <f>IF(OR(AE170={"White","White American or European American"}),1,0)</f>
        <v>1</v>
      </c>
      <c r="AE170" t="s">
        <v>61</v>
      </c>
      <c r="AF170">
        <f>IF(OR(AH170={"female","f"}),1,0)</f>
        <v>0</v>
      </c>
      <c r="AG170">
        <f>IF(OR(AH170={"m","male"}),1,0)</f>
        <v>1</v>
      </c>
      <c r="AH170" t="s">
        <v>54</v>
      </c>
      <c r="AI170">
        <v>42.880274419999999</v>
      </c>
      <c r="AJ170">
        <v>-87.900870789999999</v>
      </c>
      <c r="AK170">
        <v>42.880274</v>
      </c>
      <c r="AL170">
        <v>-87.900870999999995</v>
      </c>
      <c r="AM170" t="s">
        <v>1014</v>
      </c>
      <c r="AN170" t="str">
        <f t="shared" si="38"/>
        <v>WI 53154, USA</v>
      </c>
      <c r="AO170" t="str">
        <f t="shared" si="39"/>
        <v>WI</v>
      </c>
      <c r="AP170">
        <f>IF(OR(AO170={"AZ","ID","KS","KY","LA","NM","NV","OK","SD","TX","WV"}),0,0)</f>
        <v>0</v>
      </c>
      <c r="AQ170">
        <f>IF(OR(AO170={"AR","MO","MS","MT","OH","VT"}),1,0)</f>
        <v>0</v>
      </c>
      <c r="AR170">
        <f>IF(OR(AO170={"FL","GA","ME","ND","NH","SC","TN","WA","WI","WI","WY"}),2,0)</f>
        <v>2</v>
      </c>
      <c r="AS170">
        <f>IF(OR(AO170={"LN","UT"}),3,0)</f>
        <v>0</v>
      </c>
      <c r="AT170">
        <f>IF(OR(AO170={"AL","CO","VA"}),4,0)</f>
        <v>0</v>
      </c>
      <c r="AU170">
        <f>IF(OR(AO170={"DE","MN","NC","NE","OR","PA"}),5,0)</f>
        <v>0</v>
      </c>
      <c r="AV170">
        <f>IF(OR(AO170={"LA","MI","RI"}),7,0)</f>
        <v>0</v>
      </c>
      <c r="AW170">
        <f>IF(OR(AO170={"CA","IL","MD"}),8,0)</f>
        <v>0</v>
      </c>
      <c r="AX170">
        <f>IF(OR(AO170={"CT","DC","MA"}),9,0)</f>
        <v>0</v>
      </c>
      <c r="AY170">
        <f>IF(OR(AO170={"NJ","NY"}),10,0)</f>
        <v>0</v>
      </c>
      <c r="AZ170">
        <f t="shared" si="53"/>
        <v>2</v>
      </c>
      <c r="BA170">
        <f t="shared" si="40"/>
        <v>0</v>
      </c>
      <c r="BB170">
        <f t="shared" si="41"/>
        <v>1</v>
      </c>
    </row>
    <row r="171" spans="1:54" x14ac:dyDescent="0.25">
      <c r="A171">
        <v>203</v>
      </c>
      <c r="B171" t="s">
        <v>494</v>
      </c>
      <c r="C171" t="s">
        <v>495</v>
      </c>
      <c r="D171" s="1">
        <v>41110</v>
      </c>
      <c r="E171" s="3">
        <v>0</v>
      </c>
      <c r="F171" s="3">
        <v>0</v>
      </c>
      <c r="G171" s="3">
        <v>0</v>
      </c>
      <c r="I171" s="3">
        <v>24</v>
      </c>
      <c r="J171" s="3">
        <f t="shared" si="42"/>
        <v>0</v>
      </c>
      <c r="K171" s="3">
        <f t="shared" si="43"/>
        <v>0</v>
      </c>
      <c r="L171" s="3">
        <f t="shared" si="44"/>
        <v>0</v>
      </c>
      <c r="M171" s="3">
        <f t="shared" si="45"/>
        <v>0</v>
      </c>
      <c r="N171" s="3">
        <f t="shared" si="46"/>
        <v>0</v>
      </c>
      <c r="O171" s="3">
        <f t="shared" si="47"/>
        <v>0</v>
      </c>
      <c r="P171" s="3">
        <f t="shared" si="48"/>
        <v>1</v>
      </c>
      <c r="Q171" s="3">
        <f t="shared" si="49"/>
        <v>0</v>
      </c>
      <c r="R171" s="3" t="s">
        <v>1163</v>
      </c>
      <c r="S171" t="s">
        <v>496</v>
      </c>
      <c r="T171">
        <v>12</v>
      </c>
      <c r="U171">
        <v>70</v>
      </c>
      <c r="V171">
        <v>82</v>
      </c>
      <c r="W171">
        <f t="shared" si="50"/>
        <v>0</v>
      </c>
      <c r="X171">
        <f t="shared" si="51"/>
        <v>1</v>
      </c>
      <c r="Y171" t="s">
        <v>19</v>
      </c>
      <c r="Z171">
        <f t="shared" si="52"/>
        <v>0</v>
      </c>
      <c r="AA171">
        <f>IF(OR(AE171={"Native american","native american or alaska native"}),1,0)</f>
        <v>0</v>
      </c>
      <c r="AB171">
        <f>IF(OR(AE171={"asian","asian american"}),1,0)</f>
        <v>0</v>
      </c>
      <c r="AC171">
        <f>IF(OR(AE171={"black american or african american","black"}),1,0)</f>
        <v>0</v>
      </c>
      <c r="AD171">
        <f>IF(OR(AE171={"White","White American or European American"}),1,0)</f>
        <v>1</v>
      </c>
      <c r="AE171" t="s">
        <v>473</v>
      </c>
      <c r="AF171">
        <f>IF(OR(AH171={"female","f"}),1,0)</f>
        <v>0</v>
      </c>
      <c r="AG171">
        <f>IF(OR(AH171={"m","male"}),1,0)</f>
        <v>1</v>
      </c>
      <c r="AH171" t="s">
        <v>54</v>
      </c>
      <c r="AI171">
        <v>39.709282999999999</v>
      </c>
      <c r="AJ171">
        <v>-104.823488</v>
      </c>
      <c r="AK171">
        <v>39.709282999999999</v>
      </c>
      <c r="AL171">
        <v>-104.823488</v>
      </c>
      <c r="AM171" t="s">
        <v>1015</v>
      </c>
      <c r="AN171" t="str">
        <f t="shared" si="38"/>
        <v>CO 80012, USA</v>
      </c>
      <c r="AO171" t="str">
        <f t="shared" si="39"/>
        <v>CO</v>
      </c>
      <c r="AP171">
        <f>IF(OR(AO171={"AZ","ID","KS","KY","LA","NM","NV","OK","SD","TX","WV"}),0,0)</f>
        <v>0</v>
      </c>
      <c r="AQ171">
        <f>IF(OR(AO171={"AR","MO","MS","MT","OH","VT"}),1,0)</f>
        <v>0</v>
      </c>
      <c r="AR171">
        <f>IF(OR(AO171={"FL","GA","ME","ND","NH","SC","TN","WA","WI","WI","WY"}),2,0)</f>
        <v>0</v>
      </c>
      <c r="AS171">
        <f>IF(OR(AO171={"LN","UT"}),3,0)</f>
        <v>0</v>
      </c>
      <c r="AT171">
        <f>IF(OR(AO171={"AL","CO","VA"}),4,0)</f>
        <v>4</v>
      </c>
      <c r="AU171">
        <f>IF(OR(AO171={"DE","MN","NC","NE","OR","PA"}),5,0)</f>
        <v>0</v>
      </c>
      <c r="AV171">
        <f>IF(OR(AO171={"LA","MI","RI"}),7,0)</f>
        <v>0</v>
      </c>
      <c r="AW171">
        <f>IF(OR(AO171={"CA","IL","MD"}),8,0)</f>
        <v>0</v>
      </c>
      <c r="AX171">
        <f>IF(OR(AO171={"CT","DC","MA"}),9,0)</f>
        <v>0</v>
      </c>
      <c r="AY171">
        <f>IF(OR(AO171={"NJ","NY"}),10,0)</f>
        <v>0</v>
      </c>
      <c r="AZ171">
        <f t="shared" si="53"/>
        <v>4</v>
      </c>
      <c r="BA171">
        <f t="shared" si="40"/>
        <v>0</v>
      </c>
      <c r="BB171">
        <f t="shared" si="41"/>
        <v>1</v>
      </c>
    </row>
    <row r="172" spans="1:54" x14ac:dyDescent="0.25">
      <c r="A172">
        <v>204</v>
      </c>
      <c r="B172" t="s">
        <v>497</v>
      </c>
      <c r="C172" t="s">
        <v>498</v>
      </c>
      <c r="D172" s="1">
        <v>41110</v>
      </c>
      <c r="E172" s="3">
        <v>0</v>
      </c>
      <c r="F172" s="3">
        <v>0</v>
      </c>
      <c r="G172" s="3">
        <v>0</v>
      </c>
      <c r="I172" s="3">
        <v>24</v>
      </c>
      <c r="J172" s="3">
        <f t="shared" si="42"/>
        <v>0</v>
      </c>
      <c r="K172" s="3">
        <f t="shared" si="43"/>
        <v>0</v>
      </c>
      <c r="L172" s="3">
        <f t="shared" si="44"/>
        <v>0</v>
      </c>
      <c r="M172" s="3">
        <f t="shared" si="45"/>
        <v>0</v>
      </c>
      <c r="N172" s="3">
        <f t="shared" si="46"/>
        <v>0</v>
      </c>
      <c r="O172" s="3">
        <f t="shared" si="47"/>
        <v>0</v>
      </c>
      <c r="P172" s="3">
        <f t="shared" si="48"/>
        <v>1</v>
      </c>
      <c r="Q172" s="3">
        <f t="shared" si="49"/>
        <v>0</v>
      </c>
      <c r="R172" s="3" t="s">
        <v>1163</v>
      </c>
      <c r="S172" t="s">
        <v>499</v>
      </c>
      <c r="T172">
        <v>12</v>
      </c>
      <c r="U172">
        <v>58</v>
      </c>
      <c r="V172">
        <v>70</v>
      </c>
      <c r="W172">
        <f t="shared" si="50"/>
        <v>0</v>
      </c>
      <c r="X172">
        <f t="shared" si="51"/>
        <v>1</v>
      </c>
      <c r="Y172" t="s">
        <v>19</v>
      </c>
      <c r="Z172">
        <f t="shared" si="52"/>
        <v>0</v>
      </c>
      <c r="AA172">
        <f>IF(OR(AE172={"Native american","native american or alaska native"}),1,0)</f>
        <v>0</v>
      </c>
      <c r="AB172">
        <f>IF(OR(AE172={"asian","asian american"}),1,0)</f>
        <v>0</v>
      </c>
      <c r="AC172">
        <f>IF(OR(AE172={"black american or african american","black"}),1,0)</f>
        <v>0</v>
      </c>
      <c r="AD172">
        <f>IF(OR(AE172={"White","White American or European American"}),1,0)</f>
        <v>1</v>
      </c>
      <c r="AE172" t="s">
        <v>61</v>
      </c>
      <c r="AF172">
        <f>IF(OR(AH172={"female","f"}),1,0)</f>
        <v>0</v>
      </c>
      <c r="AG172">
        <f>IF(OR(AH172={"m","male"}),1,0)</f>
        <v>1</v>
      </c>
      <c r="AH172" t="s">
        <v>54</v>
      </c>
      <c r="AI172">
        <v>39.72941874</v>
      </c>
      <c r="AJ172">
        <v>-104.98252069999999</v>
      </c>
      <c r="AK172">
        <v>39.729419</v>
      </c>
      <c r="AL172">
        <v>-104.98252100000001</v>
      </c>
      <c r="AM172" t="s">
        <v>1016</v>
      </c>
      <c r="AN172" t="str">
        <f t="shared" si="38"/>
        <v>CO 80203, USA</v>
      </c>
      <c r="AO172" t="str">
        <f t="shared" si="39"/>
        <v>CO</v>
      </c>
      <c r="AP172">
        <f>IF(OR(AO172={"AZ","ID","KS","KY","LA","NM","NV","OK","SD","TX","WV"}),0,0)</f>
        <v>0</v>
      </c>
      <c r="AQ172">
        <f>IF(OR(AO172={"AR","MO","MS","MT","OH","VT"}),1,0)</f>
        <v>0</v>
      </c>
      <c r="AR172">
        <f>IF(OR(AO172={"FL","GA","ME","ND","NH","SC","TN","WA","WI","WI","WY"}),2,0)</f>
        <v>0</v>
      </c>
      <c r="AS172">
        <f>IF(OR(AO172={"LN","UT"}),3,0)</f>
        <v>0</v>
      </c>
      <c r="AT172">
        <f>IF(OR(AO172={"AL","CO","VA"}),4,0)</f>
        <v>4</v>
      </c>
      <c r="AU172">
        <f>IF(OR(AO172={"DE","MN","NC","NE","OR","PA"}),5,0)</f>
        <v>0</v>
      </c>
      <c r="AV172">
        <f>IF(OR(AO172={"LA","MI","RI"}),7,0)</f>
        <v>0</v>
      </c>
      <c r="AW172">
        <f>IF(OR(AO172={"CA","IL","MD"}),8,0)</f>
        <v>0</v>
      </c>
      <c r="AX172">
        <f>IF(OR(AO172={"CT","DC","MA"}),9,0)</f>
        <v>0</v>
      </c>
      <c r="AY172">
        <f>IF(OR(AO172={"NJ","NY"}),10,0)</f>
        <v>0</v>
      </c>
      <c r="AZ172">
        <f t="shared" si="53"/>
        <v>4</v>
      </c>
      <c r="BA172">
        <f t="shared" si="40"/>
        <v>0</v>
      </c>
      <c r="BB172">
        <f t="shared" si="41"/>
        <v>1</v>
      </c>
    </row>
    <row r="173" spans="1:54" x14ac:dyDescent="0.25">
      <c r="A173">
        <v>205</v>
      </c>
      <c r="B173" t="s">
        <v>500</v>
      </c>
      <c r="C173" t="s">
        <v>501</v>
      </c>
      <c r="D173" s="1">
        <v>41069</v>
      </c>
      <c r="E173" s="3">
        <v>0</v>
      </c>
      <c r="F173" s="3">
        <v>0</v>
      </c>
      <c r="G173" s="3">
        <v>0</v>
      </c>
      <c r="I173" s="3">
        <v>22</v>
      </c>
      <c r="J173" s="3">
        <f t="shared" si="42"/>
        <v>0</v>
      </c>
      <c r="K173" s="3">
        <f t="shared" si="43"/>
        <v>0</v>
      </c>
      <c r="L173" s="3">
        <f t="shared" si="44"/>
        <v>0</v>
      </c>
      <c r="M173" s="3">
        <f t="shared" si="45"/>
        <v>1</v>
      </c>
      <c r="N173" s="3">
        <f t="shared" si="46"/>
        <v>0</v>
      </c>
      <c r="O173" s="3">
        <f t="shared" si="47"/>
        <v>0</v>
      </c>
      <c r="P173" s="3">
        <f t="shared" si="48"/>
        <v>0</v>
      </c>
      <c r="Q173" s="3">
        <f t="shared" si="49"/>
        <v>0</v>
      </c>
      <c r="R173" s="3" t="s">
        <v>1162</v>
      </c>
      <c r="S173" t="s">
        <v>502</v>
      </c>
      <c r="T173">
        <v>3</v>
      </c>
      <c r="U173">
        <v>3</v>
      </c>
      <c r="V173">
        <v>6</v>
      </c>
      <c r="W173">
        <f t="shared" si="50"/>
        <v>0</v>
      </c>
      <c r="X173">
        <f t="shared" si="51"/>
        <v>0</v>
      </c>
      <c r="Y173" t="s">
        <v>52</v>
      </c>
      <c r="Z173">
        <f t="shared" si="52"/>
        <v>0</v>
      </c>
      <c r="AA173">
        <f>IF(OR(AE173={"Native american","native american or alaska native"}),1,0)</f>
        <v>0</v>
      </c>
      <c r="AB173">
        <f>IF(OR(AE173={"asian","asian american"}),1,0)</f>
        <v>0</v>
      </c>
      <c r="AC173">
        <f>IF(OR(AE173={"black american or african american","black"}),1,0)</f>
        <v>1</v>
      </c>
      <c r="AD173">
        <f>IF(OR(AE173={"White","White American or European American"}),1,0)</f>
        <v>0</v>
      </c>
      <c r="AE173" t="s">
        <v>53</v>
      </c>
      <c r="AF173">
        <f>IF(OR(AH173={"female","f"}),1,0)</f>
        <v>0</v>
      </c>
      <c r="AG173">
        <f>IF(OR(AH173={"m","male"}),1,0)</f>
        <v>1</v>
      </c>
      <c r="AH173" t="s">
        <v>54</v>
      </c>
      <c r="AI173">
        <v>32.60598014</v>
      </c>
      <c r="AJ173">
        <v>-85.489892530000006</v>
      </c>
      <c r="AK173">
        <v>32.605980000000002</v>
      </c>
      <c r="AL173">
        <v>-85.489892999999995</v>
      </c>
      <c r="AM173" t="s">
        <v>1017</v>
      </c>
      <c r="AN173" t="str">
        <f t="shared" ref="AN173:AN216" si="54">RIGHT(AM173,13)</f>
        <v>AL 36849, USA</v>
      </c>
      <c r="AO173" t="str">
        <f t="shared" si="39"/>
        <v>AL</v>
      </c>
      <c r="AP173">
        <f>IF(OR(AO173={"AZ","ID","KS","KY","LA","NM","NV","OK","SD","TX","WV"}),0,0)</f>
        <v>0</v>
      </c>
      <c r="AQ173">
        <f>IF(OR(AO173={"AR","MO","MS","MT","OH","VT"}),1,0)</f>
        <v>0</v>
      </c>
      <c r="AR173">
        <f>IF(OR(AO173={"FL","GA","ME","ND","NH","SC","TN","WA","WI","WI","WY"}),2,0)</f>
        <v>0</v>
      </c>
      <c r="AS173">
        <f>IF(OR(AO173={"LN","UT"}),3,0)</f>
        <v>0</v>
      </c>
      <c r="AT173">
        <f>IF(OR(AO173={"AL","CO","VA"}),4,0)</f>
        <v>4</v>
      </c>
      <c r="AU173">
        <f>IF(OR(AO173={"DE","MN","NC","NE","OR","PA"}),5,0)</f>
        <v>0</v>
      </c>
      <c r="AV173">
        <f>IF(OR(AO173={"LA","MI","RI"}),7,0)</f>
        <v>0</v>
      </c>
      <c r="AW173">
        <f>IF(OR(AO173={"CA","IL","MD"}),8,0)</f>
        <v>0</v>
      </c>
      <c r="AX173">
        <f>IF(OR(AO173={"CT","DC","MA"}),9,0)</f>
        <v>0</v>
      </c>
      <c r="AY173">
        <f>IF(OR(AO173={"NJ","NY"}),10,0)</f>
        <v>0</v>
      </c>
      <c r="AZ173">
        <f t="shared" si="53"/>
        <v>4</v>
      </c>
      <c r="BA173">
        <f t="shared" si="40"/>
        <v>0</v>
      </c>
      <c r="BB173">
        <f t="shared" si="41"/>
        <v>1</v>
      </c>
    </row>
    <row r="174" spans="1:54" x14ac:dyDescent="0.25">
      <c r="A174">
        <v>206</v>
      </c>
      <c r="B174" t="s">
        <v>503</v>
      </c>
      <c r="C174" t="s">
        <v>400</v>
      </c>
      <c r="D174" s="1">
        <v>41059</v>
      </c>
      <c r="E174" s="3">
        <v>0</v>
      </c>
      <c r="F174" s="3">
        <v>0</v>
      </c>
      <c r="G174" s="3">
        <v>1</v>
      </c>
      <c r="I174" s="3">
        <v>40</v>
      </c>
      <c r="J174" s="3">
        <f t="shared" si="42"/>
        <v>0</v>
      </c>
      <c r="K174" s="3">
        <f t="shared" si="43"/>
        <v>0</v>
      </c>
      <c r="L174" s="3">
        <f t="shared" si="44"/>
        <v>0</v>
      </c>
      <c r="M174" s="3">
        <f t="shared" si="45"/>
        <v>1</v>
      </c>
      <c r="N174" s="3">
        <f t="shared" si="46"/>
        <v>0</v>
      </c>
      <c r="O174" s="3">
        <f t="shared" si="47"/>
        <v>0</v>
      </c>
      <c r="P174" s="3">
        <f t="shared" si="48"/>
        <v>0</v>
      </c>
      <c r="Q174" s="3">
        <f t="shared" si="49"/>
        <v>0</v>
      </c>
      <c r="R174" s="3" t="s">
        <v>1162</v>
      </c>
      <c r="S174" t="s">
        <v>504</v>
      </c>
      <c r="T174">
        <v>6</v>
      </c>
      <c r="U174">
        <v>1</v>
      </c>
      <c r="V174">
        <v>6</v>
      </c>
      <c r="W174">
        <f t="shared" si="50"/>
        <v>0</v>
      </c>
      <c r="X174">
        <f t="shared" si="51"/>
        <v>1</v>
      </c>
      <c r="Y174" t="s">
        <v>19</v>
      </c>
      <c r="Z174">
        <f t="shared" si="52"/>
        <v>0</v>
      </c>
      <c r="AA174">
        <f>IF(OR(AE174={"Native american","native american or alaska native"}),1,0)</f>
        <v>0</v>
      </c>
      <c r="AB174">
        <f>IF(OR(AE174={"asian","asian american"}),1,0)</f>
        <v>0</v>
      </c>
      <c r="AC174">
        <f>IF(OR(AE174={"black american or african american","black"}),1,0)</f>
        <v>0</v>
      </c>
      <c r="AD174">
        <f>IF(OR(AE174={"White","White American or European American"}),1,0)</f>
        <v>1</v>
      </c>
      <c r="AE174" t="s">
        <v>61</v>
      </c>
      <c r="AF174">
        <f>IF(OR(AH174={"female","f"}),1,0)</f>
        <v>0</v>
      </c>
      <c r="AG174">
        <f>IF(OR(AH174={"m","male"}),1,0)</f>
        <v>1</v>
      </c>
      <c r="AH174" t="s">
        <v>54</v>
      </c>
      <c r="AI174">
        <v>47.621995750000004</v>
      </c>
      <c r="AJ174">
        <v>-122.323646</v>
      </c>
      <c r="AK174">
        <v>47.621996000000003</v>
      </c>
      <c r="AL174">
        <v>-122.323646</v>
      </c>
      <c r="AM174" t="s">
        <v>987</v>
      </c>
      <c r="AN174" t="str">
        <f t="shared" si="54"/>
        <v>WA 98102, USA</v>
      </c>
      <c r="AO174" t="str">
        <f t="shared" si="39"/>
        <v>WA</v>
      </c>
      <c r="AP174">
        <f>IF(OR(AO174={"AZ","ID","KS","KY","LA","NM","NV","OK","SD","TX","WV"}),0,0)</f>
        <v>0</v>
      </c>
      <c r="AQ174">
        <f>IF(OR(AO174={"AR","MO","MS","MT","OH","VT"}),1,0)</f>
        <v>0</v>
      </c>
      <c r="AR174">
        <f>IF(OR(AO174={"FL","GA","ME","ND","NH","SC","TN","WA","WI","WI","WY"}),2,0)</f>
        <v>2</v>
      </c>
      <c r="AS174">
        <f>IF(OR(AO174={"LN","UT"}),3,0)</f>
        <v>0</v>
      </c>
      <c r="AT174">
        <f>IF(OR(AO174={"AL","CO","VA"}),4,0)</f>
        <v>0</v>
      </c>
      <c r="AU174">
        <f>IF(OR(AO174={"DE","MN","NC","NE","OR","PA"}),5,0)</f>
        <v>0</v>
      </c>
      <c r="AV174">
        <f>IF(OR(AO174={"LA","MI","RI"}),7,0)</f>
        <v>0</v>
      </c>
      <c r="AW174">
        <f>IF(OR(AO174={"CA","IL","MD"}),8,0)</f>
        <v>0</v>
      </c>
      <c r="AX174">
        <f>IF(OR(AO174={"CT","DC","MA"}),9,0)</f>
        <v>0</v>
      </c>
      <c r="AY174">
        <f>IF(OR(AO174={"NJ","NY"}),10,0)</f>
        <v>0</v>
      </c>
      <c r="AZ174">
        <f t="shared" si="53"/>
        <v>2</v>
      </c>
      <c r="BA174">
        <f t="shared" si="40"/>
        <v>0</v>
      </c>
      <c r="BB174">
        <f t="shared" si="41"/>
        <v>1</v>
      </c>
    </row>
    <row r="175" spans="1:54" x14ac:dyDescent="0.25">
      <c r="A175">
        <v>208</v>
      </c>
      <c r="B175" t="s">
        <v>505</v>
      </c>
      <c r="C175" t="s">
        <v>311</v>
      </c>
      <c r="D175" s="1">
        <v>41005</v>
      </c>
      <c r="E175" s="3">
        <v>0</v>
      </c>
      <c r="F175" s="3">
        <v>0</v>
      </c>
      <c r="G175" s="3">
        <v>0</v>
      </c>
      <c r="I175" s="3">
        <v>26</v>
      </c>
      <c r="J175" s="3">
        <f t="shared" si="42"/>
        <v>0</v>
      </c>
      <c r="K175" s="3">
        <f t="shared" si="43"/>
        <v>0</v>
      </c>
      <c r="L175" s="3">
        <f t="shared" si="44"/>
        <v>0</v>
      </c>
      <c r="M175" s="3">
        <f t="shared" si="45"/>
        <v>0</v>
      </c>
      <c r="N175" s="3">
        <f t="shared" si="46"/>
        <v>1</v>
      </c>
      <c r="O175" s="3">
        <f t="shared" si="47"/>
        <v>0</v>
      </c>
      <c r="P175" s="3">
        <f t="shared" si="48"/>
        <v>0</v>
      </c>
      <c r="Q175" s="3">
        <f t="shared" si="49"/>
        <v>0</v>
      </c>
      <c r="R175" s="3" t="s">
        <v>1167</v>
      </c>
      <c r="S175" t="s">
        <v>506</v>
      </c>
      <c r="T175">
        <v>3</v>
      </c>
      <c r="U175">
        <v>2</v>
      </c>
      <c r="V175">
        <v>5</v>
      </c>
      <c r="W175">
        <f t="shared" si="50"/>
        <v>1</v>
      </c>
      <c r="X175">
        <f t="shared" si="51"/>
        <v>0</v>
      </c>
      <c r="Y175" t="s">
        <v>144</v>
      </c>
      <c r="Z175">
        <f t="shared" si="52"/>
        <v>0</v>
      </c>
      <c r="AA175">
        <f>IF(OR(AE175={"Native american","native american or alaska native"}),1,0)</f>
        <v>0</v>
      </c>
      <c r="AB175">
        <f>IF(OR(AE175={"asian","asian american"}),1,0)</f>
        <v>0</v>
      </c>
      <c r="AC175">
        <f>IF(OR(AE175={"black american or african american","black"}),1,0)</f>
        <v>0</v>
      </c>
      <c r="AD175">
        <f>IF(OR(AE175={"White","White American or European American"}),1,0)</f>
        <v>1</v>
      </c>
      <c r="AE175" t="s">
        <v>61</v>
      </c>
      <c r="AF175">
        <f>IF(OR(AH175={"female","f"}),1,0)</f>
        <v>0</v>
      </c>
      <c r="AG175">
        <f>IF(OR(AH175={"m","male"}),1,0)</f>
        <v>1</v>
      </c>
      <c r="AH175" t="s">
        <v>54</v>
      </c>
      <c r="AI175">
        <v>36.135432379999997</v>
      </c>
      <c r="AJ175">
        <v>-95.913161169999995</v>
      </c>
      <c r="AK175">
        <v>36.135432000000002</v>
      </c>
      <c r="AL175">
        <v>-95.913161000000002</v>
      </c>
      <c r="AM175" t="s">
        <v>958</v>
      </c>
      <c r="AN175" t="str">
        <f t="shared" si="54"/>
        <v>OK 74112, USA</v>
      </c>
      <c r="AO175" t="str">
        <f t="shared" si="39"/>
        <v>OK</v>
      </c>
      <c r="AP175">
        <f>IF(OR(AO175={"AZ","ID","KS","KY","LA","NM","NV","OK","SD","TX","WV"}),0,0)</f>
        <v>0</v>
      </c>
      <c r="AQ175">
        <f>IF(OR(AO175={"AR","MO","MS","MT","OH","VT"}),1,0)</f>
        <v>0</v>
      </c>
      <c r="AR175">
        <f>IF(OR(AO175={"FL","GA","ME","ND","NH","SC","TN","WA","WI","WI","WY"}),2,0)</f>
        <v>0</v>
      </c>
      <c r="AS175">
        <f>IF(OR(AO175={"LN","UT"}),3,0)</f>
        <v>0</v>
      </c>
      <c r="AT175">
        <f>IF(OR(AO175={"AL","CO","VA"}),4,0)</f>
        <v>0</v>
      </c>
      <c r="AU175">
        <f>IF(OR(AO175={"DE","MN","NC","NE","OR","PA"}),5,0)</f>
        <v>0</v>
      </c>
      <c r="AV175">
        <f>IF(OR(AO175={"LA","MI","RI"}),7,0)</f>
        <v>0</v>
      </c>
      <c r="AW175">
        <f>IF(OR(AO175={"CA","IL","MD"}),8,0)</f>
        <v>0</v>
      </c>
      <c r="AX175">
        <f>IF(OR(AO175={"CT","DC","MA"}),9,0)</f>
        <v>0</v>
      </c>
      <c r="AY175">
        <f>IF(OR(AO175={"NJ","NY"}),10,0)</f>
        <v>0</v>
      </c>
      <c r="AZ175">
        <f t="shared" si="53"/>
        <v>0</v>
      </c>
      <c r="BA175">
        <f t="shared" si="40"/>
        <v>0</v>
      </c>
      <c r="BB175">
        <f t="shared" si="41"/>
        <v>1</v>
      </c>
    </row>
    <row r="176" spans="1:54" x14ac:dyDescent="0.25">
      <c r="A176">
        <v>209</v>
      </c>
      <c r="B176" t="s">
        <v>507</v>
      </c>
      <c r="C176" t="s">
        <v>508</v>
      </c>
      <c r="D176" s="1">
        <v>41001</v>
      </c>
      <c r="E176" s="3">
        <v>0</v>
      </c>
      <c r="F176" s="3">
        <v>0</v>
      </c>
      <c r="G176" s="3">
        <v>0</v>
      </c>
      <c r="I176" s="3">
        <v>43</v>
      </c>
      <c r="J176" s="3">
        <f t="shared" si="42"/>
        <v>1</v>
      </c>
      <c r="K176" s="3">
        <f t="shared" si="43"/>
        <v>0</v>
      </c>
      <c r="L176" s="3">
        <f t="shared" si="44"/>
        <v>0</v>
      </c>
      <c r="M176" s="3">
        <f t="shared" si="45"/>
        <v>0</v>
      </c>
      <c r="N176" s="3">
        <f t="shared" si="46"/>
        <v>0</v>
      </c>
      <c r="O176" s="3">
        <f t="shared" si="47"/>
        <v>0</v>
      </c>
      <c r="P176" s="3">
        <f t="shared" si="48"/>
        <v>0</v>
      </c>
      <c r="Q176" s="3">
        <f t="shared" si="49"/>
        <v>0</v>
      </c>
      <c r="R176" s="3" t="s">
        <v>1171</v>
      </c>
      <c r="S176" t="s">
        <v>509</v>
      </c>
      <c r="T176">
        <v>7</v>
      </c>
      <c r="U176">
        <v>3</v>
      </c>
      <c r="V176">
        <v>10</v>
      </c>
      <c r="W176">
        <f t="shared" si="50"/>
        <v>0</v>
      </c>
      <c r="X176">
        <f t="shared" si="51"/>
        <v>1</v>
      </c>
      <c r="Y176" t="s">
        <v>19</v>
      </c>
      <c r="Z176">
        <f t="shared" si="52"/>
        <v>0</v>
      </c>
      <c r="AA176">
        <f>IF(OR(AE176={"Native american","native american or alaska native"}),1,0)</f>
        <v>0</v>
      </c>
      <c r="AB176">
        <f>IF(OR(AE176={"asian","asian american"}),1,0)</f>
        <v>1</v>
      </c>
      <c r="AC176">
        <f>IF(OR(AE176={"black american or african american","black"}),1,0)</f>
        <v>0</v>
      </c>
      <c r="AD176">
        <f>IF(OR(AE176={"White","White American or European American"}),1,0)</f>
        <v>0</v>
      </c>
      <c r="AE176" t="s">
        <v>20</v>
      </c>
      <c r="AF176">
        <f>IF(OR(AH176={"female","f"}),1,0)</f>
        <v>0</v>
      </c>
      <c r="AG176">
        <f>IF(OR(AH176={"m","male"}),1,0)</f>
        <v>1</v>
      </c>
      <c r="AH176" t="s">
        <v>54</v>
      </c>
      <c r="AI176">
        <v>37.804380799999997</v>
      </c>
      <c r="AJ176">
        <v>-122.2708166</v>
      </c>
      <c r="AK176">
        <v>37.804380999999999</v>
      </c>
      <c r="AL176">
        <v>-122.27081699999999</v>
      </c>
      <c r="AM176" t="s">
        <v>1018</v>
      </c>
      <c r="AN176" t="str">
        <f t="shared" si="54"/>
        <v>CA 94612, USA</v>
      </c>
      <c r="AO176" t="str">
        <f t="shared" si="39"/>
        <v>CA</v>
      </c>
      <c r="AP176">
        <f>IF(OR(AO176={"AZ","ID","KS","KY","LA","NM","NV","OK","SD","TX","WV"}),0,0)</f>
        <v>0</v>
      </c>
      <c r="AQ176">
        <f>IF(OR(AO176={"AR","MO","MS","MT","OH","VT"}),1,0)</f>
        <v>0</v>
      </c>
      <c r="AR176">
        <f>IF(OR(AO176={"FL","GA","ME","ND","NH","SC","TN","WA","WI","WI","WY"}),2,0)</f>
        <v>0</v>
      </c>
      <c r="AS176">
        <f>IF(OR(AO176={"LN","UT"}),3,0)</f>
        <v>0</v>
      </c>
      <c r="AT176">
        <f>IF(OR(AO176={"AL","CO","VA"}),4,0)</f>
        <v>0</v>
      </c>
      <c r="AU176">
        <f>IF(OR(AO176={"DE","MN","NC","NE","OR","PA"}),5,0)</f>
        <v>0</v>
      </c>
      <c r="AV176">
        <f>IF(OR(AO176={"LA","MI","RI"}),7,0)</f>
        <v>0</v>
      </c>
      <c r="AW176">
        <f>IF(OR(AO176={"CA","IL","MD"}),8,0)</f>
        <v>8</v>
      </c>
      <c r="AX176">
        <f>IF(OR(AO176={"CT","DC","MA"}),9,0)</f>
        <v>0</v>
      </c>
      <c r="AY176">
        <f>IF(OR(AO176={"NJ","NY"}),10,0)</f>
        <v>0</v>
      </c>
      <c r="AZ176">
        <f t="shared" si="53"/>
        <v>8</v>
      </c>
      <c r="BA176">
        <f t="shared" si="40"/>
        <v>1</v>
      </c>
      <c r="BB176">
        <f t="shared" si="41"/>
        <v>0</v>
      </c>
    </row>
    <row r="177" spans="1:54" x14ac:dyDescent="0.25">
      <c r="A177">
        <v>210</v>
      </c>
      <c r="B177" t="s">
        <v>510</v>
      </c>
      <c r="C177" t="s">
        <v>508</v>
      </c>
      <c r="D177" s="1">
        <v>41001</v>
      </c>
      <c r="E177" s="3">
        <v>0</v>
      </c>
      <c r="F177" s="3">
        <v>0</v>
      </c>
      <c r="G177" s="3">
        <v>0</v>
      </c>
      <c r="I177" s="3">
        <v>43</v>
      </c>
      <c r="J177" s="3">
        <f t="shared" si="42"/>
        <v>1</v>
      </c>
      <c r="K177" s="3">
        <f t="shared" si="43"/>
        <v>0</v>
      </c>
      <c r="L177" s="3">
        <f t="shared" si="44"/>
        <v>0</v>
      </c>
      <c r="M177" s="3">
        <f t="shared" si="45"/>
        <v>0</v>
      </c>
      <c r="N177" s="3">
        <f t="shared" si="46"/>
        <v>0</v>
      </c>
      <c r="O177" s="3">
        <f t="shared" si="47"/>
        <v>0</v>
      </c>
      <c r="P177" s="3">
        <f t="shared" si="48"/>
        <v>0</v>
      </c>
      <c r="Q177" s="3">
        <f t="shared" si="49"/>
        <v>0</v>
      </c>
      <c r="R177" s="3" t="s">
        <v>1171</v>
      </c>
      <c r="S177" t="s">
        <v>511</v>
      </c>
      <c r="T177">
        <v>7</v>
      </c>
      <c r="U177">
        <v>3</v>
      </c>
      <c r="V177">
        <v>10</v>
      </c>
      <c r="W177">
        <f t="shared" si="50"/>
        <v>0</v>
      </c>
      <c r="X177">
        <f t="shared" si="51"/>
        <v>1</v>
      </c>
      <c r="Y177" t="s">
        <v>19</v>
      </c>
      <c r="Z177">
        <f t="shared" si="52"/>
        <v>0</v>
      </c>
      <c r="AA177">
        <f>IF(OR(AE177={"Native american","native american or alaska native"}),1,0)</f>
        <v>0</v>
      </c>
      <c r="AB177">
        <f>IF(OR(AE177={"asian","asian american"}),1,0)</f>
        <v>1</v>
      </c>
      <c r="AC177">
        <f>IF(OR(AE177={"black american or african american","black"}),1,0)</f>
        <v>0</v>
      </c>
      <c r="AD177">
        <f>IF(OR(AE177={"White","White American or European American"}),1,0)</f>
        <v>0</v>
      </c>
      <c r="AE177" t="s">
        <v>75</v>
      </c>
      <c r="AF177">
        <f>IF(OR(AH177={"female","f"}),1,0)</f>
        <v>0</v>
      </c>
      <c r="AG177">
        <f>IF(OR(AH177={"m","male"}),1,0)</f>
        <v>1</v>
      </c>
      <c r="AH177" t="s">
        <v>54</v>
      </c>
      <c r="AI177">
        <v>37.791768060000003</v>
      </c>
      <c r="AJ177">
        <v>-122.21531709999999</v>
      </c>
      <c r="AK177">
        <v>37.791767999999998</v>
      </c>
      <c r="AL177">
        <v>-122.215317</v>
      </c>
      <c r="AM177" t="s">
        <v>1019</v>
      </c>
      <c r="AN177" t="str">
        <f t="shared" si="54"/>
        <v>CA 94602, USA</v>
      </c>
      <c r="AO177" t="str">
        <f t="shared" si="39"/>
        <v>CA</v>
      </c>
      <c r="AP177">
        <f>IF(OR(AO177={"AZ","ID","KS","KY","LA","NM","NV","OK","SD","TX","WV"}),0,0)</f>
        <v>0</v>
      </c>
      <c r="AQ177">
        <f>IF(OR(AO177={"AR","MO","MS","MT","OH","VT"}),1,0)</f>
        <v>0</v>
      </c>
      <c r="AR177">
        <f>IF(OR(AO177={"FL","GA","ME","ND","NH","SC","TN","WA","WI","WI","WY"}),2,0)</f>
        <v>0</v>
      </c>
      <c r="AS177">
        <f>IF(OR(AO177={"LN","UT"}),3,0)</f>
        <v>0</v>
      </c>
      <c r="AT177">
        <f>IF(OR(AO177={"AL","CO","VA"}),4,0)</f>
        <v>0</v>
      </c>
      <c r="AU177">
        <f>IF(OR(AO177={"DE","MN","NC","NE","OR","PA"}),5,0)</f>
        <v>0</v>
      </c>
      <c r="AV177">
        <f>IF(OR(AO177={"LA","MI","RI"}),7,0)</f>
        <v>0</v>
      </c>
      <c r="AW177">
        <f>IF(OR(AO177={"CA","IL","MD"}),8,0)</f>
        <v>8</v>
      </c>
      <c r="AX177">
        <f>IF(OR(AO177={"CT","DC","MA"}),9,0)</f>
        <v>0</v>
      </c>
      <c r="AY177">
        <f>IF(OR(AO177={"NJ","NY"}),10,0)</f>
        <v>0</v>
      </c>
      <c r="AZ177">
        <f t="shared" si="53"/>
        <v>8</v>
      </c>
      <c r="BA177">
        <f t="shared" si="40"/>
        <v>1</v>
      </c>
      <c r="BB177">
        <f t="shared" si="41"/>
        <v>0</v>
      </c>
    </row>
    <row r="178" spans="1:54" x14ac:dyDescent="0.25">
      <c r="A178">
        <v>211</v>
      </c>
      <c r="B178" t="s">
        <v>512</v>
      </c>
      <c r="C178" t="s">
        <v>513</v>
      </c>
      <c r="D178" s="1">
        <v>40966</v>
      </c>
      <c r="E178" s="3">
        <v>1</v>
      </c>
      <c r="F178" s="3">
        <v>0</v>
      </c>
      <c r="G178" s="3">
        <v>0</v>
      </c>
      <c r="I178" s="3">
        <v>17</v>
      </c>
      <c r="J178" s="3">
        <f t="shared" si="42"/>
        <v>1</v>
      </c>
      <c r="K178" s="3">
        <f t="shared" si="43"/>
        <v>0</v>
      </c>
      <c r="L178" s="3">
        <f t="shared" si="44"/>
        <v>0</v>
      </c>
      <c r="M178" s="3">
        <f t="shared" si="45"/>
        <v>0</v>
      </c>
      <c r="N178" s="3">
        <f t="shared" si="46"/>
        <v>0</v>
      </c>
      <c r="O178" s="3">
        <f t="shared" si="47"/>
        <v>0</v>
      </c>
      <c r="P178" s="3">
        <f t="shared" si="48"/>
        <v>0</v>
      </c>
      <c r="Q178" s="3">
        <f t="shared" si="49"/>
        <v>0</v>
      </c>
      <c r="R178" s="3" t="s">
        <v>1172</v>
      </c>
      <c r="S178" t="s">
        <v>514</v>
      </c>
      <c r="T178">
        <v>3</v>
      </c>
      <c r="U178">
        <v>3</v>
      </c>
      <c r="V178">
        <v>6</v>
      </c>
      <c r="W178">
        <f t="shared" si="50"/>
        <v>0</v>
      </c>
      <c r="X178">
        <f t="shared" si="51"/>
        <v>1</v>
      </c>
      <c r="Y178" t="s">
        <v>19</v>
      </c>
      <c r="Z178">
        <f t="shared" si="52"/>
        <v>0</v>
      </c>
      <c r="AA178">
        <f>IF(OR(AE178={"Native american","native american or alaska native"}),1,0)</f>
        <v>0</v>
      </c>
      <c r="AB178">
        <f>IF(OR(AE178={"asian","asian american"}),1,0)</f>
        <v>0</v>
      </c>
      <c r="AC178">
        <f>IF(OR(AE178={"black american or african american","black"}),1,0)</f>
        <v>0</v>
      </c>
      <c r="AD178">
        <f>IF(OR(AE178={"White","White American or European American"}),1,0)</f>
        <v>1</v>
      </c>
      <c r="AE178" t="s">
        <v>61</v>
      </c>
      <c r="AF178">
        <f>IF(OR(AH178={"female","f"}),1,0)</f>
        <v>0</v>
      </c>
      <c r="AG178">
        <f>IF(OR(AH178={"m","male"}),1,0)</f>
        <v>1</v>
      </c>
      <c r="AH178" t="s">
        <v>54</v>
      </c>
      <c r="AI178">
        <v>41.580255409999999</v>
      </c>
      <c r="AJ178">
        <v>-81.208126250000007</v>
      </c>
      <c r="AK178">
        <v>41.580255000000001</v>
      </c>
      <c r="AL178">
        <v>-81.208125999999993</v>
      </c>
      <c r="AM178" t="s">
        <v>1020</v>
      </c>
      <c r="AN178" t="str">
        <f t="shared" si="54"/>
        <v>OH 44024, USA</v>
      </c>
      <c r="AO178" t="str">
        <f t="shared" si="39"/>
        <v>OH</v>
      </c>
      <c r="AP178">
        <f>IF(OR(AO178={"AZ","ID","KS","KY","LA","NM","NV","OK","SD","TX","WV"}),0,0)</f>
        <v>0</v>
      </c>
      <c r="AQ178">
        <f>IF(OR(AO178={"AR","MO","MS","MT","OH","VT"}),1,0)</f>
        <v>1</v>
      </c>
      <c r="AR178">
        <f>IF(OR(AO178={"FL","GA","ME","ND","NH","SC","TN","WA","WI","WI","WY"}),2,0)</f>
        <v>0</v>
      </c>
      <c r="AS178">
        <f>IF(OR(AO178={"LN","UT"}),3,0)</f>
        <v>0</v>
      </c>
      <c r="AT178">
        <f>IF(OR(AO178={"AL","CO","VA"}),4,0)</f>
        <v>0</v>
      </c>
      <c r="AU178">
        <f>IF(OR(AO178={"DE","MN","NC","NE","OR","PA"}),5,0)</f>
        <v>0</v>
      </c>
      <c r="AV178">
        <f>IF(OR(AO178={"LA","MI","RI"}),7,0)</f>
        <v>0</v>
      </c>
      <c r="AW178">
        <f>IF(OR(AO178={"CA","IL","MD"}),8,0)</f>
        <v>0</v>
      </c>
      <c r="AX178">
        <f>IF(OR(AO178={"CT","DC","MA"}),9,0)</f>
        <v>0</v>
      </c>
      <c r="AY178">
        <f>IF(OR(AO178={"NJ","NY"}),10,0)</f>
        <v>0</v>
      </c>
      <c r="AZ178">
        <f t="shared" si="53"/>
        <v>1</v>
      </c>
      <c r="BA178">
        <f t="shared" si="40"/>
        <v>0</v>
      </c>
      <c r="BB178">
        <f t="shared" si="41"/>
        <v>1</v>
      </c>
    </row>
    <row r="179" spans="1:54" x14ac:dyDescent="0.25">
      <c r="A179">
        <v>212</v>
      </c>
      <c r="B179" t="s">
        <v>515</v>
      </c>
      <c r="C179" t="s">
        <v>516</v>
      </c>
      <c r="D179" s="1">
        <v>40961</v>
      </c>
      <c r="E179" s="3">
        <v>0</v>
      </c>
      <c r="F179" s="3">
        <v>0</v>
      </c>
      <c r="G179" s="3">
        <v>1</v>
      </c>
      <c r="I179" s="3">
        <v>59</v>
      </c>
      <c r="J179" s="3">
        <f t="shared" si="42"/>
        <v>0</v>
      </c>
      <c r="K179" s="3">
        <f t="shared" si="43"/>
        <v>0</v>
      </c>
      <c r="L179" s="3">
        <f t="shared" si="44"/>
        <v>0</v>
      </c>
      <c r="M179" s="3">
        <f t="shared" si="45"/>
        <v>1</v>
      </c>
      <c r="N179" s="3">
        <f t="shared" si="46"/>
        <v>0</v>
      </c>
      <c r="O179" s="3">
        <f t="shared" si="47"/>
        <v>0</v>
      </c>
      <c r="P179" s="3">
        <f t="shared" si="48"/>
        <v>0</v>
      </c>
      <c r="Q179" s="3">
        <f t="shared" si="49"/>
        <v>0</v>
      </c>
      <c r="R179" s="3" t="s">
        <v>1162</v>
      </c>
      <c r="S179" t="s">
        <v>517</v>
      </c>
      <c r="T179">
        <v>5</v>
      </c>
      <c r="U179">
        <v>0</v>
      </c>
      <c r="V179">
        <v>5</v>
      </c>
      <c r="W179">
        <f t="shared" si="50"/>
        <v>0</v>
      </c>
      <c r="X179">
        <f t="shared" si="51"/>
        <v>1</v>
      </c>
      <c r="Y179" t="s">
        <v>19</v>
      </c>
      <c r="Z179">
        <f t="shared" si="52"/>
        <v>0</v>
      </c>
      <c r="AA179">
        <f>IF(OR(AE179={"Native american","native american or alaska native"}),1,0)</f>
        <v>0</v>
      </c>
      <c r="AB179">
        <f>IF(OR(AE179={"asian","asian american"}),1,0)</f>
        <v>1</v>
      </c>
      <c r="AC179">
        <f>IF(OR(AE179={"black american or african american","black"}),1,0)</f>
        <v>0</v>
      </c>
      <c r="AD179">
        <f>IF(OR(AE179={"White","White American or European American"}),1,0)</f>
        <v>0</v>
      </c>
      <c r="AE179" t="s">
        <v>20</v>
      </c>
      <c r="AF179">
        <f>IF(OR(AH179={"female","f"}),1,0)</f>
        <v>0</v>
      </c>
      <c r="AG179">
        <f>IF(OR(AH179={"m","male"}),1,0)</f>
        <v>1</v>
      </c>
      <c r="AH179" t="s">
        <v>54</v>
      </c>
      <c r="AI179">
        <v>33.941212700000001</v>
      </c>
      <c r="AJ179">
        <v>-84.213530899999995</v>
      </c>
      <c r="AK179">
        <v>33.941212999999998</v>
      </c>
      <c r="AL179">
        <v>-84.213531000000003</v>
      </c>
      <c r="AM179" t="s">
        <v>1021</v>
      </c>
      <c r="AN179" t="str">
        <f t="shared" si="54"/>
        <v>GA 30071, USA</v>
      </c>
      <c r="AO179" t="str">
        <f t="shared" si="39"/>
        <v>GA</v>
      </c>
      <c r="AP179">
        <f>IF(OR(AO179={"AZ","ID","KS","KY","LA","NM","NV","OK","SD","TX","WV"}),0,0)</f>
        <v>0</v>
      </c>
      <c r="AQ179">
        <f>IF(OR(AO179={"AR","MO","MS","MT","OH","VT"}),1,0)</f>
        <v>0</v>
      </c>
      <c r="AR179">
        <f>IF(OR(AO179={"FL","GA","ME","ND","NH","SC","TN","WA","WI","WI","WY"}),2,0)</f>
        <v>2</v>
      </c>
      <c r="AS179">
        <f>IF(OR(AO179={"LN","UT"}),3,0)</f>
        <v>0</v>
      </c>
      <c r="AT179">
        <f>IF(OR(AO179={"AL","CO","VA"}),4,0)</f>
        <v>0</v>
      </c>
      <c r="AU179">
        <f>IF(OR(AO179={"DE","MN","NC","NE","OR","PA"}),5,0)</f>
        <v>0</v>
      </c>
      <c r="AV179">
        <f>IF(OR(AO179={"LA","MI","RI"}),7,0)</f>
        <v>0</v>
      </c>
      <c r="AW179">
        <f>IF(OR(AO179={"CA","IL","MD"}),8,0)</f>
        <v>0</v>
      </c>
      <c r="AX179">
        <f>IF(OR(AO179={"CT","DC","MA"}),9,0)</f>
        <v>0</v>
      </c>
      <c r="AY179">
        <f>IF(OR(AO179={"NJ","NY"}),10,0)</f>
        <v>0</v>
      </c>
      <c r="AZ179">
        <f t="shared" si="53"/>
        <v>2</v>
      </c>
      <c r="BA179">
        <f t="shared" si="40"/>
        <v>0</v>
      </c>
      <c r="BB179">
        <f t="shared" si="41"/>
        <v>1</v>
      </c>
    </row>
    <row r="180" spans="1:54" x14ac:dyDescent="0.25">
      <c r="A180">
        <v>214</v>
      </c>
      <c r="B180" t="s">
        <v>518</v>
      </c>
      <c r="C180" t="s">
        <v>332</v>
      </c>
      <c r="D180" s="1">
        <v>40937</v>
      </c>
      <c r="E180" s="3">
        <v>0</v>
      </c>
      <c r="F180" s="3">
        <v>0</v>
      </c>
      <c r="G180" s="3">
        <v>0</v>
      </c>
      <c r="I180" s="3">
        <v>16</v>
      </c>
      <c r="J180" s="3">
        <f t="shared" si="42"/>
        <v>0</v>
      </c>
      <c r="K180" s="3">
        <f t="shared" si="43"/>
        <v>0</v>
      </c>
      <c r="L180" s="3">
        <f t="shared" si="44"/>
        <v>1</v>
      </c>
      <c r="M180" s="3">
        <f t="shared" si="45"/>
        <v>0</v>
      </c>
      <c r="N180" s="3">
        <f t="shared" si="46"/>
        <v>0</v>
      </c>
      <c r="O180" s="3">
        <f t="shared" si="47"/>
        <v>0</v>
      </c>
      <c r="P180" s="3">
        <f t="shared" si="48"/>
        <v>0</v>
      </c>
      <c r="Q180" s="3">
        <f t="shared" si="49"/>
        <v>0</v>
      </c>
      <c r="R180" s="3" t="s">
        <v>1166</v>
      </c>
      <c r="S180" t="s">
        <v>519</v>
      </c>
      <c r="T180">
        <v>5</v>
      </c>
      <c r="U180">
        <v>0</v>
      </c>
      <c r="V180">
        <v>5</v>
      </c>
      <c r="W180">
        <f t="shared" si="50"/>
        <v>1</v>
      </c>
      <c r="X180">
        <f t="shared" si="51"/>
        <v>0</v>
      </c>
      <c r="Y180" t="s">
        <v>144</v>
      </c>
      <c r="Z180">
        <f t="shared" si="52"/>
        <v>0</v>
      </c>
      <c r="AA180">
        <f>IF(OR(AE180={"Native american","native american or alaska native"}),1,0)</f>
        <v>0</v>
      </c>
      <c r="AB180">
        <f>IF(OR(AE180={"asian","asian american"}),1,0)</f>
        <v>0</v>
      </c>
      <c r="AC180">
        <f>IF(OR(AE180={"black american or african american","black"}),1,0)</f>
        <v>1</v>
      </c>
      <c r="AD180">
        <f>IF(OR(AE180={"White","White American or European American"}),1,0)</f>
        <v>0</v>
      </c>
      <c r="AE180" t="s">
        <v>53</v>
      </c>
      <c r="AF180">
        <f>IF(OR(AH180={"female","f"}),1,0)</f>
        <v>0</v>
      </c>
      <c r="AG180">
        <f>IF(OR(AH180={"m","male"}),1,0)</f>
        <v>1</v>
      </c>
      <c r="AH180" t="s">
        <v>54</v>
      </c>
      <c r="AI180">
        <v>33.5282865</v>
      </c>
      <c r="AJ180">
        <v>-86.795504480000005</v>
      </c>
      <c r="AK180">
        <v>33.528286999999999</v>
      </c>
      <c r="AL180">
        <v>-86.795503999999994</v>
      </c>
      <c r="AM180" t="s">
        <v>965</v>
      </c>
      <c r="AN180" t="str">
        <f t="shared" si="54"/>
        <v>AL 35203, USA</v>
      </c>
      <c r="AO180" t="str">
        <f t="shared" si="39"/>
        <v>AL</v>
      </c>
      <c r="AP180">
        <f>IF(OR(AO180={"AZ","ID","KS","KY","LA","NM","NV","OK","SD","TX","WV"}),0,0)</f>
        <v>0</v>
      </c>
      <c r="AQ180">
        <f>IF(OR(AO180={"AR","MO","MS","MT","OH","VT"}),1,0)</f>
        <v>0</v>
      </c>
      <c r="AR180">
        <f>IF(OR(AO180={"FL","GA","ME","ND","NH","SC","TN","WA","WI","WI","WY"}),2,0)</f>
        <v>0</v>
      </c>
      <c r="AS180">
        <f>IF(OR(AO180={"LN","UT"}),3,0)</f>
        <v>0</v>
      </c>
      <c r="AT180">
        <f>IF(OR(AO180={"AL","CO","VA"}),4,0)</f>
        <v>4</v>
      </c>
      <c r="AU180">
        <f>IF(OR(AO180={"DE","MN","NC","NE","OR","PA"}),5,0)</f>
        <v>0</v>
      </c>
      <c r="AV180">
        <f>IF(OR(AO180={"LA","MI","RI"}),7,0)</f>
        <v>0</v>
      </c>
      <c r="AW180">
        <f>IF(OR(AO180={"CA","IL","MD"}),8,0)</f>
        <v>0</v>
      </c>
      <c r="AX180">
        <f>IF(OR(AO180={"CT","DC","MA"}),9,0)</f>
        <v>0</v>
      </c>
      <c r="AY180">
        <f>IF(OR(AO180={"NJ","NY"}),10,0)</f>
        <v>0</v>
      </c>
      <c r="AZ180">
        <f t="shared" si="53"/>
        <v>4</v>
      </c>
      <c r="BA180">
        <f t="shared" si="40"/>
        <v>0</v>
      </c>
      <c r="BB180">
        <f t="shared" si="41"/>
        <v>1</v>
      </c>
    </row>
    <row r="181" spans="1:54" x14ac:dyDescent="0.25">
      <c r="A181">
        <v>216</v>
      </c>
      <c r="B181" t="s">
        <v>521</v>
      </c>
      <c r="C181" t="s">
        <v>520</v>
      </c>
      <c r="D181" s="1">
        <v>40828</v>
      </c>
      <c r="E181" s="3">
        <v>0</v>
      </c>
      <c r="F181" s="3">
        <v>0</v>
      </c>
      <c r="G181" s="3">
        <v>0</v>
      </c>
      <c r="I181" s="3">
        <v>41</v>
      </c>
      <c r="J181" s="3">
        <f t="shared" si="42"/>
        <v>0</v>
      </c>
      <c r="K181" s="3">
        <f t="shared" si="43"/>
        <v>0</v>
      </c>
      <c r="L181" s="3">
        <f t="shared" si="44"/>
        <v>0</v>
      </c>
      <c r="M181" s="3">
        <f t="shared" si="45"/>
        <v>0</v>
      </c>
      <c r="N181" s="3">
        <f t="shared" si="46"/>
        <v>0</v>
      </c>
      <c r="O181" s="3">
        <f t="shared" si="47"/>
        <v>1</v>
      </c>
      <c r="P181" s="3">
        <f t="shared" si="48"/>
        <v>0</v>
      </c>
      <c r="Q181" s="3">
        <f t="shared" si="49"/>
        <v>0</v>
      </c>
      <c r="R181" s="3" t="s">
        <v>1165</v>
      </c>
      <c r="S181" t="s">
        <v>522</v>
      </c>
      <c r="T181">
        <v>8</v>
      </c>
      <c r="U181">
        <v>1</v>
      </c>
      <c r="V181">
        <v>9</v>
      </c>
      <c r="W181">
        <f t="shared" si="50"/>
        <v>0</v>
      </c>
      <c r="X181">
        <f t="shared" si="51"/>
        <v>1</v>
      </c>
      <c r="Y181" t="s">
        <v>19</v>
      </c>
      <c r="Z181">
        <f t="shared" si="52"/>
        <v>0</v>
      </c>
      <c r="AA181">
        <f>IF(OR(AE181={"Native american","native american or alaska native"}),1,0)</f>
        <v>0</v>
      </c>
      <c r="AB181">
        <f>IF(OR(AE181={"asian","asian american"}),1,0)</f>
        <v>0</v>
      </c>
      <c r="AC181">
        <f>IF(OR(AE181={"black american or african american","black"}),1,0)</f>
        <v>0</v>
      </c>
      <c r="AD181">
        <f>IF(OR(AE181={"White","White American or European American"}),1,0)</f>
        <v>1</v>
      </c>
      <c r="AE181" t="s">
        <v>61</v>
      </c>
      <c r="AF181">
        <f>IF(OR(AH181={"female","f"}),1,0)</f>
        <v>0</v>
      </c>
      <c r="AG181">
        <f>IF(OR(AH181={"m","male"}),1,0)</f>
        <v>1</v>
      </c>
      <c r="AH181" t="s">
        <v>54</v>
      </c>
      <c r="AI181">
        <v>33.754326319999997</v>
      </c>
      <c r="AJ181">
        <v>-118.0715378</v>
      </c>
      <c r="AK181">
        <v>33.754325999999999</v>
      </c>
      <c r="AL181">
        <v>-118.071538</v>
      </c>
      <c r="AM181" t="s">
        <v>1022</v>
      </c>
      <c r="AN181" t="str">
        <f t="shared" si="54"/>
        <v>CA 90740, USA</v>
      </c>
      <c r="AO181" t="str">
        <f t="shared" si="39"/>
        <v>CA</v>
      </c>
      <c r="AP181">
        <f>IF(OR(AO181={"AZ","ID","KS","KY","LA","NM","NV","OK","SD","TX","WV"}),0,0)</f>
        <v>0</v>
      </c>
      <c r="AQ181">
        <f>IF(OR(AO181={"AR","MO","MS","MT","OH","VT"}),1,0)</f>
        <v>0</v>
      </c>
      <c r="AR181">
        <f>IF(OR(AO181={"FL","GA","ME","ND","NH","SC","TN","WA","WI","WI","WY"}),2,0)</f>
        <v>0</v>
      </c>
      <c r="AS181">
        <f>IF(OR(AO181={"LN","UT"}),3,0)</f>
        <v>0</v>
      </c>
      <c r="AT181">
        <f>IF(OR(AO181={"AL","CO","VA"}),4,0)</f>
        <v>0</v>
      </c>
      <c r="AU181">
        <f>IF(OR(AO181={"DE","MN","NC","NE","OR","PA"}),5,0)</f>
        <v>0</v>
      </c>
      <c r="AV181">
        <f>IF(OR(AO181={"LA","MI","RI"}),7,0)</f>
        <v>0</v>
      </c>
      <c r="AW181">
        <f>IF(OR(AO181={"CA","IL","MD"}),8,0)</f>
        <v>8</v>
      </c>
      <c r="AX181">
        <f>IF(OR(AO181={"CT","DC","MA"}),9,0)</f>
        <v>0</v>
      </c>
      <c r="AY181">
        <f>IF(OR(AO181={"NJ","NY"}),10,0)</f>
        <v>0</v>
      </c>
      <c r="AZ181">
        <f t="shared" si="53"/>
        <v>8</v>
      </c>
      <c r="BA181">
        <f t="shared" si="40"/>
        <v>1</v>
      </c>
      <c r="BB181">
        <f t="shared" si="41"/>
        <v>0</v>
      </c>
    </row>
    <row r="182" spans="1:54" x14ac:dyDescent="0.25">
      <c r="A182">
        <v>218</v>
      </c>
      <c r="B182" t="s">
        <v>524</v>
      </c>
      <c r="C182" t="s">
        <v>523</v>
      </c>
      <c r="D182" s="1">
        <v>40792</v>
      </c>
      <c r="E182" s="3">
        <v>0</v>
      </c>
      <c r="F182" s="3">
        <v>0</v>
      </c>
      <c r="G182" s="3">
        <v>1</v>
      </c>
      <c r="I182" s="3">
        <v>32</v>
      </c>
      <c r="J182" s="3">
        <f t="shared" si="42"/>
        <v>0</v>
      </c>
      <c r="K182" s="3">
        <f t="shared" si="43"/>
        <v>0</v>
      </c>
      <c r="L182" s="3">
        <f t="shared" si="44"/>
        <v>0</v>
      </c>
      <c r="M182" s="3">
        <f t="shared" si="45"/>
        <v>0</v>
      </c>
      <c r="N182" s="3">
        <f t="shared" si="46"/>
        <v>0</v>
      </c>
      <c r="O182" s="3">
        <f t="shared" si="47"/>
        <v>0</v>
      </c>
      <c r="P182" s="3">
        <f t="shared" si="48"/>
        <v>1</v>
      </c>
      <c r="Q182" s="3">
        <f t="shared" si="49"/>
        <v>0</v>
      </c>
      <c r="R182" s="3" t="s">
        <v>1163</v>
      </c>
      <c r="S182" t="s">
        <v>525</v>
      </c>
      <c r="T182">
        <v>5</v>
      </c>
      <c r="U182">
        <v>7</v>
      </c>
      <c r="V182">
        <v>11</v>
      </c>
      <c r="W182">
        <f t="shared" si="50"/>
        <v>0</v>
      </c>
      <c r="X182">
        <f t="shared" si="51"/>
        <v>1</v>
      </c>
      <c r="Y182" t="s">
        <v>19</v>
      </c>
      <c r="Z182">
        <f t="shared" si="52"/>
        <v>0</v>
      </c>
      <c r="AA182">
        <f>IF(OR(AE182={"Native american","native american or alaska native"}),1,0)</f>
        <v>0</v>
      </c>
      <c r="AB182">
        <f>IF(OR(AE182={"asian","asian american"}),1,0)</f>
        <v>0</v>
      </c>
      <c r="AC182">
        <f>IF(OR(AE182={"black american or african american","black"}),1,0)</f>
        <v>0</v>
      </c>
      <c r="AD182">
        <f>IF(OR(AE182={"White","White American or European American"}),1,0)</f>
        <v>0</v>
      </c>
      <c r="AE182" t="s">
        <v>110</v>
      </c>
      <c r="AF182">
        <f>IF(OR(AH182={"female","f"}),1,0)</f>
        <v>0</v>
      </c>
      <c r="AG182">
        <f>IF(OR(AH182={"m","male"}),1,0)</f>
        <v>1</v>
      </c>
      <c r="AH182" t="s">
        <v>54</v>
      </c>
      <c r="AI182">
        <v>39.164642030000003</v>
      </c>
      <c r="AJ182">
        <v>-119.7763025</v>
      </c>
      <c r="AK182">
        <v>39.164642000000001</v>
      </c>
      <c r="AL182">
        <v>-119.776302</v>
      </c>
      <c r="AM182" t="s">
        <v>1023</v>
      </c>
      <c r="AN182" t="str">
        <f t="shared" si="54"/>
        <v>NV 89703, USA</v>
      </c>
      <c r="AO182" t="str">
        <f t="shared" si="39"/>
        <v>NV</v>
      </c>
      <c r="AP182">
        <f>IF(OR(AO182={"AZ","ID","KS","KY","LA","NM","NV","OK","SD","TX","WV"}),0,0)</f>
        <v>0</v>
      </c>
      <c r="AQ182">
        <f>IF(OR(AO182={"AR","MO","MS","MT","OH","VT"}),1,0)</f>
        <v>0</v>
      </c>
      <c r="AR182">
        <f>IF(OR(AO182={"FL","GA","ME","ND","NH","SC","TN","WA","WI","WI","WY"}),2,0)</f>
        <v>0</v>
      </c>
      <c r="AS182">
        <f>IF(OR(AO182={"LN","UT"}),3,0)</f>
        <v>0</v>
      </c>
      <c r="AT182">
        <f>IF(OR(AO182={"AL","CO","VA"}),4,0)</f>
        <v>0</v>
      </c>
      <c r="AU182">
        <f>IF(OR(AO182={"DE","MN","NC","NE","OR","PA"}),5,0)</f>
        <v>0</v>
      </c>
      <c r="AV182">
        <f>IF(OR(AO182={"LA","MI","RI"}),7,0)</f>
        <v>0</v>
      </c>
      <c r="AW182">
        <f>IF(OR(AO182={"CA","IL","MD"}),8,0)</f>
        <v>0</v>
      </c>
      <c r="AX182">
        <f>IF(OR(AO182={"CT","DC","MA"}),9,0)</f>
        <v>0</v>
      </c>
      <c r="AY182">
        <f>IF(OR(AO182={"NJ","NY"}),10,0)</f>
        <v>0</v>
      </c>
      <c r="AZ182">
        <f t="shared" si="53"/>
        <v>0</v>
      </c>
      <c r="BA182">
        <f t="shared" si="40"/>
        <v>0</v>
      </c>
      <c r="BB182">
        <f t="shared" si="41"/>
        <v>1</v>
      </c>
    </row>
    <row r="183" spans="1:54" x14ac:dyDescent="0.25">
      <c r="A183">
        <v>219</v>
      </c>
      <c r="B183" t="s">
        <v>526</v>
      </c>
      <c r="C183" t="s">
        <v>527</v>
      </c>
      <c r="D183" s="1">
        <v>40731</v>
      </c>
      <c r="E183" s="3">
        <v>0</v>
      </c>
      <c r="F183" s="3">
        <v>1</v>
      </c>
      <c r="G183" s="3">
        <v>1</v>
      </c>
      <c r="I183" s="3">
        <v>34</v>
      </c>
      <c r="J183" s="3">
        <f t="shared" si="42"/>
        <v>0</v>
      </c>
      <c r="K183" s="3">
        <f t="shared" si="43"/>
        <v>0</v>
      </c>
      <c r="L183" s="3">
        <f t="shared" si="44"/>
        <v>0</v>
      </c>
      <c r="M183" s="3">
        <f t="shared" si="45"/>
        <v>0</v>
      </c>
      <c r="N183" s="3">
        <f t="shared" si="46"/>
        <v>0</v>
      </c>
      <c r="O183" s="3">
        <f t="shared" si="47"/>
        <v>1</v>
      </c>
      <c r="P183" s="3">
        <f t="shared" si="48"/>
        <v>0</v>
      </c>
      <c r="Q183" s="3">
        <f t="shared" si="49"/>
        <v>0</v>
      </c>
      <c r="R183" s="3" t="s">
        <v>1165</v>
      </c>
      <c r="S183" t="s">
        <v>528</v>
      </c>
      <c r="T183">
        <v>8</v>
      </c>
      <c r="U183">
        <v>2</v>
      </c>
      <c r="V183">
        <v>9</v>
      </c>
      <c r="W183">
        <f t="shared" si="50"/>
        <v>0</v>
      </c>
      <c r="X183">
        <f t="shared" si="51"/>
        <v>1</v>
      </c>
      <c r="Y183" t="s">
        <v>19</v>
      </c>
      <c r="Z183">
        <f t="shared" si="52"/>
        <v>0</v>
      </c>
      <c r="AA183">
        <f>IF(OR(AE183={"Native american","native american or alaska native"}),1,0)</f>
        <v>0</v>
      </c>
      <c r="AB183">
        <f>IF(OR(AE183={"asian","asian american"}),1,0)</f>
        <v>0</v>
      </c>
      <c r="AC183">
        <f>IF(OR(AE183={"black american or african american","black"}),1,0)</f>
        <v>1</v>
      </c>
      <c r="AD183">
        <f>IF(OR(AE183={"White","White American or European American"}),1,0)</f>
        <v>0</v>
      </c>
      <c r="AE183" t="s">
        <v>53</v>
      </c>
      <c r="AF183">
        <f>IF(OR(AH183={"female","f"}),1,0)</f>
        <v>0</v>
      </c>
      <c r="AG183">
        <f>IF(OR(AH183={"m","male"}),1,0)</f>
        <v>1</v>
      </c>
      <c r="AH183" t="s">
        <v>54</v>
      </c>
      <c r="AI183">
        <v>42.969204339999997</v>
      </c>
      <c r="AJ183">
        <v>-85.660089020000001</v>
      </c>
      <c r="AK183">
        <v>42.969203999999998</v>
      </c>
      <c r="AL183">
        <v>-85.660088999999999</v>
      </c>
      <c r="AM183" t="s">
        <v>1024</v>
      </c>
      <c r="AN183" t="str">
        <f t="shared" si="54"/>
        <v>MI 49503, USA</v>
      </c>
      <c r="AO183" t="str">
        <f t="shared" si="39"/>
        <v>MI</v>
      </c>
      <c r="AP183">
        <f>IF(OR(AO183={"AZ","ID","KS","KY","LA","NM","NV","OK","SD","TX","WV"}),0,0)</f>
        <v>0</v>
      </c>
      <c r="AQ183">
        <f>IF(OR(AO183={"AR","MO","MS","MT","OH","VT"}),1,0)</f>
        <v>0</v>
      </c>
      <c r="AR183">
        <f>IF(OR(AO183={"FL","GA","ME","ND","NH","SC","TN","WA","WI","WI","WY"}),2,0)</f>
        <v>0</v>
      </c>
      <c r="AS183">
        <f>IF(OR(AO183={"LN","UT"}),3,0)</f>
        <v>0</v>
      </c>
      <c r="AT183">
        <f>IF(OR(AO183={"AL","CO","VA"}),4,0)</f>
        <v>0</v>
      </c>
      <c r="AU183">
        <f>IF(OR(AO183={"DE","MN","NC","NE","OR","PA"}),5,0)</f>
        <v>0</v>
      </c>
      <c r="AV183">
        <f>IF(OR(AO183={"LA","MI","RI"}),7,0)</f>
        <v>7</v>
      </c>
      <c r="AW183">
        <f>IF(OR(AO183={"CA","IL","MD"}),8,0)</f>
        <v>0</v>
      </c>
      <c r="AX183">
        <f>IF(OR(AO183={"CT","DC","MA"}),9,0)</f>
        <v>0</v>
      </c>
      <c r="AY183">
        <f>IF(OR(AO183={"NJ","NY"}),10,0)</f>
        <v>0</v>
      </c>
      <c r="AZ183">
        <f t="shared" si="53"/>
        <v>7</v>
      </c>
      <c r="BA183">
        <f t="shared" si="40"/>
        <v>1</v>
      </c>
      <c r="BB183">
        <f t="shared" si="41"/>
        <v>0</v>
      </c>
    </row>
    <row r="184" spans="1:54" x14ac:dyDescent="0.25">
      <c r="A184">
        <v>220</v>
      </c>
      <c r="B184" t="s">
        <v>529</v>
      </c>
      <c r="C184" t="s">
        <v>530</v>
      </c>
      <c r="D184" s="1">
        <v>40639</v>
      </c>
      <c r="E184" s="3">
        <v>0</v>
      </c>
      <c r="F184" s="3">
        <v>0</v>
      </c>
      <c r="G184" s="3">
        <v>0</v>
      </c>
      <c r="I184" s="3">
        <v>34</v>
      </c>
      <c r="J184" s="3">
        <f t="shared" si="42"/>
        <v>0</v>
      </c>
      <c r="K184" s="3">
        <f t="shared" si="43"/>
        <v>0</v>
      </c>
      <c r="L184" s="3">
        <f t="shared" si="44"/>
        <v>0</v>
      </c>
      <c r="M184" s="3">
        <f t="shared" si="45"/>
        <v>0</v>
      </c>
      <c r="N184" s="3">
        <f t="shared" si="46"/>
        <v>0</v>
      </c>
      <c r="O184" s="3">
        <f t="shared" si="47"/>
        <v>1</v>
      </c>
      <c r="P184" s="3">
        <f t="shared" si="48"/>
        <v>0</v>
      </c>
      <c r="Q184" s="3">
        <f t="shared" si="49"/>
        <v>0</v>
      </c>
      <c r="R184" s="3" t="s">
        <v>1165</v>
      </c>
      <c r="S184" t="s">
        <v>531</v>
      </c>
      <c r="T184">
        <v>1</v>
      </c>
      <c r="U184">
        <v>3</v>
      </c>
      <c r="V184">
        <v>4</v>
      </c>
      <c r="W184">
        <f t="shared" si="50"/>
        <v>0</v>
      </c>
      <c r="X184">
        <f t="shared" si="51"/>
        <v>1</v>
      </c>
      <c r="Y184" t="s">
        <v>19</v>
      </c>
      <c r="Z184">
        <f t="shared" si="52"/>
        <v>0</v>
      </c>
      <c r="AA184">
        <f>IF(OR(AE184={"Native american","native american or alaska native"}),1,0)</f>
        <v>0</v>
      </c>
      <c r="AB184">
        <f>IF(OR(AE184={"asian","asian american"}),1,0)</f>
        <v>0</v>
      </c>
      <c r="AC184">
        <f>IF(OR(AE184={"black american or african american","black"}),1,0)</f>
        <v>0</v>
      </c>
      <c r="AD184">
        <f>IF(OR(AE184={"White","White American or European American"}),1,0)</f>
        <v>1</v>
      </c>
      <c r="AE184" t="s">
        <v>61</v>
      </c>
      <c r="AF184">
        <f>IF(OR(AH184={"female","f"}),1,0)</f>
        <v>0</v>
      </c>
      <c r="AG184">
        <f>IF(OR(AH184={"m","male"}),1,0)</f>
        <v>1</v>
      </c>
      <c r="AH184" t="s">
        <v>54</v>
      </c>
      <c r="AI184">
        <v>32.662401060000001</v>
      </c>
      <c r="AJ184">
        <v>-85.377069309999996</v>
      </c>
      <c r="AK184">
        <v>32.662401000000003</v>
      </c>
      <c r="AL184">
        <v>-85.377069000000006</v>
      </c>
      <c r="AM184" t="s">
        <v>1025</v>
      </c>
      <c r="AN184" t="str">
        <f t="shared" si="54"/>
        <v>AL 36801, USA</v>
      </c>
      <c r="AO184" t="str">
        <f t="shared" si="39"/>
        <v>AL</v>
      </c>
      <c r="AP184">
        <f>IF(OR(AO184={"AZ","ID","KS","KY","LA","NM","NV","OK","SD","TX","WV"}),0,0)</f>
        <v>0</v>
      </c>
      <c r="AQ184">
        <f>IF(OR(AO184={"AR","MO","MS","MT","OH","VT"}),1,0)</f>
        <v>0</v>
      </c>
      <c r="AR184">
        <f>IF(OR(AO184={"FL","GA","ME","ND","NH","SC","TN","WA","WI","WI","WY"}),2,0)</f>
        <v>0</v>
      </c>
      <c r="AS184">
        <f>IF(OR(AO184={"LN","UT"}),3,0)</f>
        <v>0</v>
      </c>
      <c r="AT184">
        <f>IF(OR(AO184={"AL","CO","VA"}),4,0)</f>
        <v>4</v>
      </c>
      <c r="AU184">
        <f>IF(OR(AO184={"DE","MN","NC","NE","OR","PA"}),5,0)</f>
        <v>0</v>
      </c>
      <c r="AV184">
        <f>IF(OR(AO184={"LA","MI","RI"}),7,0)</f>
        <v>0</v>
      </c>
      <c r="AW184">
        <f>IF(OR(AO184={"CA","IL","MD"}),8,0)</f>
        <v>0</v>
      </c>
      <c r="AX184">
        <f>IF(OR(AO184={"CT","DC","MA"}),9,0)</f>
        <v>0</v>
      </c>
      <c r="AY184">
        <f>IF(OR(AO184={"NJ","NY"}),10,0)</f>
        <v>0</v>
      </c>
      <c r="AZ184">
        <f t="shared" si="53"/>
        <v>4</v>
      </c>
      <c r="BA184">
        <f t="shared" si="40"/>
        <v>0</v>
      </c>
      <c r="BB184">
        <f t="shared" si="41"/>
        <v>1</v>
      </c>
    </row>
    <row r="185" spans="1:54" x14ac:dyDescent="0.25">
      <c r="A185">
        <v>221</v>
      </c>
      <c r="B185" t="s">
        <v>532</v>
      </c>
      <c r="C185" t="s">
        <v>533</v>
      </c>
      <c r="D185" s="1">
        <v>40580</v>
      </c>
      <c r="E185" s="3">
        <v>0</v>
      </c>
      <c r="F185" s="3">
        <v>0</v>
      </c>
      <c r="G185" s="3">
        <v>0</v>
      </c>
      <c r="I185" s="3">
        <v>20</v>
      </c>
      <c r="J185" s="3">
        <f t="shared" si="42"/>
        <v>0</v>
      </c>
      <c r="K185" s="3">
        <f t="shared" si="43"/>
        <v>0</v>
      </c>
      <c r="L185" s="3">
        <f t="shared" si="44"/>
        <v>0</v>
      </c>
      <c r="M185" s="3">
        <f t="shared" si="45"/>
        <v>1</v>
      </c>
      <c r="N185" s="3">
        <f t="shared" si="46"/>
        <v>0</v>
      </c>
      <c r="O185" s="3">
        <f t="shared" si="47"/>
        <v>0</v>
      </c>
      <c r="P185" s="3">
        <f t="shared" si="48"/>
        <v>0</v>
      </c>
      <c r="Q185" s="3">
        <f t="shared" si="49"/>
        <v>0</v>
      </c>
      <c r="R185" s="3" t="s">
        <v>1162</v>
      </c>
      <c r="S185" t="s">
        <v>534</v>
      </c>
      <c r="T185">
        <v>1</v>
      </c>
      <c r="U185">
        <v>11</v>
      </c>
      <c r="V185">
        <v>12</v>
      </c>
      <c r="W185">
        <f t="shared" si="50"/>
        <v>0</v>
      </c>
      <c r="X185">
        <f t="shared" si="51"/>
        <v>0</v>
      </c>
      <c r="Y185" t="s">
        <v>52</v>
      </c>
      <c r="Z185">
        <f t="shared" si="52"/>
        <v>0</v>
      </c>
      <c r="AA185">
        <f>IF(OR(AE185={"Native american","native american or alaska native"}),1,0)</f>
        <v>0</v>
      </c>
      <c r="AB185">
        <f>IF(OR(AE185={"asian","asian american"}),1,0)</f>
        <v>0</v>
      </c>
      <c r="AC185">
        <f>IF(OR(AE185={"black american or african american","black"}),1,0)</f>
        <v>1</v>
      </c>
      <c r="AD185">
        <f>IF(OR(AE185={"White","White American or European American"}),1,0)</f>
        <v>0</v>
      </c>
      <c r="AE185" t="s">
        <v>53</v>
      </c>
      <c r="AF185">
        <f>IF(OR(AH185={"female","f"}),1,0)</f>
        <v>0</v>
      </c>
      <c r="AG185">
        <f>IF(OR(AH185={"m","male"}),1,0)</f>
        <v>1</v>
      </c>
      <c r="AH185" t="s">
        <v>54</v>
      </c>
      <c r="AI185">
        <v>41.099339579999999</v>
      </c>
      <c r="AJ185">
        <v>-80.646317049999993</v>
      </c>
      <c r="AK185">
        <v>41.099339999999998</v>
      </c>
      <c r="AL185">
        <v>-80.646316999999996</v>
      </c>
      <c r="AM185" t="s">
        <v>1026</v>
      </c>
      <c r="AN185" t="str">
        <f t="shared" si="54"/>
        <v>OH 44503, USA</v>
      </c>
      <c r="AO185" t="str">
        <f t="shared" si="39"/>
        <v>OH</v>
      </c>
      <c r="AP185">
        <f>IF(OR(AO185={"AZ","ID","KS","KY","LA","NM","NV","OK","SD","TX","WV"}),0,0)</f>
        <v>0</v>
      </c>
      <c r="AQ185">
        <f>IF(OR(AO185={"AR","MO","MS","MT","OH","VT"}),1,0)</f>
        <v>1</v>
      </c>
      <c r="AR185">
        <f>IF(OR(AO185={"FL","GA","ME","ND","NH","SC","TN","WA","WI","WI","WY"}),2,0)</f>
        <v>0</v>
      </c>
      <c r="AS185">
        <f>IF(OR(AO185={"LN","UT"}),3,0)</f>
        <v>0</v>
      </c>
      <c r="AT185">
        <f>IF(OR(AO185={"AL","CO","VA"}),4,0)</f>
        <v>0</v>
      </c>
      <c r="AU185">
        <f>IF(OR(AO185={"DE","MN","NC","NE","OR","PA"}),5,0)</f>
        <v>0</v>
      </c>
      <c r="AV185">
        <f>IF(OR(AO185={"LA","MI","RI"}),7,0)</f>
        <v>0</v>
      </c>
      <c r="AW185">
        <f>IF(OR(AO185={"CA","IL","MD"}),8,0)</f>
        <v>0</v>
      </c>
      <c r="AX185">
        <f>IF(OR(AO185={"CT","DC","MA"}),9,0)</f>
        <v>0</v>
      </c>
      <c r="AY185">
        <f>IF(OR(AO185={"NJ","NY"}),10,0)</f>
        <v>0</v>
      </c>
      <c r="AZ185">
        <f t="shared" si="53"/>
        <v>1</v>
      </c>
      <c r="BA185">
        <f t="shared" si="40"/>
        <v>0</v>
      </c>
      <c r="BB185">
        <f t="shared" si="41"/>
        <v>1</v>
      </c>
    </row>
    <row r="186" spans="1:54" x14ac:dyDescent="0.25">
      <c r="A186">
        <v>222</v>
      </c>
      <c r="B186" t="s">
        <v>535</v>
      </c>
      <c r="C186" t="s">
        <v>282</v>
      </c>
      <c r="D186" s="1">
        <v>40551</v>
      </c>
      <c r="E186" s="3">
        <v>1</v>
      </c>
      <c r="F186" s="3">
        <v>0</v>
      </c>
      <c r="G186" s="3">
        <v>0</v>
      </c>
      <c r="I186" s="3">
        <v>22</v>
      </c>
      <c r="J186" s="3">
        <f t="shared" si="42"/>
        <v>0</v>
      </c>
      <c r="K186" s="3">
        <f t="shared" si="43"/>
        <v>0</v>
      </c>
      <c r="L186" s="3">
        <f t="shared" si="44"/>
        <v>0</v>
      </c>
      <c r="M186" s="3">
        <f t="shared" si="45"/>
        <v>0</v>
      </c>
      <c r="N186" s="3">
        <f t="shared" si="46"/>
        <v>1</v>
      </c>
      <c r="O186" s="3">
        <f t="shared" si="47"/>
        <v>0</v>
      </c>
      <c r="P186" s="3">
        <f t="shared" si="48"/>
        <v>0</v>
      </c>
      <c r="Q186" s="3">
        <f t="shared" si="49"/>
        <v>0</v>
      </c>
      <c r="R186" s="3" t="s">
        <v>1167</v>
      </c>
      <c r="S186" t="s">
        <v>536</v>
      </c>
      <c r="T186">
        <v>6</v>
      </c>
      <c r="U186">
        <v>13</v>
      </c>
      <c r="V186">
        <v>19</v>
      </c>
      <c r="W186">
        <f t="shared" si="50"/>
        <v>0</v>
      </c>
      <c r="X186">
        <f t="shared" si="51"/>
        <v>1</v>
      </c>
      <c r="Y186" t="s">
        <v>19</v>
      </c>
      <c r="Z186">
        <f t="shared" si="52"/>
        <v>0</v>
      </c>
      <c r="AA186">
        <f>IF(OR(AE186={"Native american","native american or alaska native"}),1,0)</f>
        <v>0</v>
      </c>
      <c r="AB186">
        <f>IF(OR(AE186={"asian","asian american"}),1,0)</f>
        <v>0</v>
      </c>
      <c r="AC186">
        <f>IF(OR(AE186={"black american or african american","black"}),1,0)</f>
        <v>0</v>
      </c>
      <c r="AD186">
        <f>IF(OR(AE186={"White","White American or European American"}),1,0)</f>
        <v>1</v>
      </c>
      <c r="AE186" t="s">
        <v>473</v>
      </c>
      <c r="AF186">
        <f>IF(OR(AH186={"female","f"}),1,0)</f>
        <v>0</v>
      </c>
      <c r="AG186">
        <f>IF(OR(AH186={"m","male"}),1,0)</f>
        <v>1</v>
      </c>
      <c r="AH186" t="s">
        <v>54</v>
      </c>
      <c r="AI186">
        <v>32.221742900000002</v>
      </c>
      <c r="AJ186">
        <v>-110.926479</v>
      </c>
      <c r="AK186">
        <v>32.221742999999996</v>
      </c>
      <c r="AL186">
        <v>-110.926479</v>
      </c>
      <c r="AM186" t="s">
        <v>1027</v>
      </c>
      <c r="AN186" t="str">
        <f t="shared" si="54"/>
        <v>AZ 85716, USA</v>
      </c>
      <c r="AO186" t="str">
        <f t="shared" si="39"/>
        <v>AZ</v>
      </c>
      <c r="AP186">
        <f>IF(OR(AO186={"AZ","ID","KS","KY","LA","NM","NV","OK","SD","TX","WV"}),0,0)</f>
        <v>0</v>
      </c>
      <c r="AQ186">
        <f>IF(OR(AO186={"AR","MO","MS","MT","OH","VT"}),1,0)</f>
        <v>0</v>
      </c>
      <c r="AR186">
        <f>IF(OR(AO186={"FL","GA","ME","ND","NH","SC","TN","WA","WI","WI","WY"}),2,0)</f>
        <v>0</v>
      </c>
      <c r="AS186">
        <f>IF(OR(AO186={"LN","UT"}),3,0)</f>
        <v>0</v>
      </c>
      <c r="AT186">
        <f>IF(OR(AO186={"AL","CO","VA"}),4,0)</f>
        <v>0</v>
      </c>
      <c r="AU186">
        <f>IF(OR(AO186={"DE","MN","NC","NE","OR","PA"}),5,0)</f>
        <v>0</v>
      </c>
      <c r="AV186">
        <f>IF(OR(AO186={"LA","MI","RI"}),7,0)</f>
        <v>0</v>
      </c>
      <c r="AW186">
        <f>IF(OR(AO186={"CA","IL","MD"}),8,0)</f>
        <v>0</v>
      </c>
      <c r="AX186">
        <f>IF(OR(AO186={"CT","DC","MA"}),9,0)</f>
        <v>0</v>
      </c>
      <c r="AY186">
        <f>IF(OR(AO186={"NJ","NY"}),10,0)</f>
        <v>0</v>
      </c>
      <c r="AZ186">
        <f t="shared" si="53"/>
        <v>0</v>
      </c>
      <c r="BA186">
        <f t="shared" si="40"/>
        <v>0</v>
      </c>
      <c r="BB186">
        <f t="shared" si="41"/>
        <v>1</v>
      </c>
    </row>
    <row r="187" spans="1:54" x14ac:dyDescent="0.25">
      <c r="A187">
        <v>224</v>
      </c>
      <c r="B187" t="s">
        <v>537</v>
      </c>
      <c r="C187" t="s">
        <v>538</v>
      </c>
      <c r="D187" s="1">
        <v>40393</v>
      </c>
      <c r="E187" s="3">
        <v>0</v>
      </c>
      <c r="F187" s="3">
        <v>0</v>
      </c>
      <c r="G187" s="3">
        <v>1</v>
      </c>
      <c r="I187" s="3">
        <v>34</v>
      </c>
      <c r="J187" s="3">
        <f t="shared" si="42"/>
        <v>0</v>
      </c>
      <c r="K187" s="3">
        <f t="shared" si="43"/>
        <v>0</v>
      </c>
      <c r="L187" s="3">
        <f t="shared" si="44"/>
        <v>0</v>
      </c>
      <c r="M187" s="3">
        <f t="shared" si="45"/>
        <v>0</v>
      </c>
      <c r="N187" s="3">
        <f t="shared" si="46"/>
        <v>0</v>
      </c>
      <c r="O187" s="3">
        <f t="shared" si="47"/>
        <v>0</v>
      </c>
      <c r="P187" s="3">
        <f t="shared" si="48"/>
        <v>0</v>
      </c>
      <c r="Q187" s="3">
        <f t="shared" si="49"/>
        <v>1</v>
      </c>
      <c r="R187" s="3" t="s">
        <v>1164</v>
      </c>
      <c r="S187" t="s">
        <v>539</v>
      </c>
      <c r="T187">
        <v>9</v>
      </c>
      <c r="U187">
        <v>2</v>
      </c>
      <c r="V187">
        <v>11</v>
      </c>
      <c r="W187">
        <f t="shared" si="50"/>
        <v>1</v>
      </c>
      <c r="X187">
        <f t="shared" si="51"/>
        <v>0</v>
      </c>
      <c r="Y187" t="s">
        <v>144</v>
      </c>
      <c r="Z187">
        <f t="shared" si="52"/>
        <v>0</v>
      </c>
      <c r="AA187">
        <f>IF(OR(AE187={"Native american","native american or alaska native"}),1,0)</f>
        <v>0</v>
      </c>
      <c r="AB187">
        <f>IF(OR(AE187={"asian","asian american"}),1,0)</f>
        <v>0</v>
      </c>
      <c r="AC187">
        <f>IF(OR(AE187={"black american or african american","black"}),1,0)</f>
        <v>1</v>
      </c>
      <c r="AD187">
        <f>IF(OR(AE187={"White","White American or European American"}),1,0)</f>
        <v>0</v>
      </c>
      <c r="AE187" t="s">
        <v>540</v>
      </c>
      <c r="AF187">
        <f>IF(OR(AH187={"female","f"}),1,0)</f>
        <v>0</v>
      </c>
      <c r="AG187">
        <f>IF(OR(AH187={"m","male"}),1,0)</f>
        <v>1</v>
      </c>
      <c r="AH187" t="s">
        <v>54</v>
      </c>
      <c r="AI187">
        <v>41.775932400000002</v>
      </c>
      <c r="AJ187">
        <v>-72.521475499999994</v>
      </c>
      <c r="AK187">
        <v>41.775931999999997</v>
      </c>
      <c r="AL187">
        <v>-72.521476000000007</v>
      </c>
      <c r="AM187" t="s">
        <v>1028</v>
      </c>
      <c r="AN187" t="str">
        <f t="shared" si="54"/>
        <v>CT 06040, USA</v>
      </c>
      <c r="AO187" t="str">
        <f t="shared" si="39"/>
        <v>CT</v>
      </c>
      <c r="AP187">
        <f>IF(OR(AO187={"AZ","ID","KS","KY","LA","NM","NV","OK","SD","TX","WV"}),0,0)</f>
        <v>0</v>
      </c>
      <c r="AQ187">
        <f>IF(OR(AO187={"AR","MO","MS","MT","OH","VT"}),1,0)</f>
        <v>0</v>
      </c>
      <c r="AR187">
        <f>IF(OR(AO187={"FL","GA","ME","ND","NH","SC","TN","WA","WI","WI","WY"}),2,0)</f>
        <v>0</v>
      </c>
      <c r="AS187">
        <f>IF(OR(AO187={"LN","UT"}),3,0)</f>
        <v>0</v>
      </c>
      <c r="AT187">
        <f>IF(OR(AO187={"AL","CO","VA"}),4,0)</f>
        <v>0</v>
      </c>
      <c r="AU187">
        <f>IF(OR(AO187={"DE","MN","NC","NE","OR","PA"}),5,0)</f>
        <v>0</v>
      </c>
      <c r="AV187">
        <f>IF(OR(AO187={"LA","MI","RI"}),7,0)</f>
        <v>0</v>
      </c>
      <c r="AW187">
        <f>IF(OR(AO187={"CA","IL","MD"}),8,0)</f>
        <v>0</v>
      </c>
      <c r="AX187">
        <f>IF(OR(AO187={"CT","DC","MA"}),9,0)</f>
        <v>9</v>
      </c>
      <c r="AY187">
        <f>IF(OR(AO187={"NJ","NY"}),10,0)</f>
        <v>0</v>
      </c>
      <c r="AZ187">
        <f t="shared" si="53"/>
        <v>9</v>
      </c>
      <c r="BA187">
        <f t="shared" si="40"/>
        <v>1</v>
      </c>
      <c r="BB187">
        <f t="shared" si="41"/>
        <v>0</v>
      </c>
    </row>
    <row r="188" spans="1:54" x14ac:dyDescent="0.25">
      <c r="A188">
        <v>226</v>
      </c>
      <c r="B188" t="s">
        <v>541</v>
      </c>
      <c r="C188" t="s">
        <v>542</v>
      </c>
      <c r="D188" s="1">
        <v>40221</v>
      </c>
      <c r="E188" s="3">
        <v>0</v>
      </c>
      <c r="F188" s="3">
        <v>0</v>
      </c>
      <c r="G188" s="3">
        <v>0</v>
      </c>
      <c r="I188" s="3">
        <v>44</v>
      </c>
      <c r="J188" s="3">
        <f t="shared" si="42"/>
        <v>0</v>
      </c>
      <c r="K188" s="3">
        <f t="shared" si="43"/>
        <v>0</v>
      </c>
      <c r="L188" s="3">
        <f t="shared" si="44"/>
        <v>0</v>
      </c>
      <c r="M188" s="3">
        <f t="shared" si="45"/>
        <v>0</v>
      </c>
      <c r="N188" s="3">
        <f t="shared" si="46"/>
        <v>0</v>
      </c>
      <c r="O188" s="3">
        <f t="shared" si="47"/>
        <v>0</v>
      </c>
      <c r="P188" s="3">
        <f t="shared" si="48"/>
        <v>0</v>
      </c>
      <c r="Q188" s="3">
        <f t="shared" si="49"/>
        <v>1</v>
      </c>
      <c r="R188" s="3" t="s">
        <v>1164</v>
      </c>
      <c r="S188" t="s">
        <v>543</v>
      </c>
      <c r="T188">
        <v>0</v>
      </c>
      <c r="U188">
        <v>3</v>
      </c>
      <c r="V188">
        <v>6</v>
      </c>
      <c r="W188">
        <f t="shared" si="50"/>
        <v>1</v>
      </c>
      <c r="X188">
        <f t="shared" si="51"/>
        <v>0</v>
      </c>
      <c r="Y188" t="s">
        <v>144</v>
      </c>
      <c r="Z188">
        <f t="shared" si="52"/>
        <v>0</v>
      </c>
      <c r="AA188">
        <f>IF(OR(AE188={"Native american","native american or alaska native"}),1,0)</f>
        <v>0</v>
      </c>
      <c r="AB188">
        <f>IF(OR(AE188={"asian","asian american"}),1,0)</f>
        <v>0</v>
      </c>
      <c r="AC188">
        <f>IF(OR(AE188={"black american or african american","black"}),1,0)</f>
        <v>0</v>
      </c>
      <c r="AD188">
        <f>IF(OR(AE188={"White","White American or European American"}),1,0)</f>
        <v>1</v>
      </c>
      <c r="AE188" t="s">
        <v>61</v>
      </c>
      <c r="AF188">
        <f>IF(OR(AH188={"female","f"}),1,0)</f>
        <v>1</v>
      </c>
      <c r="AG188">
        <f>IF(OR(AH188={"m","male"}),1,0)</f>
        <v>0</v>
      </c>
      <c r="AH188" t="s">
        <v>418</v>
      </c>
      <c r="AI188">
        <v>34.728275379999999</v>
      </c>
      <c r="AJ188">
        <v>-86.672305499999993</v>
      </c>
      <c r="AK188">
        <v>34.728274999999996</v>
      </c>
      <c r="AL188">
        <v>-86.672304999999994</v>
      </c>
      <c r="AM188" t="s">
        <v>1029</v>
      </c>
      <c r="AN188" t="str">
        <f t="shared" si="54"/>
        <v>AL 35806, USA</v>
      </c>
      <c r="AO188" t="str">
        <f t="shared" si="39"/>
        <v>AL</v>
      </c>
      <c r="AP188">
        <f>IF(OR(AO188={"AZ","ID","KS","KY","LA","NM","NV","OK","SD","TX","WV"}),0,0)</f>
        <v>0</v>
      </c>
      <c r="AQ188">
        <f>IF(OR(AO188={"AR","MO","MS","MT","OH","VT"}),1,0)</f>
        <v>0</v>
      </c>
      <c r="AR188">
        <f>IF(OR(AO188={"FL","GA","ME","ND","NH","SC","TN","WA","WI","WI","WY"}),2,0)</f>
        <v>0</v>
      </c>
      <c r="AS188">
        <f>IF(OR(AO188={"LN","UT"}),3,0)</f>
        <v>0</v>
      </c>
      <c r="AT188">
        <f>IF(OR(AO188={"AL","CO","VA"}),4,0)</f>
        <v>4</v>
      </c>
      <c r="AU188">
        <f>IF(OR(AO188={"DE","MN","NC","NE","OR","PA"}),5,0)</f>
        <v>0</v>
      </c>
      <c r="AV188">
        <f>IF(OR(AO188={"LA","MI","RI"}),7,0)</f>
        <v>0</v>
      </c>
      <c r="AW188">
        <f>IF(OR(AO188={"CA","IL","MD"}),8,0)</f>
        <v>0</v>
      </c>
      <c r="AX188">
        <f>IF(OR(AO188={"CT","DC","MA"}),9,0)</f>
        <v>0</v>
      </c>
      <c r="AY188">
        <f>IF(OR(AO188={"NJ","NY"}),10,0)</f>
        <v>0</v>
      </c>
      <c r="AZ188">
        <f t="shared" si="53"/>
        <v>4</v>
      </c>
      <c r="BA188">
        <f t="shared" si="40"/>
        <v>0</v>
      </c>
      <c r="BB188">
        <f t="shared" si="41"/>
        <v>1</v>
      </c>
    </row>
    <row r="189" spans="1:54" x14ac:dyDescent="0.25">
      <c r="A189">
        <v>227</v>
      </c>
      <c r="B189" t="s">
        <v>544</v>
      </c>
      <c r="C189" t="s">
        <v>545</v>
      </c>
      <c r="D189" s="1">
        <v>40146</v>
      </c>
      <c r="E189" s="3">
        <v>0</v>
      </c>
      <c r="F189" s="3">
        <v>0</v>
      </c>
      <c r="G189" s="3">
        <v>0</v>
      </c>
      <c r="I189" s="3">
        <v>37</v>
      </c>
      <c r="J189" s="3">
        <f t="shared" si="42"/>
        <v>0</v>
      </c>
      <c r="K189" s="3">
        <f t="shared" si="43"/>
        <v>0</v>
      </c>
      <c r="L189" s="3">
        <f t="shared" si="44"/>
        <v>0</v>
      </c>
      <c r="M189" s="3">
        <f t="shared" si="45"/>
        <v>0</v>
      </c>
      <c r="N189" s="3">
        <f t="shared" si="46"/>
        <v>1</v>
      </c>
      <c r="O189" s="3">
        <f t="shared" si="47"/>
        <v>0</v>
      </c>
      <c r="P189" s="3">
        <f t="shared" si="48"/>
        <v>0</v>
      </c>
      <c r="Q189" s="3">
        <f t="shared" si="49"/>
        <v>0</v>
      </c>
      <c r="R189" s="3" t="s">
        <v>1167</v>
      </c>
      <c r="S189" t="s">
        <v>546</v>
      </c>
      <c r="T189">
        <v>4</v>
      </c>
      <c r="U189">
        <v>1</v>
      </c>
      <c r="V189">
        <v>5</v>
      </c>
      <c r="W189">
        <f t="shared" si="50"/>
        <v>0</v>
      </c>
      <c r="X189">
        <f t="shared" si="51"/>
        <v>1</v>
      </c>
      <c r="Y189" t="s">
        <v>19</v>
      </c>
      <c r="Z189">
        <f t="shared" si="52"/>
        <v>0</v>
      </c>
      <c r="AA189">
        <f>IF(OR(AE189={"Native american","native american or alaska native"}),1,0)</f>
        <v>0</v>
      </c>
      <c r="AB189">
        <f>IF(OR(AE189={"asian","asian american"}),1,0)</f>
        <v>0</v>
      </c>
      <c r="AC189">
        <f>IF(OR(AE189={"black american or african american","black"}),1,0)</f>
        <v>1</v>
      </c>
      <c r="AD189">
        <f>IF(OR(AE189={"White","White American or European American"}),1,0)</f>
        <v>0</v>
      </c>
      <c r="AE189" t="s">
        <v>540</v>
      </c>
      <c r="AF189">
        <f>IF(OR(AH189={"female","f"}),1,0)</f>
        <v>0</v>
      </c>
      <c r="AG189">
        <f>IF(OR(AH189={"m","male"}),1,0)</f>
        <v>1</v>
      </c>
      <c r="AH189" t="s">
        <v>54</v>
      </c>
      <c r="AI189">
        <v>47.155845999999997</v>
      </c>
      <c r="AJ189">
        <v>-122.437031</v>
      </c>
      <c r="AK189">
        <v>47.155845999999997</v>
      </c>
      <c r="AL189">
        <v>-122.437031</v>
      </c>
      <c r="AM189" t="s">
        <v>1030</v>
      </c>
      <c r="AN189" t="str">
        <f t="shared" si="54"/>
        <v>WA 98444, USA</v>
      </c>
      <c r="AO189" t="str">
        <f t="shared" si="39"/>
        <v>WA</v>
      </c>
      <c r="AP189">
        <f>IF(OR(AO189={"AZ","ID","KS","KY","LA","NM","NV","OK","SD","TX","WV"}),0,0)</f>
        <v>0</v>
      </c>
      <c r="AQ189">
        <f>IF(OR(AO189={"AR","MO","MS","MT","OH","VT"}),1,0)</f>
        <v>0</v>
      </c>
      <c r="AR189">
        <f>IF(OR(AO189={"FL","GA","ME","ND","NH","SC","TN","WA","WI","WI","WY"}),2,0)</f>
        <v>2</v>
      </c>
      <c r="AS189">
        <f>IF(OR(AO189={"LN","UT"}),3,0)</f>
        <v>0</v>
      </c>
      <c r="AT189">
        <f>IF(OR(AO189={"AL","CO","VA"}),4,0)</f>
        <v>0</v>
      </c>
      <c r="AU189">
        <f>IF(OR(AO189={"DE","MN","NC","NE","OR","PA"}),5,0)</f>
        <v>0</v>
      </c>
      <c r="AV189">
        <f>IF(OR(AO189={"LA","MI","RI"}),7,0)</f>
        <v>0</v>
      </c>
      <c r="AW189">
        <f>IF(OR(AO189={"CA","IL","MD"}),8,0)</f>
        <v>0</v>
      </c>
      <c r="AX189">
        <f>IF(OR(AO189={"CT","DC","MA"}),9,0)</f>
        <v>0</v>
      </c>
      <c r="AY189">
        <f>IF(OR(AO189={"NJ","NY"}),10,0)</f>
        <v>0</v>
      </c>
      <c r="AZ189">
        <f t="shared" si="53"/>
        <v>2</v>
      </c>
      <c r="BA189">
        <f t="shared" si="40"/>
        <v>0</v>
      </c>
      <c r="BB189">
        <f t="shared" si="41"/>
        <v>1</v>
      </c>
    </row>
    <row r="190" spans="1:54" x14ac:dyDescent="0.25">
      <c r="A190">
        <v>230</v>
      </c>
      <c r="B190" t="s">
        <v>547</v>
      </c>
      <c r="C190" t="s">
        <v>409</v>
      </c>
      <c r="D190" s="1">
        <v>40122</v>
      </c>
      <c r="E190" s="3">
        <v>1</v>
      </c>
      <c r="F190" s="3">
        <v>0</v>
      </c>
      <c r="G190" s="3">
        <v>0</v>
      </c>
      <c r="I190" s="3">
        <v>39</v>
      </c>
      <c r="J190" s="3">
        <f t="shared" si="42"/>
        <v>0</v>
      </c>
      <c r="K190" s="3">
        <f t="shared" si="43"/>
        <v>0</v>
      </c>
      <c r="L190" s="3">
        <f t="shared" si="44"/>
        <v>0</v>
      </c>
      <c r="M190" s="3">
        <f t="shared" si="45"/>
        <v>0</v>
      </c>
      <c r="N190" s="3">
        <f t="shared" si="46"/>
        <v>1</v>
      </c>
      <c r="O190" s="3">
        <f t="shared" si="47"/>
        <v>0</v>
      </c>
      <c r="P190" s="3">
        <f t="shared" si="48"/>
        <v>0</v>
      </c>
      <c r="Q190" s="3">
        <f t="shared" si="49"/>
        <v>0</v>
      </c>
      <c r="R190" s="3" t="s">
        <v>1167</v>
      </c>
      <c r="S190" t="s">
        <v>548</v>
      </c>
      <c r="T190">
        <v>13</v>
      </c>
      <c r="U190">
        <v>32</v>
      </c>
      <c r="V190">
        <v>45</v>
      </c>
      <c r="W190">
        <f t="shared" si="50"/>
        <v>0</v>
      </c>
      <c r="X190">
        <f t="shared" si="51"/>
        <v>1</v>
      </c>
      <c r="Y190" t="s">
        <v>19</v>
      </c>
      <c r="Z190">
        <f t="shared" si="52"/>
        <v>0</v>
      </c>
      <c r="AA190">
        <f>IF(OR(AE190={"Native american","native american or alaska native"}),1,0)</f>
        <v>0</v>
      </c>
      <c r="AB190">
        <f>IF(OR(AE190={"asian","asian american"}),1,0)</f>
        <v>0</v>
      </c>
      <c r="AC190">
        <f>IF(OR(AE190={"black american or african american","black"}),1,0)</f>
        <v>0</v>
      </c>
      <c r="AD190">
        <f>IF(OR(AE190={"White","White American or European American"}),1,0)</f>
        <v>1</v>
      </c>
      <c r="AE190" t="s">
        <v>61</v>
      </c>
      <c r="AF190">
        <f>IF(OR(AH190={"female","f"}),1,0)</f>
        <v>0</v>
      </c>
      <c r="AG190">
        <f>IF(OR(AH190={"m","male"}),1,0)</f>
        <v>1</v>
      </c>
      <c r="AH190" t="s">
        <v>54</v>
      </c>
      <c r="AI190">
        <v>31.138143540000002</v>
      </c>
      <c r="AJ190">
        <v>-97.777978039999994</v>
      </c>
      <c r="AK190">
        <v>31.138144</v>
      </c>
      <c r="AL190">
        <v>-97.777978000000004</v>
      </c>
      <c r="AM190" t="s">
        <v>1031</v>
      </c>
      <c r="AN190" t="str">
        <f t="shared" si="54"/>
        <v>TX 76544, USA</v>
      </c>
      <c r="AO190" t="str">
        <f t="shared" si="39"/>
        <v>TX</v>
      </c>
      <c r="AP190">
        <f>IF(OR(AO190={"AZ","ID","KS","KY","LA","NM","NV","OK","SD","TX","WV"}),0,0)</f>
        <v>0</v>
      </c>
      <c r="AQ190">
        <f>IF(OR(AO190={"AR","MO","MS","MT","OH","VT"}),1,0)</f>
        <v>0</v>
      </c>
      <c r="AR190">
        <f>IF(OR(AO190={"FL","GA","ME","ND","NH","SC","TN","WA","WI","WI","WY"}),2,0)</f>
        <v>0</v>
      </c>
      <c r="AS190">
        <f>IF(OR(AO190={"LN","UT"}),3,0)</f>
        <v>0</v>
      </c>
      <c r="AT190">
        <f>IF(OR(AO190={"AL","CO","VA"}),4,0)</f>
        <v>0</v>
      </c>
      <c r="AU190">
        <f>IF(OR(AO190={"DE","MN","NC","NE","OR","PA"}),5,0)</f>
        <v>0</v>
      </c>
      <c r="AV190">
        <f>IF(OR(AO190={"LA","MI","RI"}),7,0)</f>
        <v>0</v>
      </c>
      <c r="AW190">
        <f>IF(OR(AO190={"CA","IL","MD"}),8,0)</f>
        <v>0</v>
      </c>
      <c r="AX190">
        <f>IF(OR(AO190={"CT","DC","MA"}),9,0)</f>
        <v>0</v>
      </c>
      <c r="AY190">
        <f>IF(OR(AO190={"NJ","NY"}),10,0)</f>
        <v>0</v>
      </c>
      <c r="AZ190">
        <f t="shared" si="53"/>
        <v>0</v>
      </c>
      <c r="BA190">
        <f t="shared" si="40"/>
        <v>0</v>
      </c>
      <c r="BB190">
        <f t="shared" si="41"/>
        <v>1</v>
      </c>
    </row>
    <row r="191" spans="1:54" x14ac:dyDescent="0.25">
      <c r="A191">
        <v>231</v>
      </c>
      <c r="B191" t="s">
        <v>549</v>
      </c>
      <c r="C191" t="s">
        <v>550</v>
      </c>
      <c r="D191" s="1">
        <v>39906</v>
      </c>
      <c r="E191" s="3">
        <v>0</v>
      </c>
      <c r="F191" s="3">
        <v>0</v>
      </c>
      <c r="G191" s="3">
        <v>1</v>
      </c>
      <c r="I191" s="3">
        <v>41</v>
      </c>
      <c r="J191" s="3">
        <f t="shared" si="42"/>
        <v>1</v>
      </c>
      <c r="K191" s="3">
        <f t="shared" si="43"/>
        <v>0</v>
      </c>
      <c r="L191" s="3">
        <f t="shared" si="44"/>
        <v>0</v>
      </c>
      <c r="M191" s="3">
        <f t="shared" si="45"/>
        <v>0</v>
      </c>
      <c r="N191" s="3">
        <f t="shared" si="46"/>
        <v>0</v>
      </c>
      <c r="O191" s="3">
        <f t="shared" si="47"/>
        <v>0</v>
      </c>
      <c r="P191" s="3">
        <f t="shared" si="48"/>
        <v>0</v>
      </c>
      <c r="Q191" s="3">
        <f t="shared" si="49"/>
        <v>0</v>
      </c>
      <c r="R191" s="3" t="s">
        <v>1171</v>
      </c>
      <c r="S191" t="s">
        <v>551</v>
      </c>
      <c r="T191">
        <v>14</v>
      </c>
      <c r="U191">
        <v>4</v>
      </c>
      <c r="V191">
        <v>18</v>
      </c>
      <c r="W191">
        <f t="shared" si="50"/>
        <v>0</v>
      </c>
      <c r="X191">
        <f t="shared" si="51"/>
        <v>1</v>
      </c>
      <c r="Y191" t="s">
        <v>19</v>
      </c>
      <c r="Z191">
        <f t="shared" si="52"/>
        <v>0</v>
      </c>
      <c r="AA191">
        <f>IF(OR(AE191={"Native american","native american or alaska native"}),1,0)</f>
        <v>0</v>
      </c>
      <c r="AB191">
        <f>IF(OR(AE191={"asian","asian american"}),1,0)</f>
        <v>1</v>
      </c>
      <c r="AC191">
        <f>IF(OR(AE191={"black american or african american","black"}),1,0)</f>
        <v>0</v>
      </c>
      <c r="AD191">
        <f>IF(OR(AE191={"White","White American or European American"}),1,0)</f>
        <v>0</v>
      </c>
      <c r="AE191" t="s">
        <v>20</v>
      </c>
      <c r="AF191">
        <f>IF(OR(AH191={"female","f"}),1,0)</f>
        <v>0</v>
      </c>
      <c r="AG191">
        <f>IF(OR(AH191={"m","male"}),1,0)</f>
        <v>1</v>
      </c>
      <c r="AH191" t="s">
        <v>54</v>
      </c>
      <c r="AI191">
        <v>42.098686700000002</v>
      </c>
      <c r="AJ191">
        <v>-75.917973799999999</v>
      </c>
      <c r="AK191">
        <v>42.098686999999998</v>
      </c>
      <c r="AL191">
        <v>-75.917974000000001</v>
      </c>
      <c r="AM191" t="s">
        <v>1032</v>
      </c>
      <c r="AN191" t="str">
        <f t="shared" si="54"/>
        <v>NY 13905, USA</v>
      </c>
      <c r="AO191" t="str">
        <f t="shared" si="39"/>
        <v>NY</v>
      </c>
      <c r="AP191">
        <f>IF(OR(AO191={"AZ","ID","KS","KY","LA","NM","NV","OK","SD","TX","WV"}),0,0)</f>
        <v>0</v>
      </c>
      <c r="AQ191">
        <f>IF(OR(AO191={"AR","MO","MS","MT","OH","VT"}),1,0)</f>
        <v>0</v>
      </c>
      <c r="AR191">
        <f>IF(OR(AO191={"FL","GA","ME","ND","NH","SC","TN","WA","WI","WI","WY"}),2,0)</f>
        <v>0</v>
      </c>
      <c r="AS191">
        <f>IF(OR(AO191={"LN","UT"}),3,0)</f>
        <v>0</v>
      </c>
      <c r="AT191">
        <f>IF(OR(AO191={"AL","CO","VA"}),4,0)</f>
        <v>0</v>
      </c>
      <c r="AU191">
        <f>IF(OR(AO191={"DE","MN","NC","NE","OR","PA"}),5,0)</f>
        <v>0</v>
      </c>
      <c r="AV191">
        <f>IF(OR(AO191={"LA","MI","RI"}),7,0)</f>
        <v>0</v>
      </c>
      <c r="AW191">
        <f>IF(OR(AO191={"CA","IL","MD"}),8,0)</f>
        <v>0</v>
      </c>
      <c r="AX191">
        <f>IF(OR(AO191={"CT","DC","MA"}),9,0)</f>
        <v>0</v>
      </c>
      <c r="AY191">
        <f>IF(OR(AO191={"NJ","NY"}),10,0)</f>
        <v>10</v>
      </c>
      <c r="AZ191">
        <f t="shared" si="53"/>
        <v>10</v>
      </c>
      <c r="BA191">
        <f t="shared" si="40"/>
        <v>1</v>
      </c>
      <c r="BB191">
        <f t="shared" si="41"/>
        <v>0</v>
      </c>
    </row>
    <row r="192" spans="1:54" x14ac:dyDescent="0.25">
      <c r="A192">
        <v>233</v>
      </c>
      <c r="B192" t="s">
        <v>552</v>
      </c>
      <c r="C192" t="s">
        <v>553</v>
      </c>
      <c r="D192" s="1">
        <v>39901</v>
      </c>
      <c r="E192" s="3">
        <v>0</v>
      </c>
      <c r="F192" s="3">
        <v>1</v>
      </c>
      <c r="G192" s="3">
        <v>0</v>
      </c>
      <c r="I192" s="3">
        <v>45</v>
      </c>
      <c r="J192" s="3">
        <f t="shared" si="42"/>
        <v>0</v>
      </c>
      <c r="K192" s="3">
        <f t="shared" si="43"/>
        <v>0</v>
      </c>
      <c r="L192" s="3">
        <f t="shared" si="44"/>
        <v>0</v>
      </c>
      <c r="M192" s="3">
        <f t="shared" si="45"/>
        <v>0</v>
      </c>
      <c r="N192" s="3">
        <f t="shared" si="46"/>
        <v>0</v>
      </c>
      <c r="O192" s="3">
        <f t="shared" si="47"/>
        <v>1</v>
      </c>
      <c r="P192" s="3">
        <f t="shared" si="48"/>
        <v>0</v>
      </c>
      <c r="Q192" s="3">
        <f t="shared" si="49"/>
        <v>0</v>
      </c>
      <c r="R192" s="3" t="s">
        <v>1165</v>
      </c>
      <c r="S192" t="s">
        <v>554</v>
      </c>
      <c r="T192">
        <v>8</v>
      </c>
      <c r="U192">
        <v>3</v>
      </c>
      <c r="V192">
        <v>11</v>
      </c>
      <c r="W192">
        <f t="shared" si="50"/>
        <v>0</v>
      </c>
      <c r="X192">
        <f t="shared" si="51"/>
        <v>1</v>
      </c>
      <c r="Y192" t="s">
        <v>19</v>
      </c>
      <c r="Z192">
        <f t="shared" si="52"/>
        <v>0</v>
      </c>
      <c r="AA192">
        <f>IF(OR(AE192={"Native american","native american or alaska native"}),1,0)</f>
        <v>0</v>
      </c>
      <c r="AB192">
        <f>IF(OR(AE192={"asian","asian american"}),1,0)</f>
        <v>0</v>
      </c>
      <c r="AC192">
        <f>IF(OR(AE192={"black american or african american","black"}),1,0)</f>
        <v>0</v>
      </c>
      <c r="AD192">
        <f>IF(OR(AE192={"White","White American or European American"}),1,0)</f>
        <v>1</v>
      </c>
      <c r="AE192" t="s">
        <v>473</v>
      </c>
      <c r="AF192">
        <f>IF(OR(AH192={"female","f"}),1,0)</f>
        <v>0</v>
      </c>
      <c r="AG192">
        <f>IF(OR(AH192={"m","male"}),1,0)</f>
        <v>1</v>
      </c>
      <c r="AH192" t="s">
        <v>54</v>
      </c>
      <c r="AI192">
        <v>35.345801999999999</v>
      </c>
      <c r="AJ192">
        <v>-79.417054300000004</v>
      </c>
      <c r="AK192">
        <v>35.345801999999999</v>
      </c>
      <c r="AL192">
        <v>-79.417053999999993</v>
      </c>
      <c r="AM192" t="s">
        <v>1033</v>
      </c>
      <c r="AN192" t="str">
        <f t="shared" si="54"/>
        <v>NC 28327, USA</v>
      </c>
      <c r="AO192" t="str">
        <f t="shared" si="39"/>
        <v>NC</v>
      </c>
      <c r="AP192">
        <f>IF(OR(AO192={"AZ","ID","KS","KY","LA","NM","NV","OK","SD","TX","WV"}),0,0)</f>
        <v>0</v>
      </c>
      <c r="AQ192">
        <f>IF(OR(AO192={"AR","MO","MS","MT","OH","VT"}),1,0)</f>
        <v>0</v>
      </c>
      <c r="AR192">
        <f>IF(OR(AO192={"FL","GA","ME","ND","NH","SC","TN","WA","WI","WI","WY"}),2,0)</f>
        <v>0</v>
      </c>
      <c r="AS192">
        <f>IF(OR(AO192={"LN","UT"}),3,0)</f>
        <v>0</v>
      </c>
      <c r="AT192">
        <f>IF(OR(AO192={"AL","CO","VA"}),4,0)</f>
        <v>0</v>
      </c>
      <c r="AU192">
        <f>IF(OR(AO192={"DE","MN","NC","NE","OR","PA"}),5,0)</f>
        <v>5</v>
      </c>
      <c r="AV192">
        <f>IF(OR(AO192={"LA","MI","RI"}),7,0)</f>
        <v>0</v>
      </c>
      <c r="AW192">
        <f>IF(OR(AO192={"CA","IL","MD"}),8,0)</f>
        <v>0</v>
      </c>
      <c r="AX192">
        <f>IF(OR(AO192={"CT","DC","MA"}),9,0)</f>
        <v>0</v>
      </c>
      <c r="AY192">
        <f>IF(OR(AO192={"NJ","NY"}),10,0)</f>
        <v>0</v>
      </c>
      <c r="AZ192">
        <f t="shared" si="53"/>
        <v>5</v>
      </c>
      <c r="BA192">
        <f t="shared" si="40"/>
        <v>1</v>
      </c>
      <c r="BB192">
        <f t="shared" si="41"/>
        <v>0</v>
      </c>
    </row>
    <row r="193" spans="1:54" x14ac:dyDescent="0.25">
      <c r="A193">
        <v>234</v>
      </c>
      <c r="B193" t="s">
        <v>555</v>
      </c>
      <c r="C193" t="s">
        <v>556</v>
      </c>
      <c r="D193" s="1">
        <v>39901</v>
      </c>
      <c r="E193" s="3">
        <v>0</v>
      </c>
      <c r="F193" s="3">
        <v>0</v>
      </c>
      <c r="G193" s="3">
        <v>1</v>
      </c>
      <c r="I193" s="3">
        <v>42</v>
      </c>
      <c r="J193" s="3">
        <f t="shared" si="42"/>
        <v>0</v>
      </c>
      <c r="K193" s="3">
        <f t="shared" si="43"/>
        <v>0</v>
      </c>
      <c r="L193" s="3">
        <f t="shared" si="44"/>
        <v>0</v>
      </c>
      <c r="M193" s="3">
        <f t="shared" si="45"/>
        <v>0</v>
      </c>
      <c r="N193" s="3">
        <f t="shared" si="46"/>
        <v>0</v>
      </c>
      <c r="O193" s="3">
        <f t="shared" si="47"/>
        <v>1</v>
      </c>
      <c r="P193" s="3">
        <f t="shared" si="48"/>
        <v>0</v>
      </c>
      <c r="Q193" s="3">
        <f t="shared" si="49"/>
        <v>0</v>
      </c>
      <c r="R193" s="3" t="s">
        <v>1165</v>
      </c>
      <c r="S193" t="s">
        <v>557</v>
      </c>
      <c r="T193">
        <v>6</v>
      </c>
      <c r="U193">
        <v>1</v>
      </c>
      <c r="V193">
        <v>6</v>
      </c>
      <c r="W193">
        <f t="shared" si="50"/>
        <v>1</v>
      </c>
      <c r="X193">
        <f t="shared" si="51"/>
        <v>0</v>
      </c>
      <c r="Y193" t="s">
        <v>144</v>
      </c>
      <c r="Z193">
        <f t="shared" si="52"/>
        <v>0</v>
      </c>
      <c r="AA193">
        <f>IF(OR(AE193={"Native american","native american or alaska native"}),1,0)</f>
        <v>0</v>
      </c>
      <c r="AB193">
        <f>IF(OR(AE193={"asian","asian american"}),1,0)</f>
        <v>1</v>
      </c>
      <c r="AC193">
        <f>IF(OR(AE193={"black american or african american","black"}),1,0)</f>
        <v>0</v>
      </c>
      <c r="AD193">
        <f>IF(OR(AE193={"White","White American or European American"}),1,0)</f>
        <v>0</v>
      </c>
      <c r="AE193" t="s">
        <v>75</v>
      </c>
      <c r="AF193">
        <f>IF(OR(AH193={"female","f"}),1,0)</f>
        <v>0</v>
      </c>
      <c r="AG193">
        <f>IF(OR(AH193={"m","male"}),1,0)</f>
        <v>1</v>
      </c>
      <c r="AH193" t="s">
        <v>54</v>
      </c>
      <c r="AI193">
        <v>37.364631719999998</v>
      </c>
      <c r="AJ193">
        <v>-121.96793150000001</v>
      </c>
      <c r="AK193">
        <v>37.364632</v>
      </c>
      <c r="AL193">
        <v>-121.967932</v>
      </c>
      <c r="AM193" t="s">
        <v>1034</v>
      </c>
      <c r="AN193" t="str">
        <f t="shared" si="54"/>
        <v>CA 95051, USA</v>
      </c>
      <c r="AO193" t="str">
        <f t="shared" si="39"/>
        <v>CA</v>
      </c>
      <c r="AP193">
        <f>IF(OR(AO193={"AZ","ID","KS","KY","LA","NM","NV","OK","SD","TX","WV"}),0,0)</f>
        <v>0</v>
      </c>
      <c r="AQ193">
        <f>IF(OR(AO193={"AR","MO","MS","MT","OH","VT"}),1,0)</f>
        <v>0</v>
      </c>
      <c r="AR193">
        <f>IF(OR(AO193={"FL","GA","ME","ND","NH","SC","TN","WA","WI","WI","WY"}),2,0)</f>
        <v>0</v>
      </c>
      <c r="AS193">
        <f>IF(OR(AO193={"LN","UT"}),3,0)</f>
        <v>0</v>
      </c>
      <c r="AT193">
        <f>IF(OR(AO193={"AL","CO","VA"}),4,0)</f>
        <v>0</v>
      </c>
      <c r="AU193">
        <f>IF(OR(AO193={"DE","MN","NC","NE","OR","PA"}),5,0)</f>
        <v>0</v>
      </c>
      <c r="AV193">
        <f>IF(OR(AO193={"LA","MI","RI"}),7,0)</f>
        <v>0</v>
      </c>
      <c r="AW193">
        <f>IF(OR(AO193={"CA","IL","MD"}),8,0)</f>
        <v>8</v>
      </c>
      <c r="AX193">
        <f>IF(OR(AO193={"CT","DC","MA"}),9,0)</f>
        <v>0</v>
      </c>
      <c r="AY193">
        <f>IF(OR(AO193={"NJ","NY"}),10,0)</f>
        <v>0</v>
      </c>
      <c r="AZ193">
        <f t="shared" si="53"/>
        <v>8</v>
      </c>
      <c r="BA193">
        <f t="shared" si="40"/>
        <v>1</v>
      </c>
      <c r="BB193">
        <f t="shared" si="41"/>
        <v>0</v>
      </c>
    </row>
    <row r="194" spans="1:54" x14ac:dyDescent="0.25">
      <c r="A194">
        <v>236</v>
      </c>
      <c r="B194" t="s">
        <v>558</v>
      </c>
      <c r="C194" t="s">
        <v>559</v>
      </c>
      <c r="D194" s="1">
        <v>39882</v>
      </c>
      <c r="E194" s="3">
        <v>0</v>
      </c>
      <c r="F194" s="3">
        <v>0</v>
      </c>
      <c r="G194" s="3">
        <v>1</v>
      </c>
      <c r="I194" s="3">
        <v>28</v>
      </c>
      <c r="J194" s="3">
        <f t="shared" si="42"/>
        <v>0</v>
      </c>
      <c r="K194" s="3">
        <f t="shared" si="43"/>
        <v>0</v>
      </c>
      <c r="L194" s="3">
        <f t="shared" si="44"/>
        <v>0</v>
      </c>
      <c r="M194" s="3">
        <f t="shared" si="45"/>
        <v>0</v>
      </c>
      <c r="N194" s="3">
        <f t="shared" si="46"/>
        <v>0</v>
      </c>
      <c r="O194" s="3">
        <f t="shared" si="47"/>
        <v>1</v>
      </c>
      <c r="P194" s="3">
        <f t="shared" si="48"/>
        <v>0</v>
      </c>
      <c r="Q194" s="3">
        <f t="shared" si="49"/>
        <v>0</v>
      </c>
      <c r="R194" s="3" t="s">
        <v>1165</v>
      </c>
      <c r="S194" t="s">
        <v>560</v>
      </c>
      <c r="T194">
        <v>11</v>
      </c>
      <c r="U194">
        <v>6</v>
      </c>
      <c r="V194">
        <v>16</v>
      </c>
      <c r="W194">
        <f t="shared" si="50"/>
        <v>1</v>
      </c>
      <c r="X194">
        <f t="shared" si="51"/>
        <v>0</v>
      </c>
      <c r="Y194" t="s">
        <v>144</v>
      </c>
      <c r="Z194">
        <f t="shared" si="52"/>
        <v>0</v>
      </c>
      <c r="AA194">
        <f>IF(OR(AE194={"Native american","native american or alaska native"}),1,0)</f>
        <v>0</v>
      </c>
      <c r="AB194">
        <f>IF(OR(AE194={"asian","asian american"}),1,0)</f>
        <v>0</v>
      </c>
      <c r="AC194">
        <f>IF(OR(AE194={"black american or african american","black"}),1,0)</f>
        <v>0</v>
      </c>
      <c r="AD194">
        <f>IF(OR(AE194={"White","White American or European American"}),1,0)</f>
        <v>1</v>
      </c>
      <c r="AE194" t="s">
        <v>61</v>
      </c>
      <c r="AF194">
        <f>IF(OR(AH194={"female","f"}),1,0)</f>
        <v>0</v>
      </c>
      <c r="AG194">
        <f>IF(OR(AH194={"m","male"}),1,0)</f>
        <v>1</v>
      </c>
      <c r="AH194" t="s">
        <v>54</v>
      </c>
      <c r="AI194">
        <v>31.04367594</v>
      </c>
      <c r="AJ194">
        <v>-85.876346600000005</v>
      </c>
      <c r="AK194">
        <v>31.043676000000001</v>
      </c>
      <c r="AL194">
        <v>-85.876346999999996</v>
      </c>
      <c r="AM194" t="s">
        <v>1035</v>
      </c>
      <c r="AN194" t="str">
        <f t="shared" si="54"/>
        <v>AL 36340, USA</v>
      </c>
      <c r="AO194" t="str">
        <f t="shared" ref="AO194:AO257" si="55">LEFT(AN194,2)</f>
        <v>AL</v>
      </c>
      <c r="AP194">
        <f>IF(OR(AO194={"AZ","ID","KS","KY","LA","NM","NV","OK","SD","TX","WV"}),0,0)</f>
        <v>0</v>
      </c>
      <c r="AQ194">
        <f>IF(OR(AO194={"AR","MO","MS","MT","OH","VT"}),1,0)</f>
        <v>0</v>
      </c>
      <c r="AR194">
        <f>IF(OR(AO194={"FL","GA","ME","ND","NH","SC","TN","WA","WI","WI","WY"}),2,0)</f>
        <v>0</v>
      </c>
      <c r="AS194">
        <f>IF(OR(AO194={"LN","UT"}),3,0)</f>
        <v>0</v>
      </c>
      <c r="AT194">
        <f>IF(OR(AO194={"AL","CO","VA"}),4,0)</f>
        <v>4</v>
      </c>
      <c r="AU194">
        <f>IF(OR(AO194={"DE","MN","NC","NE","OR","PA"}),5,0)</f>
        <v>0</v>
      </c>
      <c r="AV194">
        <f>IF(OR(AO194={"LA","MI","RI"}),7,0)</f>
        <v>0</v>
      </c>
      <c r="AW194">
        <f>IF(OR(AO194={"CA","IL","MD"}),8,0)</f>
        <v>0</v>
      </c>
      <c r="AX194">
        <f>IF(OR(AO194={"CT","DC","MA"}),9,0)</f>
        <v>0</v>
      </c>
      <c r="AY194">
        <f>IF(OR(AO194={"NJ","NY"}),10,0)</f>
        <v>0</v>
      </c>
      <c r="AZ194">
        <f t="shared" si="53"/>
        <v>4</v>
      </c>
      <c r="BA194">
        <f t="shared" si="40"/>
        <v>0</v>
      </c>
      <c r="BB194">
        <f t="shared" si="41"/>
        <v>1</v>
      </c>
    </row>
    <row r="195" spans="1:54" x14ac:dyDescent="0.25">
      <c r="A195">
        <v>237</v>
      </c>
      <c r="B195" t="s">
        <v>561</v>
      </c>
      <c r="C195" t="s">
        <v>561</v>
      </c>
      <c r="D195" s="1">
        <v>39806</v>
      </c>
      <c r="E195" s="3">
        <v>0</v>
      </c>
      <c r="F195" s="3">
        <v>0</v>
      </c>
      <c r="G195" s="3">
        <v>1</v>
      </c>
      <c r="I195" s="3">
        <v>45</v>
      </c>
      <c r="J195" s="3">
        <f t="shared" si="42"/>
        <v>0</v>
      </c>
      <c r="K195" s="3">
        <f t="shared" si="43"/>
        <v>0</v>
      </c>
      <c r="L195" s="3">
        <f t="shared" si="44"/>
        <v>0</v>
      </c>
      <c r="M195" s="3">
        <f t="shared" si="45"/>
        <v>0</v>
      </c>
      <c r="N195" s="3">
        <f t="shared" si="46"/>
        <v>0</v>
      </c>
      <c r="O195" s="3">
        <f t="shared" si="47"/>
        <v>1</v>
      </c>
      <c r="P195" s="3">
        <f t="shared" si="48"/>
        <v>0</v>
      </c>
      <c r="Q195" s="3">
        <f t="shared" si="49"/>
        <v>0</v>
      </c>
      <c r="R195" s="3" t="s">
        <v>1165</v>
      </c>
      <c r="S195" t="s">
        <v>562</v>
      </c>
      <c r="T195">
        <v>10</v>
      </c>
      <c r="U195">
        <v>2</v>
      </c>
      <c r="V195">
        <v>11</v>
      </c>
      <c r="W195">
        <f t="shared" si="50"/>
        <v>1</v>
      </c>
      <c r="X195">
        <f t="shared" si="51"/>
        <v>0</v>
      </c>
      <c r="Y195" t="s">
        <v>144</v>
      </c>
      <c r="Z195">
        <f t="shared" si="52"/>
        <v>0</v>
      </c>
      <c r="AA195">
        <f>IF(OR(AE195={"Native american","native american or alaska native"}),1,0)</f>
        <v>0</v>
      </c>
      <c r="AB195">
        <f>IF(OR(AE195={"asian","asian american"}),1,0)</f>
        <v>0</v>
      </c>
      <c r="AC195">
        <f>IF(OR(AE195={"black american or african american","black"}),1,0)</f>
        <v>0</v>
      </c>
      <c r="AD195">
        <f>IF(OR(AE195={"White","White American or European American"}),1,0)</f>
        <v>1</v>
      </c>
      <c r="AE195" t="s">
        <v>61</v>
      </c>
      <c r="AF195">
        <f>IF(OR(AH195={"female","f"}),1,0)</f>
        <v>0</v>
      </c>
      <c r="AG195">
        <f>IF(OR(AH195={"m","male"}),1,0)</f>
        <v>1</v>
      </c>
      <c r="AH195" t="s">
        <v>54</v>
      </c>
      <c r="AI195">
        <v>34.09026669</v>
      </c>
      <c r="AJ195">
        <v>-117.8819958</v>
      </c>
      <c r="AK195">
        <v>34.090266999999997</v>
      </c>
      <c r="AL195">
        <v>-117.881996</v>
      </c>
      <c r="AM195" t="s">
        <v>1036</v>
      </c>
      <c r="AN195" t="str">
        <f t="shared" si="54"/>
        <v>CA 91723, USA</v>
      </c>
      <c r="AO195" t="str">
        <f t="shared" si="55"/>
        <v>CA</v>
      </c>
      <c r="AP195">
        <f>IF(OR(AO195={"AZ","ID","KS","KY","LA","NM","NV","OK","SD","TX","WV"}),0,0)</f>
        <v>0</v>
      </c>
      <c r="AQ195">
        <f>IF(OR(AO195={"AR","MO","MS","MT","OH","VT"}),1,0)</f>
        <v>0</v>
      </c>
      <c r="AR195">
        <f>IF(OR(AO195={"FL","GA","ME","ND","NH","SC","TN","WA","WI","WI","WY"}),2,0)</f>
        <v>0</v>
      </c>
      <c r="AS195">
        <f>IF(OR(AO195={"LN","UT"}),3,0)</f>
        <v>0</v>
      </c>
      <c r="AT195">
        <f>IF(OR(AO195={"AL","CO","VA"}),4,0)</f>
        <v>0</v>
      </c>
      <c r="AU195">
        <f>IF(OR(AO195={"DE","MN","NC","NE","OR","PA"}),5,0)</f>
        <v>0</v>
      </c>
      <c r="AV195">
        <f>IF(OR(AO195={"LA","MI","RI"}),7,0)</f>
        <v>0</v>
      </c>
      <c r="AW195">
        <f>IF(OR(AO195={"CA","IL","MD"}),8,0)</f>
        <v>8</v>
      </c>
      <c r="AX195">
        <f>IF(OR(AO195={"CT","DC","MA"}),9,0)</f>
        <v>0</v>
      </c>
      <c r="AY195">
        <f>IF(OR(AO195={"NJ","NY"}),10,0)</f>
        <v>0</v>
      </c>
      <c r="AZ195">
        <f t="shared" si="53"/>
        <v>8</v>
      </c>
      <c r="BA195">
        <f t="shared" ref="BA195:BA258" si="56">IF(AZ195&gt;4,1,0)</f>
        <v>1</v>
      </c>
      <c r="BB195">
        <f t="shared" ref="BB195:BB258" si="57">IF(AZ195&lt;5,1,0)</f>
        <v>0</v>
      </c>
    </row>
    <row r="196" spans="1:54" x14ac:dyDescent="0.25">
      <c r="A196">
        <v>238</v>
      </c>
      <c r="B196" t="s">
        <v>563</v>
      </c>
      <c r="C196" t="s">
        <v>564</v>
      </c>
      <c r="D196" s="1">
        <v>39747</v>
      </c>
      <c r="E196" s="3">
        <v>0</v>
      </c>
      <c r="F196" s="3">
        <v>0</v>
      </c>
      <c r="G196" s="3">
        <v>0</v>
      </c>
      <c r="I196" s="3">
        <v>19</v>
      </c>
      <c r="J196" s="3">
        <f t="shared" ref="J196:J259" si="58">IF(R196="S",1,0)</f>
        <v>1</v>
      </c>
      <c r="K196" s="3">
        <f t="shared" ref="K196:K259" si="59">IF(R196="G",1,0)</f>
        <v>0</v>
      </c>
      <c r="L196" s="3">
        <f t="shared" ref="L196:L259" si="60">IF(R196="C",1,0)</f>
        <v>0</v>
      </c>
      <c r="M196" s="3">
        <f t="shared" ref="M196:M259" si="61">IF(R196="A",1,0)</f>
        <v>0</v>
      </c>
      <c r="N196" s="3">
        <f t="shared" ref="N196:N259" si="62">IF(R196="p",1,0)</f>
        <v>0</v>
      </c>
      <c r="O196" s="3">
        <f t="shared" ref="O196:O259" si="63">IF(R196="F",1,0)</f>
        <v>0</v>
      </c>
      <c r="P196" s="3">
        <f t="shared" ref="P196:P259" si="64">IF(R196="R",1,0)</f>
        <v>0</v>
      </c>
      <c r="Q196" s="3">
        <f t="shared" si="49"/>
        <v>0</v>
      </c>
      <c r="R196" s="3" t="s">
        <v>1171</v>
      </c>
      <c r="S196" t="s">
        <v>565</v>
      </c>
      <c r="T196">
        <v>0</v>
      </c>
      <c r="U196">
        <v>1</v>
      </c>
      <c r="V196">
        <v>3</v>
      </c>
      <c r="W196">
        <f t="shared" si="50"/>
        <v>1</v>
      </c>
      <c r="X196">
        <f t="shared" si="51"/>
        <v>0</v>
      </c>
      <c r="Y196" t="s">
        <v>144</v>
      </c>
      <c r="Z196">
        <f t="shared" si="52"/>
        <v>0</v>
      </c>
      <c r="AA196">
        <f>IF(OR(AE196={"Native american","native american or alaska native"}),1,0)</f>
        <v>0</v>
      </c>
      <c r="AB196">
        <f>IF(OR(AE196={"asian","asian american"}),1,0)</f>
        <v>0</v>
      </c>
      <c r="AC196">
        <f>IF(OR(AE196={"black american or african american","black"}),1,0)</f>
        <v>1</v>
      </c>
      <c r="AD196">
        <f>IF(OR(AE196={"White","White American or European American"}),1,0)</f>
        <v>0</v>
      </c>
      <c r="AE196" t="s">
        <v>53</v>
      </c>
      <c r="AF196">
        <f>IF(OR(AH196={"female","f"}),1,0)</f>
        <v>0</v>
      </c>
      <c r="AG196">
        <f>IF(OR(AH196={"m","male"}),1,0)</f>
        <v>1</v>
      </c>
      <c r="AH196" t="s">
        <v>54</v>
      </c>
      <c r="AI196">
        <v>35.081307440000003</v>
      </c>
      <c r="AJ196">
        <v>-92.432782750000001</v>
      </c>
      <c r="AK196">
        <v>35.081307000000002</v>
      </c>
      <c r="AL196">
        <v>-92.432783000000001</v>
      </c>
      <c r="AM196" t="s">
        <v>1037</v>
      </c>
      <c r="AN196" t="str">
        <f t="shared" si="54"/>
        <v>AR 72032, USA</v>
      </c>
      <c r="AO196" t="str">
        <f t="shared" si="55"/>
        <v>AR</v>
      </c>
      <c r="AP196">
        <f>IF(OR(AO196={"AZ","ID","KS","KY","LA","NM","NV","OK","SD","TX","WV"}),0,0)</f>
        <v>0</v>
      </c>
      <c r="AQ196">
        <f>IF(OR(AO196={"AR","MO","MS","MT","OH","VT"}),1,0)</f>
        <v>1</v>
      </c>
      <c r="AR196">
        <f>IF(OR(AO196={"FL","GA","ME","ND","NH","SC","TN","WA","WI","WI","WY"}),2,0)</f>
        <v>0</v>
      </c>
      <c r="AS196">
        <f>IF(OR(AO196={"LN","UT"}),3,0)</f>
        <v>0</v>
      </c>
      <c r="AT196">
        <f>IF(OR(AO196={"AL","CO","VA"}),4,0)</f>
        <v>0</v>
      </c>
      <c r="AU196">
        <f>IF(OR(AO196={"DE","MN","NC","NE","OR","PA"}),5,0)</f>
        <v>0</v>
      </c>
      <c r="AV196">
        <f>IF(OR(AO196={"LA","MI","RI"}),7,0)</f>
        <v>0</v>
      </c>
      <c r="AW196">
        <f>IF(OR(AO196={"CA","IL","MD"}),8,0)</f>
        <v>0</v>
      </c>
      <c r="AX196">
        <f>IF(OR(AO196={"CT","DC","MA"}),9,0)</f>
        <v>0</v>
      </c>
      <c r="AY196">
        <f>IF(OR(AO196={"NJ","NY"}),10,0)</f>
        <v>0</v>
      </c>
      <c r="AZ196">
        <f t="shared" si="53"/>
        <v>1</v>
      </c>
      <c r="BA196">
        <f t="shared" si="56"/>
        <v>0</v>
      </c>
      <c r="BB196">
        <f t="shared" si="57"/>
        <v>1</v>
      </c>
    </row>
    <row r="197" spans="1:54" x14ac:dyDescent="0.25">
      <c r="A197">
        <v>239</v>
      </c>
      <c r="B197" t="s">
        <v>566</v>
      </c>
      <c r="C197" t="s">
        <v>299</v>
      </c>
      <c r="D197" s="1">
        <v>39653</v>
      </c>
      <c r="E197" s="3">
        <v>0</v>
      </c>
      <c r="F197" s="3">
        <v>0</v>
      </c>
      <c r="G197" s="3">
        <v>0</v>
      </c>
      <c r="I197" s="3">
        <v>24</v>
      </c>
      <c r="J197" s="3">
        <f t="shared" si="58"/>
        <v>0</v>
      </c>
      <c r="K197" s="3">
        <f t="shared" si="59"/>
        <v>0</v>
      </c>
      <c r="L197" s="3">
        <f t="shared" si="60"/>
        <v>0</v>
      </c>
      <c r="M197" s="3">
        <f t="shared" si="61"/>
        <v>1</v>
      </c>
      <c r="N197" s="3">
        <f t="shared" si="62"/>
        <v>0</v>
      </c>
      <c r="O197" s="3">
        <f t="shared" si="63"/>
        <v>0</v>
      </c>
      <c r="P197" s="3">
        <f t="shared" si="64"/>
        <v>0</v>
      </c>
      <c r="Q197" s="3">
        <f t="shared" si="49"/>
        <v>0</v>
      </c>
      <c r="R197" s="3" t="s">
        <v>1162</v>
      </c>
      <c r="S197" t="s">
        <v>567</v>
      </c>
      <c r="T197">
        <v>0</v>
      </c>
      <c r="U197">
        <v>3</v>
      </c>
      <c r="V197">
        <v>3</v>
      </c>
      <c r="W197">
        <f t="shared" si="50"/>
        <v>1</v>
      </c>
      <c r="X197">
        <f t="shared" si="51"/>
        <v>0</v>
      </c>
      <c r="Y197" t="s">
        <v>144</v>
      </c>
      <c r="Z197">
        <f t="shared" si="52"/>
        <v>0</v>
      </c>
      <c r="AA197">
        <f>IF(OR(AE197={"Native american","native american or alaska native"}),1,0)</f>
        <v>0</v>
      </c>
      <c r="AB197">
        <f>IF(OR(AE197={"asian","asian american"}),1,0)</f>
        <v>0</v>
      </c>
      <c r="AC197">
        <f>IF(OR(AE197={"black american or african american","black"}),1,0)</f>
        <v>1</v>
      </c>
      <c r="AD197">
        <f>IF(OR(AE197={"White","White American or European American"}),1,0)</f>
        <v>0</v>
      </c>
      <c r="AE197" t="s">
        <v>53</v>
      </c>
      <c r="AF197">
        <f>IF(OR(AH197={"female","f"}),1,0)</f>
        <v>0</v>
      </c>
      <c r="AG197">
        <f>IF(OR(AH197={"m","male"}),1,0)</f>
        <v>1</v>
      </c>
      <c r="AH197" t="s">
        <v>54</v>
      </c>
      <c r="AI197">
        <v>33.571458749999998</v>
      </c>
      <c r="AJ197">
        <v>-112.09048540000001</v>
      </c>
      <c r="AK197">
        <v>33.571458999999997</v>
      </c>
      <c r="AL197">
        <v>-112.090485</v>
      </c>
      <c r="AM197" t="s">
        <v>954</v>
      </c>
      <c r="AN197" t="str">
        <f t="shared" si="54"/>
        <v>AZ 85021, USA</v>
      </c>
      <c r="AO197" t="str">
        <f t="shared" si="55"/>
        <v>AZ</v>
      </c>
      <c r="AP197">
        <f>IF(OR(AO197={"AZ","ID","KS","KY","LA","NM","NV","OK","SD","TX","WV"}),0,0)</f>
        <v>0</v>
      </c>
      <c r="AQ197">
        <f>IF(OR(AO197={"AR","MO","MS","MT","OH","VT"}),1,0)</f>
        <v>0</v>
      </c>
      <c r="AR197">
        <f>IF(OR(AO197={"FL","GA","ME","ND","NH","SC","TN","WA","WI","WI","WY"}),2,0)</f>
        <v>0</v>
      </c>
      <c r="AS197">
        <f>IF(OR(AO197={"LN","UT"}),3,0)</f>
        <v>0</v>
      </c>
      <c r="AT197">
        <f>IF(OR(AO197={"AL","CO","VA"}),4,0)</f>
        <v>0</v>
      </c>
      <c r="AU197">
        <f>IF(OR(AO197={"DE","MN","NC","NE","OR","PA"}),5,0)</f>
        <v>0</v>
      </c>
      <c r="AV197">
        <f>IF(OR(AO197={"LA","MI","RI"}),7,0)</f>
        <v>0</v>
      </c>
      <c r="AW197">
        <f>IF(OR(AO197={"CA","IL","MD"}),8,0)</f>
        <v>0</v>
      </c>
      <c r="AX197">
        <f>IF(OR(AO197={"CT","DC","MA"}),9,0)</f>
        <v>0</v>
      </c>
      <c r="AY197">
        <f>IF(OR(AO197={"NJ","NY"}),10,0)</f>
        <v>0</v>
      </c>
      <c r="AZ197">
        <f t="shared" si="53"/>
        <v>0</v>
      </c>
      <c r="BA197">
        <f t="shared" si="56"/>
        <v>0</v>
      </c>
      <c r="BB197">
        <f t="shared" si="57"/>
        <v>1</v>
      </c>
    </row>
    <row r="198" spans="1:54" x14ac:dyDescent="0.25">
      <c r="A198">
        <v>240</v>
      </c>
      <c r="B198" t="s">
        <v>568</v>
      </c>
      <c r="C198" t="s">
        <v>569</v>
      </c>
      <c r="D198" s="1">
        <v>39624</v>
      </c>
      <c r="E198" s="3">
        <v>0</v>
      </c>
      <c r="F198" s="3">
        <v>0</v>
      </c>
      <c r="G198" s="3">
        <v>1</v>
      </c>
      <c r="I198" s="3">
        <v>25</v>
      </c>
      <c r="J198" s="3">
        <f t="shared" si="58"/>
        <v>0</v>
      </c>
      <c r="K198" s="3">
        <f t="shared" si="59"/>
        <v>0</v>
      </c>
      <c r="L198" s="3">
        <f t="shared" si="60"/>
        <v>0</v>
      </c>
      <c r="M198" s="3">
        <f t="shared" si="61"/>
        <v>0</v>
      </c>
      <c r="N198" s="3">
        <f t="shared" si="62"/>
        <v>0</v>
      </c>
      <c r="O198" s="3">
        <f t="shared" si="63"/>
        <v>0</v>
      </c>
      <c r="P198" s="3">
        <f t="shared" si="64"/>
        <v>0</v>
      </c>
      <c r="Q198" s="3">
        <f t="shared" si="49"/>
        <v>1</v>
      </c>
      <c r="R198" s="3" t="s">
        <v>1164</v>
      </c>
      <c r="S198" t="s">
        <v>570</v>
      </c>
      <c r="T198">
        <v>6</v>
      </c>
      <c r="U198">
        <v>1</v>
      </c>
      <c r="V198">
        <v>7</v>
      </c>
      <c r="W198">
        <f t="shared" si="50"/>
        <v>1</v>
      </c>
      <c r="X198">
        <f t="shared" si="51"/>
        <v>0</v>
      </c>
      <c r="Y198" t="s">
        <v>144</v>
      </c>
      <c r="Z198">
        <f t="shared" si="52"/>
        <v>0</v>
      </c>
      <c r="AA198">
        <f>IF(OR(AE198={"Native american","native american or alaska native"}),1,0)</f>
        <v>0</v>
      </c>
      <c r="AB198">
        <f>IF(OR(AE198={"asian","asian american"}),1,0)</f>
        <v>0</v>
      </c>
      <c r="AC198">
        <f>IF(OR(AE198={"black american or african american","black"}),1,0)</f>
        <v>0</v>
      </c>
      <c r="AD198">
        <f>IF(OR(AE198={"White","White American or European American"}),1,0)</f>
        <v>1</v>
      </c>
      <c r="AE198" t="s">
        <v>473</v>
      </c>
      <c r="AF198">
        <f>IF(OR(AH198={"female","f"}),1,0)</f>
        <v>0</v>
      </c>
      <c r="AG198">
        <f>IF(OR(AH198={"m","male"}),1,0)</f>
        <v>1</v>
      </c>
      <c r="AH198" t="s">
        <v>54</v>
      </c>
      <c r="AI198">
        <v>37.767209999999999</v>
      </c>
      <c r="AJ198">
        <v>-87.557374199999998</v>
      </c>
      <c r="AK198">
        <v>37.767209999999999</v>
      </c>
      <c r="AL198">
        <v>-87.557373999999996</v>
      </c>
      <c r="AM198" t="s">
        <v>1038</v>
      </c>
      <c r="AN198" t="str">
        <f t="shared" si="54"/>
        <v>KY 42420, USA</v>
      </c>
      <c r="AO198" t="str">
        <f t="shared" si="55"/>
        <v>KY</v>
      </c>
      <c r="AP198">
        <f>IF(OR(AO198={"AZ","ID","KS","KY","LA","NM","NV","OK","SD","TX","WV"}),0,0)</f>
        <v>0</v>
      </c>
      <c r="AQ198">
        <f>IF(OR(AO198={"AR","MO","MS","MT","OH","VT"}),1,0)</f>
        <v>0</v>
      </c>
      <c r="AR198">
        <f>IF(OR(AO198={"FL","GA","ME","ND","NH","SC","TN","WA","WI","WI","WY"}),2,0)</f>
        <v>0</v>
      </c>
      <c r="AS198">
        <f>IF(OR(AO198={"LN","UT"}),3,0)</f>
        <v>0</v>
      </c>
      <c r="AT198">
        <f>IF(OR(AO198={"AL","CO","VA"}),4,0)</f>
        <v>0</v>
      </c>
      <c r="AU198">
        <f>IF(OR(AO198={"DE","MN","NC","NE","OR","PA"}),5,0)</f>
        <v>0</v>
      </c>
      <c r="AV198">
        <f>IF(OR(AO198={"LA","MI","RI"}),7,0)</f>
        <v>0</v>
      </c>
      <c r="AW198">
        <f>IF(OR(AO198={"CA","IL","MD"}),8,0)</f>
        <v>0</v>
      </c>
      <c r="AX198">
        <f>IF(OR(AO198={"CT","DC","MA"}),9,0)</f>
        <v>0</v>
      </c>
      <c r="AY198">
        <f>IF(OR(AO198={"NJ","NY"}),10,0)</f>
        <v>0</v>
      </c>
      <c r="AZ198">
        <f t="shared" si="53"/>
        <v>0</v>
      </c>
      <c r="BA198">
        <f t="shared" si="56"/>
        <v>0</v>
      </c>
      <c r="BB198">
        <f t="shared" si="57"/>
        <v>1</v>
      </c>
    </row>
    <row r="199" spans="1:54" x14ac:dyDescent="0.25">
      <c r="A199">
        <v>242</v>
      </c>
      <c r="B199" t="s">
        <v>571</v>
      </c>
      <c r="C199" t="s">
        <v>572</v>
      </c>
      <c r="D199" s="1">
        <v>39492</v>
      </c>
      <c r="E199" s="3">
        <v>0</v>
      </c>
      <c r="F199" s="3">
        <v>0</v>
      </c>
      <c r="G199" s="3">
        <v>1</v>
      </c>
      <c r="I199" s="3">
        <v>27</v>
      </c>
      <c r="J199" s="3">
        <f t="shared" si="58"/>
        <v>1</v>
      </c>
      <c r="K199" s="3">
        <f t="shared" si="59"/>
        <v>0</v>
      </c>
      <c r="L199" s="3">
        <f t="shared" si="60"/>
        <v>0</v>
      </c>
      <c r="M199" s="3">
        <f t="shared" si="61"/>
        <v>0</v>
      </c>
      <c r="N199" s="3">
        <f t="shared" si="62"/>
        <v>0</v>
      </c>
      <c r="O199" s="3">
        <f t="shared" si="63"/>
        <v>0</v>
      </c>
      <c r="P199" s="3">
        <f t="shared" si="64"/>
        <v>0</v>
      </c>
      <c r="Q199" s="3">
        <f t="shared" ref="Q199:Q262" si="65">IF(R199="W",1,0)</f>
        <v>0</v>
      </c>
      <c r="R199" s="3" t="s">
        <v>1171</v>
      </c>
      <c r="S199" t="s">
        <v>573</v>
      </c>
      <c r="T199">
        <v>5</v>
      </c>
      <c r="U199">
        <v>21</v>
      </c>
      <c r="V199">
        <v>26</v>
      </c>
      <c r="W199">
        <f t="shared" si="50"/>
        <v>0</v>
      </c>
      <c r="X199">
        <f t="shared" si="51"/>
        <v>1</v>
      </c>
      <c r="Y199" t="s">
        <v>19</v>
      </c>
      <c r="Z199">
        <f t="shared" si="52"/>
        <v>0</v>
      </c>
      <c r="AA199">
        <f>IF(OR(AE199={"Native american","native american or alaska native"}),1,0)</f>
        <v>0</v>
      </c>
      <c r="AB199">
        <f>IF(OR(AE199={"asian","asian american"}),1,0)</f>
        <v>0</v>
      </c>
      <c r="AC199">
        <f>IF(OR(AE199={"black american or african american","black"}),1,0)</f>
        <v>0</v>
      </c>
      <c r="AD199">
        <f>IF(OR(AE199={"White","White American or European American"}),1,0)</f>
        <v>1</v>
      </c>
      <c r="AE199" t="s">
        <v>473</v>
      </c>
      <c r="AF199">
        <f>IF(OR(AH199={"female","f"}),1,0)</f>
        <v>0</v>
      </c>
      <c r="AG199">
        <f>IF(OR(AH199={"m","male"}),1,0)</f>
        <v>1</v>
      </c>
      <c r="AH199" t="s">
        <v>54</v>
      </c>
      <c r="AI199">
        <v>41.929473600000001</v>
      </c>
      <c r="AJ199">
        <v>-88.750364700000006</v>
      </c>
      <c r="AK199">
        <v>41.929473999999999</v>
      </c>
      <c r="AL199">
        <v>-88.750365000000002</v>
      </c>
      <c r="AM199" t="s">
        <v>1039</v>
      </c>
      <c r="AN199" t="str">
        <f t="shared" si="54"/>
        <v>IL 60115, USA</v>
      </c>
      <c r="AO199" t="str">
        <f t="shared" si="55"/>
        <v>IL</v>
      </c>
      <c r="AP199">
        <f>IF(OR(AO199={"AZ","ID","KS","KY","LA","NM","NV","OK","SD","TX","WV"}),0,0)</f>
        <v>0</v>
      </c>
      <c r="AQ199">
        <f>IF(OR(AO199={"AR","MO","MS","MT","OH","VT"}),1,0)</f>
        <v>0</v>
      </c>
      <c r="AR199">
        <f>IF(OR(AO199={"FL","GA","ME","ND","NH","SC","TN","WA","WI","WI","WY"}),2,0)</f>
        <v>0</v>
      </c>
      <c r="AS199">
        <f>IF(OR(AO199={"LN","UT"}),3,0)</f>
        <v>0</v>
      </c>
      <c r="AT199">
        <f>IF(OR(AO199={"AL","CO","VA"}),4,0)</f>
        <v>0</v>
      </c>
      <c r="AU199">
        <f>IF(OR(AO199={"DE","MN","NC","NE","OR","PA"}),5,0)</f>
        <v>0</v>
      </c>
      <c r="AV199">
        <f>IF(OR(AO199={"LA","MI","RI"}),7,0)</f>
        <v>0</v>
      </c>
      <c r="AW199">
        <f>IF(OR(AO199={"CA","IL","MD"}),8,0)</f>
        <v>8</v>
      </c>
      <c r="AX199">
        <f>IF(OR(AO199={"CT","DC","MA"}),9,0)</f>
        <v>0</v>
      </c>
      <c r="AY199">
        <f>IF(OR(AO199={"NJ","NY"}),10,0)</f>
        <v>0</v>
      </c>
      <c r="AZ199">
        <f t="shared" si="53"/>
        <v>8</v>
      </c>
      <c r="BA199">
        <f t="shared" si="56"/>
        <v>1</v>
      </c>
      <c r="BB199">
        <f t="shared" si="57"/>
        <v>0</v>
      </c>
    </row>
    <row r="200" spans="1:54" x14ac:dyDescent="0.25">
      <c r="A200">
        <v>244</v>
      </c>
      <c r="B200" t="s">
        <v>574</v>
      </c>
      <c r="C200" t="s">
        <v>575</v>
      </c>
      <c r="D200" s="1">
        <v>39485</v>
      </c>
      <c r="E200" s="3">
        <v>0</v>
      </c>
      <c r="F200" s="3">
        <v>1</v>
      </c>
      <c r="G200" s="3">
        <v>0</v>
      </c>
      <c r="I200" s="3">
        <v>52</v>
      </c>
      <c r="J200" s="3">
        <f t="shared" si="58"/>
        <v>0</v>
      </c>
      <c r="K200" s="3">
        <f t="shared" si="59"/>
        <v>0</v>
      </c>
      <c r="L200" s="3">
        <f t="shared" si="60"/>
        <v>0</v>
      </c>
      <c r="M200" s="3">
        <f t="shared" si="61"/>
        <v>0</v>
      </c>
      <c r="N200" s="3">
        <f t="shared" si="62"/>
        <v>1</v>
      </c>
      <c r="O200" s="3">
        <f t="shared" si="63"/>
        <v>0</v>
      </c>
      <c r="P200" s="3">
        <f t="shared" si="64"/>
        <v>0</v>
      </c>
      <c r="Q200" s="3">
        <f t="shared" si="65"/>
        <v>0</v>
      </c>
      <c r="R200" s="3" t="s">
        <v>1167</v>
      </c>
      <c r="S200" t="s">
        <v>576</v>
      </c>
      <c r="T200">
        <v>6</v>
      </c>
      <c r="U200">
        <v>2</v>
      </c>
      <c r="V200">
        <v>8</v>
      </c>
      <c r="W200">
        <f t="shared" si="50"/>
        <v>1</v>
      </c>
      <c r="X200">
        <f t="shared" si="51"/>
        <v>0</v>
      </c>
      <c r="Y200" t="s">
        <v>144</v>
      </c>
      <c r="Z200">
        <f t="shared" si="52"/>
        <v>0</v>
      </c>
      <c r="AA200">
        <f>IF(OR(AE200={"Native american","native american or alaska native"}),1,0)</f>
        <v>0</v>
      </c>
      <c r="AB200">
        <f>IF(OR(AE200={"asian","asian american"}),1,0)</f>
        <v>0</v>
      </c>
      <c r="AC200">
        <f>IF(OR(AE200={"black american or african american","black"}),1,0)</f>
        <v>1</v>
      </c>
      <c r="AD200">
        <f>IF(OR(AE200={"White","White American or European American"}),1,0)</f>
        <v>0</v>
      </c>
      <c r="AE200" t="s">
        <v>540</v>
      </c>
      <c r="AF200">
        <f>IF(OR(AH200={"female","f"}),1,0)</f>
        <v>0</v>
      </c>
      <c r="AG200">
        <f>IF(OR(AH200={"m","male"}),1,0)</f>
        <v>1</v>
      </c>
      <c r="AH200" t="s">
        <v>54</v>
      </c>
      <c r="AI200">
        <v>38.5833862</v>
      </c>
      <c r="AJ200">
        <v>-90.406784999999999</v>
      </c>
      <c r="AK200">
        <v>38.583385999999997</v>
      </c>
      <c r="AL200">
        <v>-90.406784999999999</v>
      </c>
      <c r="AM200" t="s">
        <v>1040</v>
      </c>
      <c r="AN200" t="str">
        <f t="shared" si="54"/>
        <v>MO 63122, USA</v>
      </c>
      <c r="AO200" t="str">
        <f t="shared" si="55"/>
        <v>MO</v>
      </c>
      <c r="AP200">
        <f>IF(OR(AO200={"AZ","ID","KS","KY","LA","NM","NV","OK","SD","TX","WV"}),0,0)</f>
        <v>0</v>
      </c>
      <c r="AQ200">
        <f>IF(OR(AO200={"AR","MO","MS","MT","OH","VT"}),1,0)</f>
        <v>1</v>
      </c>
      <c r="AR200">
        <f>IF(OR(AO200={"FL","GA","ME","ND","NH","SC","TN","WA","WI","WI","WY"}),2,0)</f>
        <v>0</v>
      </c>
      <c r="AS200">
        <f>IF(OR(AO200={"LN","UT"}),3,0)</f>
        <v>0</v>
      </c>
      <c r="AT200">
        <f>IF(OR(AO200={"AL","CO","VA"}),4,0)</f>
        <v>0</v>
      </c>
      <c r="AU200">
        <f>IF(OR(AO200={"DE","MN","NC","NE","OR","PA"}),5,0)</f>
        <v>0</v>
      </c>
      <c r="AV200">
        <f>IF(OR(AO200={"LA","MI","RI"}),7,0)</f>
        <v>0</v>
      </c>
      <c r="AW200">
        <f>IF(OR(AO200={"CA","IL","MD"}),8,0)</f>
        <v>0</v>
      </c>
      <c r="AX200">
        <f>IF(OR(AO200={"CT","DC","MA"}),9,0)</f>
        <v>0</v>
      </c>
      <c r="AY200">
        <f>IF(OR(AO200={"NJ","NY"}),10,0)</f>
        <v>0</v>
      </c>
      <c r="AZ200">
        <f t="shared" si="53"/>
        <v>1</v>
      </c>
      <c r="BA200">
        <f t="shared" si="56"/>
        <v>0</v>
      </c>
      <c r="BB200">
        <f t="shared" si="57"/>
        <v>1</v>
      </c>
    </row>
    <row r="201" spans="1:54" x14ac:dyDescent="0.25">
      <c r="A201">
        <v>246</v>
      </c>
      <c r="B201" t="s">
        <v>577</v>
      </c>
      <c r="C201" t="s">
        <v>577</v>
      </c>
      <c r="D201" s="1">
        <v>39440</v>
      </c>
      <c r="E201" s="3">
        <v>0</v>
      </c>
      <c r="F201" s="3">
        <v>0</v>
      </c>
      <c r="G201" s="3">
        <v>0</v>
      </c>
      <c r="I201" s="3">
        <v>29</v>
      </c>
      <c r="J201" s="3">
        <f t="shared" si="58"/>
        <v>0</v>
      </c>
      <c r="K201" s="3">
        <f t="shared" si="59"/>
        <v>0</v>
      </c>
      <c r="L201" s="3">
        <f t="shared" si="60"/>
        <v>0</v>
      </c>
      <c r="M201" s="3">
        <f t="shared" si="61"/>
        <v>0</v>
      </c>
      <c r="N201" s="3">
        <f t="shared" si="62"/>
        <v>0</v>
      </c>
      <c r="O201" s="3">
        <f t="shared" si="63"/>
        <v>1</v>
      </c>
      <c r="P201" s="3">
        <f t="shared" si="64"/>
        <v>0</v>
      </c>
      <c r="Q201" s="3">
        <f t="shared" si="65"/>
        <v>0</v>
      </c>
      <c r="R201" s="3" t="s">
        <v>1165</v>
      </c>
      <c r="S201" t="s">
        <v>578</v>
      </c>
      <c r="T201">
        <v>6</v>
      </c>
      <c r="U201">
        <v>0</v>
      </c>
      <c r="V201">
        <v>6</v>
      </c>
      <c r="W201">
        <f t="shared" si="50"/>
        <v>1</v>
      </c>
      <c r="X201">
        <f t="shared" si="51"/>
        <v>0</v>
      </c>
      <c r="Y201" t="s">
        <v>144</v>
      </c>
      <c r="Z201">
        <f t="shared" si="52"/>
        <v>0</v>
      </c>
      <c r="AA201">
        <f>IF(OR(AE201={"Native american","native american or alaska native"}),1,0)</f>
        <v>0</v>
      </c>
      <c r="AB201">
        <f>IF(OR(AE201={"asian","asian american"}),1,0)</f>
        <v>0</v>
      </c>
      <c r="AC201">
        <f>IF(OR(AE201={"black american or african american","black"}),1,0)</f>
        <v>0</v>
      </c>
      <c r="AD201">
        <f>IF(OR(AE201={"White","White American or European American"}),1,0)</f>
        <v>1</v>
      </c>
      <c r="AE201" t="s">
        <v>61</v>
      </c>
      <c r="AF201">
        <f>IF(OR(AH201={"female","f"}),1,0)</f>
        <v>0</v>
      </c>
      <c r="AG201">
        <f>IF(OR(AH201={"m","male"}),1,0)</f>
        <v>0</v>
      </c>
      <c r="AH201" t="s">
        <v>197</v>
      </c>
      <c r="AI201">
        <v>47.64628742</v>
      </c>
      <c r="AJ201">
        <v>-121.9088524</v>
      </c>
      <c r="AK201">
        <v>47.646287000000001</v>
      </c>
      <c r="AL201">
        <v>-121.908852</v>
      </c>
      <c r="AM201" t="s">
        <v>1041</v>
      </c>
      <c r="AN201" t="str">
        <f t="shared" si="54"/>
        <v>WA 98014, USA</v>
      </c>
      <c r="AO201" t="str">
        <f t="shared" si="55"/>
        <v>WA</v>
      </c>
      <c r="AP201">
        <f>IF(OR(AO201={"AZ","ID","KS","KY","LA","NM","NV","OK","SD","TX","WV"}),0,0)</f>
        <v>0</v>
      </c>
      <c r="AQ201">
        <f>IF(OR(AO201={"AR","MO","MS","MT","OH","VT"}),1,0)</f>
        <v>0</v>
      </c>
      <c r="AR201">
        <f>IF(OR(AO201={"FL","GA","ME","ND","NH","SC","TN","WA","WI","WI","WY"}),2,0)</f>
        <v>2</v>
      </c>
      <c r="AS201">
        <f>IF(OR(AO201={"LN","UT"}),3,0)</f>
        <v>0</v>
      </c>
      <c r="AT201">
        <f>IF(OR(AO201={"AL","CO","VA"}),4,0)</f>
        <v>0</v>
      </c>
      <c r="AU201">
        <f>IF(OR(AO201={"DE","MN","NC","NE","OR","PA"}),5,0)</f>
        <v>0</v>
      </c>
      <c r="AV201">
        <f>IF(OR(AO201={"LA","MI","RI"}),7,0)</f>
        <v>0</v>
      </c>
      <c r="AW201">
        <f>IF(OR(AO201={"CA","IL","MD"}),8,0)</f>
        <v>0</v>
      </c>
      <c r="AX201">
        <f>IF(OR(AO201={"CT","DC","MA"}),9,0)</f>
        <v>0</v>
      </c>
      <c r="AY201">
        <f>IF(OR(AO201={"NJ","NY"}),10,0)</f>
        <v>0</v>
      </c>
      <c r="AZ201">
        <f t="shared" si="53"/>
        <v>2</v>
      </c>
      <c r="BA201">
        <f t="shared" si="56"/>
        <v>0</v>
      </c>
      <c r="BB201">
        <f t="shared" si="57"/>
        <v>1</v>
      </c>
    </row>
    <row r="202" spans="1:54" x14ac:dyDescent="0.25">
      <c r="A202">
        <v>247</v>
      </c>
      <c r="B202" t="s">
        <v>579</v>
      </c>
      <c r="C202" t="s">
        <v>397</v>
      </c>
      <c r="D202" s="1">
        <v>39427</v>
      </c>
      <c r="E202" s="3">
        <v>0</v>
      </c>
      <c r="F202" s="3">
        <v>0</v>
      </c>
      <c r="G202" s="3">
        <v>0</v>
      </c>
      <c r="I202" s="3">
        <v>18</v>
      </c>
      <c r="J202" s="3">
        <f t="shared" si="58"/>
        <v>1</v>
      </c>
      <c r="K202" s="3">
        <f t="shared" si="59"/>
        <v>0</v>
      </c>
      <c r="L202" s="3">
        <f t="shared" si="60"/>
        <v>0</v>
      </c>
      <c r="M202" s="3">
        <f t="shared" si="61"/>
        <v>0</v>
      </c>
      <c r="N202" s="3">
        <f t="shared" si="62"/>
        <v>0</v>
      </c>
      <c r="O202" s="3">
        <f t="shared" si="63"/>
        <v>0</v>
      </c>
      <c r="P202" s="3">
        <f t="shared" si="64"/>
        <v>0</v>
      </c>
      <c r="Q202" s="3">
        <f t="shared" si="65"/>
        <v>0</v>
      </c>
      <c r="R202" s="3" t="s">
        <v>1171</v>
      </c>
      <c r="S202" t="s">
        <v>580</v>
      </c>
      <c r="T202">
        <v>0</v>
      </c>
      <c r="U202">
        <v>6</v>
      </c>
      <c r="V202">
        <v>6</v>
      </c>
      <c r="W202">
        <f t="shared" si="50"/>
        <v>1</v>
      </c>
      <c r="X202">
        <f t="shared" si="51"/>
        <v>0</v>
      </c>
      <c r="Y202" t="s">
        <v>144</v>
      </c>
      <c r="Z202">
        <f t="shared" si="52"/>
        <v>0</v>
      </c>
      <c r="AA202">
        <f>IF(OR(AE202={"Native american","native american or alaska native"}),1,0)</f>
        <v>0</v>
      </c>
      <c r="AB202">
        <f>IF(OR(AE202={"asian","asian american"}),1,0)</f>
        <v>0</v>
      </c>
      <c r="AC202">
        <f>IF(OR(AE202={"black american or african american","black"}),1,0)</f>
        <v>1</v>
      </c>
      <c r="AD202">
        <f>IF(OR(AE202={"White","White American or European American"}),1,0)</f>
        <v>0</v>
      </c>
      <c r="AE202" t="s">
        <v>53</v>
      </c>
      <c r="AF202">
        <f>IF(OR(AH202={"female","f"}),1,0)</f>
        <v>0</v>
      </c>
      <c r="AG202">
        <f>IF(OR(AH202={"m","male"}),1,0)</f>
        <v>1</v>
      </c>
      <c r="AH202" t="s">
        <v>54</v>
      </c>
      <c r="AI202">
        <v>36.189319230000002</v>
      </c>
      <c r="AJ202">
        <v>-115.3264875</v>
      </c>
      <c r="AK202">
        <v>36.189318999999998</v>
      </c>
      <c r="AL202">
        <v>-115.326487</v>
      </c>
      <c r="AM202" t="s">
        <v>986</v>
      </c>
      <c r="AN202" t="str">
        <f t="shared" si="54"/>
        <v>NV 89144, USA</v>
      </c>
      <c r="AO202" t="str">
        <f t="shared" si="55"/>
        <v>NV</v>
      </c>
      <c r="AP202">
        <f>IF(OR(AO202={"AZ","ID","KS","KY","LA","NM","NV","OK","SD","TX","WV"}),0,0)</f>
        <v>0</v>
      </c>
      <c r="AQ202">
        <f>IF(OR(AO202={"AR","MO","MS","MT","OH","VT"}),1,0)</f>
        <v>0</v>
      </c>
      <c r="AR202">
        <f>IF(OR(AO202={"FL","GA","ME","ND","NH","SC","TN","WA","WI","WI","WY"}),2,0)</f>
        <v>0</v>
      </c>
      <c r="AS202">
        <f>IF(OR(AO202={"LN","UT"}),3,0)</f>
        <v>0</v>
      </c>
      <c r="AT202">
        <f>IF(OR(AO202={"AL","CO","VA"}),4,0)</f>
        <v>0</v>
      </c>
      <c r="AU202">
        <f>IF(OR(AO202={"DE","MN","NC","NE","OR","PA"}),5,0)</f>
        <v>0</v>
      </c>
      <c r="AV202">
        <f>IF(OR(AO202={"LA","MI","RI"}),7,0)</f>
        <v>0</v>
      </c>
      <c r="AW202">
        <f>IF(OR(AO202={"CA","IL","MD"}),8,0)</f>
        <v>0</v>
      </c>
      <c r="AX202">
        <f>IF(OR(AO202={"CT","DC","MA"}),9,0)</f>
        <v>0</v>
      </c>
      <c r="AY202">
        <f>IF(OR(AO202={"NJ","NY"}),10,0)</f>
        <v>0</v>
      </c>
      <c r="AZ202">
        <f t="shared" si="53"/>
        <v>0</v>
      </c>
      <c r="BA202">
        <f t="shared" si="56"/>
        <v>0</v>
      </c>
      <c r="BB202">
        <f t="shared" si="57"/>
        <v>1</v>
      </c>
    </row>
    <row r="203" spans="1:54" x14ac:dyDescent="0.25">
      <c r="A203">
        <v>248</v>
      </c>
      <c r="B203" t="s">
        <v>581</v>
      </c>
      <c r="C203" t="s">
        <v>582</v>
      </c>
      <c r="D203" s="1">
        <v>39425</v>
      </c>
      <c r="E203" s="3">
        <v>1</v>
      </c>
      <c r="F203" s="3">
        <v>0</v>
      </c>
      <c r="G203" s="3">
        <v>1</v>
      </c>
      <c r="I203" s="3">
        <v>24</v>
      </c>
      <c r="J203" s="3">
        <f t="shared" si="58"/>
        <v>0</v>
      </c>
      <c r="K203" s="3">
        <f t="shared" si="59"/>
        <v>0</v>
      </c>
      <c r="L203" s="3">
        <f t="shared" si="60"/>
        <v>0</v>
      </c>
      <c r="M203" s="3">
        <f t="shared" si="61"/>
        <v>0</v>
      </c>
      <c r="N203" s="3">
        <f t="shared" si="62"/>
        <v>1</v>
      </c>
      <c r="O203" s="3">
        <f t="shared" si="63"/>
        <v>0</v>
      </c>
      <c r="P203" s="3">
        <f t="shared" si="64"/>
        <v>0</v>
      </c>
      <c r="Q203" s="3">
        <f t="shared" si="65"/>
        <v>0</v>
      </c>
      <c r="R203" s="3" t="s">
        <v>1167</v>
      </c>
      <c r="S203" t="s">
        <v>583</v>
      </c>
      <c r="T203">
        <v>5</v>
      </c>
      <c r="U203">
        <v>5</v>
      </c>
      <c r="V203">
        <v>9</v>
      </c>
      <c r="W203">
        <f t="shared" si="50"/>
        <v>1</v>
      </c>
      <c r="X203">
        <f t="shared" si="51"/>
        <v>0</v>
      </c>
      <c r="Y203" t="s">
        <v>144</v>
      </c>
      <c r="Z203">
        <f t="shared" si="52"/>
        <v>0</v>
      </c>
      <c r="AA203">
        <f>IF(OR(AE203={"Native american","native american or alaska native"}),1,0)</f>
        <v>0</v>
      </c>
      <c r="AB203">
        <f>IF(OR(AE203={"asian","asian american"}),1,0)</f>
        <v>0</v>
      </c>
      <c r="AC203">
        <f>IF(OR(AE203={"black american or african american","black"}),1,0)</f>
        <v>0</v>
      </c>
      <c r="AD203">
        <f>IF(OR(AE203={"White","White American or European American"}),1,0)</f>
        <v>1</v>
      </c>
      <c r="AE203" t="s">
        <v>61</v>
      </c>
      <c r="AF203">
        <f>IF(OR(AH203={"female","f"}),1,0)</f>
        <v>0</v>
      </c>
      <c r="AG203">
        <f>IF(OR(AH203={"m","male"}),1,0)</f>
        <v>1</v>
      </c>
      <c r="AH203" t="s">
        <v>54</v>
      </c>
      <c r="AI203">
        <v>39.810874740000003</v>
      </c>
      <c r="AJ203">
        <v>-105.173715</v>
      </c>
      <c r="AK203">
        <v>39.810875000000003</v>
      </c>
      <c r="AL203">
        <v>-105.173715</v>
      </c>
      <c r="AM203" t="s">
        <v>1042</v>
      </c>
      <c r="AN203" t="str">
        <f t="shared" si="54"/>
        <v>CO 80007, USA</v>
      </c>
      <c r="AO203" t="str">
        <f t="shared" si="55"/>
        <v>CO</v>
      </c>
      <c r="AP203">
        <f>IF(OR(AO203={"AZ","ID","KS","KY","LA","NM","NV","OK","SD","TX","WV"}),0,0)</f>
        <v>0</v>
      </c>
      <c r="AQ203">
        <f>IF(OR(AO203={"AR","MO","MS","MT","OH","VT"}),1,0)</f>
        <v>0</v>
      </c>
      <c r="AR203">
        <f>IF(OR(AO203={"FL","GA","ME","ND","NH","SC","TN","WA","WI","WI","WY"}),2,0)</f>
        <v>0</v>
      </c>
      <c r="AS203">
        <f>IF(OR(AO203={"LN","UT"}),3,0)</f>
        <v>0</v>
      </c>
      <c r="AT203">
        <f>IF(OR(AO203={"AL","CO","VA"}),4,0)</f>
        <v>4</v>
      </c>
      <c r="AU203">
        <f>IF(OR(AO203={"DE","MN","NC","NE","OR","PA"}),5,0)</f>
        <v>0</v>
      </c>
      <c r="AV203">
        <f>IF(OR(AO203={"LA","MI","RI"}),7,0)</f>
        <v>0</v>
      </c>
      <c r="AW203">
        <f>IF(OR(AO203={"CA","IL","MD"}),8,0)</f>
        <v>0</v>
      </c>
      <c r="AX203">
        <f>IF(OR(AO203={"CT","DC","MA"}),9,0)</f>
        <v>0</v>
      </c>
      <c r="AY203">
        <f>IF(OR(AO203={"NJ","NY"}),10,0)</f>
        <v>0</v>
      </c>
      <c r="AZ203">
        <f t="shared" si="53"/>
        <v>4</v>
      </c>
      <c r="BA203">
        <f t="shared" si="56"/>
        <v>0</v>
      </c>
      <c r="BB203">
        <f t="shared" si="57"/>
        <v>1</v>
      </c>
    </row>
    <row r="204" spans="1:54" x14ac:dyDescent="0.25">
      <c r="A204">
        <v>250</v>
      </c>
      <c r="B204" t="s">
        <v>584</v>
      </c>
      <c r="C204" t="s">
        <v>193</v>
      </c>
      <c r="D204" s="1">
        <v>39421</v>
      </c>
      <c r="E204" s="3">
        <v>0</v>
      </c>
      <c r="F204" s="3">
        <v>0</v>
      </c>
      <c r="G204" s="3">
        <v>1</v>
      </c>
      <c r="I204" s="3">
        <v>19</v>
      </c>
      <c r="J204" s="3">
        <f t="shared" si="58"/>
        <v>0</v>
      </c>
      <c r="K204" s="3">
        <f t="shared" si="59"/>
        <v>0</v>
      </c>
      <c r="L204" s="3">
        <f t="shared" si="60"/>
        <v>0</v>
      </c>
      <c r="M204" s="3">
        <f t="shared" si="61"/>
        <v>0</v>
      </c>
      <c r="N204" s="3">
        <f t="shared" si="62"/>
        <v>0</v>
      </c>
      <c r="O204" s="3">
        <f t="shared" si="63"/>
        <v>0</v>
      </c>
      <c r="P204" s="3">
        <f t="shared" si="64"/>
        <v>1</v>
      </c>
      <c r="Q204" s="3">
        <f t="shared" si="65"/>
        <v>0</v>
      </c>
      <c r="R204" s="3" t="s">
        <v>1163</v>
      </c>
      <c r="S204" t="s">
        <v>585</v>
      </c>
      <c r="T204">
        <v>9</v>
      </c>
      <c r="U204">
        <v>4</v>
      </c>
      <c r="V204">
        <v>12</v>
      </c>
      <c r="W204">
        <f t="shared" si="50"/>
        <v>0</v>
      </c>
      <c r="X204">
        <f t="shared" si="51"/>
        <v>1</v>
      </c>
      <c r="Y204" t="s">
        <v>19</v>
      </c>
      <c r="Z204">
        <f t="shared" si="52"/>
        <v>0</v>
      </c>
      <c r="AA204">
        <f>IF(OR(AE204={"Native american","native american or alaska native"}),1,0)</f>
        <v>0</v>
      </c>
      <c r="AB204">
        <f>IF(OR(AE204={"asian","asian american"}),1,0)</f>
        <v>0</v>
      </c>
      <c r="AC204">
        <f>IF(OR(AE204={"black american or african american","black"}),1,0)</f>
        <v>0</v>
      </c>
      <c r="AD204">
        <f>IF(OR(AE204={"White","White American or European American"}),1,0)</f>
        <v>1</v>
      </c>
      <c r="AE204" t="s">
        <v>61</v>
      </c>
      <c r="AF204">
        <f>IF(OR(AH204={"female","f"}),1,0)</f>
        <v>0</v>
      </c>
      <c r="AG204">
        <f>IF(OR(AH204={"m","male"}),1,0)</f>
        <v>1</v>
      </c>
      <c r="AH204" t="s">
        <v>54</v>
      </c>
      <c r="AI204">
        <v>41.265922000000003</v>
      </c>
      <c r="AJ204">
        <v>-96.053814209999999</v>
      </c>
      <c r="AK204">
        <v>41.265922000000003</v>
      </c>
      <c r="AL204">
        <v>-96.053814000000003</v>
      </c>
      <c r="AM204" t="s">
        <v>977</v>
      </c>
      <c r="AN204" t="str">
        <f t="shared" si="54"/>
        <v>NE 68114, USA</v>
      </c>
      <c r="AO204" t="str">
        <f t="shared" si="55"/>
        <v>NE</v>
      </c>
      <c r="AP204">
        <f>IF(OR(AO204={"AZ","ID","KS","KY","LA","NM","NV","OK","SD","TX","WV"}),0,0)</f>
        <v>0</v>
      </c>
      <c r="AQ204">
        <f>IF(OR(AO204={"AR","MO","MS","MT","OH","VT"}),1,0)</f>
        <v>0</v>
      </c>
      <c r="AR204">
        <f>IF(OR(AO204={"FL","GA","ME","ND","NH","SC","TN","WA","WI","WI","WY"}),2,0)</f>
        <v>0</v>
      </c>
      <c r="AS204">
        <f>IF(OR(AO204={"LN","UT"}),3,0)</f>
        <v>0</v>
      </c>
      <c r="AT204">
        <f>IF(OR(AO204={"AL","CO","VA"}),4,0)</f>
        <v>0</v>
      </c>
      <c r="AU204">
        <f>IF(OR(AO204={"DE","MN","NC","NE","OR","PA"}),5,0)</f>
        <v>5</v>
      </c>
      <c r="AV204">
        <f>IF(OR(AO204={"LA","MI","RI"}),7,0)</f>
        <v>0</v>
      </c>
      <c r="AW204">
        <f>IF(OR(AO204={"CA","IL","MD"}),8,0)</f>
        <v>0</v>
      </c>
      <c r="AX204">
        <f>IF(OR(AO204={"CT","DC","MA"}),9,0)</f>
        <v>0</v>
      </c>
      <c r="AY204">
        <f>IF(OR(AO204={"NJ","NY"}),10,0)</f>
        <v>0</v>
      </c>
      <c r="AZ204">
        <f t="shared" si="53"/>
        <v>5</v>
      </c>
      <c r="BA204">
        <f t="shared" si="56"/>
        <v>1</v>
      </c>
      <c r="BB204">
        <f t="shared" si="57"/>
        <v>0</v>
      </c>
    </row>
    <row r="205" spans="1:54" x14ac:dyDescent="0.25">
      <c r="A205">
        <v>251</v>
      </c>
      <c r="B205" t="s">
        <v>586</v>
      </c>
      <c r="C205" t="s">
        <v>587</v>
      </c>
      <c r="D205" s="1">
        <v>39380</v>
      </c>
      <c r="E205" s="3">
        <v>0</v>
      </c>
      <c r="F205" s="3">
        <v>0</v>
      </c>
      <c r="G205" s="3">
        <v>0</v>
      </c>
      <c r="I205" s="3">
        <v>15</v>
      </c>
      <c r="J205" s="3">
        <f t="shared" si="58"/>
        <v>0</v>
      </c>
      <c r="K205" s="3">
        <f t="shared" si="59"/>
        <v>0</v>
      </c>
      <c r="L205" s="3">
        <f t="shared" si="60"/>
        <v>0</v>
      </c>
      <c r="M205" s="3">
        <f t="shared" si="61"/>
        <v>1</v>
      </c>
      <c r="N205" s="3">
        <f t="shared" si="62"/>
        <v>0</v>
      </c>
      <c r="O205" s="3">
        <f t="shared" si="63"/>
        <v>0</v>
      </c>
      <c r="P205" s="3">
        <f t="shared" si="64"/>
        <v>0</v>
      </c>
      <c r="Q205" s="3">
        <f t="shared" si="65"/>
        <v>0</v>
      </c>
      <c r="R205" s="3" t="s">
        <v>1162</v>
      </c>
      <c r="S205" t="s">
        <v>588</v>
      </c>
      <c r="T205">
        <v>0</v>
      </c>
      <c r="U205">
        <v>4</v>
      </c>
      <c r="V205">
        <v>4</v>
      </c>
      <c r="W205">
        <f t="shared" si="50"/>
        <v>1</v>
      </c>
      <c r="X205">
        <f t="shared" si="51"/>
        <v>0</v>
      </c>
      <c r="Y205" t="s">
        <v>144</v>
      </c>
      <c r="Z205">
        <f t="shared" si="52"/>
        <v>0</v>
      </c>
      <c r="AA205">
        <f>IF(OR(AE205={"Native american","native american or alaska native"}),1,0)</f>
        <v>0</v>
      </c>
      <c r="AB205">
        <f>IF(OR(AE205={"asian","asian american"}),1,0)</f>
        <v>0</v>
      </c>
      <c r="AC205">
        <f>IF(OR(AE205={"black american or african american","black"}),1,0)</f>
        <v>1</v>
      </c>
      <c r="AD205">
        <f>IF(OR(AE205={"White","White American or European American"}),1,0)</f>
        <v>0</v>
      </c>
      <c r="AE205" t="s">
        <v>53</v>
      </c>
      <c r="AF205">
        <f>IF(OR(AH205={"female","f"}),1,0)</f>
        <v>0</v>
      </c>
      <c r="AG205">
        <f>IF(OR(AH205={"m","male"}),1,0)</f>
        <v>1</v>
      </c>
      <c r="AH205" t="s">
        <v>54</v>
      </c>
      <c r="AI205">
        <v>43.419291170000001</v>
      </c>
      <c r="AJ205">
        <v>-83.950327590000001</v>
      </c>
      <c r="AK205">
        <v>43.419291000000001</v>
      </c>
      <c r="AL205">
        <v>-83.950327999999999</v>
      </c>
      <c r="AM205" t="s">
        <v>1043</v>
      </c>
      <c r="AN205" t="str">
        <f t="shared" si="54"/>
        <v>MI 48601, USA</v>
      </c>
      <c r="AO205" t="str">
        <f t="shared" si="55"/>
        <v>MI</v>
      </c>
      <c r="AP205">
        <f>IF(OR(AO205={"AZ","ID","KS","KY","LA","NM","NV","OK","SD","TX","WV"}),0,0)</f>
        <v>0</v>
      </c>
      <c r="AQ205">
        <f>IF(OR(AO205={"AR","MO","MS","MT","OH","VT"}),1,0)</f>
        <v>0</v>
      </c>
      <c r="AR205">
        <f>IF(OR(AO205={"FL","GA","ME","ND","NH","SC","TN","WA","WI","WI","WY"}),2,0)</f>
        <v>0</v>
      </c>
      <c r="AS205">
        <f>IF(OR(AO205={"LN","UT"}),3,0)</f>
        <v>0</v>
      </c>
      <c r="AT205">
        <f>IF(OR(AO205={"AL","CO","VA"}),4,0)</f>
        <v>0</v>
      </c>
      <c r="AU205">
        <f>IF(OR(AO205={"DE","MN","NC","NE","OR","PA"}),5,0)</f>
        <v>0</v>
      </c>
      <c r="AV205">
        <f>IF(OR(AO205={"LA","MI","RI"}),7,0)</f>
        <v>7</v>
      </c>
      <c r="AW205">
        <f>IF(OR(AO205={"CA","IL","MD"}),8,0)</f>
        <v>0</v>
      </c>
      <c r="AX205">
        <f>IF(OR(AO205={"CT","DC","MA"}),9,0)</f>
        <v>0</v>
      </c>
      <c r="AY205">
        <f>IF(OR(AO205={"NJ","NY"}),10,0)</f>
        <v>0</v>
      </c>
      <c r="AZ205">
        <f t="shared" si="53"/>
        <v>7</v>
      </c>
      <c r="BA205">
        <f t="shared" si="56"/>
        <v>1</v>
      </c>
      <c r="BB205">
        <f t="shared" si="57"/>
        <v>0</v>
      </c>
    </row>
    <row r="206" spans="1:54" x14ac:dyDescent="0.25">
      <c r="A206">
        <v>252</v>
      </c>
      <c r="B206" t="s">
        <v>589</v>
      </c>
      <c r="C206" t="s">
        <v>273</v>
      </c>
      <c r="D206" s="1">
        <v>39366</v>
      </c>
      <c r="E206" s="3">
        <v>0</v>
      </c>
      <c r="F206" s="3">
        <v>0</v>
      </c>
      <c r="G206" s="3">
        <v>0</v>
      </c>
      <c r="I206" s="3">
        <v>14</v>
      </c>
      <c r="J206" s="3">
        <f t="shared" si="58"/>
        <v>1</v>
      </c>
      <c r="K206" s="3">
        <f t="shared" si="59"/>
        <v>0</v>
      </c>
      <c r="L206" s="3">
        <f t="shared" si="60"/>
        <v>0</v>
      </c>
      <c r="M206" s="3">
        <f t="shared" si="61"/>
        <v>0</v>
      </c>
      <c r="N206" s="3">
        <f t="shared" si="62"/>
        <v>0</v>
      </c>
      <c r="O206" s="3">
        <f t="shared" si="63"/>
        <v>0</v>
      </c>
      <c r="P206" s="3">
        <f t="shared" si="64"/>
        <v>0</v>
      </c>
      <c r="Q206" s="3">
        <f t="shared" si="65"/>
        <v>0</v>
      </c>
      <c r="R206" s="3" t="s">
        <v>1171</v>
      </c>
      <c r="S206" t="s">
        <v>590</v>
      </c>
      <c r="T206">
        <v>1</v>
      </c>
      <c r="U206">
        <v>4</v>
      </c>
      <c r="V206">
        <v>4</v>
      </c>
      <c r="W206">
        <f t="shared" si="50"/>
        <v>0</v>
      </c>
      <c r="X206">
        <f t="shared" si="51"/>
        <v>1</v>
      </c>
      <c r="Y206" t="s">
        <v>19</v>
      </c>
      <c r="Z206">
        <f t="shared" si="52"/>
        <v>0</v>
      </c>
      <c r="AA206">
        <f>IF(OR(AE206={"Native american","native american or alaska native"}),1,0)</f>
        <v>0</v>
      </c>
      <c r="AB206">
        <f>IF(OR(AE206={"asian","asian american"}),1,0)</f>
        <v>0</v>
      </c>
      <c r="AC206">
        <f>IF(OR(AE206={"black american or african american","black"}),1,0)</f>
        <v>0</v>
      </c>
      <c r="AD206">
        <f>IF(OR(AE206={"White","White American or European American"}),1,0)</f>
        <v>1</v>
      </c>
      <c r="AE206" t="s">
        <v>61</v>
      </c>
      <c r="AF206">
        <f>IF(OR(AH206={"female","f"}),1,0)</f>
        <v>0</v>
      </c>
      <c r="AG206">
        <f>IF(OR(AH206={"m","male"}),1,0)</f>
        <v>1</v>
      </c>
      <c r="AH206" t="s">
        <v>54</v>
      </c>
      <c r="AI206">
        <v>41.476575570000001</v>
      </c>
      <c r="AJ206">
        <v>-81.680515020000001</v>
      </c>
      <c r="AK206">
        <v>41.476576000000001</v>
      </c>
      <c r="AL206">
        <v>-81.680515</v>
      </c>
      <c r="AM206" t="s">
        <v>945</v>
      </c>
      <c r="AN206" t="str">
        <f t="shared" si="54"/>
        <v>OH 44113, USA</v>
      </c>
      <c r="AO206" t="str">
        <f t="shared" si="55"/>
        <v>OH</v>
      </c>
      <c r="AP206">
        <f>IF(OR(AO206={"AZ","ID","KS","KY","LA","NM","NV","OK","SD","TX","WV"}),0,0)</f>
        <v>0</v>
      </c>
      <c r="AQ206">
        <f>IF(OR(AO206={"AR","MO","MS","MT","OH","VT"}),1,0)</f>
        <v>1</v>
      </c>
      <c r="AR206">
        <f>IF(OR(AO206={"FL","GA","ME","ND","NH","SC","TN","WA","WI","WI","WY"}),2,0)</f>
        <v>0</v>
      </c>
      <c r="AS206">
        <f>IF(OR(AO206={"LN","UT"}),3,0)</f>
        <v>0</v>
      </c>
      <c r="AT206">
        <f>IF(OR(AO206={"AL","CO","VA"}),4,0)</f>
        <v>0</v>
      </c>
      <c r="AU206">
        <f>IF(OR(AO206={"DE","MN","NC","NE","OR","PA"}),5,0)</f>
        <v>0</v>
      </c>
      <c r="AV206">
        <f>IF(OR(AO206={"LA","MI","RI"}),7,0)</f>
        <v>0</v>
      </c>
      <c r="AW206">
        <f>IF(OR(AO206={"CA","IL","MD"}),8,0)</f>
        <v>0</v>
      </c>
      <c r="AX206">
        <f>IF(OR(AO206={"CT","DC","MA"}),9,0)</f>
        <v>0</v>
      </c>
      <c r="AY206">
        <f>IF(OR(AO206={"NJ","NY"}),10,0)</f>
        <v>0</v>
      </c>
      <c r="AZ206">
        <f t="shared" si="53"/>
        <v>1</v>
      </c>
      <c r="BA206">
        <f t="shared" si="56"/>
        <v>0</v>
      </c>
      <c r="BB206">
        <f t="shared" si="57"/>
        <v>1</v>
      </c>
    </row>
    <row r="207" spans="1:54" x14ac:dyDescent="0.25">
      <c r="A207">
        <v>253</v>
      </c>
      <c r="B207" t="s">
        <v>591</v>
      </c>
      <c r="C207" t="s">
        <v>592</v>
      </c>
      <c r="D207" s="1">
        <v>39362</v>
      </c>
      <c r="E207" s="3">
        <v>0</v>
      </c>
      <c r="F207" s="3">
        <v>0</v>
      </c>
      <c r="G207" s="3">
        <v>1</v>
      </c>
      <c r="I207" s="3">
        <v>20</v>
      </c>
      <c r="J207" s="3">
        <f t="shared" si="58"/>
        <v>0</v>
      </c>
      <c r="K207" s="3">
        <f t="shared" si="59"/>
        <v>0</v>
      </c>
      <c r="L207" s="3">
        <f t="shared" si="60"/>
        <v>0</v>
      </c>
      <c r="M207" s="3">
        <f t="shared" si="61"/>
        <v>1</v>
      </c>
      <c r="N207" s="3">
        <f t="shared" si="62"/>
        <v>0</v>
      </c>
      <c r="O207" s="3">
        <f t="shared" si="63"/>
        <v>0</v>
      </c>
      <c r="P207" s="3">
        <f t="shared" si="64"/>
        <v>0</v>
      </c>
      <c r="Q207" s="3">
        <f t="shared" si="65"/>
        <v>0</v>
      </c>
      <c r="R207" s="3" t="s">
        <v>1162</v>
      </c>
      <c r="S207" t="s">
        <v>593</v>
      </c>
      <c r="T207">
        <v>6</v>
      </c>
      <c r="U207">
        <v>1</v>
      </c>
      <c r="V207">
        <v>7</v>
      </c>
      <c r="W207">
        <f t="shared" si="50"/>
        <v>0</v>
      </c>
      <c r="X207">
        <f t="shared" si="51"/>
        <v>0</v>
      </c>
      <c r="Y207" t="s">
        <v>15</v>
      </c>
      <c r="Z207">
        <f t="shared" si="52"/>
        <v>0</v>
      </c>
      <c r="AA207">
        <f>IF(OR(AE207={"Native american","native american or alaska native"}),1,0)</f>
        <v>0</v>
      </c>
      <c r="AB207">
        <f>IF(OR(AE207={"asian","asian american"}),1,0)</f>
        <v>0</v>
      </c>
      <c r="AC207">
        <f>IF(OR(AE207={"black american or african american","black"}),1,0)</f>
        <v>0</v>
      </c>
      <c r="AD207">
        <f>IF(OR(AE207={"White","White American or European American"}),1,0)</f>
        <v>1</v>
      </c>
      <c r="AE207" t="s">
        <v>473</v>
      </c>
      <c r="AF207">
        <f>IF(OR(AH207={"female","f"}),1,0)</f>
        <v>0</v>
      </c>
      <c r="AG207">
        <f>IF(OR(AH207={"m","male"}),1,0)</f>
        <v>1</v>
      </c>
      <c r="AH207" t="s">
        <v>54</v>
      </c>
      <c r="AI207">
        <v>45.571907199999998</v>
      </c>
      <c r="AJ207">
        <v>-88.902892199999997</v>
      </c>
      <c r="AK207">
        <v>45.571907000000003</v>
      </c>
      <c r="AL207">
        <v>-88.902891999999994</v>
      </c>
      <c r="AM207" t="s">
        <v>1044</v>
      </c>
      <c r="AN207" t="str">
        <f t="shared" si="54"/>
        <v>WI 54520, USA</v>
      </c>
      <c r="AO207" t="str">
        <f t="shared" si="55"/>
        <v>WI</v>
      </c>
      <c r="AP207">
        <f>IF(OR(AO207={"AZ","ID","KS","KY","LA","NM","NV","OK","SD","TX","WV"}),0,0)</f>
        <v>0</v>
      </c>
      <c r="AQ207">
        <f>IF(OR(AO207={"AR","MO","MS","MT","OH","VT"}),1,0)</f>
        <v>0</v>
      </c>
      <c r="AR207">
        <f>IF(OR(AO207={"FL","GA","ME","ND","NH","SC","TN","WA","WI","WI","WY"}),2,0)</f>
        <v>2</v>
      </c>
      <c r="AS207">
        <f>IF(OR(AO207={"LN","UT"}),3,0)</f>
        <v>0</v>
      </c>
      <c r="AT207">
        <f>IF(OR(AO207={"AL","CO","VA"}),4,0)</f>
        <v>0</v>
      </c>
      <c r="AU207">
        <f>IF(OR(AO207={"DE","MN","NC","NE","OR","PA"}),5,0)</f>
        <v>0</v>
      </c>
      <c r="AV207">
        <f>IF(OR(AO207={"LA","MI","RI"}),7,0)</f>
        <v>0</v>
      </c>
      <c r="AW207">
        <f>IF(OR(AO207={"CA","IL","MD"}),8,0)</f>
        <v>0</v>
      </c>
      <c r="AX207">
        <f>IF(OR(AO207={"CT","DC","MA"}),9,0)</f>
        <v>0</v>
      </c>
      <c r="AY207">
        <f>IF(OR(AO207={"NJ","NY"}),10,0)</f>
        <v>0</v>
      </c>
      <c r="AZ207">
        <f t="shared" si="53"/>
        <v>2</v>
      </c>
      <c r="BA207">
        <f t="shared" si="56"/>
        <v>0</v>
      </c>
      <c r="BB207">
        <f t="shared" si="57"/>
        <v>1</v>
      </c>
    </row>
    <row r="208" spans="1:54" x14ac:dyDescent="0.25">
      <c r="A208">
        <v>255</v>
      </c>
      <c r="B208" t="s">
        <v>594</v>
      </c>
      <c r="C208" t="s">
        <v>595</v>
      </c>
      <c r="D208" s="1">
        <v>39188</v>
      </c>
      <c r="E208" s="3">
        <v>0</v>
      </c>
      <c r="F208" s="3">
        <v>0</v>
      </c>
      <c r="G208" s="3">
        <v>1</v>
      </c>
      <c r="I208" s="3">
        <v>23</v>
      </c>
      <c r="J208" s="3">
        <f t="shared" si="58"/>
        <v>1</v>
      </c>
      <c r="K208" s="3">
        <f t="shared" si="59"/>
        <v>0</v>
      </c>
      <c r="L208" s="3">
        <f t="shared" si="60"/>
        <v>0</v>
      </c>
      <c r="M208" s="3">
        <f t="shared" si="61"/>
        <v>0</v>
      </c>
      <c r="N208" s="3">
        <f t="shared" si="62"/>
        <v>0</v>
      </c>
      <c r="O208" s="3">
        <f t="shared" si="63"/>
        <v>0</v>
      </c>
      <c r="P208" s="3">
        <f t="shared" si="64"/>
        <v>0</v>
      </c>
      <c r="Q208" s="3">
        <f t="shared" si="65"/>
        <v>0</v>
      </c>
      <c r="R208" s="3" t="s">
        <v>1171</v>
      </c>
      <c r="S208" t="s">
        <v>596</v>
      </c>
      <c r="T208">
        <v>32</v>
      </c>
      <c r="U208">
        <v>23</v>
      </c>
      <c r="V208">
        <v>55</v>
      </c>
      <c r="W208">
        <f t="shared" si="50"/>
        <v>0</v>
      </c>
      <c r="X208">
        <f t="shared" si="51"/>
        <v>1</v>
      </c>
      <c r="Y208" t="s">
        <v>19</v>
      </c>
      <c r="Z208">
        <f t="shared" si="52"/>
        <v>0</v>
      </c>
      <c r="AA208">
        <f>IF(OR(AE208={"Native american","native american or alaska native"}),1,0)</f>
        <v>0</v>
      </c>
      <c r="AB208">
        <f>IF(OR(AE208={"asian","asian american"}),1,0)</f>
        <v>1</v>
      </c>
      <c r="AC208">
        <f>IF(OR(AE208={"black american or african american","black"}),1,0)</f>
        <v>0</v>
      </c>
      <c r="AD208">
        <f>IF(OR(AE208={"White","White American or European American"}),1,0)</f>
        <v>0</v>
      </c>
      <c r="AE208" t="s">
        <v>20</v>
      </c>
      <c r="AF208">
        <f>IF(OR(AH208={"female","f"}),1,0)</f>
        <v>0</v>
      </c>
      <c r="AG208">
        <f>IF(OR(AH208={"m","male"}),1,0)</f>
        <v>1</v>
      </c>
      <c r="AH208" t="s">
        <v>54</v>
      </c>
      <c r="AI208">
        <v>37.229573299999998</v>
      </c>
      <c r="AJ208">
        <v>-80.413939299999996</v>
      </c>
      <c r="AK208">
        <v>37.229573000000002</v>
      </c>
      <c r="AL208">
        <v>-80.413938999999999</v>
      </c>
      <c r="AM208" t="s">
        <v>1045</v>
      </c>
      <c r="AN208" t="str">
        <f t="shared" si="54"/>
        <v>VA 24060, USA</v>
      </c>
      <c r="AO208" t="str">
        <f t="shared" si="55"/>
        <v>VA</v>
      </c>
      <c r="AP208">
        <f>IF(OR(AO208={"AZ","ID","KS","KY","LA","NM","NV","OK","SD","TX","WV"}),0,0)</f>
        <v>0</v>
      </c>
      <c r="AQ208">
        <f>IF(OR(AO208={"AR","MO","MS","MT","OH","VT"}),1,0)</f>
        <v>0</v>
      </c>
      <c r="AR208">
        <f>IF(OR(AO208={"FL","GA","ME","ND","NH","SC","TN","WA","WI","WI","WY"}),2,0)</f>
        <v>0</v>
      </c>
      <c r="AS208">
        <f>IF(OR(AO208={"LN","UT"}),3,0)</f>
        <v>0</v>
      </c>
      <c r="AT208">
        <f>IF(OR(AO208={"AL","CO","VA"}),4,0)</f>
        <v>4</v>
      </c>
      <c r="AU208">
        <f>IF(OR(AO208={"DE","MN","NC","NE","OR","PA"}),5,0)</f>
        <v>0</v>
      </c>
      <c r="AV208">
        <f>IF(OR(AO208={"LA","MI","RI"}),7,0)</f>
        <v>0</v>
      </c>
      <c r="AW208">
        <f>IF(OR(AO208={"CA","IL","MD"}),8,0)</f>
        <v>0</v>
      </c>
      <c r="AX208">
        <f>IF(OR(AO208={"CT","DC","MA"}),9,0)</f>
        <v>0</v>
      </c>
      <c r="AY208">
        <f>IF(OR(AO208={"NJ","NY"}),10,0)</f>
        <v>0</v>
      </c>
      <c r="AZ208">
        <f t="shared" si="53"/>
        <v>4</v>
      </c>
      <c r="BA208">
        <f t="shared" si="56"/>
        <v>0</v>
      </c>
      <c r="BB208">
        <f t="shared" si="57"/>
        <v>1</v>
      </c>
    </row>
    <row r="209" spans="1:54" x14ac:dyDescent="0.25">
      <c r="A209">
        <v>257</v>
      </c>
      <c r="B209" t="s">
        <v>597</v>
      </c>
      <c r="C209" t="s">
        <v>598</v>
      </c>
      <c r="D209" s="1">
        <v>39182</v>
      </c>
      <c r="E209" s="3">
        <v>0</v>
      </c>
      <c r="F209" s="3">
        <v>0</v>
      </c>
      <c r="G209" s="3">
        <v>0</v>
      </c>
      <c r="I209" s="3">
        <v>15</v>
      </c>
      <c r="J209" s="3">
        <f t="shared" si="58"/>
        <v>1</v>
      </c>
      <c r="K209" s="3">
        <f t="shared" si="59"/>
        <v>0</v>
      </c>
      <c r="L209" s="3">
        <f t="shared" si="60"/>
        <v>0</v>
      </c>
      <c r="M209" s="3">
        <f t="shared" si="61"/>
        <v>0</v>
      </c>
      <c r="N209" s="3">
        <f t="shared" si="62"/>
        <v>0</v>
      </c>
      <c r="O209" s="3">
        <f t="shared" si="63"/>
        <v>0</v>
      </c>
      <c r="P209" s="3">
        <f t="shared" si="64"/>
        <v>0</v>
      </c>
      <c r="Q209" s="3">
        <f t="shared" si="65"/>
        <v>0</v>
      </c>
      <c r="R209" s="3" t="s">
        <v>1171</v>
      </c>
      <c r="S209" t="s">
        <v>599</v>
      </c>
      <c r="T209">
        <v>0</v>
      </c>
      <c r="U209">
        <v>10</v>
      </c>
      <c r="V209">
        <v>10</v>
      </c>
      <c r="W209">
        <f t="shared" ref="W209:W251" si="66">IF(Y209="NO",1,0)</f>
        <v>1</v>
      </c>
      <c r="X209">
        <f t="shared" si="51"/>
        <v>0</v>
      </c>
      <c r="Y209" t="s">
        <v>144</v>
      </c>
      <c r="Z209">
        <f t="shared" si="52"/>
        <v>0</v>
      </c>
      <c r="AA209">
        <f>IF(OR(AE209={"Native american","native american or alaska native"}),1,0)</f>
        <v>0</v>
      </c>
      <c r="AB209">
        <f>IF(OR(AE209={"asian","asian american"}),1,0)</f>
        <v>0</v>
      </c>
      <c r="AC209">
        <f>IF(OR(AE209={"black american or african american","black"}),1,0)</f>
        <v>0</v>
      </c>
      <c r="AD209">
        <f>IF(OR(AE209={"White","White American or European American"}),1,0)</f>
        <v>0</v>
      </c>
      <c r="AE209" t="s">
        <v>110</v>
      </c>
      <c r="AF209">
        <f>IF(OR(AH209={"female","f"}),1,0)</f>
        <v>0</v>
      </c>
      <c r="AG209">
        <f>IF(OR(AH209={"m","male"}),1,0)</f>
        <v>1</v>
      </c>
      <c r="AH209" t="s">
        <v>54</v>
      </c>
      <c r="AI209">
        <v>45.50216511</v>
      </c>
      <c r="AJ209">
        <v>-122.44127589999999</v>
      </c>
      <c r="AK209">
        <v>45.502164999999998</v>
      </c>
      <c r="AL209">
        <v>-122.441276</v>
      </c>
      <c r="AM209" t="s">
        <v>1046</v>
      </c>
      <c r="AN209" t="str">
        <f t="shared" si="54"/>
        <v>OR 97030, USA</v>
      </c>
      <c r="AO209" t="str">
        <f t="shared" si="55"/>
        <v>OR</v>
      </c>
      <c r="AP209">
        <f>IF(OR(AO209={"AZ","ID","KS","KY","LA","NM","NV","OK","SD","TX","WV"}),0,0)</f>
        <v>0</v>
      </c>
      <c r="AQ209">
        <f>IF(OR(AO209={"AR","MO","MS","MT","OH","VT"}),1,0)</f>
        <v>0</v>
      </c>
      <c r="AR209">
        <f>IF(OR(AO209={"FL","GA","ME","ND","NH","SC","TN","WA","WI","WI","WY"}),2,0)</f>
        <v>0</v>
      </c>
      <c r="AS209">
        <f>IF(OR(AO209={"LN","UT"}),3,0)</f>
        <v>0</v>
      </c>
      <c r="AT209">
        <f>IF(OR(AO209={"AL","CO","VA"}),4,0)</f>
        <v>0</v>
      </c>
      <c r="AU209">
        <f>IF(OR(AO209={"DE","MN","NC","NE","OR","PA"}),5,0)</f>
        <v>5</v>
      </c>
      <c r="AV209">
        <f>IF(OR(AO209={"LA","MI","RI"}),7,0)</f>
        <v>0</v>
      </c>
      <c r="AW209">
        <f>IF(OR(AO209={"CA","IL","MD"}),8,0)</f>
        <v>0</v>
      </c>
      <c r="AX209">
        <f>IF(OR(AO209={"CT","DC","MA"}),9,0)</f>
        <v>0</v>
      </c>
      <c r="AY209">
        <f>IF(OR(AO209={"NJ","NY"}),10,0)</f>
        <v>0</v>
      </c>
      <c r="AZ209">
        <f t="shared" si="53"/>
        <v>5</v>
      </c>
      <c r="BA209">
        <f t="shared" si="56"/>
        <v>1</v>
      </c>
      <c r="BB209">
        <f t="shared" si="57"/>
        <v>0</v>
      </c>
    </row>
    <row r="210" spans="1:54" x14ac:dyDescent="0.25">
      <c r="A210">
        <v>258</v>
      </c>
      <c r="B210" t="s">
        <v>600</v>
      </c>
      <c r="C210" t="s">
        <v>601</v>
      </c>
      <c r="D210" s="1">
        <v>39125</v>
      </c>
      <c r="E210" s="3">
        <v>0</v>
      </c>
      <c r="F210" s="3">
        <v>1</v>
      </c>
      <c r="G210" s="3">
        <v>0</v>
      </c>
      <c r="I210" s="3">
        <v>18</v>
      </c>
      <c r="J210" s="3">
        <f t="shared" si="58"/>
        <v>0</v>
      </c>
      <c r="K210" s="3">
        <f t="shared" si="59"/>
        <v>0</v>
      </c>
      <c r="L210" s="3">
        <f t="shared" si="60"/>
        <v>0</v>
      </c>
      <c r="M210" s="3">
        <f t="shared" si="61"/>
        <v>0</v>
      </c>
      <c r="N210" s="3">
        <f t="shared" si="62"/>
        <v>1</v>
      </c>
      <c r="O210" s="3">
        <f t="shared" si="63"/>
        <v>0</v>
      </c>
      <c r="P210" s="3">
        <f t="shared" si="64"/>
        <v>0</v>
      </c>
      <c r="Q210" s="3">
        <f t="shared" si="65"/>
        <v>0</v>
      </c>
      <c r="R210" s="3" t="s">
        <v>1167</v>
      </c>
      <c r="S210" t="s">
        <v>602</v>
      </c>
      <c r="T210">
        <v>6</v>
      </c>
      <c r="U210">
        <v>4</v>
      </c>
      <c r="V210">
        <v>10</v>
      </c>
      <c r="W210">
        <f t="shared" si="66"/>
        <v>0</v>
      </c>
      <c r="X210">
        <f t="shared" ref="X210:X252" si="67">IF(Y210="YES",1,0)</f>
        <v>0</v>
      </c>
      <c r="Y210" t="s">
        <v>15</v>
      </c>
      <c r="Z210">
        <f t="shared" ref="Z210:Z252" si="68">IF(AE210="latino",1,0)</f>
        <v>0</v>
      </c>
      <c r="AA210">
        <f>IF(OR(AE210={"Native american","native american or alaska native"}),1,0)</f>
        <v>0</v>
      </c>
      <c r="AB210">
        <f>IF(OR(AE210={"asian","asian american"}),1,0)</f>
        <v>0</v>
      </c>
      <c r="AC210">
        <f>IF(OR(AE210={"black american or african american","black"}),1,0)</f>
        <v>0</v>
      </c>
      <c r="AD210">
        <f>IF(OR(AE210={"White","White American or European American"}),1,0)</f>
        <v>1</v>
      </c>
      <c r="AE210" t="s">
        <v>473</v>
      </c>
      <c r="AF210">
        <f>IF(OR(AH210={"female","f"}),1,0)</f>
        <v>0</v>
      </c>
      <c r="AG210">
        <f>IF(OR(AH210={"m","male"}),1,0)</f>
        <v>1</v>
      </c>
      <c r="AH210" t="s">
        <v>54</v>
      </c>
      <c r="AI210">
        <v>40.760646700000002</v>
      </c>
      <c r="AJ210">
        <v>-111.89109000000001</v>
      </c>
      <c r="AK210">
        <v>40.760646999999999</v>
      </c>
      <c r="AL210">
        <v>-111.89109000000001</v>
      </c>
      <c r="AM210" t="s">
        <v>1047</v>
      </c>
      <c r="AN210" t="str">
        <f t="shared" si="54"/>
        <v>UT 84111, USA</v>
      </c>
      <c r="AO210" t="str">
        <f t="shared" si="55"/>
        <v>UT</v>
      </c>
      <c r="AP210">
        <f>IF(OR(AO210={"AZ","ID","KS","KY","LA","NM","NV","OK","SD","TX","WV"}),0,0)</f>
        <v>0</v>
      </c>
      <c r="AQ210">
        <f>IF(OR(AO210={"AR","MO","MS","MT","OH","VT"}),1,0)</f>
        <v>0</v>
      </c>
      <c r="AR210">
        <f>IF(OR(AO210={"FL","GA","ME","ND","NH","SC","TN","WA","WI","WI","WY"}),2,0)</f>
        <v>0</v>
      </c>
      <c r="AS210">
        <f>IF(OR(AO210={"LN","UT"}),3,0)</f>
        <v>3</v>
      </c>
      <c r="AT210">
        <f>IF(OR(AO210={"AL","CO","VA"}),4,0)</f>
        <v>0</v>
      </c>
      <c r="AU210">
        <f>IF(OR(AO210={"DE","MN","NC","NE","OR","PA"}),5,0)</f>
        <v>0</v>
      </c>
      <c r="AV210">
        <f>IF(OR(AO210={"LA","MI","RI"}),7,0)</f>
        <v>0</v>
      </c>
      <c r="AW210">
        <f>IF(OR(AO210={"CA","IL","MD"}),8,0)</f>
        <v>0</v>
      </c>
      <c r="AX210">
        <f>IF(OR(AO210={"CT","DC","MA"}),9,0)</f>
        <v>0</v>
      </c>
      <c r="AY210">
        <f>IF(OR(AO210={"NJ","NY"}),10,0)</f>
        <v>0</v>
      </c>
      <c r="AZ210">
        <f t="shared" ref="AZ210:AZ252" si="69">SUM(AP210:AY210)</f>
        <v>3</v>
      </c>
      <c r="BA210">
        <f t="shared" si="56"/>
        <v>0</v>
      </c>
      <c r="BB210">
        <f t="shared" si="57"/>
        <v>1</v>
      </c>
    </row>
    <row r="211" spans="1:54" x14ac:dyDescent="0.25">
      <c r="A211">
        <v>261</v>
      </c>
      <c r="B211" t="s">
        <v>603</v>
      </c>
      <c r="C211" t="s">
        <v>604</v>
      </c>
      <c r="D211" s="1">
        <v>38992</v>
      </c>
      <c r="E211" s="3">
        <v>0</v>
      </c>
      <c r="F211" s="3">
        <v>0</v>
      </c>
      <c r="G211" s="3">
        <v>1</v>
      </c>
      <c r="I211" s="3">
        <v>32</v>
      </c>
      <c r="J211" s="3">
        <f t="shared" si="58"/>
        <v>0</v>
      </c>
      <c r="K211" s="3">
        <f t="shared" si="59"/>
        <v>0</v>
      </c>
      <c r="L211" s="3">
        <f t="shared" si="60"/>
        <v>0</v>
      </c>
      <c r="M211" s="3">
        <f t="shared" si="61"/>
        <v>0</v>
      </c>
      <c r="N211" s="3">
        <f t="shared" si="62"/>
        <v>0</v>
      </c>
      <c r="O211" s="3">
        <f t="shared" si="63"/>
        <v>0</v>
      </c>
      <c r="P211" s="3">
        <f t="shared" si="64"/>
        <v>1</v>
      </c>
      <c r="Q211" s="3">
        <f t="shared" si="65"/>
        <v>0</v>
      </c>
      <c r="R211" s="3" t="s">
        <v>1163</v>
      </c>
      <c r="S211" t="s">
        <v>605</v>
      </c>
      <c r="T211">
        <v>6</v>
      </c>
      <c r="U211">
        <v>5</v>
      </c>
      <c r="V211">
        <v>10</v>
      </c>
      <c r="W211">
        <f t="shared" si="66"/>
        <v>0</v>
      </c>
      <c r="X211">
        <f t="shared" si="67"/>
        <v>0</v>
      </c>
      <c r="Y211" t="s">
        <v>52</v>
      </c>
      <c r="Z211">
        <f t="shared" si="68"/>
        <v>0</v>
      </c>
      <c r="AA211">
        <f>IF(OR(AE211={"Native american","native american or alaska native"}),1,0)</f>
        <v>0</v>
      </c>
      <c r="AB211">
        <f>IF(OR(AE211={"asian","asian american"}),1,0)</f>
        <v>0</v>
      </c>
      <c r="AC211">
        <f>IF(OR(AE211={"black american or african american","black"}),1,0)</f>
        <v>0</v>
      </c>
      <c r="AD211">
        <f>IF(OR(AE211={"White","White American or European American"}),1,0)</f>
        <v>1</v>
      </c>
      <c r="AE211" t="s">
        <v>61</v>
      </c>
      <c r="AF211">
        <f>IF(OR(AH211={"female","f"}),1,0)</f>
        <v>0</v>
      </c>
      <c r="AG211">
        <f>IF(OR(AH211={"m","male"}),1,0)</f>
        <v>1</v>
      </c>
      <c r="AH211" t="s">
        <v>54</v>
      </c>
      <c r="AI211">
        <v>40.042143850000002</v>
      </c>
      <c r="AJ211">
        <v>-76.301008719999999</v>
      </c>
      <c r="AK211">
        <v>40.042144</v>
      </c>
      <c r="AL211">
        <v>-76.301008999999993</v>
      </c>
      <c r="AM211" t="s">
        <v>1048</v>
      </c>
      <c r="AN211" t="str">
        <f t="shared" si="54"/>
        <v>PA 17602, USA</v>
      </c>
      <c r="AO211" t="str">
        <f t="shared" si="55"/>
        <v>PA</v>
      </c>
      <c r="AP211">
        <f>IF(OR(AO211={"AZ","ID","KS","KY","LA","NM","NV","OK","SD","TX","WV"}),0,0)</f>
        <v>0</v>
      </c>
      <c r="AQ211">
        <f>IF(OR(AO211={"AR","MO","MS","MT","OH","VT"}),1,0)</f>
        <v>0</v>
      </c>
      <c r="AR211">
        <f>IF(OR(AO211={"FL","GA","ME","ND","NH","SC","TN","WA","WI","WI","WY"}),2,0)</f>
        <v>0</v>
      </c>
      <c r="AS211">
        <f>IF(OR(AO211={"LN","UT"}),3,0)</f>
        <v>0</v>
      </c>
      <c r="AT211">
        <f>IF(OR(AO211={"AL","CO","VA"}),4,0)</f>
        <v>0</v>
      </c>
      <c r="AU211">
        <f>IF(OR(AO211={"DE","MN","NC","NE","OR","PA"}),5,0)</f>
        <v>5</v>
      </c>
      <c r="AV211">
        <f>IF(OR(AO211={"LA","MI","RI"}),7,0)</f>
        <v>0</v>
      </c>
      <c r="AW211">
        <f>IF(OR(AO211={"CA","IL","MD"}),8,0)</f>
        <v>0</v>
      </c>
      <c r="AX211">
        <f>IF(OR(AO211={"CT","DC","MA"}),9,0)</f>
        <v>0</v>
      </c>
      <c r="AY211">
        <f>IF(OR(AO211={"NJ","NY"}),10,0)</f>
        <v>0</v>
      </c>
      <c r="AZ211">
        <f t="shared" si="69"/>
        <v>5</v>
      </c>
      <c r="BA211">
        <f t="shared" si="56"/>
        <v>1</v>
      </c>
      <c r="BB211">
        <f t="shared" si="57"/>
        <v>0</v>
      </c>
    </row>
    <row r="212" spans="1:54" x14ac:dyDescent="0.25">
      <c r="A212">
        <v>262</v>
      </c>
      <c r="B212" t="s">
        <v>606</v>
      </c>
      <c r="C212" t="s">
        <v>106</v>
      </c>
      <c r="D212" s="1">
        <v>38977</v>
      </c>
      <c r="E212" s="3">
        <v>0</v>
      </c>
      <c r="F212" s="3">
        <v>0</v>
      </c>
      <c r="G212" s="3">
        <v>0</v>
      </c>
      <c r="I212" s="3">
        <v>18</v>
      </c>
      <c r="J212" s="3">
        <f t="shared" si="58"/>
        <v>0</v>
      </c>
      <c r="K212" s="3">
        <f t="shared" si="59"/>
        <v>0</v>
      </c>
      <c r="L212" s="3">
        <f t="shared" si="60"/>
        <v>0</v>
      </c>
      <c r="M212" s="3">
        <f t="shared" si="61"/>
        <v>1</v>
      </c>
      <c r="N212" s="3">
        <f t="shared" si="62"/>
        <v>0</v>
      </c>
      <c r="O212" s="3">
        <f t="shared" si="63"/>
        <v>0</v>
      </c>
      <c r="P212" s="3">
        <f t="shared" si="64"/>
        <v>0</v>
      </c>
      <c r="Q212" s="3">
        <f t="shared" si="65"/>
        <v>0</v>
      </c>
      <c r="R212" s="3" t="s">
        <v>1162</v>
      </c>
      <c r="S212" t="s">
        <v>607</v>
      </c>
      <c r="T212">
        <v>0</v>
      </c>
      <c r="U212">
        <v>5</v>
      </c>
      <c r="V212">
        <v>5</v>
      </c>
      <c r="W212">
        <f t="shared" si="66"/>
        <v>0</v>
      </c>
      <c r="X212">
        <f t="shared" si="67"/>
        <v>0</v>
      </c>
      <c r="Y212" t="s">
        <v>52</v>
      </c>
      <c r="Z212">
        <f t="shared" si="68"/>
        <v>0</v>
      </c>
      <c r="AA212">
        <f>IF(OR(AE212={"Native american","native american or alaska native"}),1,0)</f>
        <v>0</v>
      </c>
      <c r="AB212">
        <f>IF(OR(AE212={"asian","asian american"}),1,0)</f>
        <v>0</v>
      </c>
      <c r="AC212">
        <f>IF(OR(AE212={"black american or african american","black"}),1,0)</f>
        <v>1</v>
      </c>
      <c r="AD212">
        <f>IF(OR(AE212={"White","White American or European American"}),1,0)</f>
        <v>0</v>
      </c>
      <c r="AE212" t="s">
        <v>53</v>
      </c>
      <c r="AF212">
        <f>IF(OR(AH212={"female","f"}),1,0)</f>
        <v>0</v>
      </c>
      <c r="AG212">
        <f>IF(OR(AH212={"m","male"}),1,0)</f>
        <v>1</v>
      </c>
      <c r="AH212" t="s">
        <v>54</v>
      </c>
      <c r="AI212">
        <v>40.439485480000002</v>
      </c>
      <c r="AJ212">
        <v>-79.976315810000003</v>
      </c>
      <c r="AK212">
        <v>40.439484999999998</v>
      </c>
      <c r="AL212">
        <v>-79.976315999999997</v>
      </c>
      <c r="AM212" t="s">
        <v>1049</v>
      </c>
      <c r="AN212" t="str">
        <f t="shared" si="54"/>
        <v>PA 15219, USA</v>
      </c>
      <c r="AO212" t="str">
        <f t="shared" si="55"/>
        <v>PA</v>
      </c>
      <c r="AP212">
        <f>IF(OR(AO212={"AZ","ID","KS","KY","LA","NM","NV","OK","SD","TX","WV"}),0,0)</f>
        <v>0</v>
      </c>
      <c r="AQ212">
        <f>IF(OR(AO212={"AR","MO","MS","MT","OH","VT"}),1,0)</f>
        <v>0</v>
      </c>
      <c r="AR212">
        <f>IF(OR(AO212={"FL","GA","ME","ND","NH","SC","TN","WA","WI","WI","WY"}),2,0)</f>
        <v>0</v>
      </c>
      <c r="AS212">
        <f>IF(OR(AO212={"LN","UT"}),3,0)</f>
        <v>0</v>
      </c>
      <c r="AT212">
        <f>IF(OR(AO212={"AL","CO","VA"}),4,0)</f>
        <v>0</v>
      </c>
      <c r="AU212">
        <f>IF(OR(AO212={"DE","MN","NC","NE","OR","PA"}),5,0)</f>
        <v>5</v>
      </c>
      <c r="AV212">
        <f>IF(OR(AO212={"LA","MI","RI"}),7,0)</f>
        <v>0</v>
      </c>
      <c r="AW212">
        <f>IF(OR(AO212={"CA","IL","MD"}),8,0)</f>
        <v>0</v>
      </c>
      <c r="AX212">
        <f>IF(OR(AO212={"CT","DC","MA"}),9,0)</f>
        <v>0</v>
      </c>
      <c r="AY212">
        <f>IF(OR(AO212={"NJ","NY"}),10,0)</f>
        <v>0</v>
      </c>
      <c r="AZ212">
        <f t="shared" si="69"/>
        <v>5</v>
      </c>
      <c r="BA212">
        <f t="shared" si="56"/>
        <v>1</v>
      </c>
      <c r="BB212">
        <f t="shared" si="57"/>
        <v>0</v>
      </c>
    </row>
    <row r="213" spans="1:54" x14ac:dyDescent="0.25">
      <c r="A213">
        <v>263</v>
      </c>
      <c r="B213" t="s">
        <v>608</v>
      </c>
      <c r="C213" t="s">
        <v>609</v>
      </c>
      <c r="D213" s="1">
        <v>38959</v>
      </c>
      <c r="E213" s="3">
        <v>0</v>
      </c>
      <c r="F213" s="3">
        <v>0</v>
      </c>
      <c r="G213" s="3">
        <v>0</v>
      </c>
      <c r="I213" s="3">
        <v>18</v>
      </c>
      <c r="J213" s="3">
        <f t="shared" si="58"/>
        <v>1</v>
      </c>
      <c r="K213" s="3">
        <f t="shared" si="59"/>
        <v>0</v>
      </c>
      <c r="L213" s="3">
        <f t="shared" si="60"/>
        <v>0</v>
      </c>
      <c r="M213" s="3">
        <f t="shared" si="61"/>
        <v>0</v>
      </c>
      <c r="N213" s="3">
        <f t="shared" si="62"/>
        <v>0</v>
      </c>
      <c r="O213" s="3">
        <f t="shared" si="63"/>
        <v>0</v>
      </c>
      <c r="P213" s="3">
        <f t="shared" si="64"/>
        <v>0</v>
      </c>
      <c r="Q213" s="3">
        <f t="shared" si="65"/>
        <v>0</v>
      </c>
      <c r="R213" s="3" t="s">
        <v>1171</v>
      </c>
      <c r="S213" t="s">
        <v>610</v>
      </c>
      <c r="T213">
        <v>1</v>
      </c>
      <c r="U213">
        <v>2</v>
      </c>
      <c r="V213">
        <v>3</v>
      </c>
      <c r="W213">
        <f t="shared" si="66"/>
        <v>0</v>
      </c>
      <c r="X213">
        <f t="shared" si="67"/>
        <v>1</v>
      </c>
      <c r="Y213" t="s">
        <v>19</v>
      </c>
      <c r="Z213">
        <f t="shared" si="68"/>
        <v>0</v>
      </c>
      <c r="AA213">
        <f>IF(OR(AE213={"Native american","native american or alaska native"}),1,0)</f>
        <v>0</v>
      </c>
      <c r="AB213">
        <f>IF(OR(AE213={"asian","asian american"}),1,0)</f>
        <v>0</v>
      </c>
      <c r="AC213">
        <f>IF(OR(AE213={"black american or african american","black"}),1,0)</f>
        <v>0</v>
      </c>
      <c r="AD213">
        <f>IF(OR(AE213={"White","White American or European American"}),1,0)</f>
        <v>0</v>
      </c>
      <c r="AE213" t="s">
        <v>110</v>
      </c>
      <c r="AF213">
        <f>IF(OR(AH213={"female","f"}),1,0)</f>
        <v>0</v>
      </c>
      <c r="AG213">
        <f>IF(OR(AH213={"m","male"}),1,0)</f>
        <v>1</v>
      </c>
      <c r="AH213" t="s">
        <v>54</v>
      </c>
      <c r="AI213">
        <v>36.040998569999999</v>
      </c>
      <c r="AJ213">
        <v>-79.09701201</v>
      </c>
      <c r="AK213">
        <v>36.040998999999999</v>
      </c>
      <c r="AL213">
        <v>-79.097012000000007</v>
      </c>
      <c r="AM213" t="s">
        <v>1050</v>
      </c>
      <c r="AN213" t="str">
        <f t="shared" si="54"/>
        <v>NC 27278, USA</v>
      </c>
      <c r="AO213" t="str">
        <f t="shared" si="55"/>
        <v>NC</v>
      </c>
      <c r="AP213">
        <f>IF(OR(AO213={"AZ","ID","KS","KY","LA","NM","NV","OK","SD","TX","WV"}),0,0)</f>
        <v>0</v>
      </c>
      <c r="AQ213">
        <f>IF(OR(AO213={"AR","MO","MS","MT","OH","VT"}),1,0)</f>
        <v>0</v>
      </c>
      <c r="AR213">
        <f>IF(OR(AO213={"FL","GA","ME","ND","NH","SC","TN","WA","WI","WI","WY"}),2,0)</f>
        <v>0</v>
      </c>
      <c r="AS213">
        <f>IF(OR(AO213={"LN","UT"}),3,0)</f>
        <v>0</v>
      </c>
      <c r="AT213">
        <f>IF(OR(AO213={"AL","CO","VA"}),4,0)</f>
        <v>0</v>
      </c>
      <c r="AU213">
        <f>IF(OR(AO213={"DE","MN","NC","NE","OR","PA"}),5,0)</f>
        <v>5</v>
      </c>
      <c r="AV213">
        <f>IF(OR(AO213={"LA","MI","RI"}),7,0)</f>
        <v>0</v>
      </c>
      <c r="AW213">
        <f>IF(OR(AO213={"CA","IL","MD"}),8,0)</f>
        <v>0</v>
      </c>
      <c r="AX213">
        <f>IF(OR(AO213={"CT","DC","MA"}),9,0)</f>
        <v>0</v>
      </c>
      <c r="AY213">
        <f>IF(OR(AO213={"NJ","NY"}),10,0)</f>
        <v>0</v>
      </c>
      <c r="AZ213">
        <f t="shared" si="69"/>
        <v>5</v>
      </c>
      <c r="BA213">
        <f t="shared" si="56"/>
        <v>1</v>
      </c>
      <c r="BB213">
        <f t="shared" si="57"/>
        <v>0</v>
      </c>
    </row>
    <row r="214" spans="1:54" x14ac:dyDescent="0.25">
      <c r="A214">
        <v>264</v>
      </c>
      <c r="B214" t="s">
        <v>611</v>
      </c>
      <c r="C214" t="s">
        <v>612</v>
      </c>
      <c r="D214" s="1">
        <v>38953</v>
      </c>
      <c r="E214" s="3">
        <v>0</v>
      </c>
      <c r="F214" s="3">
        <v>0</v>
      </c>
      <c r="G214" s="3">
        <v>1</v>
      </c>
      <c r="I214" s="3">
        <v>26</v>
      </c>
      <c r="J214" s="3">
        <f t="shared" si="58"/>
        <v>0</v>
      </c>
      <c r="K214" s="3">
        <f t="shared" si="59"/>
        <v>0</v>
      </c>
      <c r="L214" s="3">
        <f t="shared" si="60"/>
        <v>0</v>
      </c>
      <c r="M214" s="3">
        <f t="shared" si="61"/>
        <v>0</v>
      </c>
      <c r="N214" s="3">
        <f t="shared" si="62"/>
        <v>0</v>
      </c>
      <c r="O214" s="3">
        <f t="shared" si="63"/>
        <v>0</v>
      </c>
      <c r="P214" s="3">
        <f t="shared" si="64"/>
        <v>1</v>
      </c>
      <c r="Q214" s="3">
        <f t="shared" si="65"/>
        <v>0</v>
      </c>
      <c r="R214" s="3" t="s">
        <v>1163</v>
      </c>
      <c r="S214" t="s">
        <v>613</v>
      </c>
      <c r="T214">
        <v>2</v>
      </c>
      <c r="U214">
        <v>2</v>
      </c>
      <c r="V214">
        <v>4</v>
      </c>
      <c r="W214">
        <f t="shared" si="66"/>
        <v>0</v>
      </c>
      <c r="X214">
        <f t="shared" si="67"/>
        <v>1</v>
      </c>
      <c r="Y214" t="s">
        <v>19</v>
      </c>
      <c r="Z214">
        <f t="shared" si="68"/>
        <v>0</v>
      </c>
      <c r="AA214">
        <f>IF(OR(AE214={"Native american","native american or alaska native"}),1,0)</f>
        <v>0</v>
      </c>
      <c r="AB214">
        <f>IF(OR(AE214={"asian","asian american"}),1,0)</f>
        <v>0</v>
      </c>
      <c r="AC214">
        <f>IF(OR(AE214={"black american or african american","black"}),1,0)</f>
        <v>1</v>
      </c>
      <c r="AD214">
        <f>IF(OR(AE214={"White","White American or European American"}),1,0)</f>
        <v>0</v>
      </c>
      <c r="AE214" t="s">
        <v>53</v>
      </c>
      <c r="AF214">
        <f>IF(OR(AH214={"female","f"}),1,0)</f>
        <v>0</v>
      </c>
      <c r="AG214">
        <f>IF(OR(AH214={"m","male"}),1,0)</f>
        <v>1</v>
      </c>
      <c r="AH214" t="s">
        <v>54</v>
      </c>
      <c r="AI214">
        <v>44.490220389999998</v>
      </c>
      <c r="AJ214">
        <v>-73.114006279999998</v>
      </c>
      <c r="AK214">
        <v>44.490220000000001</v>
      </c>
      <c r="AL214">
        <v>-73.114006000000003</v>
      </c>
      <c r="AM214" t="s">
        <v>1051</v>
      </c>
      <c r="AN214" t="str">
        <f t="shared" si="54"/>
        <v>VT 05452, USA</v>
      </c>
      <c r="AO214" t="str">
        <f t="shared" si="55"/>
        <v>VT</v>
      </c>
      <c r="AP214">
        <f>IF(OR(AO214={"AZ","ID","KS","KY","LA","NM","NV","OK","SD","TX","WV"}),0,0)</f>
        <v>0</v>
      </c>
      <c r="AQ214">
        <f>IF(OR(AO214={"AR","MO","MS","MT","OH","VT"}),1,0)</f>
        <v>1</v>
      </c>
      <c r="AR214">
        <f>IF(OR(AO214={"FL","GA","ME","ND","NH","SC","TN","WA","WI","WI","WY"}),2,0)</f>
        <v>0</v>
      </c>
      <c r="AS214">
        <f>IF(OR(AO214={"LN","UT"}),3,0)</f>
        <v>0</v>
      </c>
      <c r="AT214">
        <f>IF(OR(AO214={"AL","CO","VA"}),4,0)</f>
        <v>0</v>
      </c>
      <c r="AU214">
        <f>IF(OR(AO214={"DE","MN","NC","NE","OR","PA"}),5,0)</f>
        <v>0</v>
      </c>
      <c r="AV214">
        <f>IF(OR(AO214={"LA","MI","RI"}),7,0)</f>
        <v>0</v>
      </c>
      <c r="AW214">
        <f>IF(OR(AO214={"CA","IL","MD"}),8,0)</f>
        <v>0</v>
      </c>
      <c r="AX214">
        <f>IF(OR(AO214={"CT","DC","MA"}),9,0)</f>
        <v>0</v>
      </c>
      <c r="AY214">
        <f>IF(OR(AO214={"NJ","NY"}),10,0)</f>
        <v>0</v>
      </c>
      <c r="AZ214">
        <f t="shared" si="69"/>
        <v>1</v>
      </c>
      <c r="BA214">
        <f t="shared" si="56"/>
        <v>0</v>
      </c>
      <c r="BB214">
        <f t="shared" si="57"/>
        <v>1</v>
      </c>
    </row>
    <row r="215" spans="1:54" x14ac:dyDescent="0.25">
      <c r="A215">
        <v>266</v>
      </c>
      <c r="B215" t="s">
        <v>614</v>
      </c>
      <c r="C215" t="s">
        <v>400</v>
      </c>
      <c r="D215" s="1">
        <v>38801</v>
      </c>
      <c r="E215" s="3">
        <v>0</v>
      </c>
      <c r="F215" s="3">
        <v>0</v>
      </c>
      <c r="G215" s="3">
        <v>1</v>
      </c>
      <c r="I215" s="3">
        <v>28</v>
      </c>
      <c r="J215" s="3">
        <f t="shared" si="58"/>
        <v>0</v>
      </c>
      <c r="K215" s="3">
        <f t="shared" si="59"/>
        <v>0</v>
      </c>
      <c r="L215" s="3">
        <f t="shared" si="60"/>
        <v>0</v>
      </c>
      <c r="M215" s="3">
        <f t="shared" si="61"/>
        <v>0</v>
      </c>
      <c r="N215" s="3">
        <f t="shared" si="62"/>
        <v>0</v>
      </c>
      <c r="O215" s="3">
        <f t="shared" si="63"/>
        <v>0</v>
      </c>
      <c r="P215" s="3">
        <f t="shared" si="64"/>
        <v>1</v>
      </c>
      <c r="Q215" s="3">
        <f t="shared" si="65"/>
        <v>0</v>
      </c>
      <c r="R215" s="3" t="s">
        <v>1163</v>
      </c>
      <c r="S215" t="s">
        <v>615</v>
      </c>
      <c r="T215">
        <v>7</v>
      </c>
      <c r="U215">
        <v>2</v>
      </c>
      <c r="V215">
        <v>8</v>
      </c>
      <c r="W215">
        <f t="shared" si="66"/>
        <v>1</v>
      </c>
      <c r="X215">
        <f t="shared" si="67"/>
        <v>0</v>
      </c>
      <c r="Y215" t="s">
        <v>144</v>
      </c>
      <c r="Z215">
        <f t="shared" si="68"/>
        <v>0</v>
      </c>
      <c r="AA215">
        <f>IF(OR(AE215={"Native american","native american or alaska native"}),1,0)</f>
        <v>0</v>
      </c>
      <c r="AB215">
        <f>IF(OR(AE215={"asian","asian american"}),1,0)</f>
        <v>0</v>
      </c>
      <c r="AC215">
        <f>IF(OR(AE215={"black american or african american","black"}),1,0)</f>
        <v>0</v>
      </c>
      <c r="AD215">
        <f>IF(OR(AE215={"White","White American or European American"}),1,0)</f>
        <v>1</v>
      </c>
      <c r="AE215" t="s">
        <v>61</v>
      </c>
      <c r="AF215">
        <f>IF(OR(AH215={"female","f"}),1,0)</f>
        <v>0</v>
      </c>
      <c r="AG215">
        <f>IF(OR(AH215={"m","male"}),1,0)</f>
        <v>1</v>
      </c>
      <c r="AH215" t="s">
        <v>54</v>
      </c>
      <c r="AI215">
        <v>47.621995750000004</v>
      </c>
      <c r="AJ215">
        <v>-122.323646</v>
      </c>
      <c r="AK215">
        <v>47.621996000000003</v>
      </c>
      <c r="AL215">
        <v>-122.323646</v>
      </c>
      <c r="AM215" t="s">
        <v>987</v>
      </c>
      <c r="AN215" t="str">
        <f t="shared" si="54"/>
        <v>WA 98102, USA</v>
      </c>
      <c r="AO215" t="str">
        <f t="shared" si="55"/>
        <v>WA</v>
      </c>
      <c r="AP215">
        <f>IF(OR(AO215={"AZ","ID","KS","KY","LA","NM","NV","OK","SD","TX","WV"}),0,0)</f>
        <v>0</v>
      </c>
      <c r="AQ215">
        <f>IF(OR(AO215={"AR","MO","MS","MT","OH","VT"}),1,0)</f>
        <v>0</v>
      </c>
      <c r="AR215">
        <f>IF(OR(AO215={"FL","GA","ME","ND","NH","SC","TN","WA","WI","WI","WY"}),2,0)</f>
        <v>2</v>
      </c>
      <c r="AS215">
        <f>IF(OR(AO215={"LN","UT"}),3,0)</f>
        <v>0</v>
      </c>
      <c r="AT215">
        <f>IF(OR(AO215={"AL","CO","VA"}),4,0)</f>
        <v>0</v>
      </c>
      <c r="AU215">
        <f>IF(OR(AO215={"DE","MN","NC","NE","OR","PA"}),5,0)</f>
        <v>0</v>
      </c>
      <c r="AV215">
        <f>IF(OR(AO215={"LA","MI","RI"}),7,0)</f>
        <v>0</v>
      </c>
      <c r="AW215">
        <f>IF(OR(AO215={"CA","IL","MD"}),8,0)</f>
        <v>0</v>
      </c>
      <c r="AX215">
        <f>IF(OR(AO215={"CT","DC","MA"}),9,0)</f>
        <v>0</v>
      </c>
      <c r="AY215">
        <f>IF(OR(AO215={"NJ","NY"}),10,0)</f>
        <v>0</v>
      </c>
      <c r="AZ215">
        <f t="shared" si="69"/>
        <v>2</v>
      </c>
      <c r="BA215">
        <f t="shared" si="56"/>
        <v>0</v>
      </c>
      <c r="BB215">
        <f t="shared" si="57"/>
        <v>1</v>
      </c>
    </row>
    <row r="216" spans="1:54" x14ac:dyDescent="0.25">
      <c r="A216">
        <v>268</v>
      </c>
      <c r="B216" t="s">
        <v>617</v>
      </c>
      <c r="C216" t="s">
        <v>616</v>
      </c>
      <c r="D216" s="1">
        <v>38747</v>
      </c>
      <c r="E216" s="3">
        <v>0</v>
      </c>
      <c r="F216" s="3">
        <v>0</v>
      </c>
      <c r="G216" s="3">
        <v>1</v>
      </c>
      <c r="I216" s="3">
        <v>44</v>
      </c>
      <c r="J216" s="3">
        <f t="shared" si="58"/>
        <v>0</v>
      </c>
      <c r="K216" s="3">
        <f t="shared" si="59"/>
        <v>0</v>
      </c>
      <c r="L216" s="3">
        <f t="shared" si="60"/>
        <v>0</v>
      </c>
      <c r="M216" s="3">
        <f t="shared" si="61"/>
        <v>0</v>
      </c>
      <c r="N216" s="3">
        <f t="shared" si="62"/>
        <v>0</v>
      </c>
      <c r="O216" s="3">
        <f t="shared" si="63"/>
        <v>0</v>
      </c>
      <c r="P216" s="3">
        <f t="shared" si="64"/>
        <v>0</v>
      </c>
      <c r="Q216" s="3">
        <f t="shared" si="65"/>
        <v>1</v>
      </c>
      <c r="R216" s="3" t="s">
        <v>1164</v>
      </c>
      <c r="S216" t="s">
        <v>618</v>
      </c>
      <c r="T216">
        <v>8</v>
      </c>
      <c r="U216">
        <v>0</v>
      </c>
      <c r="V216">
        <v>7</v>
      </c>
      <c r="W216">
        <f t="shared" si="66"/>
        <v>0</v>
      </c>
      <c r="X216">
        <f t="shared" si="67"/>
        <v>1</v>
      </c>
      <c r="Y216" t="s">
        <v>19</v>
      </c>
      <c r="Z216">
        <f t="shared" si="68"/>
        <v>0</v>
      </c>
      <c r="AA216">
        <f>IF(OR(AE216={"Native american","native american or alaska native"}),1,0)</f>
        <v>0</v>
      </c>
      <c r="AB216">
        <f>IF(OR(AE216={"asian","asian american"}),1,0)</f>
        <v>0</v>
      </c>
      <c r="AC216">
        <f>IF(OR(AE216={"black american or african american","black"}),1,0)</f>
        <v>0</v>
      </c>
      <c r="AD216">
        <f>IF(OR(AE216={"White","White American or European American"}),1,0)</f>
        <v>1</v>
      </c>
      <c r="AE216" t="s">
        <v>61</v>
      </c>
      <c r="AF216">
        <f>IF(OR(AH216={"female","f"}),1,0)</f>
        <v>1</v>
      </c>
      <c r="AG216">
        <f>IF(OR(AH216={"m","male"}),1,0)</f>
        <v>0</v>
      </c>
      <c r="AH216" t="s">
        <v>418</v>
      </c>
      <c r="AI216">
        <v>34.436061070000001</v>
      </c>
      <c r="AJ216">
        <v>-119.8593619</v>
      </c>
      <c r="AK216">
        <v>34.436061000000002</v>
      </c>
      <c r="AL216">
        <v>-119.859362</v>
      </c>
      <c r="AM216" t="s">
        <v>1052</v>
      </c>
      <c r="AN216" t="str">
        <f t="shared" si="54"/>
        <v>CA 93117, USA</v>
      </c>
      <c r="AO216" t="str">
        <f t="shared" si="55"/>
        <v>CA</v>
      </c>
      <c r="AP216">
        <f>IF(OR(AO216={"AZ","ID","KS","KY","LA","NM","NV","OK","SD","TX","WV"}),0,0)</f>
        <v>0</v>
      </c>
      <c r="AQ216">
        <f>IF(OR(AO216={"AR","MO","MS","MT","OH","VT"}),1,0)</f>
        <v>0</v>
      </c>
      <c r="AR216">
        <f>IF(OR(AO216={"FL","GA","ME","ND","NH","SC","TN","WA","WI","WI","WY"}),2,0)</f>
        <v>0</v>
      </c>
      <c r="AS216">
        <f>IF(OR(AO216={"LN","UT"}),3,0)</f>
        <v>0</v>
      </c>
      <c r="AT216">
        <f>IF(OR(AO216={"AL","CO","VA"}),4,0)</f>
        <v>0</v>
      </c>
      <c r="AU216">
        <f>IF(OR(AO216={"DE","MN","NC","NE","OR","PA"}),5,0)</f>
        <v>0</v>
      </c>
      <c r="AV216">
        <f>IF(OR(AO216={"LA","MI","RI"}),7,0)</f>
        <v>0</v>
      </c>
      <c r="AW216">
        <f>IF(OR(AO216={"CA","IL","MD"}),8,0)</f>
        <v>8</v>
      </c>
      <c r="AX216">
        <f>IF(OR(AO216={"CT","DC","MA"}),9,0)</f>
        <v>0</v>
      </c>
      <c r="AY216">
        <f>IF(OR(AO216={"NJ","NY"}),10,0)</f>
        <v>0</v>
      </c>
      <c r="AZ216">
        <f t="shared" si="69"/>
        <v>8</v>
      </c>
      <c r="BA216">
        <f t="shared" si="56"/>
        <v>1</v>
      </c>
      <c r="BB216">
        <f t="shared" si="57"/>
        <v>0</v>
      </c>
    </row>
    <row r="217" spans="1:54" x14ac:dyDescent="0.25">
      <c r="A217">
        <v>270</v>
      </c>
      <c r="B217" t="s">
        <v>620</v>
      </c>
      <c r="C217" t="s">
        <v>619</v>
      </c>
      <c r="D217" s="1">
        <v>38432</v>
      </c>
      <c r="E217" s="3">
        <v>0</v>
      </c>
      <c r="F217" s="3">
        <v>0</v>
      </c>
      <c r="G217" s="3">
        <v>1</v>
      </c>
      <c r="I217" s="3">
        <v>16</v>
      </c>
      <c r="J217" s="3">
        <f t="shared" si="58"/>
        <v>1</v>
      </c>
      <c r="K217" s="3">
        <f t="shared" si="59"/>
        <v>0</v>
      </c>
      <c r="L217" s="3">
        <f t="shared" si="60"/>
        <v>0</v>
      </c>
      <c r="M217" s="3">
        <f t="shared" si="61"/>
        <v>0</v>
      </c>
      <c r="N217" s="3">
        <f t="shared" si="62"/>
        <v>0</v>
      </c>
      <c r="O217" s="3">
        <f t="shared" si="63"/>
        <v>0</v>
      </c>
      <c r="P217" s="3">
        <f t="shared" si="64"/>
        <v>0</v>
      </c>
      <c r="Q217" s="3">
        <f t="shared" si="65"/>
        <v>0</v>
      </c>
      <c r="R217" s="3" t="s">
        <v>1171</v>
      </c>
      <c r="S217" t="s">
        <v>621</v>
      </c>
      <c r="T217">
        <v>10</v>
      </c>
      <c r="U217">
        <v>5</v>
      </c>
      <c r="V217">
        <v>14</v>
      </c>
      <c r="W217">
        <f t="shared" si="66"/>
        <v>0</v>
      </c>
      <c r="X217">
        <f t="shared" si="67"/>
        <v>1</v>
      </c>
      <c r="Y217" t="s">
        <v>19</v>
      </c>
      <c r="Z217">
        <f t="shared" si="68"/>
        <v>0</v>
      </c>
      <c r="AA217">
        <f>IF(OR(AE217={"Native american","native american or alaska native"}),1,0)</f>
        <v>1</v>
      </c>
      <c r="AB217">
        <f>IF(OR(AE217={"asian","asian american"}),1,0)</f>
        <v>0</v>
      </c>
      <c r="AC217">
        <f>IF(OR(AE217={"black american or african american","black"}),1,0)</f>
        <v>0</v>
      </c>
      <c r="AD217">
        <f>IF(OR(AE217={"White","White American or European American"}),1,0)</f>
        <v>0</v>
      </c>
      <c r="AE217" t="s">
        <v>389</v>
      </c>
      <c r="AF217">
        <f>IF(OR(AH217={"female","f"}),1,0)</f>
        <v>0</v>
      </c>
      <c r="AG217">
        <f>IF(OR(AH217={"m","male"}),1,0)</f>
        <v>1</v>
      </c>
      <c r="AH217" t="s">
        <v>54</v>
      </c>
      <c r="AI217">
        <v>47.870672890000002</v>
      </c>
      <c r="AJ217">
        <v>-95.005290090000003</v>
      </c>
      <c r="AK217">
        <v>47.870672999999996</v>
      </c>
      <c r="AL217">
        <v>-95.005290000000002</v>
      </c>
      <c r="AM217" t="s">
        <v>1053</v>
      </c>
      <c r="AN217" t="str">
        <f t="shared" ref="AN217:AN260" si="70">RIGHT(AM217,13)</f>
        <v>MN 56667, USA</v>
      </c>
      <c r="AO217" t="str">
        <f t="shared" si="55"/>
        <v>MN</v>
      </c>
      <c r="AP217">
        <f>IF(OR(AO217={"AZ","ID","KS","KY","LA","NM","NV","OK","SD","TX","WV"}),0,0)</f>
        <v>0</v>
      </c>
      <c r="AQ217">
        <f>IF(OR(AO217={"AR","MO","MS","MT","OH","VT"}),1,0)</f>
        <v>0</v>
      </c>
      <c r="AR217">
        <f>IF(OR(AO217={"FL","GA","ME","ND","NH","SC","TN","WA","WI","WI","WY"}),2,0)</f>
        <v>0</v>
      </c>
      <c r="AS217">
        <f>IF(OR(AO217={"LN","UT"}),3,0)</f>
        <v>0</v>
      </c>
      <c r="AT217">
        <f>IF(OR(AO217={"AL","CO","VA"}),4,0)</f>
        <v>0</v>
      </c>
      <c r="AU217">
        <f>IF(OR(AO217={"DE","MN","NC","NE","OR","PA"}),5,0)</f>
        <v>5</v>
      </c>
      <c r="AV217">
        <f>IF(OR(AO217={"LA","MI","RI"}),7,0)</f>
        <v>0</v>
      </c>
      <c r="AW217">
        <f>IF(OR(AO217={"CA","IL","MD"}),8,0)</f>
        <v>0</v>
      </c>
      <c r="AX217">
        <f>IF(OR(AO217={"CT","DC","MA"}),9,0)</f>
        <v>0</v>
      </c>
      <c r="AY217">
        <f>IF(OR(AO217={"NJ","NY"}),10,0)</f>
        <v>0</v>
      </c>
      <c r="AZ217">
        <f t="shared" si="69"/>
        <v>5</v>
      </c>
      <c r="BA217">
        <f t="shared" si="56"/>
        <v>1</v>
      </c>
      <c r="BB217">
        <f t="shared" si="57"/>
        <v>0</v>
      </c>
    </row>
    <row r="218" spans="1:54" x14ac:dyDescent="0.25">
      <c r="A218">
        <v>272</v>
      </c>
      <c r="B218" t="s">
        <v>622</v>
      </c>
      <c r="C218" t="s">
        <v>480</v>
      </c>
      <c r="D218" s="1">
        <v>38423</v>
      </c>
      <c r="E218" s="3">
        <v>0</v>
      </c>
      <c r="F218" s="3">
        <v>0</v>
      </c>
      <c r="G218" s="3">
        <v>1</v>
      </c>
      <c r="I218" s="3">
        <v>44</v>
      </c>
      <c r="J218" s="3">
        <f t="shared" si="58"/>
        <v>0</v>
      </c>
      <c r="K218" s="3">
        <f t="shared" si="59"/>
        <v>0</v>
      </c>
      <c r="L218" s="3">
        <f t="shared" si="60"/>
        <v>0</v>
      </c>
      <c r="M218" s="3">
        <f t="shared" si="61"/>
        <v>0</v>
      </c>
      <c r="N218" s="3">
        <f t="shared" si="62"/>
        <v>0</v>
      </c>
      <c r="O218" s="3">
        <f t="shared" si="63"/>
        <v>0</v>
      </c>
      <c r="P218" s="3">
        <f t="shared" si="64"/>
        <v>1</v>
      </c>
      <c r="Q218" s="3">
        <f t="shared" si="65"/>
        <v>0</v>
      </c>
      <c r="R218" s="3" t="s">
        <v>1163</v>
      </c>
      <c r="S218" t="s">
        <v>623</v>
      </c>
      <c r="T218">
        <v>8</v>
      </c>
      <c r="U218">
        <v>4</v>
      </c>
      <c r="V218">
        <v>11</v>
      </c>
      <c r="W218">
        <f t="shared" si="66"/>
        <v>1</v>
      </c>
      <c r="X218">
        <f t="shared" si="67"/>
        <v>0</v>
      </c>
      <c r="Y218" t="s">
        <v>144</v>
      </c>
      <c r="Z218">
        <f t="shared" si="68"/>
        <v>0</v>
      </c>
      <c r="AA218">
        <f>IF(OR(AE218={"Native american","native american or alaska native"}),1,0)</f>
        <v>0</v>
      </c>
      <c r="AB218">
        <f>IF(OR(AE218={"asian","asian american"}),1,0)</f>
        <v>0</v>
      </c>
      <c r="AC218">
        <f>IF(OR(AE218={"black american or african american","black"}),1,0)</f>
        <v>0</v>
      </c>
      <c r="AD218">
        <f>IF(OR(AE218={"White","White American or European American"}),1,0)</f>
        <v>1</v>
      </c>
      <c r="AE218" t="s">
        <v>61</v>
      </c>
      <c r="AF218">
        <f>IF(OR(AH218={"female","f"}),1,0)</f>
        <v>0</v>
      </c>
      <c r="AG218">
        <f>IF(OR(AH218={"m","male"}),1,0)</f>
        <v>1</v>
      </c>
      <c r="AH218" t="s">
        <v>54</v>
      </c>
      <c r="AI218">
        <v>43.063966909999998</v>
      </c>
      <c r="AJ218">
        <v>-88.122997580000003</v>
      </c>
      <c r="AK218">
        <v>43.063966999999998</v>
      </c>
      <c r="AL218">
        <v>-88.122997999999995</v>
      </c>
      <c r="AM218" t="s">
        <v>1010</v>
      </c>
      <c r="AN218" t="str">
        <f t="shared" si="70"/>
        <v>WI 53005, USA</v>
      </c>
      <c r="AO218" t="str">
        <f t="shared" si="55"/>
        <v>WI</v>
      </c>
      <c r="AP218">
        <f>IF(OR(AO218={"AZ","ID","KS","KY","LA","NM","NV","OK","SD","TX","WV"}),0,0)</f>
        <v>0</v>
      </c>
      <c r="AQ218">
        <f>IF(OR(AO218={"AR","MO","MS","MT","OH","VT"}),1,0)</f>
        <v>0</v>
      </c>
      <c r="AR218">
        <f>IF(OR(AO218={"FL","GA","ME","ND","NH","SC","TN","WA","WI","WI","WY"}),2,0)</f>
        <v>2</v>
      </c>
      <c r="AS218">
        <f>IF(OR(AO218={"LN","UT"}),3,0)</f>
        <v>0</v>
      </c>
      <c r="AT218">
        <f>IF(OR(AO218={"AL","CO","VA"}),4,0)</f>
        <v>0</v>
      </c>
      <c r="AU218">
        <f>IF(OR(AO218={"DE","MN","NC","NE","OR","PA"}),5,0)</f>
        <v>0</v>
      </c>
      <c r="AV218">
        <f>IF(OR(AO218={"LA","MI","RI"}),7,0)</f>
        <v>0</v>
      </c>
      <c r="AW218">
        <f>IF(OR(AO218={"CA","IL","MD"}),8,0)</f>
        <v>0</v>
      </c>
      <c r="AX218">
        <f>IF(OR(AO218={"CT","DC","MA"}),9,0)</f>
        <v>0</v>
      </c>
      <c r="AY218">
        <f>IF(OR(AO218={"NJ","NY"}),10,0)</f>
        <v>0</v>
      </c>
      <c r="AZ218">
        <f t="shared" si="69"/>
        <v>2</v>
      </c>
      <c r="BA218">
        <f t="shared" si="56"/>
        <v>0</v>
      </c>
      <c r="BB218">
        <f t="shared" si="57"/>
        <v>1</v>
      </c>
    </row>
    <row r="219" spans="1:54" x14ac:dyDescent="0.25">
      <c r="A219">
        <v>273</v>
      </c>
      <c r="B219" t="s">
        <v>624</v>
      </c>
      <c r="C219" t="s">
        <v>625</v>
      </c>
      <c r="D219" s="1">
        <v>38407</v>
      </c>
      <c r="E219" s="3">
        <v>0</v>
      </c>
      <c r="F219" s="3">
        <v>1</v>
      </c>
      <c r="G219" s="3">
        <v>0</v>
      </c>
      <c r="I219" s="3">
        <v>43</v>
      </c>
      <c r="J219" s="3">
        <f t="shared" si="58"/>
        <v>0</v>
      </c>
      <c r="K219" s="3">
        <f t="shared" si="59"/>
        <v>0</v>
      </c>
      <c r="L219" s="3">
        <f t="shared" si="60"/>
        <v>0</v>
      </c>
      <c r="M219" s="3">
        <f t="shared" si="61"/>
        <v>0</v>
      </c>
      <c r="N219" s="3">
        <f t="shared" si="62"/>
        <v>0</v>
      </c>
      <c r="O219" s="3">
        <f t="shared" si="63"/>
        <v>1</v>
      </c>
      <c r="P219" s="3">
        <f t="shared" si="64"/>
        <v>0</v>
      </c>
      <c r="Q219" s="3">
        <f t="shared" si="65"/>
        <v>0</v>
      </c>
      <c r="R219" s="3" t="s">
        <v>1165</v>
      </c>
      <c r="S219" t="s">
        <v>626</v>
      </c>
      <c r="T219">
        <v>3</v>
      </c>
      <c r="U219">
        <v>4</v>
      </c>
      <c r="V219">
        <v>6</v>
      </c>
      <c r="W219">
        <f t="shared" si="66"/>
        <v>0</v>
      </c>
      <c r="X219">
        <f t="shared" si="67"/>
        <v>0</v>
      </c>
      <c r="Y219" t="s">
        <v>52</v>
      </c>
      <c r="Z219">
        <f t="shared" si="68"/>
        <v>0</v>
      </c>
      <c r="AA219">
        <f>IF(OR(AE219={"Native american","native american or alaska native"}),1,0)</f>
        <v>0</v>
      </c>
      <c r="AB219">
        <f>IF(OR(AE219={"asian","asian american"}),1,0)</f>
        <v>0</v>
      </c>
      <c r="AC219">
        <f>IF(OR(AE219={"black american or african american","black"}),1,0)</f>
        <v>0</v>
      </c>
      <c r="AD219">
        <f>IF(OR(AE219={"White","White American or European American"}),1,0)</f>
        <v>0</v>
      </c>
      <c r="AE219" t="s">
        <v>110</v>
      </c>
      <c r="AF219">
        <f>IF(OR(AH219={"female","f"}),1,0)</f>
        <v>0</v>
      </c>
      <c r="AG219">
        <f>IF(OR(AH219={"m","male"}),1,0)</f>
        <v>1</v>
      </c>
      <c r="AH219" t="s">
        <v>54</v>
      </c>
      <c r="AI219">
        <v>32.315427200000002</v>
      </c>
      <c r="AJ219">
        <v>-95.305010870000004</v>
      </c>
      <c r="AK219">
        <v>32.315427</v>
      </c>
      <c r="AL219">
        <v>-95.305010999999993</v>
      </c>
      <c r="AM219" t="s">
        <v>1054</v>
      </c>
      <c r="AN219" t="str">
        <f t="shared" si="70"/>
        <v>TX 75701, USA</v>
      </c>
      <c r="AO219" t="str">
        <f t="shared" si="55"/>
        <v>TX</v>
      </c>
      <c r="AP219">
        <f>IF(OR(AO219={"AZ","ID","KS","KY","LA","NM","NV","OK","SD","TX","WV"}),0,0)</f>
        <v>0</v>
      </c>
      <c r="AQ219">
        <f>IF(OR(AO219={"AR","MO","MS","MT","OH","VT"}),1,0)</f>
        <v>0</v>
      </c>
      <c r="AR219">
        <f>IF(OR(AO219={"FL","GA","ME","ND","NH","SC","TN","WA","WI","WI","WY"}),2,0)</f>
        <v>0</v>
      </c>
      <c r="AS219">
        <f>IF(OR(AO219={"LN","UT"}),3,0)</f>
        <v>0</v>
      </c>
      <c r="AT219">
        <f>IF(OR(AO219={"AL","CO","VA"}),4,0)</f>
        <v>0</v>
      </c>
      <c r="AU219">
        <f>IF(OR(AO219={"DE","MN","NC","NE","OR","PA"}),5,0)</f>
        <v>0</v>
      </c>
      <c r="AV219">
        <f>IF(OR(AO219={"LA","MI","RI"}),7,0)</f>
        <v>0</v>
      </c>
      <c r="AW219">
        <f>IF(OR(AO219={"CA","IL","MD"}),8,0)</f>
        <v>0</v>
      </c>
      <c r="AX219">
        <f>IF(OR(AO219={"CT","DC","MA"}),9,0)</f>
        <v>0</v>
      </c>
      <c r="AY219">
        <f>IF(OR(AO219={"NJ","NY"}),10,0)</f>
        <v>0</v>
      </c>
      <c r="AZ219">
        <f t="shared" si="69"/>
        <v>0</v>
      </c>
      <c r="BA219">
        <f t="shared" si="56"/>
        <v>0</v>
      </c>
      <c r="BB219">
        <f t="shared" si="57"/>
        <v>1</v>
      </c>
    </row>
    <row r="220" spans="1:54" x14ac:dyDescent="0.25">
      <c r="A220">
        <v>274</v>
      </c>
      <c r="B220" t="s">
        <v>627</v>
      </c>
      <c r="C220" t="s">
        <v>201</v>
      </c>
      <c r="D220" s="1">
        <v>38329</v>
      </c>
      <c r="E220" s="3">
        <v>0</v>
      </c>
      <c r="F220" s="3">
        <v>1</v>
      </c>
      <c r="G220" s="3">
        <v>0</v>
      </c>
      <c r="I220" s="3">
        <v>25</v>
      </c>
      <c r="J220" s="3">
        <f t="shared" si="58"/>
        <v>0</v>
      </c>
      <c r="K220" s="3">
        <f t="shared" si="59"/>
        <v>0</v>
      </c>
      <c r="L220" s="3">
        <f t="shared" si="60"/>
        <v>0</v>
      </c>
      <c r="M220" s="3">
        <f t="shared" si="61"/>
        <v>0</v>
      </c>
      <c r="N220" s="3">
        <f t="shared" si="62"/>
        <v>0</v>
      </c>
      <c r="O220" s="3">
        <f t="shared" si="63"/>
        <v>0</v>
      </c>
      <c r="P220" s="3">
        <f t="shared" si="64"/>
        <v>1</v>
      </c>
      <c r="Q220" s="3">
        <f t="shared" si="65"/>
        <v>0</v>
      </c>
      <c r="R220" s="3" t="s">
        <v>1163</v>
      </c>
      <c r="S220" t="s">
        <v>628</v>
      </c>
      <c r="T220">
        <v>5</v>
      </c>
      <c r="U220">
        <v>7</v>
      </c>
      <c r="V220">
        <v>12</v>
      </c>
      <c r="W220">
        <f t="shared" si="66"/>
        <v>0</v>
      </c>
      <c r="X220">
        <f t="shared" si="67"/>
        <v>1</v>
      </c>
      <c r="Y220" t="s">
        <v>19</v>
      </c>
      <c r="Z220">
        <f t="shared" si="68"/>
        <v>0</v>
      </c>
      <c r="AA220">
        <f>IF(OR(AE220={"Native american","native american or alaska native"}),1,0)</f>
        <v>0</v>
      </c>
      <c r="AB220">
        <f>IF(OR(AE220={"asian","asian american"}),1,0)</f>
        <v>0</v>
      </c>
      <c r="AC220">
        <f>IF(OR(AE220={"black american or african american","black"}),1,0)</f>
        <v>0</v>
      </c>
      <c r="AD220">
        <f>IF(OR(AE220={"White","White American or European American"}),1,0)</f>
        <v>1</v>
      </c>
      <c r="AE220" t="s">
        <v>473</v>
      </c>
      <c r="AF220">
        <f>IF(OR(AH220={"female","f"}),1,0)</f>
        <v>0</v>
      </c>
      <c r="AG220">
        <f>IF(OR(AH220={"m","male"}),1,0)</f>
        <v>1</v>
      </c>
      <c r="AH220" t="s">
        <v>54</v>
      </c>
      <c r="AI220">
        <v>39.962260100000002</v>
      </c>
      <c r="AJ220">
        <v>-83.000706500000007</v>
      </c>
      <c r="AK220">
        <v>39.962260000000001</v>
      </c>
      <c r="AL220">
        <v>-83.000705999999994</v>
      </c>
      <c r="AM220" t="s">
        <v>1055</v>
      </c>
      <c r="AN220" t="str">
        <f t="shared" si="70"/>
        <v>OH 43215, USA</v>
      </c>
      <c r="AO220" t="str">
        <f t="shared" si="55"/>
        <v>OH</v>
      </c>
      <c r="AP220">
        <f>IF(OR(AO220={"AZ","ID","KS","KY","LA","NM","NV","OK","SD","TX","WV"}),0,0)</f>
        <v>0</v>
      </c>
      <c r="AQ220">
        <f>IF(OR(AO220={"AR","MO","MS","MT","OH","VT"}),1,0)</f>
        <v>1</v>
      </c>
      <c r="AR220">
        <f>IF(OR(AO220={"FL","GA","ME","ND","NH","SC","TN","WA","WI","WI","WY"}),2,0)</f>
        <v>0</v>
      </c>
      <c r="AS220">
        <f>IF(OR(AO220={"LN","UT"}),3,0)</f>
        <v>0</v>
      </c>
      <c r="AT220">
        <f>IF(OR(AO220={"AL","CO","VA"}),4,0)</f>
        <v>0</v>
      </c>
      <c r="AU220">
        <f>IF(OR(AO220={"DE","MN","NC","NE","OR","PA"}),5,0)</f>
        <v>0</v>
      </c>
      <c r="AV220">
        <f>IF(OR(AO220={"LA","MI","RI"}),7,0)</f>
        <v>0</v>
      </c>
      <c r="AW220">
        <f>IF(OR(AO220={"CA","IL","MD"}),8,0)</f>
        <v>0</v>
      </c>
      <c r="AX220">
        <f>IF(OR(AO220={"CT","DC","MA"}),9,0)</f>
        <v>0</v>
      </c>
      <c r="AY220">
        <f>IF(OR(AO220={"NJ","NY"}),10,0)</f>
        <v>0</v>
      </c>
      <c r="AZ220">
        <f t="shared" si="69"/>
        <v>1</v>
      </c>
      <c r="BA220">
        <f t="shared" si="56"/>
        <v>0</v>
      </c>
      <c r="BB220">
        <f t="shared" si="57"/>
        <v>1</v>
      </c>
    </row>
    <row r="221" spans="1:54" x14ac:dyDescent="0.25">
      <c r="A221">
        <v>276</v>
      </c>
      <c r="B221" t="s">
        <v>629</v>
      </c>
      <c r="C221" t="s">
        <v>629</v>
      </c>
      <c r="D221" s="1">
        <v>38312</v>
      </c>
      <c r="E221" s="3">
        <v>0</v>
      </c>
      <c r="F221" s="3">
        <v>0</v>
      </c>
      <c r="G221" s="3">
        <v>0</v>
      </c>
      <c r="I221" s="3">
        <v>36</v>
      </c>
      <c r="J221" s="3">
        <f t="shared" si="58"/>
        <v>0</v>
      </c>
      <c r="K221" s="3">
        <f t="shared" si="59"/>
        <v>0</v>
      </c>
      <c r="L221" s="3">
        <f t="shared" si="60"/>
        <v>0</v>
      </c>
      <c r="M221" s="3">
        <f t="shared" si="61"/>
        <v>1</v>
      </c>
      <c r="N221" s="3">
        <f t="shared" si="62"/>
        <v>0</v>
      </c>
      <c r="O221" s="3">
        <f t="shared" si="63"/>
        <v>0</v>
      </c>
      <c r="P221" s="3">
        <f t="shared" si="64"/>
        <v>0</v>
      </c>
      <c r="Q221" s="3">
        <f t="shared" si="65"/>
        <v>0</v>
      </c>
      <c r="R221" s="3" t="s">
        <v>1162</v>
      </c>
      <c r="S221" t="s">
        <v>630</v>
      </c>
      <c r="T221">
        <v>6</v>
      </c>
      <c r="U221">
        <v>2</v>
      </c>
      <c r="V221">
        <v>8</v>
      </c>
      <c r="W221">
        <f t="shared" si="66"/>
        <v>1</v>
      </c>
      <c r="X221">
        <f t="shared" si="67"/>
        <v>0</v>
      </c>
      <c r="Y221" t="s">
        <v>144</v>
      </c>
      <c r="Z221">
        <f t="shared" si="68"/>
        <v>0</v>
      </c>
      <c r="AA221">
        <f>IF(OR(AE221={"Native american","native american or alaska native"}),1,0)</f>
        <v>0</v>
      </c>
      <c r="AB221">
        <f>IF(OR(AE221={"asian","asian american"}),1,0)</f>
        <v>1</v>
      </c>
      <c r="AC221">
        <f>IF(OR(AE221={"black american or african american","black"}),1,0)</f>
        <v>0</v>
      </c>
      <c r="AD221">
        <f>IF(OR(AE221={"White","White American or European American"}),1,0)</f>
        <v>0</v>
      </c>
      <c r="AE221" t="s">
        <v>75</v>
      </c>
      <c r="AF221">
        <f>IF(OR(AH221={"female","f"}),1,0)</f>
        <v>0</v>
      </c>
      <c r="AG221">
        <f>IF(OR(AH221={"m","male"}),1,0)</f>
        <v>1</v>
      </c>
      <c r="AH221" t="s">
        <v>54</v>
      </c>
      <c r="AI221">
        <v>45.657737140000002</v>
      </c>
      <c r="AJ221">
        <v>-91.550771749999996</v>
      </c>
      <c r="AK221">
        <v>45.657736999999997</v>
      </c>
      <c r="AL221">
        <v>-91.550771999999995</v>
      </c>
      <c r="AM221" t="s">
        <v>1056</v>
      </c>
      <c r="AN221" t="str">
        <f t="shared" si="70"/>
        <v>WI 54817, USA</v>
      </c>
      <c r="AO221" t="str">
        <f t="shared" si="55"/>
        <v>WI</v>
      </c>
      <c r="AP221">
        <f>IF(OR(AO221={"AZ","ID","KS","KY","LA","NM","NV","OK","SD","TX","WV"}),0,0)</f>
        <v>0</v>
      </c>
      <c r="AQ221">
        <f>IF(OR(AO221={"AR","MO","MS","MT","OH","VT"}),1,0)</f>
        <v>0</v>
      </c>
      <c r="AR221">
        <f>IF(OR(AO221={"FL","GA","ME","ND","NH","SC","TN","WA","WI","WI","WY"}),2,0)</f>
        <v>2</v>
      </c>
      <c r="AS221">
        <f>IF(OR(AO221={"LN","UT"}),3,0)</f>
        <v>0</v>
      </c>
      <c r="AT221">
        <f>IF(OR(AO221={"AL","CO","VA"}),4,0)</f>
        <v>0</v>
      </c>
      <c r="AU221">
        <f>IF(OR(AO221={"DE","MN","NC","NE","OR","PA"}),5,0)</f>
        <v>0</v>
      </c>
      <c r="AV221">
        <f>IF(OR(AO221={"LA","MI","RI"}),7,0)</f>
        <v>0</v>
      </c>
      <c r="AW221">
        <f>IF(OR(AO221={"CA","IL","MD"}),8,0)</f>
        <v>0</v>
      </c>
      <c r="AX221">
        <f>IF(OR(AO221={"CT","DC","MA"}),9,0)</f>
        <v>0</v>
      </c>
      <c r="AY221">
        <f>IF(OR(AO221={"NJ","NY"}),10,0)</f>
        <v>0</v>
      </c>
      <c r="AZ221">
        <f t="shared" si="69"/>
        <v>2</v>
      </c>
      <c r="BA221">
        <f t="shared" si="56"/>
        <v>0</v>
      </c>
      <c r="BB221">
        <f t="shared" si="57"/>
        <v>1</v>
      </c>
    </row>
    <row r="222" spans="1:54" x14ac:dyDescent="0.25">
      <c r="A222">
        <v>277</v>
      </c>
      <c r="B222" t="s">
        <v>631</v>
      </c>
      <c r="C222" t="s">
        <v>632</v>
      </c>
      <c r="D222" s="1">
        <v>37860</v>
      </c>
      <c r="E222" s="3">
        <v>0</v>
      </c>
      <c r="F222" s="3">
        <v>1</v>
      </c>
      <c r="G222" s="3">
        <v>0</v>
      </c>
      <c r="I222" s="3">
        <v>36</v>
      </c>
      <c r="J222" s="3">
        <f t="shared" si="58"/>
        <v>0</v>
      </c>
      <c r="K222" s="3">
        <f t="shared" si="59"/>
        <v>0</v>
      </c>
      <c r="L222" s="3">
        <f t="shared" si="60"/>
        <v>0</v>
      </c>
      <c r="M222" s="3">
        <f t="shared" si="61"/>
        <v>0</v>
      </c>
      <c r="N222" s="3">
        <f t="shared" si="62"/>
        <v>0</v>
      </c>
      <c r="O222" s="3">
        <f t="shared" si="63"/>
        <v>0</v>
      </c>
      <c r="P222" s="3">
        <f t="shared" si="64"/>
        <v>0</v>
      </c>
      <c r="Q222" s="3">
        <f t="shared" si="65"/>
        <v>1</v>
      </c>
      <c r="R222" s="3" t="s">
        <v>1164</v>
      </c>
      <c r="S222" t="s">
        <v>633</v>
      </c>
      <c r="T222">
        <v>7</v>
      </c>
      <c r="U222">
        <v>0</v>
      </c>
      <c r="V222">
        <v>6</v>
      </c>
      <c r="W222">
        <f t="shared" si="66"/>
        <v>1</v>
      </c>
      <c r="X222">
        <f t="shared" si="67"/>
        <v>0</v>
      </c>
      <c r="Y222" t="s">
        <v>144</v>
      </c>
      <c r="Z222">
        <f t="shared" si="68"/>
        <v>0</v>
      </c>
      <c r="AA222">
        <f>IF(OR(AE222={"Native american","native american or alaska native"}),1,0)</f>
        <v>0</v>
      </c>
      <c r="AB222">
        <f>IF(OR(AE222={"asian","asian american"}),1,0)</f>
        <v>0</v>
      </c>
      <c r="AC222">
        <f>IF(OR(AE222={"black american or african american","black"}),1,0)</f>
        <v>0</v>
      </c>
      <c r="AD222">
        <f>IF(OR(AE222={"White","White American or European American"}),1,0)</f>
        <v>0</v>
      </c>
      <c r="AE222" t="s">
        <v>110</v>
      </c>
      <c r="AF222">
        <f>IF(OR(AH222={"female","f"}),1,0)</f>
        <v>0</v>
      </c>
      <c r="AG222">
        <f>IF(OR(AH222={"m","male"}),1,0)</f>
        <v>1</v>
      </c>
      <c r="AH222" t="s">
        <v>54</v>
      </c>
      <c r="AI222">
        <v>41.839280449999997</v>
      </c>
      <c r="AJ222">
        <v>-87.688181450000002</v>
      </c>
      <c r="AK222">
        <v>41.839280000000002</v>
      </c>
      <c r="AL222">
        <v>-87.688181</v>
      </c>
      <c r="AM222" t="s">
        <v>1057</v>
      </c>
      <c r="AN222" t="str">
        <f t="shared" si="70"/>
        <v>IL 60608, USA</v>
      </c>
      <c r="AO222" t="str">
        <f t="shared" si="55"/>
        <v>IL</v>
      </c>
      <c r="AP222">
        <f>IF(OR(AO222={"AZ","ID","KS","KY","LA","NM","NV","OK","SD","TX","WV"}),0,0)</f>
        <v>0</v>
      </c>
      <c r="AQ222">
        <f>IF(OR(AO222={"AR","MO","MS","MT","OH","VT"}),1,0)</f>
        <v>0</v>
      </c>
      <c r="AR222">
        <f>IF(OR(AO222={"FL","GA","ME","ND","NH","SC","TN","WA","WI","WI","WY"}),2,0)</f>
        <v>0</v>
      </c>
      <c r="AS222">
        <f>IF(OR(AO222={"LN","UT"}),3,0)</f>
        <v>0</v>
      </c>
      <c r="AT222">
        <f>IF(OR(AO222={"AL","CO","VA"}),4,0)</f>
        <v>0</v>
      </c>
      <c r="AU222">
        <f>IF(OR(AO222={"DE","MN","NC","NE","OR","PA"}),5,0)</f>
        <v>0</v>
      </c>
      <c r="AV222">
        <f>IF(OR(AO222={"LA","MI","RI"}),7,0)</f>
        <v>0</v>
      </c>
      <c r="AW222">
        <f>IF(OR(AO222={"CA","IL","MD"}),8,0)</f>
        <v>8</v>
      </c>
      <c r="AX222">
        <f>IF(OR(AO222={"CT","DC","MA"}),9,0)</f>
        <v>0</v>
      </c>
      <c r="AY222">
        <f>IF(OR(AO222={"NJ","NY"}),10,0)</f>
        <v>0</v>
      </c>
      <c r="AZ222">
        <f t="shared" si="69"/>
        <v>8</v>
      </c>
      <c r="BA222">
        <f t="shared" si="56"/>
        <v>1</v>
      </c>
      <c r="BB222">
        <f t="shared" si="57"/>
        <v>0</v>
      </c>
    </row>
    <row r="223" spans="1:54" x14ac:dyDescent="0.25">
      <c r="A223">
        <v>278</v>
      </c>
      <c r="B223" t="s">
        <v>634</v>
      </c>
      <c r="C223" t="s">
        <v>635</v>
      </c>
      <c r="D223" s="1">
        <v>37810</v>
      </c>
      <c r="E223" s="3">
        <v>0</v>
      </c>
      <c r="F223" s="3">
        <v>0</v>
      </c>
      <c r="G223" s="3">
        <v>1</v>
      </c>
      <c r="I223" s="3">
        <v>48</v>
      </c>
      <c r="J223" s="3">
        <f t="shared" si="58"/>
        <v>0</v>
      </c>
      <c r="K223" s="3">
        <f t="shared" si="59"/>
        <v>0</v>
      </c>
      <c r="L223" s="3">
        <f t="shared" si="60"/>
        <v>0</v>
      </c>
      <c r="M223" s="3">
        <f t="shared" si="61"/>
        <v>0</v>
      </c>
      <c r="N223" s="3">
        <f t="shared" si="62"/>
        <v>1</v>
      </c>
      <c r="O223" s="3">
        <f t="shared" si="63"/>
        <v>0</v>
      </c>
      <c r="P223" s="3">
        <f t="shared" si="64"/>
        <v>0</v>
      </c>
      <c r="Q223" s="3">
        <f t="shared" si="65"/>
        <v>0</v>
      </c>
      <c r="R223" s="3" t="s">
        <v>1167</v>
      </c>
      <c r="S223" t="s">
        <v>636</v>
      </c>
      <c r="T223">
        <v>7</v>
      </c>
      <c r="U223">
        <v>8</v>
      </c>
      <c r="V223">
        <v>15</v>
      </c>
      <c r="W223">
        <f t="shared" si="66"/>
        <v>0</v>
      </c>
      <c r="X223">
        <f t="shared" si="67"/>
        <v>1</v>
      </c>
      <c r="Y223" t="s">
        <v>19</v>
      </c>
      <c r="Z223">
        <f t="shared" si="68"/>
        <v>0</v>
      </c>
      <c r="AA223">
        <f>IF(OR(AE223={"Native american","native american or alaska native"}),1,0)</f>
        <v>0</v>
      </c>
      <c r="AB223">
        <f>IF(OR(AE223={"asian","asian american"}),1,0)</f>
        <v>0</v>
      </c>
      <c r="AC223">
        <f>IF(OR(AE223={"black american or african american","black"}),1,0)</f>
        <v>0</v>
      </c>
      <c r="AD223">
        <f>IF(OR(AE223={"White","White American or European American"}),1,0)</f>
        <v>1</v>
      </c>
      <c r="AE223" t="s">
        <v>473</v>
      </c>
      <c r="AF223">
        <f>IF(OR(AH223={"female","f"}),1,0)</f>
        <v>0</v>
      </c>
      <c r="AG223">
        <f>IF(OR(AH223={"m","male"}),1,0)</f>
        <v>1</v>
      </c>
      <c r="AH223" t="s">
        <v>54</v>
      </c>
      <c r="AI223">
        <v>32.376080999999999</v>
      </c>
      <c r="AJ223">
        <v>-88.689780020000001</v>
      </c>
      <c r="AK223">
        <v>32.376080999999999</v>
      </c>
      <c r="AL223">
        <v>-88.689779999999999</v>
      </c>
      <c r="AM223" t="s">
        <v>1058</v>
      </c>
      <c r="AN223" t="str">
        <f t="shared" si="70"/>
        <v>MS 39301, USA</v>
      </c>
      <c r="AO223" t="str">
        <f t="shared" si="55"/>
        <v>MS</v>
      </c>
      <c r="AP223">
        <f>IF(OR(AO223={"AZ","ID","KS","KY","LA","NM","NV","OK","SD","TX","WV"}),0,0)</f>
        <v>0</v>
      </c>
      <c r="AQ223">
        <f>IF(OR(AO223={"AR","MO","MS","MT","OH","VT"}),1,0)</f>
        <v>1</v>
      </c>
      <c r="AR223">
        <f>IF(OR(AO223={"FL","GA","ME","ND","NH","SC","TN","WA","WI","WI","WY"}),2,0)</f>
        <v>0</v>
      </c>
      <c r="AS223">
        <f>IF(OR(AO223={"LN","UT"}),3,0)</f>
        <v>0</v>
      </c>
      <c r="AT223">
        <f>IF(OR(AO223={"AL","CO","VA"}),4,0)</f>
        <v>0</v>
      </c>
      <c r="AU223">
        <f>IF(OR(AO223={"DE","MN","NC","NE","OR","PA"}),5,0)</f>
        <v>0</v>
      </c>
      <c r="AV223">
        <f>IF(OR(AO223={"LA","MI","RI"}),7,0)</f>
        <v>0</v>
      </c>
      <c r="AW223">
        <f>IF(OR(AO223={"CA","IL","MD"}),8,0)</f>
        <v>0</v>
      </c>
      <c r="AX223">
        <f>IF(OR(AO223={"CT","DC","MA"}),9,0)</f>
        <v>0</v>
      </c>
      <c r="AY223">
        <f>IF(OR(AO223={"NJ","NY"}),10,0)</f>
        <v>0</v>
      </c>
      <c r="AZ223">
        <f t="shared" si="69"/>
        <v>1</v>
      </c>
      <c r="BA223">
        <f t="shared" si="56"/>
        <v>0</v>
      </c>
      <c r="BB223">
        <f t="shared" si="57"/>
        <v>1</v>
      </c>
    </row>
    <row r="224" spans="1:54" x14ac:dyDescent="0.25">
      <c r="A224">
        <v>280</v>
      </c>
      <c r="B224" t="s">
        <v>637</v>
      </c>
      <c r="C224" t="s">
        <v>273</v>
      </c>
      <c r="D224" s="1">
        <v>37750</v>
      </c>
      <c r="E224" s="3">
        <v>0</v>
      </c>
      <c r="F224" s="3">
        <v>1</v>
      </c>
      <c r="G224" s="3">
        <v>0</v>
      </c>
      <c r="I224" s="3" t="s">
        <v>1159</v>
      </c>
      <c r="J224" s="3">
        <f t="shared" si="58"/>
        <v>0</v>
      </c>
      <c r="K224" s="3">
        <f t="shared" si="59"/>
        <v>0</v>
      </c>
      <c r="L224" s="3">
        <f t="shared" si="60"/>
        <v>0</v>
      </c>
      <c r="M224" s="3">
        <f t="shared" si="61"/>
        <v>1</v>
      </c>
      <c r="N224" s="3">
        <f t="shared" si="62"/>
        <v>0</v>
      </c>
      <c r="O224" s="3">
        <f t="shared" si="63"/>
        <v>0</v>
      </c>
      <c r="P224" s="3">
        <f t="shared" si="64"/>
        <v>0</v>
      </c>
      <c r="Q224" s="3">
        <f t="shared" si="65"/>
        <v>0</v>
      </c>
      <c r="R224" s="3" t="s">
        <v>1162</v>
      </c>
      <c r="S224" t="s">
        <v>638</v>
      </c>
      <c r="T224">
        <v>1</v>
      </c>
      <c r="U224">
        <v>2</v>
      </c>
      <c r="V224">
        <v>3</v>
      </c>
      <c r="W224">
        <f t="shared" si="66"/>
        <v>1</v>
      </c>
      <c r="X224">
        <f t="shared" si="67"/>
        <v>0</v>
      </c>
      <c r="Y224" t="s">
        <v>144</v>
      </c>
      <c r="Z224">
        <f t="shared" si="68"/>
        <v>0</v>
      </c>
      <c r="AA224">
        <f>IF(OR(AE224={"Native american","native american or alaska native"}),1,0)</f>
        <v>0</v>
      </c>
      <c r="AB224">
        <f>IF(OR(AE224={"asian","asian american"}),1,0)</f>
        <v>1</v>
      </c>
      <c r="AC224">
        <f>IF(OR(AE224={"black american or african american","black"}),1,0)</f>
        <v>0</v>
      </c>
      <c r="AD224">
        <f>IF(OR(AE224={"White","White American or European American"}),1,0)</f>
        <v>0</v>
      </c>
      <c r="AE224" t="s">
        <v>75</v>
      </c>
      <c r="AF224">
        <f>IF(OR(AH224={"female","f"}),1,0)</f>
        <v>0</v>
      </c>
      <c r="AG224">
        <f>IF(OR(AH224={"m","male"}),1,0)</f>
        <v>1</v>
      </c>
      <c r="AH224" t="s">
        <v>54</v>
      </c>
      <c r="AI224">
        <v>41.476575570000001</v>
      </c>
      <c r="AJ224">
        <v>-81.680515020000001</v>
      </c>
      <c r="AK224">
        <v>41.476576000000001</v>
      </c>
      <c r="AL224">
        <v>-81.680515</v>
      </c>
      <c r="AM224" t="s">
        <v>945</v>
      </c>
      <c r="AN224" t="str">
        <f t="shared" si="70"/>
        <v>OH 44113, USA</v>
      </c>
      <c r="AO224" t="str">
        <f t="shared" si="55"/>
        <v>OH</v>
      </c>
      <c r="AP224">
        <f>IF(OR(AO224={"AZ","ID","KS","KY","LA","NM","NV","OK","SD","TX","WV"}),0,0)</f>
        <v>0</v>
      </c>
      <c r="AQ224">
        <f>IF(OR(AO224={"AR","MO","MS","MT","OH","VT"}),1,0)</f>
        <v>1</v>
      </c>
      <c r="AR224">
        <f>IF(OR(AO224={"FL","GA","ME","ND","NH","SC","TN","WA","WI","WI","WY"}),2,0)</f>
        <v>0</v>
      </c>
      <c r="AS224">
        <f>IF(OR(AO224={"LN","UT"}),3,0)</f>
        <v>0</v>
      </c>
      <c r="AT224">
        <f>IF(OR(AO224={"AL","CO","VA"}),4,0)</f>
        <v>0</v>
      </c>
      <c r="AU224">
        <f>IF(OR(AO224={"DE","MN","NC","NE","OR","PA"}),5,0)</f>
        <v>0</v>
      </c>
      <c r="AV224">
        <f>IF(OR(AO224={"LA","MI","RI"}),7,0)</f>
        <v>0</v>
      </c>
      <c r="AW224">
        <f>IF(OR(AO224={"CA","IL","MD"}),8,0)</f>
        <v>0</v>
      </c>
      <c r="AX224">
        <f>IF(OR(AO224={"CT","DC","MA"}),9,0)</f>
        <v>0</v>
      </c>
      <c r="AY224">
        <f>IF(OR(AO224={"NJ","NY"}),10,0)</f>
        <v>0</v>
      </c>
      <c r="AZ224">
        <f t="shared" si="69"/>
        <v>1</v>
      </c>
      <c r="BA224">
        <f t="shared" si="56"/>
        <v>0</v>
      </c>
      <c r="BB224">
        <f t="shared" si="57"/>
        <v>1</v>
      </c>
    </row>
    <row r="225" spans="1:54" x14ac:dyDescent="0.25">
      <c r="A225">
        <v>281</v>
      </c>
      <c r="B225" t="s">
        <v>639</v>
      </c>
      <c r="C225" t="s">
        <v>282</v>
      </c>
      <c r="D225" s="1">
        <v>37557</v>
      </c>
      <c r="E225" s="3">
        <v>0</v>
      </c>
      <c r="F225" s="3">
        <v>0</v>
      </c>
      <c r="G225" s="3">
        <v>1</v>
      </c>
      <c r="I225" s="3">
        <v>41</v>
      </c>
      <c r="J225" s="3">
        <f t="shared" si="58"/>
        <v>1</v>
      </c>
      <c r="K225" s="3">
        <f t="shared" si="59"/>
        <v>0</v>
      </c>
      <c r="L225" s="3">
        <f t="shared" si="60"/>
        <v>0</v>
      </c>
      <c r="M225" s="3">
        <f t="shared" si="61"/>
        <v>0</v>
      </c>
      <c r="N225" s="3">
        <f t="shared" si="62"/>
        <v>0</v>
      </c>
      <c r="O225" s="3">
        <f t="shared" si="63"/>
        <v>0</v>
      </c>
      <c r="P225" s="3">
        <f t="shared" si="64"/>
        <v>0</v>
      </c>
      <c r="Q225" s="3">
        <f t="shared" si="65"/>
        <v>0</v>
      </c>
      <c r="R225" s="3" t="s">
        <v>1171</v>
      </c>
      <c r="S225" t="s">
        <v>640</v>
      </c>
      <c r="T225">
        <v>4</v>
      </c>
      <c r="U225">
        <v>0</v>
      </c>
      <c r="V225">
        <v>3</v>
      </c>
      <c r="W225">
        <f t="shared" si="66"/>
        <v>1</v>
      </c>
      <c r="X225">
        <f t="shared" si="67"/>
        <v>0</v>
      </c>
      <c r="Y225" t="s">
        <v>144</v>
      </c>
      <c r="Z225">
        <f t="shared" si="68"/>
        <v>0</v>
      </c>
      <c r="AA225">
        <f>IF(OR(AE225={"Native american","native american or alaska native"}),1,0)</f>
        <v>0</v>
      </c>
      <c r="AB225">
        <f>IF(OR(AE225={"asian","asian american"}),1,0)</f>
        <v>0</v>
      </c>
      <c r="AC225">
        <f>IF(OR(AE225={"black american or african american","black"}),1,0)</f>
        <v>0</v>
      </c>
      <c r="AD225">
        <f>IF(OR(AE225={"White","White American or European American"}),1,0)</f>
        <v>0</v>
      </c>
      <c r="AE225" t="s">
        <v>110</v>
      </c>
      <c r="AF225">
        <f>IF(OR(AH225={"female","f"}),1,0)</f>
        <v>0</v>
      </c>
      <c r="AG225">
        <f>IF(OR(AH225={"m","male"}),1,0)</f>
        <v>1</v>
      </c>
      <c r="AH225" t="s">
        <v>54</v>
      </c>
      <c r="AI225">
        <v>32.153589050000001</v>
      </c>
      <c r="AJ225">
        <v>-110.9677647</v>
      </c>
      <c r="AK225">
        <v>32.153588999999997</v>
      </c>
      <c r="AL225">
        <v>-110.967765</v>
      </c>
      <c r="AM225" t="s">
        <v>948</v>
      </c>
      <c r="AN225" t="str">
        <f t="shared" si="70"/>
        <v>AZ 85706, USA</v>
      </c>
      <c r="AO225" t="str">
        <f t="shared" si="55"/>
        <v>AZ</v>
      </c>
      <c r="AP225">
        <f>IF(OR(AO225={"AZ","ID","KS","KY","LA","NM","NV","OK","SD","TX","WV"}),0,0)</f>
        <v>0</v>
      </c>
      <c r="AQ225">
        <f>IF(OR(AO225={"AR","MO","MS","MT","OH","VT"}),1,0)</f>
        <v>0</v>
      </c>
      <c r="AR225">
        <f>IF(OR(AO225={"FL","GA","ME","ND","NH","SC","TN","WA","WI","WI","WY"}),2,0)</f>
        <v>0</v>
      </c>
      <c r="AS225">
        <f>IF(OR(AO225={"LN","UT"}),3,0)</f>
        <v>0</v>
      </c>
      <c r="AT225">
        <f>IF(OR(AO225={"AL","CO","VA"}),4,0)</f>
        <v>0</v>
      </c>
      <c r="AU225">
        <f>IF(OR(AO225={"DE","MN","NC","NE","OR","PA"}),5,0)</f>
        <v>0</v>
      </c>
      <c r="AV225">
        <f>IF(OR(AO225={"LA","MI","RI"}),7,0)</f>
        <v>0</v>
      </c>
      <c r="AW225">
        <f>IF(OR(AO225={"CA","IL","MD"}),8,0)</f>
        <v>0</v>
      </c>
      <c r="AX225">
        <f>IF(OR(AO225={"CT","DC","MA"}),9,0)</f>
        <v>0</v>
      </c>
      <c r="AY225">
        <f>IF(OR(AO225={"NJ","NY"}),10,0)</f>
        <v>0</v>
      </c>
      <c r="AZ225">
        <f t="shared" si="69"/>
        <v>0</v>
      </c>
      <c r="BA225">
        <f t="shared" si="56"/>
        <v>0</v>
      </c>
      <c r="BB225">
        <f t="shared" si="57"/>
        <v>1</v>
      </c>
    </row>
    <row r="226" spans="1:54" x14ac:dyDescent="0.25">
      <c r="A226">
        <v>282</v>
      </c>
      <c r="B226" t="s">
        <v>641</v>
      </c>
      <c r="C226" t="s">
        <v>642</v>
      </c>
      <c r="D226" s="1">
        <v>37272</v>
      </c>
      <c r="E226" s="3">
        <v>0</v>
      </c>
      <c r="F226" s="3">
        <v>1</v>
      </c>
      <c r="G226" s="3">
        <v>0</v>
      </c>
      <c r="I226" s="3">
        <v>43</v>
      </c>
      <c r="J226" s="3">
        <f t="shared" si="58"/>
        <v>1</v>
      </c>
      <c r="K226" s="3">
        <f t="shared" si="59"/>
        <v>0</v>
      </c>
      <c r="L226" s="3">
        <f t="shared" si="60"/>
        <v>0</v>
      </c>
      <c r="M226" s="3">
        <f t="shared" si="61"/>
        <v>0</v>
      </c>
      <c r="N226" s="3">
        <f t="shared" si="62"/>
        <v>0</v>
      </c>
      <c r="O226" s="3">
        <f t="shared" si="63"/>
        <v>0</v>
      </c>
      <c r="P226" s="3">
        <f t="shared" si="64"/>
        <v>0</v>
      </c>
      <c r="Q226" s="3">
        <f t="shared" si="65"/>
        <v>0</v>
      </c>
      <c r="R226" s="3" t="s">
        <v>1171</v>
      </c>
      <c r="S226" t="s">
        <v>643</v>
      </c>
      <c r="T226">
        <v>3</v>
      </c>
      <c r="U226">
        <v>3</v>
      </c>
      <c r="V226">
        <v>6</v>
      </c>
      <c r="W226">
        <f t="shared" si="66"/>
        <v>1</v>
      </c>
      <c r="X226">
        <f t="shared" si="67"/>
        <v>0</v>
      </c>
      <c r="Y226" t="s">
        <v>144</v>
      </c>
      <c r="Z226">
        <f t="shared" si="68"/>
        <v>0</v>
      </c>
      <c r="AA226">
        <f>IF(OR(AE226={"Native american","native american or alaska native"}),1,0)</f>
        <v>0</v>
      </c>
      <c r="AB226">
        <f>IF(OR(AE226={"asian","asian american"}),1,0)</f>
        <v>0</v>
      </c>
      <c r="AC226">
        <f>IF(OR(AE226={"black american or african american","black"}),1,0)</f>
        <v>1</v>
      </c>
      <c r="AD226">
        <f>IF(OR(AE226={"White","White American or European American"}),1,0)</f>
        <v>0</v>
      </c>
      <c r="AE226" t="s">
        <v>53</v>
      </c>
      <c r="AF226">
        <f>IF(OR(AH226={"female","f"}),1,0)</f>
        <v>0</v>
      </c>
      <c r="AG226">
        <f>IF(OR(AH226={"m","male"}),1,0)</f>
        <v>1</v>
      </c>
      <c r="AH226" t="s">
        <v>54</v>
      </c>
      <c r="AI226">
        <v>37.275377120000002</v>
      </c>
      <c r="AJ226">
        <v>-82.098772339999996</v>
      </c>
      <c r="AK226">
        <v>37.275376999999999</v>
      </c>
      <c r="AL226">
        <v>-82.098771999999997</v>
      </c>
      <c r="AM226" t="s">
        <v>1059</v>
      </c>
      <c r="AN226" t="str">
        <f t="shared" si="70"/>
        <v>VA 24614, USA</v>
      </c>
      <c r="AO226" t="str">
        <f t="shared" si="55"/>
        <v>VA</v>
      </c>
      <c r="AP226">
        <f>IF(OR(AO226={"AZ","ID","KS","KY","LA","NM","NV","OK","SD","TX","WV"}),0,0)</f>
        <v>0</v>
      </c>
      <c r="AQ226">
        <f>IF(OR(AO226={"AR","MO","MS","MT","OH","VT"}),1,0)</f>
        <v>0</v>
      </c>
      <c r="AR226">
        <f>IF(OR(AO226={"FL","GA","ME","ND","NH","SC","TN","WA","WI","WI","WY"}),2,0)</f>
        <v>0</v>
      </c>
      <c r="AS226">
        <f>IF(OR(AO226={"LN","UT"}),3,0)</f>
        <v>0</v>
      </c>
      <c r="AT226">
        <f>IF(OR(AO226={"AL","CO","VA"}),4,0)</f>
        <v>4</v>
      </c>
      <c r="AU226">
        <f>IF(OR(AO226={"DE","MN","NC","NE","OR","PA"}),5,0)</f>
        <v>0</v>
      </c>
      <c r="AV226">
        <f>IF(OR(AO226={"LA","MI","RI"}),7,0)</f>
        <v>0</v>
      </c>
      <c r="AW226">
        <f>IF(OR(AO226={"CA","IL","MD"}),8,0)</f>
        <v>0</v>
      </c>
      <c r="AX226">
        <f>IF(OR(AO226={"CT","DC","MA"}),9,0)</f>
        <v>0</v>
      </c>
      <c r="AY226">
        <f>IF(OR(AO226={"NJ","NY"}),10,0)</f>
        <v>0</v>
      </c>
      <c r="AZ226">
        <f t="shared" si="69"/>
        <v>4</v>
      </c>
      <c r="BA226">
        <f t="shared" si="56"/>
        <v>0</v>
      </c>
      <c r="BB226">
        <f t="shared" si="57"/>
        <v>1</v>
      </c>
    </row>
    <row r="227" spans="1:54" x14ac:dyDescent="0.25">
      <c r="A227">
        <v>283</v>
      </c>
      <c r="B227" t="s">
        <v>644</v>
      </c>
      <c r="C227" t="s">
        <v>645</v>
      </c>
      <c r="D227" s="1">
        <v>36955</v>
      </c>
      <c r="E227" s="3">
        <v>0</v>
      </c>
      <c r="F227" s="3">
        <v>1</v>
      </c>
      <c r="G227" s="3">
        <v>0</v>
      </c>
      <c r="I227" s="3">
        <v>15</v>
      </c>
      <c r="J227" s="3">
        <f t="shared" si="58"/>
        <v>1</v>
      </c>
      <c r="K227" s="3">
        <f t="shared" si="59"/>
        <v>0</v>
      </c>
      <c r="L227" s="3">
        <f t="shared" si="60"/>
        <v>0</v>
      </c>
      <c r="M227" s="3">
        <f t="shared" si="61"/>
        <v>0</v>
      </c>
      <c r="N227" s="3">
        <f t="shared" si="62"/>
        <v>0</v>
      </c>
      <c r="O227" s="3">
        <f t="shared" si="63"/>
        <v>0</v>
      </c>
      <c r="P227" s="3">
        <f t="shared" si="64"/>
        <v>0</v>
      </c>
      <c r="Q227" s="3">
        <f t="shared" si="65"/>
        <v>0</v>
      </c>
      <c r="R227" s="3" t="s">
        <v>1171</v>
      </c>
      <c r="S227" t="s">
        <v>646</v>
      </c>
      <c r="T227">
        <v>2</v>
      </c>
      <c r="U227">
        <v>13</v>
      </c>
      <c r="V227">
        <v>15</v>
      </c>
      <c r="W227">
        <f t="shared" si="66"/>
        <v>1</v>
      </c>
      <c r="X227">
        <f t="shared" si="67"/>
        <v>0</v>
      </c>
      <c r="Y227" t="s">
        <v>144</v>
      </c>
      <c r="Z227">
        <f t="shared" si="68"/>
        <v>0</v>
      </c>
      <c r="AA227">
        <f>IF(OR(AE227={"Native american","native american or alaska native"}),1,0)</f>
        <v>0</v>
      </c>
      <c r="AB227">
        <f>IF(OR(AE227={"asian","asian american"}),1,0)</f>
        <v>0</v>
      </c>
      <c r="AC227">
        <f>IF(OR(AE227={"black american or african american","black"}),1,0)</f>
        <v>0</v>
      </c>
      <c r="AD227">
        <f>IF(OR(AE227={"White","White American or European American"}),1,0)</f>
        <v>1</v>
      </c>
      <c r="AE227" t="s">
        <v>61</v>
      </c>
      <c r="AF227">
        <f>IF(OR(AH227={"female","f"}),1,0)</f>
        <v>0</v>
      </c>
      <c r="AG227">
        <f>IF(OR(AH227={"m","male"}),1,0)</f>
        <v>1</v>
      </c>
      <c r="AH227" t="s">
        <v>54</v>
      </c>
      <c r="AI227">
        <v>32.863572769999998</v>
      </c>
      <c r="AJ227">
        <v>-117.1281628</v>
      </c>
      <c r="AK227">
        <v>32.863573000000002</v>
      </c>
      <c r="AL227">
        <v>-117.128163</v>
      </c>
      <c r="AM227" t="s">
        <v>1060</v>
      </c>
      <c r="AN227" t="str">
        <f t="shared" si="70"/>
        <v>CA 92145, USA</v>
      </c>
      <c r="AO227" t="str">
        <f t="shared" si="55"/>
        <v>CA</v>
      </c>
      <c r="AP227">
        <f>IF(OR(AO227={"AZ","ID","KS","KY","LA","NM","NV","OK","SD","TX","WV"}),0,0)</f>
        <v>0</v>
      </c>
      <c r="AQ227">
        <f>IF(OR(AO227={"AR","MO","MS","MT","OH","VT"}),1,0)</f>
        <v>0</v>
      </c>
      <c r="AR227">
        <f>IF(OR(AO227={"FL","GA","ME","ND","NH","SC","TN","WA","WI","WI","WY"}),2,0)</f>
        <v>0</v>
      </c>
      <c r="AS227">
        <f>IF(OR(AO227={"LN","UT"}),3,0)</f>
        <v>0</v>
      </c>
      <c r="AT227">
        <f>IF(OR(AO227={"AL","CO","VA"}),4,0)</f>
        <v>0</v>
      </c>
      <c r="AU227">
        <f>IF(OR(AO227={"DE","MN","NC","NE","OR","PA"}),5,0)</f>
        <v>0</v>
      </c>
      <c r="AV227">
        <f>IF(OR(AO227={"LA","MI","RI"}),7,0)</f>
        <v>0</v>
      </c>
      <c r="AW227">
        <f>IF(OR(AO227={"CA","IL","MD"}),8,0)</f>
        <v>8</v>
      </c>
      <c r="AX227">
        <f>IF(OR(AO227={"CT","DC","MA"}),9,0)</f>
        <v>0</v>
      </c>
      <c r="AY227">
        <f>IF(OR(AO227={"NJ","NY"}),10,0)</f>
        <v>0</v>
      </c>
      <c r="AZ227">
        <f t="shared" si="69"/>
        <v>8</v>
      </c>
      <c r="BA227">
        <f t="shared" si="56"/>
        <v>1</v>
      </c>
      <c r="BB227">
        <f t="shared" si="57"/>
        <v>0</v>
      </c>
    </row>
    <row r="228" spans="1:54" x14ac:dyDescent="0.25">
      <c r="A228">
        <v>284</v>
      </c>
      <c r="B228" t="s">
        <v>647</v>
      </c>
      <c r="C228" t="s">
        <v>648</v>
      </c>
      <c r="D228" s="1">
        <v>36927</v>
      </c>
      <c r="E228" s="3">
        <v>0</v>
      </c>
      <c r="F228" s="3">
        <v>0</v>
      </c>
      <c r="G228" s="3">
        <v>0</v>
      </c>
      <c r="I228" s="3">
        <v>66</v>
      </c>
      <c r="J228" s="3">
        <f t="shared" si="58"/>
        <v>0</v>
      </c>
      <c r="K228" s="3">
        <f t="shared" si="59"/>
        <v>0</v>
      </c>
      <c r="L228" s="3">
        <f t="shared" si="60"/>
        <v>0</v>
      </c>
      <c r="M228" s="3">
        <f t="shared" si="61"/>
        <v>0</v>
      </c>
      <c r="N228" s="3">
        <f t="shared" si="62"/>
        <v>0</v>
      </c>
      <c r="O228" s="3">
        <f t="shared" si="63"/>
        <v>0</v>
      </c>
      <c r="P228" s="3">
        <f t="shared" si="64"/>
        <v>0</v>
      </c>
      <c r="Q228" s="3">
        <f t="shared" si="65"/>
        <v>1</v>
      </c>
      <c r="R228" s="3" t="s">
        <v>1164</v>
      </c>
      <c r="S228" t="s">
        <v>649</v>
      </c>
      <c r="T228">
        <v>5</v>
      </c>
      <c r="U228">
        <v>4</v>
      </c>
      <c r="V228">
        <v>9</v>
      </c>
      <c r="W228">
        <f t="shared" si="66"/>
        <v>1</v>
      </c>
      <c r="X228">
        <f t="shared" si="67"/>
        <v>0</v>
      </c>
      <c r="Y228" t="s">
        <v>144</v>
      </c>
      <c r="Z228">
        <f t="shared" si="68"/>
        <v>0</v>
      </c>
      <c r="AA228">
        <f>IF(OR(AE228={"Native american","native american or alaska native"}),1,0)</f>
        <v>0</v>
      </c>
      <c r="AB228">
        <f>IF(OR(AE228={"asian","asian american"}),1,0)</f>
        <v>0</v>
      </c>
      <c r="AC228">
        <f>IF(OR(AE228={"black american or african american","black"}),1,0)</f>
        <v>1</v>
      </c>
      <c r="AD228">
        <f>IF(OR(AE228={"White","White American or European American"}),1,0)</f>
        <v>0</v>
      </c>
      <c r="AE228" t="s">
        <v>540</v>
      </c>
      <c r="AF228">
        <f>IF(OR(AH228={"female","f"}),1,0)</f>
        <v>0</v>
      </c>
      <c r="AG228">
        <f>IF(OR(AH228={"m","male"}),1,0)</f>
        <v>1</v>
      </c>
      <c r="AH228" t="s">
        <v>54</v>
      </c>
      <c r="AI228">
        <v>41.900586500000003</v>
      </c>
      <c r="AJ228">
        <v>-87.856727699999993</v>
      </c>
      <c r="AK228">
        <v>41.900587000000002</v>
      </c>
      <c r="AL228">
        <v>-87.856728000000004</v>
      </c>
      <c r="AM228" t="s">
        <v>1061</v>
      </c>
      <c r="AN228" t="str">
        <f t="shared" si="70"/>
        <v>IL 60160, USA</v>
      </c>
      <c r="AO228" t="str">
        <f t="shared" si="55"/>
        <v>IL</v>
      </c>
      <c r="AP228">
        <f>IF(OR(AO228={"AZ","ID","KS","KY","LA","NM","NV","OK","SD","TX","WV"}),0,0)</f>
        <v>0</v>
      </c>
      <c r="AQ228">
        <f>IF(OR(AO228={"AR","MO","MS","MT","OH","VT"}),1,0)</f>
        <v>0</v>
      </c>
      <c r="AR228">
        <f>IF(OR(AO228={"FL","GA","ME","ND","NH","SC","TN","WA","WI","WI","WY"}),2,0)</f>
        <v>0</v>
      </c>
      <c r="AS228">
        <f>IF(OR(AO228={"LN","UT"}),3,0)</f>
        <v>0</v>
      </c>
      <c r="AT228">
        <f>IF(OR(AO228={"AL","CO","VA"}),4,0)</f>
        <v>0</v>
      </c>
      <c r="AU228">
        <f>IF(OR(AO228={"DE","MN","NC","NE","OR","PA"}),5,0)</f>
        <v>0</v>
      </c>
      <c r="AV228">
        <f>IF(OR(AO228={"LA","MI","RI"}),7,0)</f>
        <v>0</v>
      </c>
      <c r="AW228">
        <f>IF(OR(AO228={"CA","IL","MD"}),8,0)</f>
        <v>8</v>
      </c>
      <c r="AX228">
        <f>IF(OR(AO228={"CT","DC","MA"}),9,0)</f>
        <v>0</v>
      </c>
      <c r="AY228">
        <f>IF(OR(AO228={"NJ","NY"}),10,0)</f>
        <v>0</v>
      </c>
      <c r="AZ228">
        <f t="shared" si="69"/>
        <v>8</v>
      </c>
      <c r="BA228">
        <f t="shared" si="56"/>
        <v>1</v>
      </c>
      <c r="BB228">
        <f t="shared" si="57"/>
        <v>0</v>
      </c>
    </row>
    <row r="229" spans="1:54" x14ac:dyDescent="0.25">
      <c r="A229">
        <v>287</v>
      </c>
      <c r="B229" t="s">
        <v>650</v>
      </c>
      <c r="C229" t="s">
        <v>651</v>
      </c>
      <c r="D229" s="1">
        <v>36886</v>
      </c>
      <c r="E229" s="3">
        <v>0</v>
      </c>
      <c r="F229" s="3">
        <v>0</v>
      </c>
      <c r="G229" s="3">
        <v>0</v>
      </c>
      <c r="I229" s="3">
        <v>42</v>
      </c>
      <c r="J229" s="3">
        <f t="shared" si="58"/>
        <v>0</v>
      </c>
      <c r="K229" s="3">
        <f t="shared" si="59"/>
        <v>0</v>
      </c>
      <c r="L229" s="3">
        <f t="shared" si="60"/>
        <v>0</v>
      </c>
      <c r="M229" s="3">
        <f t="shared" si="61"/>
        <v>0</v>
      </c>
      <c r="N229" s="3">
        <f t="shared" si="62"/>
        <v>0</v>
      </c>
      <c r="O229" s="3">
        <f t="shared" si="63"/>
        <v>0</v>
      </c>
      <c r="P229" s="3">
        <f t="shared" si="64"/>
        <v>0</v>
      </c>
      <c r="Q229" s="3">
        <f t="shared" si="65"/>
        <v>1</v>
      </c>
      <c r="R229" s="3" t="s">
        <v>1164</v>
      </c>
      <c r="S229" t="s">
        <v>652</v>
      </c>
      <c r="T229">
        <v>7</v>
      </c>
      <c r="U229">
        <v>0</v>
      </c>
      <c r="V229">
        <v>7</v>
      </c>
      <c r="W229">
        <f t="shared" si="66"/>
        <v>1</v>
      </c>
      <c r="X229">
        <f t="shared" si="67"/>
        <v>0</v>
      </c>
      <c r="Y229" t="s">
        <v>144</v>
      </c>
      <c r="Z229">
        <f t="shared" si="68"/>
        <v>0</v>
      </c>
      <c r="AA229">
        <f>IF(OR(AE229={"Native american","native american or alaska native"}),1,0)</f>
        <v>0</v>
      </c>
      <c r="AB229">
        <f>IF(OR(AE229={"asian","asian american"}),1,0)</f>
        <v>0</v>
      </c>
      <c r="AC229">
        <f>IF(OR(AE229={"black american or african american","black"}),1,0)</f>
        <v>0</v>
      </c>
      <c r="AD229">
        <f>IF(OR(AE229={"White","White American or European American"}),1,0)</f>
        <v>0</v>
      </c>
      <c r="AE229" t="s">
        <v>110</v>
      </c>
      <c r="AF229">
        <f>IF(OR(AH229={"female","f"}),1,0)</f>
        <v>0</v>
      </c>
      <c r="AG229">
        <f>IF(OR(AH229={"m","male"}),1,0)</f>
        <v>1</v>
      </c>
      <c r="AH229" t="s">
        <v>54</v>
      </c>
      <c r="AI229">
        <v>42.30904091</v>
      </c>
      <c r="AJ229">
        <v>-71.10271358</v>
      </c>
      <c r="AK229">
        <v>42.309041000000001</v>
      </c>
      <c r="AL229">
        <v>-71.102714000000006</v>
      </c>
      <c r="AM229" t="s">
        <v>1062</v>
      </c>
      <c r="AN229" t="str">
        <f t="shared" si="70"/>
        <v>MA 02130, USA</v>
      </c>
      <c r="AO229" t="str">
        <f t="shared" si="55"/>
        <v>MA</v>
      </c>
      <c r="AP229">
        <f>IF(OR(AO229={"AZ","ID","KS","KY","LA","NM","NV","OK","SD","TX","WV"}),0,0)</f>
        <v>0</v>
      </c>
      <c r="AQ229">
        <f>IF(OR(AO229={"AR","MO","MS","MT","OH","VT"}),1,0)</f>
        <v>0</v>
      </c>
      <c r="AR229">
        <f>IF(OR(AO229={"FL","GA","ME","ND","NH","SC","TN","WA","WI","WI","WY"}),2,0)</f>
        <v>0</v>
      </c>
      <c r="AS229">
        <f>IF(OR(AO229={"LN","UT"}),3,0)</f>
        <v>0</v>
      </c>
      <c r="AT229">
        <f>IF(OR(AO229={"AL","CO","VA"}),4,0)</f>
        <v>0</v>
      </c>
      <c r="AU229">
        <f>IF(OR(AO229={"DE","MN","NC","NE","OR","PA"}),5,0)</f>
        <v>0</v>
      </c>
      <c r="AV229">
        <f>IF(OR(AO229={"LA","MI","RI"}),7,0)</f>
        <v>0</v>
      </c>
      <c r="AW229">
        <f>IF(OR(AO229={"CA","IL","MD"}),8,0)</f>
        <v>0</v>
      </c>
      <c r="AX229">
        <f>IF(OR(AO229={"CT","DC","MA"}),9,0)</f>
        <v>9</v>
      </c>
      <c r="AY229">
        <f>IF(OR(AO229={"NJ","NY"}),10,0)</f>
        <v>0</v>
      </c>
      <c r="AZ229">
        <f t="shared" si="69"/>
        <v>9</v>
      </c>
      <c r="BA229">
        <f t="shared" si="56"/>
        <v>1</v>
      </c>
      <c r="BB229">
        <f t="shared" si="57"/>
        <v>0</v>
      </c>
    </row>
    <row r="230" spans="1:54" x14ac:dyDescent="0.25">
      <c r="A230">
        <v>288</v>
      </c>
      <c r="B230" t="s">
        <v>653</v>
      </c>
      <c r="C230" t="s">
        <v>654</v>
      </c>
      <c r="D230" s="1">
        <v>36524</v>
      </c>
      <c r="E230" s="3">
        <v>0</v>
      </c>
      <c r="F230" s="3">
        <v>0</v>
      </c>
      <c r="G230" s="3">
        <v>0</v>
      </c>
      <c r="I230" s="3">
        <v>36</v>
      </c>
      <c r="J230" s="3">
        <f t="shared" si="58"/>
        <v>0</v>
      </c>
      <c r="K230" s="3">
        <f t="shared" si="59"/>
        <v>0</v>
      </c>
      <c r="L230" s="3">
        <f t="shared" si="60"/>
        <v>0</v>
      </c>
      <c r="M230" s="3">
        <f t="shared" si="61"/>
        <v>0</v>
      </c>
      <c r="N230" s="3">
        <f t="shared" si="62"/>
        <v>0</v>
      </c>
      <c r="O230" s="3">
        <f t="shared" si="63"/>
        <v>0</v>
      </c>
      <c r="P230" s="3">
        <f t="shared" si="64"/>
        <v>0</v>
      </c>
      <c r="Q230" s="3">
        <f t="shared" si="65"/>
        <v>1</v>
      </c>
      <c r="R230" s="3" t="s">
        <v>1164</v>
      </c>
      <c r="S230" t="s">
        <v>655</v>
      </c>
      <c r="T230">
        <v>5</v>
      </c>
      <c r="U230">
        <v>3</v>
      </c>
      <c r="V230">
        <v>8</v>
      </c>
      <c r="W230">
        <f t="shared" si="66"/>
        <v>0</v>
      </c>
      <c r="X230">
        <f t="shared" si="67"/>
        <v>1</v>
      </c>
      <c r="Y230" t="s">
        <v>19</v>
      </c>
      <c r="Z230">
        <f t="shared" si="68"/>
        <v>1</v>
      </c>
      <c r="AA230">
        <f>IF(OR(AE230={"Native american","native american or alaska native"}),1,0)</f>
        <v>0</v>
      </c>
      <c r="AB230">
        <f>IF(OR(AE230={"asian","asian american"}),1,0)</f>
        <v>0</v>
      </c>
      <c r="AC230">
        <f>IF(OR(AE230={"black american or african american","black"}),1,0)</f>
        <v>0</v>
      </c>
      <c r="AD230">
        <f>IF(OR(AE230={"White","White American or European American"}),1,0)</f>
        <v>0</v>
      </c>
      <c r="AE230" t="s">
        <v>39</v>
      </c>
      <c r="AF230">
        <f>IF(OR(AH230={"female","f"}),1,0)</f>
        <v>0</v>
      </c>
      <c r="AG230">
        <f>IF(OR(AH230={"m","male"}),1,0)</f>
        <v>1</v>
      </c>
      <c r="AH230" t="s">
        <v>54</v>
      </c>
      <c r="AI230">
        <v>27.9477595</v>
      </c>
      <c r="AJ230">
        <v>-82.458444</v>
      </c>
      <c r="AK230">
        <v>27.947759999999999</v>
      </c>
      <c r="AL230">
        <v>-82.458444</v>
      </c>
      <c r="AM230" t="s">
        <v>1063</v>
      </c>
      <c r="AN230" t="str">
        <f t="shared" si="70"/>
        <v>FL 33602, USA</v>
      </c>
      <c r="AO230" t="str">
        <f t="shared" si="55"/>
        <v>FL</v>
      </c>
      <c r="AP230">
        <f>IF(OR(AO230={"AZ","ID","KS","KY","LA","NM","NV","OK","SD","TX","WV"}),0,0)</f>
        <v>0</v>
      </c>
      <c r="AQ230">
        <f>IF(OR(AO230={"AR","MO","MS","MT","OH","VT"}),1,0)</f>
        <v>0</v>
      </c>
      <c r="AR230">
        <f>IF(OR(AO230={"FL","GA","ME","ND","NH","SC","TN","WA","WI","WI","WY"}),2,0)</f>
        <v>2</v>
      </c>
      <c r="AS230">
        <f>IF(OR(AO230={"LN","UT"}),3,0)</f>
        <v>0</v>
      </c>
      <c r="AT230">
        <f>IF(OR(AO230={"AL","CO","VA"}),4,0)</f>
        <v>0</v>
      </c>
      <c r="AU230">
        <f>IF(OR(AO230={"DE","MN","NC","NE","OR","PA"}),5,0)</f>
        <v>0</v>
      </c>
      <c r="AV230">
        <f>IF(OR(AO230={"LA","MI","RI"}),7,0)</f>
        <v>0</v>
      </c>
      <c r="AW230">
        <f>IF(OR(AO230={"CA","IL","MD"}),8,0)</f>
        <v>0</v>
      </c>
      <c r="AX230">
        <f>IF(OR(AO230={"CT","DC","MA"}),9,0)</f>
        <v>0</v>
      </c>
      <c r="AY230">
        <f>IF(OR(AO230={"NJ","NY"}),10,0)</f>
        <v>0</v>
      </c>
      <c r="AZ230">
        <f t="shared" si="69"/>
        <v>2</v>
      </c>
      <c r="BA230">
        <f t="shared" si="56"/>
        <v>0</v>
      </c>
      <c r="BB230">
        <f t="shared" si="57"/>
        <v>1</v>
      </c>
    </row>
    <row r="231" spans="1:54" x14ac:dyDescent="0.25">
      <c r="A231">
        <v>290</v>
      </c>
      <c r="B231" t="s">
        <v>656</v>
      </c>
      <c r="C231" t="s">
        <v>657</v>
      </c>
      <c r="D231" s="1">
        <v>36500</v>
      </c>
      <c r="E231" s="3">
        <v>0</v>
      </c>
      <c r="F231" s="3">
        <v>0</v>
      </c>
      <c r="G231" s="3">
        <v>0</v>
      </c>
      <c r="I231" s="3">
        <v>13</v>
      </c>
      <c r="J231" s="3">
        <f t="shared" si="58"/>
        <v>1</v>
      </c>
      <c r="K231" s="3">
        <f t="shared" si="59"/>
        <v>0</v>
      </c>
      <c r="L231" s="3">
        <f t="shared" si="60"/>
        <v>0</v>
      </c>
      <c r="M231" s="3">
        <f t="shared" si="61"/>
        <v>0</v>
      </c>
      <c r="N231" s="3">
        <f t="shared" si="62"/>
        <v>0</v>
      </c>
      <c r="O231" s="3">
        <f t="shared" si="63"/>
        <v>0</v>
      </c>
      <c r="P231" s="3">
        <f t="shared" si="64"/>
        <v>0</v>
      </c>
      <c r="Q231" s="3">
        <f t="shared" si="65"/>
        <v>0</v>
      </c>
      <c r="R231" s="3" t="s">
        <v>1171</v>
      </c>
      <c r="S231" t="s">
        <v>658</v>
      </c>
      <c r="T231">
        <v>0</v>
      </c>
      <c r="U231">
        <v>4</v>
      </c>
      <c r="V231">
        <v>4</v>
      </c>
      <c r="W231">
        <f t="shared" si="66"/>
        <v>1</v>
      </c>
      <c r="X231">
        <f t="shared" si="67"/>
        <v>0</v>
      </c>
      <c r="Y231" t="s">
        <v>144</v>
      </c>
      <c r="Z231">
        <f t="shared" si="68"/>
        <v>0</v>
      </c>
      <c r="AA231">
        <f>IF(OR(AE231={"Native american","native american or alaska native"}),1,0)</f>
        <v>0</v>
      </c>
      <c r="AB231">
        <f>IF(OR(AE231={"asian","asian american"}),1,0)</f>
        <v>0</v>
      </c>
      <c r="AC231">
        <f>IF(OR(AE231={"black american or african american","black"}),1,0)</f>
        <v>0</v>
      </c>
      <c r="AD231">
        <f>IF(OR(AE231={"White","White American or European American"}),1,0)</f>
        <v>1</v>
      </c>
      <c r="AE231" t="s">
        <v>61</v>
      </c>
      <c r="AF231">
        <f>IF(OR(AH231={"female","f"}),1,0)</f>
        <v>0</v>
      </c>
      <c r="AG231">
        <f>IF(OR(AH231={"m","male"}),1,0)</f>
        <v>1</v>
      </c>
      <c r="AH231" t="s">
        <v>54</v>
      </c>
      <c r="AI231">
        <v>35.776699110000003</v>
      </c>
      <c r="AJ231">
        <v>-95.259965960000002</v>
      </c>
      <c r="AK231">
        <v>35.776699000000001</v>
      </c>
      <c r="AL231">
        <v>-95.259966000000006</v>
      </c>
      <c r="AM231" t="s">
        <v>1064</v>
      </c>
      <c r="AN231" t="str">
        <f t="shared" si="70"/>
        <v>OK 74434, USA</v>
      </c>
      <c r="AO231" t="str">
        <f t="shared" si="55"/>
        <v>OK</v>
      </c>
      <c r="AP231">
        <f>IF(OR(AO231={"AZ","ID","KS","KY","LA","NM","NV","OK","SD","TX","WV"}),0,0)</f>
        <v>0</v>
      </c>
      <c r="AQ231">
        <f>IF(OR(AO231={"AR","MO","MS","MT","OH","VT"}),1,0)</f>
        <v>0</v>
      </c>
      <c r="AR231">
        <f>IF(OR(AO231={"FL","GA","ME","ND","NH","SC","TN","WA","WI","WI","WY"}),2,0)</f>
        <v>0</v>
      </c>
      <c r="AS231">
        <f>IF(OR(AO231={"LN","UT"}),3,0)</f>
        <v>0</v>
      </c>
      <c r="AT231">
        <f>IF(OR(AO231={"AL","CO","VA"}),4,0)</f>
        <v>0</v>
      </c>
      <c r="AU231">
        <f>IF(OR(AO231={"DE","MN","NC","NE","OR","PA"}),5,0)</f>
        <v>0</v>
      </c>
      <c r="AV231">
        <f>IF(OR(AO231={"LA","MI","RI"}),7,0)</f>
        <v>0</v>
      </c>
      <c r="AW231">
        <f>IF(OR(AO231={"CA","IL","MD"}),8,0)</f>
        <v>0</v>
      </c>
      <c r="AX231">
        <f>IF(OR(AO231={"CT","DC","MA"}),9,0)</f>
        <v>0</v>
      </c>
      <c r="AY231">
        <f>IF(OR(AO231={"NJ","NY"}),10,0)</f>
        <v>0</v>
      </c>
      <c r="AZ231">
        <f t="shared" si="69"/>
        <v>0</v>
      </c>
      <c r="BA231">
        <f t="shared" si="56"/>
        <v>0</v>
      </c>
      <c r="BB231">
        <f t="shared" si="57"/>
        <v>1</v>
      </c>
    </row>
    <row r="232" spans="1:54" x14ac:dyDescent="0.25">
      <c r="A232">
        <v>292</v>
      </c>
      <c r="B232" t="s">
        <v>660</v>
      </c>
      <c r="C232" t="s">
        <v>659</v>
      </c>
      <c r="D232" s="1">
        <v>36466</v>
      </c>
      <c r="E232" s="3">
        <v>0</v>
      </c>
      <c r="F232" s="3">
        <v>0</v>
      </c>
      <c r="G232" s="3">
        <v>0</v>
      </c>
      <c r="I232" s="3">
        <v>40</v>
      </c>
      <c r="J232" s="3">
        <f t="shared" si="58"/>
        <v>0</v>
      </c>
      <c r="K232" s="3">
        <f t="shared" si="59"/>
        <v>0</v>
      </c>
      <c r="L232" s="3">
        <f t="shared" si="60"/>
        <v>0</v>
      </c>
      <c r="M232" s="3">
        <f t="shared" si="61"/>
        <v>0</v>
      </c>
      <c r="N232" s="3">
        <f t="shared" si="62"/>
        <v>0</v>
      </c>
      <c r="O232" s="3">
        <f t="shared" si="63"/>
        <v>0</v>
      </c>
      <c r="P232" s="3">
        <f t="shared" si="64"/>
        <v>0</v>
      </c>
      <c r="Q232" s="3">
        <f t="shared" si="65"/>
        <v>1</v>
      </c>
      <c r="R232" s="3" t="s">
        <v>1164</v>
      </c>
      <c r="S232" t="s">
        <v>661</v>
      </c>
      <c r="T232">
        <v>7</v>
      </c>
      <c r="U232">
        <v>0</v>
      </c>
      <c r="V232">
        <v>7</v>
      </c>
      <c r="W232">
        <f t="shared" si="66"/>
        <v>0</v>
      </c>
      <c r="X232">
        <f t="shared" si="67"/>
        <v>1</v>
      </c>
      <c r="Y232" t="s">
        <v>19</v>
      </c>
      <c r="Z232">
        <f t="shared" si="68"/>
        <v>0</v>
      </c>
      <c r="AA232">
        <f>IF(OR(AE232={"Native american","native american or alaska native"}),1,0)</f>
        <v>0</v>
      </c>
      <c r="AB232">
        <f>IF(OR(AE232={"asian","asian american"}),1,0)</f>
        <v>1</v>
      </c>
      <c r="AC232">
        <f>IF(OR(AE232={"black american or african american","black"}),1,0)</f>
        <v>0</v>
      </c>
      <c r="AD232">
        <f>IF(OR(AE232={"White","White American or European American"}),1,0)</f>
        <v>0</v>
      </c>
      <c r="AE232" t="s">
        <v>75</v>
      </c>
      <c r="AF232">
        <f>IF(OR(AH232={"female","f"}),1,0)</f>
        <v>0</v>
      </c>
      <c r="AG232">
        <f>IF(OR(AH232={"m","male"}),1,0)</f>
        <v>1</v>
      </c>
      <c r="AH232" t="s">
        <v>54</v>
      </c>
      <c r="AI232">
        <v>21.309106</v>
      </c>
      <c r="AJ232">
        <v>-157.844998</v>
      </c>
      <c r="AK232">
        <v>21.309106</v>
      </c>
      <c r="AL232">
        <v>-157.844998</v>
      </c>
      <c r="AM232" t="s">
        <v>1065</v>
      </c>
      <c r="AN232" t="str">
        <f t="shared" si="70"/>
        <v>HI 96822, USA</v>
      </c>
      <c r="AO232" t="str">
        <f t="shared" si="55"/>
        <v>HI</v>
      </c>
      <c r="AP232">
        <f>IF(OR(AO232={"AZ","ID","KS","KY","LA","NM","NV","OK","SD","TX","WV"}),0,0)</f>
        <v>0</v>
      </c>
      <c r="AQ232">
        <f>IF(OR(AO232={"AR","MO","MS","MT","OH","VT"}),1,0)</f>
        <v>0</v>
      </c>
      <c r="AR232">
        <f>IF(OR(AO232={"FL","GA","ME","ND","NH","SC","TN","WA","WI","WI","WY"}),2,0)</f>
        <v>0</v>
      </c>
      <c r="AS232">
        <f>IF(OR(AO232={"LN","UT"}),3,0)</f>
        <v>0</v>
      </c>
      <c r="AT232">
        <f>IF(OR(AO232={"AL","CO","VA"}),4,0)</f>
        <v>0</v>
      </c>
      <c r="AU232">
        <f>IF(OR(AO232={"DE","MN","NC","NE","OR","PA"}),5,0)</f>
        <v>0</v>
      </c>
      <c r="AV232">
        <f>IF(OR(AO232={"LA","MI","RI"}),7,0)</f>
        <v>0</v>
      </c>
      <c r="AW232">
        <f>IF(OR(AO232={"CA","IL","MD"}),8,0)</f>
        <v>0</v>
      </c>
      <c r="AX232">
        <f>IF(OR(AO232={"CT","DC","MA"}),9,0)</f>
        <v>0</v>
      </c>
      <c r="AY232">
        <f>IF(OR(AO232={"NJ","NY"}),10,0)</f>
        <v>0</v>
      </c>
      <c r="AZ232">
        <f t="shared" si="69"/>
        <v>0</v>
      </c>
      <c r="BA232">
        <f t="shared" si="56"/>
        <v>0</v>
      </c>
      <c r="BB232">
        <f t="shared" si="57"/>
        <v>1</v>
      </c>
    </row>
    <row r="233" spans="1:54" x14ac:dyDescent="0.25">
      <c r="A233">
        <v>294</v>
      </c>
      <c r="B233" t="s">
        <v>663</v>
      </c>
      <c r="C233" t="s">
        <v>662</v>
      </c>
      <c r="D233" s="1">
        <v>36418</v>
      </c>
      <c r="E233" s="3">
        <v>0</v>
      </c>
      <c r="F233" s="3">
        <v>0</v>
      </c>
      <c r="G233" s="3">
        <v>1</v>
      </c>
      <c r="I233" s="3">
        <v>47</v>
      </c>
      <c r="J233" s="3">
        <f t="shared" si="58"/>
        <v>0</v>
      </c>
      <c r="K233" s="3">
        <f t="shared" si="59"/>
        <v>0</v>
      </c>
      <c r="L233" s="3">
        <f t="shared" si="60"/>
        <v>0</v>
      </c>
      <c r="M233" s="3">
        <f t="shared" si="61"/>
        <v>0</v>
      </c>
      <c r="N233" s="3">
        <f t="shared" si="62"/>
        <v>1</v>
      </c>
      <c r="O233" s="3">
        <f t="shared" si="63"/>
        <v>0</v>
      </c>
      <c r="P233" s="3">
        <f t="shared" si="64"/>
        <v>0</v>
      </c>
      <c r="Q233" s="3">
        <f t="shared" si="65"/>
        <v>0</v>
      </c>
      <c r="R233" s="3" t="s">
        <v>1167</v>
      </c>
      <c r="S233" t="s">
        <v>664</v>
      </c>
      <c r="T233">
        <v>8</v>
      </c>
      <c r="U233">
        <v>7</v>
      </c>
      <c r="V233">
        <v>14</v>
      </c>
      <c r="W233">
        <f t="shared" si="66"/>
        <v>0</v>
      </c>
      <c r="X233">
        <f t="shared" si="67"/>
        <v>1</v>
      </c>
      <c r="Y233" t="s">
        <v>19</v>
      </c>
      <c r="Z233">
        <f t="shared" si="68"/>
        <v>0</v>
      </c>
      <c r="AA233">
        <f>IF(OR(AE233={"Native american","native american or alaska native"}),1,0)</f>
        <v>0</v>
      </c>
      <c r="AB233">
        <f>IF(OR(AE233={"asian","asian american"}),1,0)</f>
        <v>0</v>
      </c>
      <c r="AC233">
        <f>IF(OR(AE233={"black american or african american","black"}),1,0)</f>
        <v>0</v>
      </c>
      <c r="AD233">
        <f>IF(OR(AE233={"White","White American or European American"}),1,0)</f>
        <v>1</v>
      </c>
      <c r="AE233" t="s">
        <v>61</v>
      </c>
      <c r="AF233">
        <f>IF(OR(AH233={"female","f"}),1,0)</f>
        <v>0</v>
      </c>
      <c r="AG233">
        <f>IF(OR(AH233={"m","male"}),1,0)</f>
        <v>1</v>
      </c>
      <c r="AH233" t="s">
        <v>54</v>
      </c>
      <c r="AI233">
        <v>32.748021420000001</v>
      </c>
      <c r="AJ233">
        <v>-97.313051479999999</v>
      </c>
      <c r="AK233">
        <v>32.748021000000001</v>
      </c>
      <c r="AL233">
        <v>-97.313051000000002</v>
      </c>
      <c r="AM233" t="s">
        <v>1066</v>
      </c>
      <c r="AN233" t="str">
        <f t="shared" si="70"/>
        <v>TX 76102, USA</v>
      </c>
      <c r="AO233" t="str">
        <f t="shared" si="55"/>
        <v>TX</v>
      </c>
      <c r="AP233">
        <f>IF(OR(AO233={"AZ","ID","KS","KY","LA","NM","NV","OK","SD","TX","WV"}),0,0)</f>
        <v>0</v>
      </c>
      <c r="AQ233">
        <f>IF(OR(AO233={"AR","MO","MS","MT","OH","VT"}),1,0)</f>
        <v>0</v>
      </c>
      <c r="AR233">
        <f>IF(OR(AO233={"FL","GA","ME","ND","NH","SC","TN","WA","WI","WI","WY"}),2,0)</f>
        <v>0</v>
      </c>
      <c r="AS233">
        <f>IF(OR(AO233={"LN","UT"}),3,0)</f>
        <v>0</v>
      </c>
      <c r="AT233">
        <f>IF(OR(AO233={"AL","CO","VA"}),4,0)</f>
        <v>0</v>
      </c>
      <c r="AU233">
        <f>IF(OR(AO233={"DE","MN","NC","NE","OR","PA"}),5,0)</f>
        <v>0</v>
      </c>
      <c r="AV233">
        <f>IF(OR(AO233={"LA","MI","RI"}),7,0)</f>
        <v>0</v>
      </c>
      <c r="AW233">
        <f>IF(OR(AO233={"CA","IL","MD"}),8,0)</f>
        <v>0</v>
      </c>
      <c r="AX233">
        <f>IF(OR(AO233={"CT","DC","MA"}),9,0)</f>
        <v>0</v>
      </c>
      <c r="AY233">
        <f>IF(OR(AO233={"NJ","NY"}),10,0)</f>
        <v>0</v>
      </c>
      <c r="AZ233">
        <f t="shared" si="69"/>
        <v>0</v>
      </c>
      <c r="BA233">
        <f t="shared" si="56"/>
        <v>0</v>
      </c>
      <c r="BB233">
        <f t="shared" si="57"/>
        <v>1</v>
      </c>
    </row>
    <row r="234" spans="1:54" x14ac:dyDescent="0.25">
      <c r="A234">
        <v>296</v>
      </c>
      <c r="B234" t="s">
        <v>666</v>
      </c>
      <c r="C234" t="s">
        <v>665</v>
      </c>
      <c r="D234" s="1">
        <v>36370</v>
      </c>
      <c r="E234" s="3">
        <v>0</v>
      </c>
      <c r="F234" s="3">
        <v>0</v>
      </c>
      <c r="G234" s="3">
        <v>1</v>
      </c>
      <c r="I234" s="3">
        <v>44</v>
      </c>
      <c r="J234" s="3">
        <f t="shared" si="58"/>
        <v>0</v>
      </c>
      <c r="K234" s="3">
        <f t="shared" si="59"/>
        <v>0</v>
      </c>
      <c r="L234" s="3">
        <f t="shared" si="60"/>
        <v>0</v>
      </c>
      <c r="M234" s="3">
        <f t="shared" si="61"/>
        <v>0</v>
      </c>
      <c r="N234" s="3">
        <f t="shared" si="62"/>
        <v>0</v>
      </c>
      <c r="O234" s="3">
        <f t="shared" si="63"/>
        <v>0</v>
      </c>
      <c r="P234" s="3">
        <f t="shared" si="64"/>
        <v>0</v>
      </c>
      <c r="Q234" s="3">
        <f t="shared" si="65"/>
        <v>1</v>
      </c>
      <c r="R234" s="3" t="s">
        <v>1164</v>
      </c>
      <c r="S234" t="s">
        <v>667</v>
      </c>
      <c r="T234">
        <v>10</v>
      </c>
      <c r="U234">
        <v>12</v>
      </c>
      <c r="V234">
        <v>21</v>
      </c>
      <c r="W234">
        <f t="shared" si="66"/>
        <v>0</v>
      </c>
      <c r="X234">
        <f t="shared" si="67"/>
        <v>1</v>
      </c>
      <c r="Y234" t="s">
        <v>19</v>
      </c>
      <c r="Z234">
        <f t="shared" si="68"/>
        <v>0</v>
      </c>
      <c r="AA234">
        <f>IF(OR(AE234={"Native american","native american or alaska native"}),1,0)</f>
        <v>0</v>
      </c>
      <c r="AB234">
        <f>IF(OR(AE234={"asian","asian american"}),1,0)</f>
        <v>0</v>
      </c>
      <c r="AC234">
        <f>IF(OR(AE234={"black american or african american","black"}),1,0)</f>
        <v>0</v>
      </c>
      <c r="AD234">
        <f>IF(OR(AE234={"White","White American or European American"}),1,0)</f>
        <v>1</v>
      </c>
      <c r="AE234" t="s">
        <v>61</v>
      </c>
      <c r="AF234">
        <f>IF(OR(AH234={"female","f"}),1,0)</f>
        <v>0</v>
      </c>
      <c r="AG234">
        <f>IF(OR(AH234={"m","male"}),1,0)</f>
        <v>1</v>
      </c>
      <c r="AH234" t="s">
        <v>54</v>
      </c>
      <c r="AI234">
        <v>33.762996899999997</v>
      </c>
      <c r="AJ234">
        <v>-84.423132800000005</v>
      </c>
      <c r="AK234">
        <v>33.762996999999999</v>
      </c>
      <c r="AL234">
        <v>-84.423133000000007</v>
      </c>
      <c r="AM234" t="s">
        <v>1067</v>
      </c>
      <c r="AN234" t="str">
        <f t="shared" si="70"/>
        <v>GA 30314, USA</v>
      </c>
      <c r="AO234" t="str">
        <f t="shared" si="55"/>
        <v>GA</v>
      </c>
      <c r="AP234">
        <f>IF(OR(AO234={"AZ","ID","KS","KY","LA","NM","NV","OK","SD","TX","WV"}),0,0)</f>
        <v>0</v>
      </c>
      <c r="AQ234">
        <f>IF(OR(AO234={"AR","MO","MS","MT","OH","VT"}),1,0)</f>
        <v>0</v>
      </c>
      <c r="AR234">
        <f>IF(OR(AO234={"FL","GA","ME","ND","NH","SC","TN","WA","WI","WI","WY"}),2,0)</f>
        <v>2</v>
      </c>
      <c r="AS234">
        <f>IF(OR(AO234={"LN","UT"}),3,0)</f>
        <v>0</v>
      </c>
      <c r="AT234">
        <f>IF(OR(AO234={"AL","CO","VA"}),4,0)</f>
        <v>0</v>
      </c>
      <c r="AU234">
        <f>IF(OR(AO234={"DE","MN","NC","NE","OR","PA"}),5,0)</f>
        <v>0</v>
      </c>
      <c r="AV234">
        <f>IF(OR(AO234={"LA","MI","RI"}),7,0)</f>
        <v>0</v>
      </c>
      <c r="AW234">
        <f>IF(OR(AO234={"CA","IL","MD"}),8,0)</f>
        <v>0</v>
      </c>
      <c r="AX234">
        <f>IF(OR(AO234={"CT","DC","MA"}),9,0)</f>
        <v>0</v>
      </c>
      <c r="AY234">
        <f>IF(OR(AO234={"NJ","NY"}),10,0)</f>
        <v>0</v>
      </c>
      <c r="AZ234">
        <f t="shared" si="69"/>
        <v>2</v>
      </c>
      <c r="BA234">
        <f t="shared" si="56"/>
        <v>0</v>
      </c>
      <c r="BB234">
        <f t="shared" si="57"/>
        <v>1</v>
      </c>
    </row>
    <row r="235" spans="1:54" x14ac:dyDescent="0.25">
      <c r="A235">
        <v>297</v>
      </c>
      <c r="B235" t="s">
        <v>668</v>
      </c>
      <c r="C235" t="s">
        <v>276</v>
      </c>
      <c r="D235" s="1">
        <v>36300</v>
      </c>
      <c r="E235" s="3">
        <v>0</v>
      </c>
      <c r="F235" s="3">
        <v>1</v>
      </c>
      <c r="G235" s="3">
        <v>0</v>
      </c>
      <c r="I235" s="3">
        <v>15</v>
      </c>
      <c r="J235" s="3">
        <f t="shared" si="58"/>
        <v>1</v>
      </c>
      <c r="K235" s="3">
        <f t="shared" si="59"/>
        <v>0</v>
      </c>
      <c r="L235" s="3">
        <f t="shared" si="60"/>
        <v>0</v>
      </c>
      <c r="M235" s="3">
        <f t="shared" si="61"/>
        <v>0</v>
      </c>
      <c r="N235" s="3">
        <f t="shared" si="62"/>
        <v>0</v>
      </c>
      <c r="O235" s="3">
        <f t="shared" si="63"/>
        <v>0</v>
      </c>
      <c r="P235" s="3">
        <f t="shared" si="64"/>
        <v>0</v>
      </c>
      <c r="Q235" s="3">
        <f t="shared" si="65"/>
        <v>0</v>
      </c>
      <c r="R235" s="3" t="s">
        <v>1171</v>
      </c>
      <c r="S235" t="s">
        <v>669</v>
      </c>
      <c r="T235">
        <v>0</v>
      </c>
      <c r="U235">
        <v>6</v>
      </c>
      <c r="V235">
        <v>6</v>
      </c>
      <c r="W235">
        <f t="shared" si="66"/>
        <v>1</v>
      </c>
      <c r="X235">
        <f t="shared" si="67"/>
        <v>0</v>
      </c>
      <c r="Y235" t="s">
        <v>144</v>
      </c>
      <c r="Z235">
        <f t="shared" si="68"/>
        <v>0</v>
      </c>
      <c r="AA235">
        <f>IF(OR(AE235={"Native american","native american or alaska native"}),1,0)</f>
        <v>0</v>
      </c>
      <c r="AB235">
        <f>IF(OR(AE235={"asian","asian american"}),1,0)</f>
        <v>0</v>
      </c>
      <c r="AC235">
        <f>IF(OR(AE235={"black american or african american","black"}),1,0)</f>
        <v>0</v>
      </c>
      <c r="AD235">
        <f>IF(OR(AE235={"White","White American or European American"}),1,0)</f>
        <v>1</v>
      </c>
      <c r="AE235" t="s">
        <v>61</v>
      </c>
      <c r="AF235">
        <f>IF(OR(AH235={"female","f"}),1,0)</f>
        <v>0</v>
      </c>
      <c r="AG235">
        <f>IF(OR(AH235={"m","male"}),1,0)</f>
        <v>1</v>
      </c>
      <c r="AH235" t="s">
        <v>54</v>
      </c>
      <c r="AI235">
        <v>33.66086267</v>
      </c>
      <c r="AJ235">
        <v>-84.026885269999994</v>
      </c>
      <c r="AK235">
        <v>33.660862999999999</v>
      </c>
      <c r="AL235">
        <v>-84.026884999999993</v>
      </c>
      <c r="AM235" t="s">
        <v>946</v>
      </c>
      <c r="AN235" t="str">
        <f t="shared" si="70"/>
        <v>GA 30094, USA</v>
      </c>
      <c r="AO235" t="str">
        <f t="shared" si="55"/>
        <v>GA</v>
      </c>
      <c r="AP235">
        <f>IF(OR(AO235={"AZ","ID","KS","KY","LA","NM","NV","OK","SD","TX","WV"}),0,0)</f>
        <v>0</v>
      </c>
      <c r="AQ235">
        <f>IF(OR(AO235={"AR","MO","MS","MT","OH","VT"}),1,0)</f>
        <v>0</v>
      </c>
      <c r="AR235">
        <f>IF(OR(AO235={"FL","GA","ME","ND","NH","SC","TN","WA","WI","WI","WY"}),2,0)</f>
        <v>2</v>
      </c>
      <c r="AS235">
        <f>IF(OR(AO235={"LN","UT"}),3,0)</f>
        <v>0</v>
      </c>
      <c r="AT235">
        <f>IF(OR(AO235={"AL","CO","VA"}),4,0)</f>
        <v>0</v>
      </c>
      <c r="AU235">
        <f>IF(OR(AO235={"DE","MN","NC","NE","OR","PA"}),5,0)</f>
        <v>0</v>
      </c>
      <c r="AV235">
        <f>IF(OR(AO235={"LA","MI","RI"}),7,0)</f>
        <v>0</v>
      </c>
      <c r="AW235">
        <f>IF(OR(AO235={"CA","IL","MD"}),8,0)</f>
        <v>0</v>
      </c>
      <c r="AX235">
        <f>IF(OR(AO235={"CT","DC","MA"}),9,0)</f>
        <v>0</v>
      </c>
      <c r="AY235">
        <f>IF(OR(AO235={"NJ","NY"}),10,0)</f>
        <v>0</v>
      </c>
      <c r="AZ235">
        <f t="shared" si="69"/>
        <v>2</v>
      </c>
      <c r="BA235">
        <f t="shared" si="56"/>
        <v>0</v>
      </c>
      <c r="BB235">
        <f t="shared" si="57"/>
        <v>1</v>
      </c>
    </row>
    <row r="236" spans="1:54" x14ac:dyDescent="0.25">
      <c r="A236">
        <v>298</v>
      </c>
      <c r="B236" t="s">
        <v>670</v>
      </c>
      <c r="C236" t="s">
        <v>671</v>
      </c>
      <c r="D236" s="1">
        <v>36270</v>
      </c>
      <c r="E236" s="3">
        <v>0</v>
      </c>
      <c r="F236" s="3">
        <v>0</v>
      </c>
      <c r="G236" s="3">
        <v>1</v>
      </c>
      <c r="I236" s="3">
        <v>18</v>
      </c>
      <c r="J236" s="3">
        <f t="shared" si="58"/>
        <v>1</v>
      </c>
      <c r="K236" s="3">
        <f t="shared" si="59"/>
        <v>0</v>
      </c>
      <c r="L236" s="3">
        <f t="shared" si="60"/>
        <v>0</v>
      </c>
      <c r="M236" s="3">
        <f t="shared" si="61"/>
        <v>0</v>
      </c>
      <c r="N236" s="3">
        <f t="shared" si="62"/>
        <v>0</v>
      </c>
      <c r="O236" s="3">
        <f t="shared" si="63"/>
        <v>0</v>
      </c>
      <c r="P236" s="3">
        <f t="shared" si="64"/>
        <v>0</v>
      </c>
      <c r="Q236" s="3">
        <f t="shared" si="65"/>
        <v>0</v>
      </c>
      <c r="R236" s="3" t="s">
        <v>1171</v>
      </c>
      <c r="S236" t="s">
        <v>672</v>
      </c>
      <c r="T236">
        <v>13</v>
      </c>
      <c r="U236">
        <v>24</v>
      </c>
      <c r="V236">
        <v>37</v>
      </c>
      <c r="W236">
        <f t="shared" si="66"/>
        <v>0</v>
      </c>
      <c r="X236">
        <f t="shared" si="67"/>
        <v>1</v>
      </c>
      <c r="Y236" t="s">
        <v>19</v>
      </c>
      <c r="Z236">
        <f t="shared" si="68"/>
        <v>0</v>
      </c>
      <c r="AA236">
        <f>IF(OR(AE236={"Native american","native american or alaska native"}),1,0)</f>
        <v>0</v>
      </c>
      <c r="AB236">
        <f>IF(OR(AE236={"asian","asian american"}),1,0)</f>
        <v>0</v>
      </c>
      <c r="AC236">
        <f>IF(OR(AE236={"black american or african american","black"}),1,0)</f>
        <v>0</v>
      </c>
      <c r="AD236">
        <f>IF(OR(AE236={"White","White American or European American"}),1,0)</f>
        <v>1</v>
      </c>
      <c r="AE236" t="s">
        <v>473</v>
      </c>
      <c r="AF236">
        <f>IF(OR(AH236={"female","f"}),1,0)</f>
        <v>0</v>
      </c>
      <c r="AG236">
        <f>IF(OR(AH236={"m","male"}),1,0)</f>
        <v>1</v>
      </c>
      <c r="AH236" t="s">
        <v>54</v>
      </c>
      <c r="AI236">
        <v>39.602106499999998</v>
      </c>
      <c r="AJ236">
        <v>-104.9877273</v>
      </c>
      <c r="AK236">
        <v>39.602106999999997</v>
      </c>
      <c r="AL236">
        <v>-104.98772700000001</v>
      </c>
      <c r="AM236" t="s">
        <v>1068</v>
      </c>
      <c r="AN236" t="str">
        <f t="shared" si="70"/>
        <v>CO 80121, USA</v>
      </c>
      <c r="AO236" t="str">
        <f t="shared" si="55"/>
        <v>CO</v>
      </c>
      <c r="AP236">
        <f>IF(OR(AO236={"AZ","ID","KS","KY","LA","NM","NV","OK","SD","TX","WV"}),0,0)</f>
        <v>0</v>
      </c>
      <c r="AQ236">
        <f>IF(OR(AO236={"AR","MO","MS","MT","OH","VT"}),1,0)</f>
        <v>0</v>
      </c>
      <c r="AR236">
        <f>IF(OR(AO236={"FL","GA","ME","ND","NH","SC","TN","WA","WI","WI","WY"}),2,0)</f>
        <v>0</v>
      </c>
      <c r="AS236">
        <f>IF(OR(AO236={"LN","UT"}),3,0)</f>
        <v>0</v>
      </c>
      <c r="AT236">
        <f>IF(OR(AO236={"AL","CO","VA"}),4,0)</f>
        <v>4</v>
      </c>
      <c r="AU236">
        <f>IF(OR(AO236={"DE","MN","NC","NE","OR","PA"}),5,0)</f>
        <v>0</v>
      </c>
      <c r="AV236">
        <f>IF(OR(AO236={"LA","MI","RI"}),7,0)</f>
        <v>0</v>
      </c>
      <c r="AW236">
        <f>IF(OR(AO236={"CA","IL","MD"}),8,0)</f>
        <v>0</v>
      </c>
      <c r="AX236">
        <f>IF(OR(AO236={"CT","DC","MA"}),9,0)</f>
        <v>0</v>
      </c>
      <c r="AY236">
        <f>IF(OR(AO236={"NJ","NY"}),10,0)</f>
        <v>0</v>
      </c>
      <c r="AZ236">
        <f t="shared" si="69"/>
        <v>4</v>
      </c>
      <c r="BA236">
        <f t="shared" si="56"/>
        <v>0</v>
      </c>
      <c r="BB236">
        <f t="shared" si="57"/>
        <v>1</v>
      </c>
    </row>
    <row r="237" spans="1:54" x14ac:dyDescent="0.25">
      <c r="A237">
        <v>300</v>
      </c>
      <c r="B237" t="s">
        <v>673</v>
      </c>
      <c r="C237" t="s">
        <v>674</v>
      </c>
      <c r="D237" s="1">
        <v>36074</v>
      </c>
      <c r="E237" s="3">
        <v>0</v>
      </c>
      <c r="F237" s="3">
        <v>1</v>
      </c>
      <c r="G237" s="3">
        <v>0</v>
      </c>
      <c r="I237" s="3">
        <v>48</v>
      </c>
      <c r="J237" s="3">
        <f t="shared" si="58"/>
        <v>0</v>
      </c>
      <c r="K237" s="3">
        <f t="shared" si="59"/>
        <v>0</v>
      </c>
      <c r="L237" s="3">
        <f t="shared" si="60"/>
        <v>0</v>
      </c>
      <c r="M237" s="3">
        <f t="shared" si="61"/>
        <v>0</v>
      </c>
      <c r="N237" s="3">
        <f t="shared" si="62"/>
        <v>1</v>
      </c>
      <c r="O237" s="3">
        <f t="shared" si="63"/>
        <v>0</v>
      </c>
      <c r="P237" s="3">
        <f t="shared" si="64"/>
        <v>0</v>
      </c>
      <c r="Q237" s="3">
        <f t="shared" si="65"/>
        <v>0</v>
      </c>
      <c r="R237" s="3" t="s">
        <v>1167</v>
      </c>
      <c r="S237" t="s">
        <v>675</v>
      </c>
      <c r="T237">
        <v>0</v>
      </c>
      <c r="U237">
        <v>6</v>
      </c>
      <c r="V237">
        <v>6</v>
      </c>
      <c r="W237">
        <f t="shared" si="66"/>
        <v>1</v>
      </c>
      <c r="X237">
        <f t="shared" si="67"/>
        <v>0</v>
      </c>
      <c r="Y237" t="s">
        <v>144</v>
      </c>
      <c r="Z237">
        <f t="shared" si="68"/>
        <v>0</v>
      </c>
      <c r="AA237">
        <f>IF(OR(AE237={"Native american","native american or alaska native"}),1,0)</f>
        <v>0</v>
      </c>
      <c r="AB237">
        <f>IF(OR(AE237={"asian","asian american"}),1,0)</f>
        <v>0</v>
      </c>
      <c r="AC237">
        <f>IF(OR(AE237={"black american or african american","black"}),1,0)</f>
        <v>1</v>
      </c>
      <c r="AD237">
        <f>IF(OR(AE237={"White","White American or European American"}),1,0)</f>
        <v>0</v>
      </c>
      <c r="AE237" t="s">
        <v>53</v>
      </c>
      <c r="AF237">
        <f>IF(OR(AH237={"female","f"}),1,0)</f>
        <v>0</v>
      </c>
      <c r="AG237">
        <f>IF(OR(AH237={"m","male"}),1,0)</f>
        <v>1</v>
      </c>
      <c r="AH237" t="s">
        <v>54</v>
      </c>
      <c r="AI237">
        <v>33.938143480000001</v>
      </c>
      <c r="AJ237">
        <v>-117.39484090000001</v>
      </c>
      <c r="AK237">
        <v>33.938142999999997</v>
      </c>
      <c r="AL237">
        <v>-117.394841</v>
      </c>
      <c r="AM237" t="s">
        <v>1069</v>
      </c>
      <c r="AN237" t="str">
        <f t="shared" si="70"/>
        <v>CA 92506, USA</v>
      </c>
      <c r="AO237" t="str">
        <f t="shared" si="55"/>
        <v>CA</v>
      </c>
      <c r="AP237">
        <f>IF(OR(AO237={"AZ","ID","KS","KY","LA","NM","NV","OK","SD","TX","WV"}),0,0)</f>
        <v>0</v>
      </c>
      <c r="AQ237">
        <f>IF(OR(AO237={"AR","MO","MS","MT","OH","VT"}),1,0)</f>
        <v>0</v>
      </c>
      <c r="AR237">
        <f>IF(OR(AO237={"FL","GA","ME","ND","NH","SC","TN","WA","WI","WI","WY"}),2,0)</f>
        <v>0</v>
      </c>
      <c r="AS237">
        <f>IF(OR(AO237={"LN","UT"}),3,0)</f>
        <v>0</v>
      </c>
      <c r="AT237">
        <f>IF(OR(AO237={"AL","CO","VA"}),4,0)</f>
        <v>0</v>
      </c>
      <c r="AU237">
        <f>IF(OR(AO237={"DE","MN","NC","NE","OR","PA"}),5,0)</f>
        <v>0</v>
      </c>
      <c r="AV237">
        <f>IF(OR(AO237={"LA","MI","RI"}),7,0)</f>
        <v>0</v>
      </c>
      <c r="AW237">
        <f>IF(OR(AO237={"CA","IL","MD"}),8,0)</f>
        <v>8</v>
      </c>
      <c r="AX237">
        <f>IF(OR(AO237={"CT","DC","MA"}),9,0)</f>
        <v>0</v>
      </c>
      <c r="AY237">
        <f>IF(OR(AO237={"NJ","NY"}),10,0)</f>
        <v>0</v>
      </c>
      <c r="AZ237">
        <f t="shared" si="69"/>
        <v>8</v>
      </c>
      <c r="BA237">
        <f t="shared" si="56"/>
        <v>1</v>
      </c>
      <c r="BB237">
        <f t="shared" si="57"/>
        <v>0</v>
      </c>
    </row>
    <row r="238" spans="1:54" x14ac:dyDescent="0.25">
      <c r="A238">
        <v>302</v>
      </c>
      <c r="B238" t="s">
        <v>677</v>
      </c>
      <c r="C238" t="s">
        <v>676</v>
      </c>
      <c r="D238" s="1">
        <v>35936</v>
      </c>
      <c r="E238" s="3">
        <v>0</v>
      </c>
      <c r="F238" s="3">
        <v>1</v>
      </c>
      <c r="G238" s="3">
        <v>0</v>
      </c>
      <c r="I238" s="3">
        <v>15</v>
      </c>
      <c r="J238" s="3">
        <f t="shared" si="58"/>
        <v>1</v>
      </c>
      <c r="K238" s="3">
        <f t="shared" si="59"/>
        <v>0</v>
      </c>
      <c r="L238" s="3">
        <f t="shared" si="60"/>
        <v>0</v>
      </c>
      <c r="M238" s="3">
        <f t="shared" si="61"/>
        <v>0</v>
      </c>
      <c r="N238" s="3">
        <f t="shared" si="62"/>
        <v>0</v>
      </c>
      <c r="O238" s="3">
        <f t="shared" si="63"/>
        <v>0</v>
      </c>
      <c r="P238" s="3">
        <f t="shared" si="64"/>
        <v>0</v>
      </c>
      <c r="Q238" s="3">
        <f t="shared" si="65"/>
        <v>0</v>
      </c>
      <c r="R238" s="3" t="s">
        <v>1171</v>
      </c>
      <c r="S238" t="s">
        <v>678</v>
      </c>
      <c r="T238">
        <v>4</v>
      </c>
      <c r="U238">
        <v>25</v>
      </c>
      <c r="V238">
        <v>29</v>
      </c>
      <c r="W238">
        <f t="shared" si="66"/>
        <v>0</v>
      </c>
      <c r="X238">
        <f t="shared" si="67"/>
        <v>1</v>
      </c>
      <c r="Y238" t="s">
        <v>19</v>
      </c>
      <c r="Z238">
        <f t="shared" si="68"/>
        <v>0</v>
      </c>
      <c r="AA238">
        <f>IF(OR(AE238={"Native american","native american or alaska native"}),1,0)</f>
        <v>0</v>
      </c>
      <c r="AB238">
        <f>IF(OR(AE238={"asian","asian american"}),1,0)</f>
        <v>0</v>
      </c>
      <c r="AC238">
        <f>IF(OR(AE238={"black american or african american","black"}),1,0)</f>
        <v>0</v>
      </c>
      <c r="AD238">
        <f>IF(OR(AE238={"White","White American or European American"}),1,0)</f>
        <v>1</v>
      </c>
      <c r="AE238" t="s">
        <v>61</v>
      </c>
      <c r="AF238">
        <f>IF(OR(AH238={"female","f"}),1,0)</f>
        <v>0</v>
      </c>
      <c r="AG238">
        <f>IF(OR(AH238={"m","male"}),1,0)</f>
        <v>1</v>
      </c>
      <c r="AH238" t="s">
        <v>54</v>
      </c>
      <c r="AI238">
        <v>44.054896980000002</v>
      </c>
      <c r="AJ238">
        <v>-123.0075562</v>
      </c>
      <c r="AK238">
        <v>44.054896999999997</v>
      </c>
      <c r="AL238">
        <v>-123.00755599999999</v>
      </c>
      <c r="AM238" t="s">
        <v>1070</v>
      </c>
      <c r="AN238" t="str">
        <f t="shared" si="70"/>
        <v>OR 97477, USA</v>
      </c>
      <c r="AO238" t="str">
        <f t="shared" si="55"/>
        <v>OR</v>
      </c>
      <c r="AP238">
        <f>IF(OR(AO238={"AZ","ID","KS","KY","LA","NM","NV","OK","SD","TX","WV"}),0,0)</f>
        <v>0</v>
      </c>
      <c r="AQ238">
        <f>IF(OR(AO238={"AR","MO","MS","MT","OH","VT"}),1,0)</f>
        <v>0</v>
      </c>
      <c r="AR238">
        <f>IF(OR(AO238={"FL","GA","ME","ND","NH","SC","TN","WA","WI","WI","WY"}),2,0)</f>
        <v>0</v>
      </c>
      <c r="AS238">
        <f>IF(OR(AO238={"LN","UT"}),3,0)</f>
        <v>0</v>
      </c>
      <c r="AT238">
        <f>IF(OR(AO238={"AL","CO","VA"}),4,0)</f>
        <v>0</v>
      </c>
      <c r="AU238">
        <f>IF(OR(AO238={"DE","MN","NC","NE","OR","PA"}),5,0)</f>
        <v>5</v>
      </c>
      <c r="AV238">
        <f>IF(OR(AO238={"LA","MI","RI"}),7,0)</f>
        <v>0</v>
      </c>
      <c r="AW238">
        <f>IF(OR(AO238={"CA","IL","MD"}),8,0)</f>
        <v>0</v>
      </c>
      <c r="AX238">
        <f>IF(OR(AO238={"CT","DC","MA"}),9,0)</f>
        <v>0</v>
      </c>
      <c r="AY238">
        <f>IF(OR(AO238={"NJ","NY"}),10,0)</f>
        <v>0</v>
      </c>
      <c r="AZ238">
        <f t="shared" si="69"/>
        <v>5</v>
      </c>
      <c r="BA238">
        <f t="shared" si="56"/>
        <v>1</v>
      </c>
      <c r="BB238">
        <f t="shared" si="57"/>
        <v>0</v>
      </c>
    </row>
    <row r="239" spans="1:54" x14ac:dyDescent="0.25">
      <c r="A239">
        <v>303</v>
      </c>
      <c r="B239" t="s">
        <v>679</v>
      </c>
      <c r="C239" t="s">
        <v>680</v>
      </c>
      <c r="D239" s="1">
        <v>35909</v>
      </c>
      <c r="E239" s="3">
        <v>0</v>
      </c>
      <c r="F239" s="3">
        <v>1</v>
      </c>
      <c r="G239" s="3">
        <v>0</v>
      </c>
      <c r="I239" s="3">
        <v>14</v>
      </c>
      <c r="J239" s="3">
        <f t="shared" si="58"/>
        <v>1</v>
      </c>
      <c r="K239" s="3">
        <f t="shared" si="59"/>
        <v>0</v>
      </c>
      <c r="L239" s="3">
        <f t="shared" si="60"/>
        <v>0</v>
      </c>
      <c r="M239" s="3">
        <f t="shared" si="61"/>
        <v>0</v>
      </c>
      <c r="N239" s="3">
        <f t="shared" si="62"/>
        <v>0</v>
      </c>
      <c r="O239" s="3">
        <f t="shared" si="63"/>
        <v>0</v>
      </c>
      <c r="P239" s="3">
        <f t="shared" si="64"/>
        <v>0</v>
      </c>
      <c r="Q239" s="3">
        <f t="shared" si="65"/>
        <v>0</v>
      </c>
      <c r="R239" s="3" t="s">
        <v>1171</v>
      </c>
      <c r="S239" t="s">
        <v>681</v>
      </c>
      <c r="T239">
        <v>1</v>
      </c>
      <c r="U239">
        <v>3</v>
      </c>
      <c r="V239">
        <v>4</v>
      </c>
      <c r="W239">
        <f t="shared" si="66"/>
        <v>0</v>
      </c>
      <c r="X239">
        <f t="shared" si="67"/>
        <v>1</v>
      </c>
      <c r="Y239" t="s">
        <v>19</v>
      </c>
      <c r="Z239">
        <f t="shared" si="68"/>
        <v>0</v>
      </c>
      <c r="AA239">
        <f>IF(OR(AE239={"Native american","native american or alaska native"}),1,0)</f>
        <v>0</v>
      </c>
      <c r="AB239">
        <f>IF(OR(AE239={"asian","asian american"}),1,0)</f>
        <v>0</v>
      </c>
      <c r="AC239">
        <f>IF(OR(AE239={"black american or african american","black"}),1,0)</f>
        <v>0</v>
      </c>
      <c r="AD239">
        <f>IF(OR(AE239={"White","White American or European American"}),1,0)</f>
        <v>1</v>
      </c>
      <c r="AE239" t="s">
        <v>61</v>
      </c>
      <c r="AF239">
        <f>IF(OR(AH239={"female","f"}),1,0)</f>
        <v>0</v>
      </c>
      <c r="AG239">
        <f>IF(OR(AH239={"m","male"}),1,0)</f>
        <v>1</v>
      </c>
      <c r="AH239" t="s">
        <v>54</v>
      </c>
      <c r="AI239">
        <v>41.876171360000001</v>
      </c>
      <c r="AJ239">
        <v>-80.124596319999995</v>
      </c>
      <c r="AK239">
        <v>41.876170999999999</v>
      </c>
      <c r="AL239">
        <v>-80.124595999999997</v>
      </c>
      <c r="AM239" t="s">
        <v>1071</v>
      </c>
      <c r="AN239" t="str">
        <f t="shared" si="70"/>
        <v>PA 16412, USA</v>
      </c>
      <c r="AO239" t="str">
        <f t="shared" si="55"/>
        <v>PA</v>
      </c>
      <c r="AP239">
        <f>IF(OR(AO239={"AZ","ID","KS","KY","LA","NM","NV","OK","SD","TX","WV"}),0,0)</f>
        <v>0</v>
      </c>
      <c r="AQ239">
        <f>IF(OR(AO239={"AR","MO","MS","MT","OH","VT"}),1,0)</f>
        <v>0</v>
      </c>
      <c r="AR239">
        <f>IF(OR(AO239={"FL","GA","ME","ND","NH","SC","TN","WA","WI","WI","WY"}),2,0)</f>
        <v>0</v>
      </c>
      <c r="AS239">
        <f>IF(OR(AO239={"LN","UT"}),3,0)</f>
        <v>0</v>
      </c>
      <c r="AT239">
        <f>IF(OR(AO239={"AL","CO","VA"}),4,0)</f>
        <v>0</v>
      </c>
      <c r="AU239">
        <f>IF(OR(AO239={"DE","MN","NC","NE","OR","PA"}),5,0)</f>
        <v>5</v>
      </c>
      <c r="AV239">
        <f>IF(OR(AO239={"LA","MI","RI"}),7,0)</f>
        <v>0</v>
      </c>
      <c r="AW239">
        <f>IF(OR(AO239={"CA","IL","MD"}),8,0)</f>
        <v>0</v>
      </c>
      <c r="AX239">
        <f>IF(OR(AO239={"CT","DC","MA"}),9,0)</f>
        <v>0</v>
      </c>
      <c r="AY239">
        <f>IF(OR(AO239={"NJ","NY"}),10,0)</f>
        <v>0</v>
      </c>
      <c r="AZ239">
        <f t="shared" si="69"/>
        <v>5</v>
      </c>
      <c r="BA239">
        <f t="shared" si="56"/>
        <v>1</v>
      </c>
      <c r="BB239">
        <f t="shared" si="57"/>
        <v>0</v>
      </c>
    </row>
    <row r="240" spans="1:54" x14ac:dyDescent="0.25">
      <c r="A240">
        <v>304</v>
      </c>
      <c r="B240" t="s">
        <v>682</v>
      </c>
      <c r="C240" t="s">
        <v>683</v>
      </c>
      <c r="D240" s="1">
        <v>35878</v>
      </c>
      <c r="E240" s="3">
        <v>0</v>
      </c>
      <c r="F240" s="3">
        <v>1</v>
      </c>
      <c r="G240" s="3">
        <v>0</v>
      </c>
      <c r="I240" s="3">
        <v>12</v>
      </c>
      <c r="J240" s="3">
        <f t="shared" si="58"/>
        <v>1</v>
      </c>
      <c r="K240" s="3">
        <f t="shared" si="59"/>
        <v>0</v>
      </c>
      <c r="L240" s="3">
        <f t="shared" si="60"/>
        <v>0</v>
      </c>
      <c r="M240" s="3">
        <f t="shared" si="61"/>
        <v>0</v>
      </c>
      <c r="N240" s="3">
        <f t="shared" si="62"/>
        <v>0</v>
      </c>
      <c r="O240" s="3">
        <f t="shared" si="63"/>
        <v>0</v>
      </c>
      <c r="P240" s="3">
        <f t="shared" si="64"/>
        <v>0</v>
      </c>
      <c r="Q240" s="3">
        <f t="shared" si="65"/>
        <v>0</v>
      </c>
      <c r="R240" s="3" t="s">
        <v>1171</v>
      </c>
      <c r="S240" t="s">
        <v>684</v>
      </c>
      <c r="T240">
        <v>5</v>
      </c>
      <c r="U240">
        <v>10</v>
      </c>
      <c r="V240">
        <v>15</v>
      </c>
      <c r="W240">
        <f t="shared" si="66"/>
        <v>1</v>
      </c>
      <c r="X240">
        <f t="shared" si="67"/>
        <v>0</v>
      </c>
      <c r="Y240" t="s">
        <v>144</v>
      </c>
      <c r="Z240">
        <f t="shared" si="68"/>
        <v>0</v>
      </c>
      <c r="AA240">
        <f>IF(OR(AE240={"Native american","native american or alaska native"}),1,0)</f>
        <v>0</v>
      </c>
      <c r="AB240">
        <f>IF(OR(AE240={"asian","asian american"}),1,0)</f>
        <v>0</v>
      </c>
      <c r="AC240">
        <f>IF(OR(AE240={"black american or african american","black"}),1,0)</f>
        <v>0</v>
      </c>
      <c r="AD240">
        <f>IF(OR(AE240={"White","White American or European American"}),1,0)</f>
        <v>1</v>
      </c>
      <c r="AE240" t="s">
        <v>473</v>
      </c>
      <c r="AF240">
        <f>IF(OR(AH240={"female","f"}),1,0)</f>
        <v>0</v>
      </c>
      <c r="AG240">
        <f>IF(OR(AH240={"m","male"}),1,0)</f>
        <v>1</v>
      </c>
      <c r="AH240" t="s">
        <v>54</v>
      </c>
      <c r="AI240">
        <v>35.820989500000003</v>
      </c>
      <c r="AJ240">
        <v>-90.668260599999996</v>
      </c>
      <c r="AK240">
        <v>35.820990000000002</v>
      </c>
      <c r="AL240">
        <v>-90.668261000000001</v>
      </c>
      <c r="AM240" t="s">
        <v>1072</v>
      </c>
      <c r="AN240" t="str">
        <f t="shared" si="70"/>
        <v>AR 72401, USA</v>
      </c>
      <c r="AO240" t="str">
        <f t="shared" si="55"/>
        <v>AR</v>
      </c>
      <c r="AP240">
        <f>IF(OR(AO240={"AZ","ID","KS","KY","LA","NM","NV","OK","SD","TX","WV"}),0,0)</f>
        <v>0</v>
      </c>
      <c r="AQ240">
        <f>IF(OR(AO240={"AR","MO","MS","MT","OH","VT"}),1,0)</f>
        <v>1</v>
      </c>
      <c r="AR240">
        <f>IF(OR(AO240={"FL","GA","ME","ND","NH","SC","TN","WA","WI","WI","WY"}),2,0)</f>
        <v>0</v>
      </c>
      <c r="AS240">
        <f>IF(OR(AO240={"LN","UT"}),3,0)</f>
        <v>0</v>
      </c>
      <c r="AT240">
        <f>IF(OR(AO240={"AL","CO","VA"}),4,0)</f>
        <v>0</v>
      </c>
      <c r="AU240">
        <f>IF(OR(AO240={"DE","MN","NC","NE","OR","PA"}),5,0)</f>
        <v>0</v>
      </c>
      <c r="AV240">
        <f>IF(OR(AO240={"LA","MI","RI"}),7,0)</f>
        <v>0</v>
      </c>
      <c r="AW240">
        <f>IF(OR(AO240={"CA","IL","MD"}),8,0)</f>
        <v>0</v>
      </c>
      <c r="AX240">
        <f>IF(OR(AO240={"CT","DC","MA"}),9,0)</f>
        <v>0</v>
      </c>
      <c r="AY240">
        <f>IF(OR(AO240={"NJ","NY"}),10,0)</f>
        <v>0</v>
      </c>
      <c r="AZ240">
        <f t="shared" si="69"/>
        <v>1</v>
      </c>
      <c r="BA240">
        <f t="shared" si="56"/>
        <v>0</v>
      </c>
      <c r="BB240">
        <f t="shared" si="57"/>
        <v>1</v>
      </c>
    </row>
    <row r="241" spans="1:54" x14ac:dyDescent="0.25">
      <c r="A241">
        <v>306</v>
      </c>
      <c r="B241" t="s">
        <v>685</v>
      </c>
      <c r="C241" t="s">
        <v>686</v>
      </c>
      <c r="D241" s="1">
        <v>35860</v>
      </c>
      <c r="E241" s="3">
        <v>0</v>
      </c>
      <c r="F241" s="3">
        <v>0</v>
      </c>
      <c r="G241" s="3">
        <v>1</v>
      </c>
      <c r="I241" s="3">
        <v>35</v>
      </c>
      <c r="J241" s="3">
        <f t="shared" si="58"/>
        <v>0</v>
      </c>
      <c r="K241" s="3">
        <f t="shared" si="59"/>
        <v>0</v>
      </c>
      <c r="L241" s="3">
        <f t="shared" si="60"/>
        <v>0</v>
      </c>
      <c r="M241" s="3">
        <f t="shared" si="61"/>
        <v>0</v>
      </c>
      <c r="N241" s="3">
        <f t="shared" si="62"/>
        <v>0</v>
      </c>
      <c r="O241" s="3">
        <f t="shared" si="63"/>
        <v>0</v>
      </c>
      <c r="P241" s="3">
        <f t="shared" si="64"/>
        <v>0</v>
      </c>
      <c r="Q241" s="3">
        <f t="shared" si="65"/>
        <v>1</v>
      </c>
      <c r="R241" s="3" t="s">
        <v>1164</v>
      </c>
      <c r="S241" t="s">
        <v>687</v>
      </c>
      <c r="T241">
        <v>5</v>
      </c>
      <c r="U241">
        <v>1</v>
      </c>
      <c r="V241">
        <v>6</v>
      </c>
      <c r="W241">
        <f t="shared" si="66"/>
        <v>0</v>
      </c>
      <c r="X241">
        <f t="shared" si="67"/>
        <v>1</v>
      </c>
      <c r="Y241" t="s">
        <v>19</v>
      </c>
      <c r="Z241">
        <f t="shared" si="68"/>
        <v>0</v>
      </c>
      <c r="AA241">
        <f>IF(OR(AE241={"Native american","native american or alaska native"}),1,0)</f>
        <v>0</v>
      </c>
      <c r="AB241">
        <f>IF(OR(AE241={"asian","asian american"}),1,0)</f>
        <v>0</v>
      </c>
      <c r="AC241">
        <f>IF(OR(AE241={"black american or african american","black"}),1,0)</f>
        <v>0</v>
      </c>
      <c r="AD241">
        <f>IF(OR(AE241={"White","White American or European American"}),1,0)</f>
        <v>1</v>
      </c>
      <c r="AE241" t="s">
        <v>473</v>
      </c>
      <c r="AF241">
        <f>IF(OR(AH241={"female","f"}),1,0)</f>
        <v>0</v>
      </c>
      <c r="AG241">
        <f>IF(OR(AH241={"m","male"}),1,0)</f>
        <v>1</v>
      </c>
      <c r="AH241" t="s">
        <v>54</v>
      </c>
      <c r="AI241">
        <v>41.685632499999997</v>
      </c>
      <c r="AJ241">
        <v>-72.729838270000002</v>
      </c>
      <c r="AK241">
        <v>41.685633000000003</v>
      </c>
      <c r="AL241">
        <v>-72.729838000000001</v>
      </c>
      <c r="AM241" t="s">
        <v>1073</v>
      </c>
      <c r="AN241" t="str">
        <f t="shared" si="70"/>
        <v>CT 06111, USA</v>
      </c>
      <c r="AO241" t="str">
        <f t="shared" si="55"/>
        <v>CT</v>
      </c>
      <c r="AP241">
        <f>IF(OR(AO241={"AZ","ID","KS","KY","LA","NM","NV","OK","SD","TX","WV"}),0,0)</f>
        <v>0</v>
      </c>
      <c r="AQ241">
        <f>IF(OR(AO241={"AR","MO","MS","MT","OH","VT"}),1,0)</f>
        <v>0</v>
      </c>
      <c r="AR241">
        <f>IF(OR(AO241={"FL","GA","ME","ND","NH","SC","TN","WA","WI","WI","WY"}),2,0)</f>
        <v>0</v>
      </c>
      <c r="AS241">
        <f>IF(OR(AO241={"LN","UT"}),3,0)</f>
        <v>0</v>
      </c>
      <c r="AT241">
        <f>IF(OR(AO241={"AL","CO","VA"}),4,0)</f>
        <v>0</v>
      </c>
      <c r="AU241">
        <f>IF(OR(AO241={"DE","MN","NC","NE","OR","PA"}),5,0)</f>
        <v>0</v>
      </c>
      <c r="AV241">
        <f>IF(OR(AO241={"LA","MI","RI"}),7,0)</f>
        <v>0</v>
      </c>
      <c r="AW241">
        <f>IF(OR(AO241={"CA","IL","MD"}),8,0)</f>
        <v>0</v>
      </c>
      <c r="AX241">
        <f>IF(OR(AO241={"CT","DC","MA"}),9,0)</f>
        <v>9</v>
      </c>
      <c r="AY241">
        <f>IF(OR(AO241={"NJ","NY"}),10,0)</f>
        <v>0</v>
      </c>
      <c r="AZ241">
        <f t="shared" si="69"/>
        <v>9</v>
      </c>
      <c r="BA241">
        <f t="shared" si="56"/>
        <v>1</v>
      </c>
      <c r="BB241">
        <f t="shared" si="57"/>
        <v>0</v>
      </c>
    </row>
    <row r="242" spans="1:54" x14ac:dyDescent="0.25">
      <c r="A242">
        <v>308</v>
      </c>
      <c r="B242" t="s">
        <v>688</v>
      </c>
      <c r="C242" t="s">
        <v>290</v>
      </c>
      <c r="D242" s="1">
        <v>35783</v>
      </c>
      <c r="E242" s="3">
        <v>0</v>
      </c>
      <c r="F242" s="3">
        <v>0</v>
      </c>
      <c r="G242" s="3">
        <v>1</v>
      </c>
      <c r="I242" s="3">
        <v>37</v>
      </c>
      <c r="J242" s="3">
        <f t="shared" si="58"/>
        <v>0</v>
      </c>
      <c r="K242" s="3">
        <f t="shared" si="59"/>
        <v>0</v>
      </c>
      <c r="L242" s="3">
        <f t="shared" si="60"/>
        <v>0</v>
      </c>
      <c r="M242" s="3">
        <f t="shared" si="61"/>
        <v>0</v>
      </c>
      <c r="N242" s="3">
        <f t="shared" si="62"/>
        <v>0</v>
      </c>
      <c r="O242" s="3">
        <f t="shared" si="63"/>
        <v>0</v>
      </c>
      <c r="P242" s="3">
        <f t="shared" si="64"/>
        <v>0</v>
      </c>
      <c r="Q242" s="3">
        <f t="shared" si="65"/>
        <v>1</v>
      </c>
      <c r="R242" s="3" t="s">
        <v>1164</v>
      </c>
      <c r="S242" t="s">
        <v>689</v>
      </c>
      <c r="T242">
        <v>2</v>
      </c>
      <c r="U242">
        <v>2</v>
      </c>
      <c r="V242">
        <v>3</v>
      </c>
      <c r="W242">
        <f t="shared" si="66"/>
        <v>1</v>
      </c>
      <c r="X242">
        <f t="shared" si="67"/>
        <v>0</v>
      </c>
      <c r="Y242" t="s">
        <v>144</v>
      </c>
      <c r="Z242">
        <f t="shared" si="68"/>
        <v>0</v>
      </c>
      <c r="AA242">
        <f>IF(OR(AE242={"Native american","native american or alaska native"}),1,0)</f>
        <v>0</v>
      </c>
      <c r="AB242">
        <f>IF(OR(AE242={"asian","asian american"}),1,0)</f>
        <v>0</v>
      </c>
      <c r="AC242">
        <f>IF(OR(AE242={"black american or african american","black"}),1,0)</f>
        <v>1</v>
      </c>
      <c r="AD242">
        <f>IF(OR(AE242={"White","White American or European American"}),1,0)</f>
        <v>0</v>
      </c>
      <c r="AE242" t="s">
        <v>53</v>
      </c>
      <c r="AF242">
        <f>IF(OR(AH242={"female","f"}),1,0)</f>
        <v>0</v>
      </c>
      <c r="AG242">
        <f>IF(OR(AH242={"m","male"}),1,0)</f>
        <v>1</v>
      </c>
      <c r="AH242" t="s">
        <v>54</v>
      </c>
      <c r="AI242">
        <v>43.064203220000003</v>
      </c>
      <c r="AJ242">
        <v>-87.967243850000003</v>
      </c>
      <c r="AK242">
        <v>43.064202999999999</v>
      </c>
      <c r="AL242">
        <v>-87.967243999999994</v>
      </c>
      <c r="AM242" t="s">
        <v>951</v>
      </c>
      <c r="AN242" t="str">
        <f t="shared" si="70"/>
        <v>WI 53210, USA</v>
      </c>
      <c r="AO242" t="str">
        <f t="shared" si="55"/>
        <v>WI</v>
      </c>
      <c r="AP242">
        <f>IF(OR(AO242={"AZ","ID","KS","KY","LA","NM","NV","OK","SD","TX","WV"}),0,0)</f>
        <v>0</v>
      </c>
      <c r="AQ242">
        <f>IF(OR(AO242={"AR","MO","MS","MT","OH","VT"}),1,0)</f>
        <v>0</v>
      </c>
      <c r="AR242">
        <f>IF(OR(AO242={"FL","GA","ME","ND","NH","SC","TN","WA","WI","WI","WY"}),2,0)</f>
        <v>2</v>
      </c>
      <c r="AS242">
        <f>IF(OR(AO242={"LN","UT"}),3,0)</f>
        <v>0</v>
      </c>
      <c r="AT242">
        <f>IF(OR(AO242={"AL","CO","VA"}),4,0)</f>
        <v>0</v>
      </c>
      <c r="AU242">
        <f>IF(OR(AO242={"DE","MN","NC","NE","OR","PA"}),5,0)</f>
        <v>0</v>
      </c>
      <c r="AV242">
        <f>IF(OR(AO242={"LA","MI","RI"}),7,0)</f>
        <v>0</v>
      </c>
      <c r="AW242">
        <f>IF(OR(AO242={"CA","IL","MD"}),8,0)</f>
        <v>0</v>
      </c>
      <c r="AX242">
        <f>IF(OR(AO242={"CT","DC","MA"}),9,0)</f>
        <v>0</v>
      </c>
      <c r="AY242">
        <f>IF(OR(AO242={"NJ","NY"}),10,0)</f>
        <v>0</v>
      </c>
      <c r="AZ242">
        <f t="shared" si="69"/>
        <v>2</v>
      </c>
      <c r="BA242">
        <f t="shared" si="56"/>
        <v>0</v>
      </c>
      <c r="BB242">
        <f t="shared" si="57"/>
        <v>1</v>
      </c>
    </row>
    <row r="243" spans="1:54" x14ac:dyDescent="0.25">
      <c r="A243">
        <v>309</v>
      </c>
      <c r="B243" t="s">
        <v>690</v>
      </c>
      <c r="C243" t="s">
        <v>691</v>
      </c>
      <c r="D243" s="1">
        <v>35782</v>
      </c>
      <c r="E243" s="3">
        <v>0</v>
      </c>
      <c r="F243" s="3">
        <v>1</v>
      </c>
      <c r="G243" s="3">
        <v>0</v>
      </c>
      <c r="I243" s="3">
        <v>41</v>
      </c>
      <c r="J243" s="3">
        <f t="shared" si="58"/>
        <v>0</v>
      </c>
      <c r="K243" s="3">
        <f t="shared" si="59"/>
        <v>0</v>
      </c>
      <c r="L243" s="3">
        <f t="shared" si="60"/>
        <v>0</v>
      </c>
      <c r="M243" s="3">
        <f t="shared" si="61"/>
        <v>0</v>
      </c>
      <c r="N243" s="3">
        <f t="shared" si="62"/>
        <v>0</v>
      </c>
      <c r="O243" s="3">
        <f t="shared" si="63"/>
        <v>0</v>
      </c>
      <c r="P243" s="3">
        <f t="shared" si="64"/>
        <v>0</v>
      </c>
      <c r="Q243" s="3">
        <f t="shared" si="65"/>
        <v>1</v>
      </c>
      <c r="R243" s="3" t="s">
        <v>1164</v>
      </c>
      <c r="S243" t="s">
        <v>692</v>
      </c>
      <c r="T243">
        <v>5</v>
      </c>
      <c r="U243">
        <v>2</v>
      </c>
      <c r="V243">
        <v>7</v>
      </c>
      <c r="W243">
        <f t="shared" si="66"/>
        <v>1</v>
      </c>
      <c r="X243">
        <f t="shared" si="67"/>
        <v>0</v>
      </c>
      <c r="Y243" t="s">
        <v>144</v>
      </c>
      <c r="Z243">
        <f t="shared" si="68"/>
        <v>1</v>
      </c>
      <c r="AA243">
        <f>IF(OR(AE243={"Native american","native american or alaska native"}),1,0)</f>
        <v>0</v>
      </c>
      <c r="AB243">
        <f>IF(OR(AE243={"asian","asian american"}),1,0)</f>
        <v>0</v>
      </c>
      <c r="AC243">
        <f>IF(OR(AE243={"black american or african american","black"}),1,0)</f>
        <v>0</v>
      </c>
      <c r="AD243">
        <f>IF(OR(AE243={"White","White American or European American"}),1,0)</f>
        <v>0</v>
      </c>
      <c r="AE243" t="s">
        <v>39</v>
      </c>
      <c r="AF243">
        <f>IF(OR(AH243={"female","f"}),1,0)</f>
        <v>0</v>
      </c>
      <c r="AG243">
        <f>IF(OR(AH243={"m","male"}),1,0)</f>
        <v>1</v>
      </c>
      <c r="AH243" t="s">
        <v>54</v>
      </c>
      <c r="AI243">
        <v>33.787794400000003</v>
      </c>
      <c r="AJ243">
        <v>-117.8531119</v>
      </c>
      <c r="AK243">
        <v>33.787793999999998</v>
      </c>
      <c r="AL243">
        <v>-117.853112</v>
      </c>
      <c r="AM243" t="s">
        <v>1074</v>
      </c>
      <c r="AN243" t="str">
        <f t="shared" si="70"/>
        <v>CA 92866, USA</v>
      </c>
      <c r="AO243" t="str">
        <f t="shared" si="55"/>
        <v>CA</v>
      </c>
      <c r="AP243">
        <f>IF(OR(AO243={"AZ","ID","KS","KY","LA","NM","NV","OK","SD","TX","WV"}),0,0)</f>
        <v>0</v>
      </c>
      <c r="AQ243">
        <f>IF(OR(AO243={"AR","MO","MS","MT","OH","VT"}),1,0)</f>
        <v>0</v>
      </c>
      <c r="AR243">
        <f>IF(OR(AO243={"FL","GA","ME","ND","NH","SC","TN","WA","WI","WI","WY"}),2,0)</f>
        <v>0</v>
      </c>
      <c r="AS243">
        <f>IF(OR(AO243={"LN","UT"}),3,0)</f>
        <v>0</v>
      </c>
      <c r="AT243">
        <f>IF(OR(AO243={"AL","CO","VA"}),4,0)</f>
        <v>0</v>
      </c>
      <c r="AU243">
        <f>IF(OR(AO243={"DE","MN","NC","NE","OR","PA"}),5,0)</f>
        <v>0</v>
      </c>
      <c r="AV243">
        <f>IF(OR(AO243={"LA","MI","RI"}),7,0)</f>
        <v>0</v>
      </c>
      <c r="AW243">
        <f>IF(OR(AO243={"CA","IL","MD"}),8,0)</f>
        <v>8</v>
      </c>
      <c r="AX243">
        <f>IF(OR(AO243={"CT","DC","MA"}),9,0)</f>
        <v>0</v>
      </c>
      <c r="AY243">
        <f>IF(OR(AO243={"NJ","NY"}),10,0)</f>
        <v>0</v>
      </c>
      <c r="AZ243">
        <f t="shared" si="69"/>
        <v>8</v>
      </c>
      <c r="BA243">
        <f t="shared" si="56"/>
        <v>1</v>
      </c>
      <c r="BB243">
        <f t="shared" si="57"/>
        <v>0</v>
      </c>
    </row>
    <row r="244" spans="1:54" x14ac:dyDescent="0.25">
      <c r="A244">
        <v>311</v>
      </c>
      <c r="B244" t="s">
        <v>693</v>
      </c>
      <c r="C244" t="s">
        <v>694</v>
      </c>
      <c r="D244" s="1">
        <v>35765</v>
      </c>
      <c r="E244" s="3">
        <v>0</v>
      </c>
      <c r="F244" s="3">
        <v>1</v>
      </c>
      <c r="G244" s="3">
        <v>0</v>
      </c>
      <c r="I244" s="3">
        <v>14</v>
      </c>
      <c r="J244" s="3">
        <f t="shared" si="58"/>
        <v>1</v>
      </c>
      <c r="K244" s="3">
        <f t="shared" si="59"/>
        <v>0</v>
      </c>
      <c r="L244" s="3">
        <f t="shared" si="60"/>
        <v>0</v>
      </c>
      <c r="M244" s="3">
        <f t="shared" si="61"/>
        <v>0</v>
      </c>
      <c r="N244" s="3">
        <f t="shared" si="62"/>
        <v>0</v>
      </c>
      <c r="O244" s="3">
        <f t="shared" si="63"/>
        <v>0</v>
      </c>
      <c r="P244" s="3">
        <f t="shared" si="64"/>
        <v>0</v>
      </c>
      <c r="Q244" s="3">
        <f t="shared" si="65"/>
        <v>0</v>
      </c>
      <c r="R244" s="3" t="s">
        <v>1171</v>
      </c>
      <c r="S244" t="s">
        <v>695</v>
      </c>
      <c r="T244">
        <v>3</v>
      </c>
      <c r="U244">
        <v>5</v>
      </c>
      <c r="V244">
        <v>8</v>
      </c>
      <c r="W244">
        <f t="shared" si="66"/>
        <v>0</v>
      </c>
      <c r="X244">
        <f t="shared" si="67"/>
        <v>1</v>
      </c>
      <c r="Y244" t="s">
        <v>19</v>
      </c>
      <c r="Z244">
        <f t="shared" si="68"/>
        <v>0</v>
      </c>
      <c r="AA244">
        <f>IF(OR(AE244={"Native american","native american or alaska native"}),1,0)</f>
        <v>0</v>
      </c>
      <c r="AB244">
        <f>IF(OR(AE244={"asian","asian american"}),1,0)</f>
        <v>0</v>
      </c>
      <c r="AC244">
        <f>IF(OR(AE244={"black american or african american","black"}),1,0)</f>
        <v>0</v>
      </c>
      <c r="AD244">
        <f>IF(OR(AE244={"White","White American or European American"}),1,0)</f>
        <v>1</v>
      </c>
      <c r="AE244" t="s">
        <v>61</v>
      </c>
      <c r="AF244">
        <f>IF(OR(AH244={"female","f"}),1,0)</f>
        <v>0</v>
      </c>
      <c r="AG244">
        <f>IF(OR(AH244={"m","male"}),1,0)</f>
        <v>1</v>
      </c>
      <c r="AH244" t="s">
        <v>54</v>
      </c>
      <c r="AI244">
        <v>37.085059999999999</v>
      </c>
      <c r="AJ244">
        <v>-88.744219999999999</v>
      </c>
      <c r="AK244">
        <v>37.085059999999999</v>
      </c>
      <c r="AL244">
        <v>-88.744219999999999</v>
      </c>
      <c r="AM244" t="s">
        <v>1075</v>
      </c>
      <c r="AN244" t="str">
        <f t="shared" si="70"/>
        <v>KY 42086, USA</v>
      </c>
      <c r="AO244" t="str">
        <f t="shared" si="55"/>
        <v>KY</v>
      </c>
      <c r="AP244">
        <f>IF(OR(AO244={"AZ","ID","KS","KY","LA","NM","NV","OK","SD","TX","WV"}),0,0)</f>
        <v>0</v>
      </c>
      <c r="AQ244">
        <f>IF(OR(AO244={"AR","MO","MS","MT","OH","VT"}),1,0)</f>
        <v>0</v>
      </c>
      <c r="AR244">
        <f>IF(OR(AO244={"FL","GA","ME","ND","NH","SC","TN","WA","WI","WI","WY"}),2,0)</f>
        <v>0</v>
      </c>
      <c r="AS244">
        <f>IF(OR(AO244={"LN","UT"}),3,0)</f>
        <v>0</v>
      </c>
      <c r="AT244">
        <f>IF(OR(AO244={"AL","CO","VA"}),4,0)</f>
        <v>0</v>
      </c>
      <c r="AU244">
        <f>IF(OR(AO244={"DE","MN","NC","NE","OR","PA"}),5,0)</f>
        <v>0</v>
      </c>
      <c r="AV244">
        <f>IF(OR(AO244={"LA","MI","RI"}),7,0)</f>
        <v>0</v>
      </c>
      <c r="AW244">
        <f>IF(OR(AO244={"CA","IL","MD"}),8,0)</f>
        <v>0</v>
      </c>
      <c r="AX244">
        <f>IF(OR(AO244={"CT","DC","MA"}),9,0)</f>
        <v>0</v>
      </c>
      <c r="AY244">
        <f>IF(OR(AO244={"NJ","NY"}),10,0)</f>
        <v>0</v>
      </c>
      <c r="AZ244">
        <f t="shared" si="69"/>
        <v>0</v>
      </c>
      <c r="BA244">
        <f t="shared" si="56"/>
        <v>0</v>
      </c>
      <c r="BB244">
        <f t="shared" si="57"/>
        <v>1</v>
      </c>
    </row>
    <row r="245" spans="1:54" x14ac:dyDescent="0.25">
      <c r="A245">
        <v>312</v>
      </c>
      <c r="B245" t="s">
        <v>696</v>
      </c>
      <c r="C245" t="s">
        <v>697</v>
      </c>
      <c r="D245" s="1">
        <v>35704</v>
      </c>
      <c r="E245" s="3">
        <v>1</v>
      </c>
      <c r="F245" s="3">
        <v>0</v>
      </c>
      <c r="G245" s="3">
        <v>0</v>
      </c>
      <c r="I245" s="3">
        <v>16</v>
      </c>
      <c r="J245" s="3">
        <f t="shared" si="58"/>
        <v>1</v>
      </c>
      <c r="K245" s="3">
        <f t="shared" si="59"/>
        <v>0</v>
      </c>
      <c r="L245" s="3">
        <f t="shared" si="60"/>
        <v>0</v>
      </c>
      <c r="M245" s="3">
        <f t="shared" si="61"/>
        <v>0</v>
      </c>
      <c r="N245" s="3">
        <f t="shared" si="62"/>
        <v>0</v>
      </c>
      <c r="O245" s="3">
        <f t="shared" si="63"/>
        <v>0</v>
      </c>
      <c r="P245" s="3">
        <f t="shared" si="64"/>
        <v>0</v>
      </c>
      <c r="Q245" s="3">
        <f t="shared" si="65"/>
        <v>0</v>
      </c>
      <c r="R245" s="3" t="s">
        <v>1171</v>
      </c>
      <c r="S245" t="s">
        <v>698</v>
      </c>
      <c r="T245">
        <v>2</v>
      </c>
      <c r="U245">
        <v>7</v>
      </c>
      <c r="V245">
        <v>9</v>
      </c>
      <c r="W245">
        <f t="shared" si="66"/>
        <v>0</v>
      </c>
      <c r="X245">
        <f t="shared" si="67"/>
        <v>1</v>
      </c>
      <c r="Y245" t="s">
        <v>19</v>
      </c>
      <c r="Z245">
        <f t="shared" si="68"/>
        <v>0</v>
      </c>
      <c r="AA245">
        <f>IF(OR(AE245={"Native american","native american or alaska native"}),1,0)</f>
        <v>0</v>
      </c>
      <c r="AB245">
        <f>IF(OR(AE245={"asian","asian american"}),1,0)</f>
        <v>0</v>
      </c>
      <c r="AC245">
        <f>IF(OR(AE245={"black american or african american","black"}),1,0)</f>
        <v>0</v>
      </c>
      <c r="AD245">
        <f>IF(OR(AE245={"White","White American or European American"}),1,0)</f>
        <v>1</v>
      </c>
      <c r="AE245" t="s">
        <v>61</v>
      </c>
      <c r="AF245">
        <f>IF(OR(AH245={"female","f"}),1,0)</f>
        <v>0</v>
      </c>
      <c r="AG245">
        <f>IF(OR(AH245={"m","male"}),1,0)</f>
        <v>1</v>
      </c>
      <c r="AH245" t="s">
        <v>54</v>
      </c>
      <c r="AI245">
        <v>32.274927830000003</v>
      </c>
      <c r="AJ245">
        <v>-90.094706549999998</v>
      </c>
      <c r="AK245">
        <v>32.274928000000003</v>
      </c>
      <c r="AL245">
        <v>-90.094707</v>
      </c>
      <c r="AM245" t="s">
        <v>1076</v>
      </c>
      <c r="AN245" t="str">
        <f t="shared" si="70"/>
        <v>MS 39208, USA</v>
      </c>
      <c r="AO245" t="str">
        <f t="shared" si="55"/>
        <v>MS</v>
      </c>
      <c r="AP245">
        <f>IF(OR(AO245={"AZ","ID","KS","KY","LA","NM","NV","OK","SD","TX","WV"}),0,0)</f>
        <v>0</v>
      </c>
      <c r="AQ245">
        <f>IF(OR(AO245={"AR","MO","MS","MT","OH","VT"}),1,0)</f>
        <v>1</v>
      </c>
      <c r="AR245">
        <f>IF(OR(AO245={"FL","GA","ME","ND","NH","SC","TN","WA","WI","WI","WY"}),2,0)</f>
        <v>0</v>
      </c>
      <c r="AS245">
        <f>IF(OR(AO245={"LN","UT"}),3,0)</f>
        <v>0</v>
      </c>
      <c r="AT245">
        <f>IF(OR(AO245={"AL","CO","VA"}),4,0)</f>
        <v>0</v>
      </c>
      <c r="AU245">
        <f>IF(OR(AO245={"DE","MN","NC","NE","OR","PA"}),5,0)</f>
        <v>0</v>
      </c>
      <c r="AV245">
        <f>IF(OR(AO245={"LA","MI","RI"}),7,0)</f>
        <v>0</v>
      </c>
      <c r="AW245">
        <f>IF(OR(AO245={"CA","IL","MD"}),8,0)</f>
        <v>0</v>
      </c>
      <c r="AX245">
        <f>IF(OR(AO245={"CT","DC","MA"}),9,0)</f>
        <v>0</v>
      </c>
      <c r="AY245">
        <f>IF(OR(AO245={"NJ","NY"}),10,0)</f>
        <v>0</v>
      </c>
      <c r="AZ245">
        <f t="shared" si="69"/>
        <v>1</v>
      </c>
      <c r="BA245">
        <f t="shared" si="56"/>
        <v>0</v>
      </c>
      <c r="BB245">
        <f t="shared" si="57"/>
        <v>1</v>
      </c>
    </row>
    <row r="246" spans="1:54" x14ac:dyDescent="0.25">
      <c r="A246">
        <v>313</v>
      </c>
      <c r="B246" t="s">
        <v>699</v>
      </c>
      <c r="C246" t="s">
        <v>700</v>
      </c>
      <c r="D246" s="1">
        <v>35688</v>
      </c>
      <c r="E246" s="3">
        <v>0</v>
      </c>
      <c r="F246" s="3">
        <v>0</v>
      </c>
      <c r="G246" s="3">
        <v>1</v>
      </c>
      <c r="I246" s="3">
        <v>43</v>
      </c>
      <c r="J246" s="3">
        <f t="shared" si="58"/>
        <v>0</v>
      </c>
      <c r="K246" s="3">
        <f t="shared" si="59"/>
        <v>0</v>
      </c>
      <c r="L246" s="3">
        <f t="shared" si="60"/>
        <v>0</v>
      </c>
      <c r="M246" s="3">
        <f t="shared" si="61"/>
        <v>0</v>
      </c>
      <c r="N246" s="3">
        <f t="shared" si="62"/>
        <v>0</v>
      </c>
      <c r="O246" s="3">
        <f t="shared" si="63"/>
        <v>0</v>
      </c>
      <c r="P246" s="3">
        <f t="shared" si="64"/>
        <v>0</v>
      </c>
      <c r="Q246" s="3">
        <f t="shared" si="65"/>
        <v>1</v>
      </c>
      <c r="R246" s="3" t="s">
        <v>1164</v>
      </c>
      <c r="S246" t="s">
        <v>701</v>
      </c>
      <c r="T246">
        <v>4</v>
      </c>
      <c r="U246">
        <v>3</v>
      </c>
      <c r="V246">
        <v>7</v>
      </c>
      <c r="W246">
        <f t="shared" si="66"/>
        <v>1</v>
      </c>
      <c r="X246">
        <f t="shared" si="67"/>
        <v>0</v>
      </c>
      <c r="Y246" t="s">
        <v>144</v>
      </c>
      <c r="Z246">
        <f t="shared" si="68"/>
        <v>0</v>
      </c>
      <c r="AA246">
        <f>IF(OR(AE246={"Native american","native american or alaska native"}),1,0)</f>
        <v>0</v>
      </c>
      <c r="AB246">
        <f>IF(OR(AE246={"asian","asian american"}),1,0)</f>
        <v>0</v>
      </c>
      <c r="AC246">
        <f>IF(OR(AE246={"black american or african american","black"}),1,0)</f>
        <v>1</v>
      </c>
      <c r="AD246">
        <f>IF(OR(AE246={"White","White American or European American"}),1,0)</f>
        <v>0</v>
      </c>
      <c r="AE246" t="s">
        <v>540</v>
      </c>
      <c r="AF246">
        <f>IF(OR(AH246={"female","f"}),1,0)</f>
        <v>0</v>
      </c>
      <c r="AG246">
        <f>IF(OR(AH246={"m","male"}),1,0)</f>
        <v>1</v>
      </c>
      <c r="AH246" t="s">
        <v>54</v>
      </c>
      <c r="AI246">
        <v>33.559858599999998</v>
      </c>
      <c r="AJ246">
        <v>-81.721952000000002</v>
      </c>
      <c r="AK246">
        <v>33.559859000000003</v>
      </c>
      <c r="AL246">
        <v>-81.721952000000002</v>
      </c>
      <c r="AM246" t="s">
        <v>1077</v>
      </c>
      <c r="AN246" t="str">
        <f t="shared" si="70"/>
        <v>SC 29801, USA</v>
      </c>
      <c r="AO246" t="str">
        <f t="shared" si="55"/>
        <v>SC</v>
      </c>
      <c r="AP246">
        <f>IF(OR(AO246={"AZ","ID","KS","KY","LA","NM","NV","OK","SD","TX","WV"}),0,0)</f>
        <v>0</v>
      </c>
      <c r="AQ246">
        <f>IF(OR(AO246={"AR","MO","MS","MT","OH","VT"}),1,0)</f>
        <v>0</v>
      </c>
      <c r="AR246">
        <f>IF(OR(AO246={"FL","GA","ME","ND","NH","SC","TN","WA","WI","WI","WY"}),2,0)</f>
        <v>2</v>
      </c>
      <c r="AS246">
        <f>IF(OR(AO246={"LN","UT"}),3,0)</f>
        <v>0</v>
      </c>
      <c r="AT246">
        <f>IF(OR(AO246={"AL","CO","VA"}),4,0)</f>
        <v>0</v>
      </c>
      <c r="AU246">
        <f>IF(OR(AO246={"DE","MN","NC","NE","OR","PA"}),5,0)</f>
        <v>0</v>
      </c>
      <c r="AV246">
        <f>IF(OR(AO246={"LA","MI","RI"}),7,0)</f>
        <v>0</v>
      </c>
      <c r="AW246">
        <f>IF(OR(AO246={"CA","IL","MD"}),8,0)</f>
        <v>0</v>
      </c>
      <c r="AX246">
        <f>IF(OR(AO246={"CT","DC","MA"}),9,0)</f>
        <v>0</v>
      </c>
      <c r="AY246">
        <f>IF(OR(AO246={"NJ","NY"}),10,0)</f>
        <v>0</v>
      </c>
      <c r="AZ246">
        <f t="shared" si="69"/>
        <v>2</v>
      </c>
      <c r="BA246">
        <f t="shared" si="56"/>
        <v>0</v>
      </c>
      <c r="BB246">
        <f t="shared" si="57"/>
        <v>1</v>
      </c>
    </row>
    <row r="247" spans="1:54" x14ac:dyDescent="0.25">
      <c r="A247">
        <v>315</v>
      </c>
      <c r="B247" t="s">
        <v>702</v>
      </c>
      <c r="C247" t="s">
        <v>703</v>
      </c>
      <c r="D247" s="1">
        <v>35480</v>
      </c>
      <c r="E247" s="3">
        <v>0</v>
      </c>
      <c r="F247" s="3">
        <v>0</v>
      </c>
      <c r="G247" s="3">
        <v>1</v>
      </c>
      <c r="I247" s="3">
        <v>16</v>
      </c>
      <c r="J247" s="3">
        <f t="shared" si="58"/>
        <v>1</v>
      </c>
      <c r="K247" s="3">
        <f t="shared" si="59"/>
        <v>0</v>
      </c>
      <c r="L247" s="3">
        <f t="shared" si="60"/>
        <v>0</v>
      </c>
      <c r="M247" s="3">
        <f t="shared" si="61"/>
        <v>0</v>
      </c>
      <c r="N247" s="3">
        <f t="shared" si="62"/>
        <v>0</v>
      </c>
      <c r="O247" s="3">
        <f t="shared" si="63"/>
        <v>0</v>
      </c>
      <c r="P247" s="3">
        <f t="shared" si="64"/>
        <v>0</v>
      </c>
      <c r="Q247" s="3">
        <f t="shared" si="65"/>
        <v>0</v>
      </c>
      <c r="R247" s="3" t="s">
        <v>1171</v>
      </c>
      <c r="S247" t="s">
        <v>704</v>
      </c>
      <c r="T247">
        <v>2</v>
      </c>
      <c r="U247">
        <v>2</v>
      </c>
      <c r="V247">
        <v>4</v>
      </c>
      <c r="W247">
        <f t="shared" si="66"/>
        <v>0</v>
      </c>
      <c r="X247">
        <f t="shared" si="67"/>
        <v>1</v>
      </c>
      <c r="Y247" t="s">
        <v>19</v>
      </c>
      <c r="Z247">
        <f t="shared" si="68"/>
        <v>0</v>
      </c>
      <c r="AA247">
        <f>IF(OR(AE247={"Native american","native american or alaska native"}),1,0)</f>
        <v>0</v>
      </c>
      <c r="AB247">
        <f>IF(OR(AE247={"asian","asian american"}),1,0)</f>
        <v>0</v>
      </c>
      <c r="AC247">
        <f>IF(OR(AE247={"black american or african american","black"}),1,0)</f>
        <v>0</v>
      </c>
      <c r="AD247">
        <f>IF(OR(AE247={"White","White American or European American"}),1,0)</f>
        <v>1</v>
      </c>
      <c r="AE247" t="s">
        <v>61</v>
      </c>
      <c r="AF247">
        <f>IF(OR(AH247={"female","f"}),1,0)</f>
        <v>0</v>
      </c>
      <c r="AG247">
        <f>IF(OR(AH247={"m","male"}),1,0)</f>
        <v>1</v>
      </c>
      <c r="AH247" t="s">
        <v>54</v>
      </c>
      <c r="AI247">
        <v>60.790538820000002</v>
      </c>
      <c r="AJ247">
        <v>-161.7927517</v>
      </c>
      <c r="AK247">
        <v>60.790539000000003</v>
      </c>
      <c r="AL247">
        <v>-161.79275200000001</v>
      </c>
      <c r="AM247" t="s">
        <v>1078</v>
      </c>
      <c r="AN247" t="str">
        <f t="shared" si="70"/>
        <v>AK 99559, USA</v>
      </c>
      <c r="AO247" t="str">
        <f t="shared" si="55"/>
        <v>AK</v>
      </c>
      <c r="AP247">
        <f>IF(OR(AO247={"AZ","ID","KS","KY","LA","NM","NV","OK","SD","TX","WV"}),0,0)</f>
        <v>0</v>
      </c>
      <c r="AQ247">
        <f>IF(OR(AO247={"AR","MO","MS","MT","OH","VT"}),1,0)</f>
        <v>0</v>
      </c>
      <c r="AR247">
        <f>IF(OR(AO247={"FL","GA","ME","ND","NH","SC","TN","WA","WI","WI","WY"}),2,0)</f>
        <v>0</v>
      </c>
      <c r="AS247">
        <f>IF(OR(AO247={"LN","UT"}),3,0)</f>
        <v>0</v>
      </c>
      <c r="AT247">
        <f>IF(OR(AO247={"AL","CO","VA"}),4,0)</f>
        <v>0</v>
      </c>
      <c r="AU247">
        <f>IF(OR(AO247={"DE","MN","NC","NE","OR","PA"}),5,0)</f>
        <v>0</v>
      </c>
      <c r="AV247">
        <f>IF(OR(AO247={"LA","MI","RI"}),7,0)</f>
        <v>0</v>
      </c>
      <c r="AW247">
        <f>IF(OR(AO247={"CA","IL","MD"}),8,0)</f>
        <v>0</v>
      </c>
      <c r="AX247">
        <f>IF(OR(AO247={"CT","DC","MA"}),9,0)</f>
        <v>0</v>
      </c>
      <c r="AY247">
        <f>IF(OR(AO247={"NJ","NY"}),10,0)</f>
        <v>0</v>
      </c>
      <c r="AZ247">
        <f t="shared" si="69"/>
        <v>0</v>
      </c>
      <c r="BA247">
        <f t="shared" si="56"/>
        <v>0</v>
      </c>
      <c r="BB247">
        <f t="shared" si="57"/>
        <v>1</v>
      </c>
    </row>
    <row r="248" spans="1:54" x14ac:dyDescent="0.25">
      <c r="A248">
        <v>316</v>
      </c>
      <c r="B248" t="s">
        <v>705</v>
      </c>
      <c r="C248" t="s">
        <v>706</v>
      </c>
      <c r="D248" s="1">
        <v>35292</v>
      </c>
      <c r="E248" s="3">
        <v>0</v>
      </c>
      <c r="F248" s="3">
        <v>0</v>
      </c>
      <c r="G248" s="3">
        <v>0</v>
      </c>
      <c r="I248" s="3">
        <v>36</v>
      </c>
      <c r="J248" s="3">
        <f t="shared" si="58"/>
        <v>1</v>
      </c>
      <c r="K248" s="3">
        <f t="shared" si="59"/>
        <v>0</v>
      </c>
      <c r="L248" s="3">
        <f t="shared" si="60"/>
        <v>0</v>
      </c>
      <c r="M248" s="3">
        <f t="shared" si="61"/>
        <v>0</v>
      </c>
      <c r="N248" s="3">
        <f t="shared" si="62"/>
        <v>0</v>
      </c>
      <c r="O248" s="3">
        <f t="shared" si="63"/>
        <v>0</v>
      </c>
      <c r="P248" s="3">
        <f t="shared" si="64"/>
        <v>0</v>
      </c>
      <c r="Q248" s="3">
        <f t="shared" si="65"/>
        <v>0</v>
      </c>
      <c r="R248" s="3" t="s">
        <v>1171</v>
      </c>
      <c r="S248" t="s">
        <v>707</v>
      </c>
      <c r="T248">
        <v>3</v>
      </c>
      <c r="U248">
        <v>0</v>
      </c>
      <c r="V248">
        <v>3</v>
      </c>
      <c r="W248">
        <f t="shared" si="66"/>
        <v>1</v>
      </c>
      <c r="X248">
        <f t="shared" si="67"/>
        <v>0</v>
      </c>
      <c r="Y248" t="s">
        <v>144</v>
      </c>
      <c r="Z248">
        <f t="shared" si="68"/>
        <v>0</v>
      </c>
      <c r="AA248">
        <f>IF(OR(AE248={"Native american","native american or alaska native"}),1,0)</f>
        <v>0</v>
      </c>
      <c r="AB248">
        <f>IF(OR(AE248={"asian","asian american"}),1,0)</f>
        <v>0</v>
      </c>
      <c r="AC248">
        <f>IF(OR(AE248={"black american or african american","black"}),1,0)</f>
        <v>0</v>
      </c>
      <c r="AD248">
        <f>IF(OR(AE248={"White","White American or European American"}),1,0)</f>
        <v>1</v>
      </c>
      <c r="AE248" t="s">
        <v>61</v>
      </c>
      <c r="AF248">
        <f>IF(OR(AH248={"female","f"}),1,0)</f>
        <v>0</v>
      </c>
      <c r="AG248">
        <f>IF(OR(AH248={"m","male"}),1,0)</f>
        <v>1</v>
      </c>
      <c r="AH248" t="s">
        <v>54</v>
      </c>
      <c r="AI248">
        <v>32.863572769999998</v>
      </c>
      <c r="AJ248">
        <v>-117.1281628</v>
      </c>
      <c r="AK248">
        <v>32.863573000000002</v>
      </c>
      <c r="AL248">
        <v>-117.128163</v>
      </c>
      <c r="AM248" t="s">
        <v>1060</v>
      </c>
      <c r="AN248" t="str">
        <f t="shared" si="70"/>
        <v>CA 92145, USA</v>
      </c>
      <c r="AO248" t="str">
        <f t="shared" si="55"/>
        <v>CA</v>
      </c>
      <c r="AP248">
        <f>IF(OR(AO248={"AZ","ID","KS","KY","LA","NM","NV","OK","SD","TX","WV"}),0,0)</f>
        <v>0</v>
      </c>
      <c r="AQ248">
        <f>IF(OR(AO248={"AR","MO","MS","MT","OH","VT"}),1,0)</f>
        <v>0</v>
      </c>
      <c r="AR248">
        <f>IF(OR(AO248={"FL","GA","ME","ND","NH","SC","TN","WA","WI","WI","WY"}),2,0)</f>
        <v>0</v>
      </c>
      <c r="AS248">
        <f>IF(OR(AO248={"LN","UT"}),3,0)</f>
        <v>0</v>
      </c>
      <c r="AT248">
        <f>IF(OR(AO248={"AL","CO","VA"}),4,0)</f>
        <v>0</v>
      </c>
      <c r="AU248">
        <f>IF(OR(AO248={"DE","MN","NC","NE","OR","PA"}),5,0)</f>
        <v>0</v>
      </c>
      <c r="AV248">
        <f>IF(OR(AO248={"LA","MI","RI"}),7,0)</f>
        <v>0</v>
      </c>
      <c r="AW248">
        <f>IF(OR(AO248={"CA","IL","MD"}),8,0)</f>
        <v>8</v>
      </c>
      <c r="AX248">
        <f>IF(OR(AO248={"CT","DC","MA"}),9,0)</f>
        <v>0</v>
      </c>
      <c r="AY248">
        <f>IF(OR(AO248={"NJ","NY"}),10,0)</f>
        <v>0</v>
      </c>
      <c r="AZ248">
        <f t="shared" si="69"/>
        <v>8</v>
      </c>
      <c r="BA248">
        <f t="shared" si="56"/>
        <v>1</v>
      </c>
      <c r="BB248">
        <f t="shared" si="57"/>
        <v>0</v>
      </c>
    </row>
    <row r="249" spans="1:54" x14ac:dyDescent="0.25">
      <c r="A249">
        <v>317</v>
      </c>
      <c r="B249" t="s">
        <v>708</v>
      </c>
      <c r="C249" t="s">
        <v>37</v>
      </c>
      <c r="D249" s="1">
        <v>35104</v>
      </c>
      <c r="E249" s="3">
        <v>0</v>
      </c>
      <c r="F249" s="3">
        <v>0</v>
      </c>
      <c r="G249" s="3">
        <v>1</v>
      </c>
      <c r="I249" s="3">
        <v>41</v>
      </c>
      <c r="J249" s="3">
        <f t="shared" si="58"/>
        <v>0</v>
      </c>
      <c r="K249" s="3">
        <f t="shared" si="59"/>
        <v>0</v>
      </c>
      <c r="L249" s="3">
        <f t="shared" si="60"/>
        <v>0</v>
      </c>
      <c r="M249" s="3">
        <f t="shared" si="61"/>
        <v>0</v>
      </c>
      <c r="N249" s="3">
        <f t="shared" si="62"/>
        <v>0</v>
      </c>
      <c r="O249" s="3">
        <f t="shared" si="63"/>
        <v>0</v>
      </c>
      <c r="P249" s="3">
        <f t="shared" si="64"/>
        <v>0</v>
      </c>
      <c r="Q249" s="3">
        <f t="shared" si="65"/>
        <v>1</v>
      </c>
      <c r="R249" s="3" t="s">
        <v>1164</v>
      </c>
      <c r="S249" t="s">
        <v>709</v>
      </c>
      <c r="T249">
        <v>6</v>
      </c>
      <c r="U249">
        <v>1</v>
      </c>
      <c r="V249">
        <v>7</v>
      </c>
      <c r="W249">
        <f t="shared" si="66"/>
        <v>0</v>
      </c>
      <c r="X249">
        <f t="shared" si="67"/>
        <v>1</v>
      </c>
      <c r="Y249" t="s">
        <v>19</v>
      </c>
      <c r="Z249">
        <f t="shared" si="68"/>
        <v>0</v>
      </c>
      <c r="AA249">
        <f>IF(OR(AE249={"Native american","native american or alaska native"}),1,0)</f>
        <v>0</v>
      </c>
      <c r="AB249">
        <f>IF(OR(AE249={"asian","asian american"}),1,0)</f>
        <v>0</v>
      </c>
      <c r="AC249">
        <f>IF(OR(AE249={"black american or african american","black"}),1,0)</f>
        <v>1</v>
      </c>
      <c r="AD249">
        <f>IF(OR(AE249={"White","White American or European American"}),1,0)</f>
        <v>0</v>
      </c>
      <c r="AE249" t="s">
        <v>540</v>
      </c>
      <c r="AF249">
        <f>IF(OR(AH249={"female","f"}),1,0)</f>
        <v>0</v>
      </c>
      <c r="AG249">
        <f>IF(OR(AH249={"m","male"}),1,0)</f>
        <v>1</v>
      </c>
      <c r="AH249" t="s">
        <v>54</v>
      </c>
      <c r="AI249">
        <v>26.122308400000001</v>
      </c>
      <c r="AJ249">
        <v>-80.143378600000005</v>
      </c>
      <c r="AK249">
        <v>26.122308</v>
      </c>
      <c r="AL249">
        <v>-80.143378999999996</v>
      </c>
      <c r="AM249" t="s">
        <v>1079</v>
      </c>
      <c r="AN249" t="str">
        <f t="shared" si="70"/>
        <v>FL 33301, USA</v>
      </c>
      <c r="AO249" t="str">
        <f t="shared" si="55"/>
        <v>FL</v>
      </c>
      <c r="AP249">
        <f>IF(OR(AO249={"AZ","ID","KS","KY","LA","NM","NV","OK","SD","TX","WV"}),0,0)</f>
        <v>0</v>
      </c>
      <c r="AQ249">
        <f>IF(OR(AO249={"AR","MO","MS","MT","OH","VT"}),1,0)</f>
        <v>0</v>
      </c>
      <c r="AR249">
        <f>IF(OR(AO249={"FL","GA","ME","ND","NH","SC","TN","WA","WI","WI","WY"}),2,0)</f>
        <v>2</v>
      </c>
      <c r="AS249">
        <f>IF(OR(AO249={"LN","UT"}),3,0)</f>
        <v>0</v>
      </c>
      <c r="AT249">
        <f>IF(OR(AO249={"AL","CO","VA"}),4,0)</f>
        <v>0</v>
      </c>
      <c r="AU249">
        <f>IF(OR(AO249={"DE","MN","NC","NE","OR","PA"}),5,0)</f>
        <v>0</v>
      </c>
      <c r="AV249">
        <f>IF(OR(AO249={"LA","MI","RI"}),7,0)</f>
        <v>0</v>
      </c>
      <c r="AW249">
        <f>IF(OR(AO249={"CA","IL","MD"}),8,0)</f>
        <v>0</v>
      </c>
      <c r="AX249">
        <f>IF(OR(AO249={"CT","DC","MA"}),9,0)</f>
        <v>0</v>
      </c>
      <c r="AY249">
        <f>IF(OR(AO249={"NJ","NY"}),10,0)</f>
        <v>0</v>
      </c>
      <c r="AZ249">
        <f t="shared" si="69"/>
        <v>2</v>
      </c>
      <c r="BA249">
        <f t="shared" si="56"/>
        <v>0</v>
      </c>
      <c r="BB249">
        <f t="shared" si="57"/>
        <v>1</v>
      </c>
    </row>
    <row r="250" spans="1:54" x14ac:dyDescent="0.25">
      <c r="A250">
        <v>319</v>
      </c>
      <c r="B250" t="s">
        <v>710</v>
      </c>
      <c r="C250" t="s">
        <v>711</v>
      </c>
      <c r="D250" s="1">
        <v>35097</v>
      </c>
      <c r="E250" s="3">
        <v>1</v>
      </c>
      <c r="F250" s="3">
        <v>0</v>
      </c>
      <c r="G250" s="3">
        <v>0</v>
      </c>
      <c r="I250" s="3">
        <v>14</v>
      </c>
      <c r="J250" s="3">
        <f t="shared" si="58"/>
        <v>1</v>
      </c>
      <c r="K250" s="3">
        <f t="shared" si="59"/>
        <v>0</v>
      </c>
      <c r="L250" s="3">
        <f t="shared" si="60"/>
        <v>0</v>
      </c>
      <c r="M250" s="3">
        <f t="shared" si="61"/>
        <v>0</v>
      </c>
      <c r="N250" s="3">
        <f t="shared" si="62"/>
        <v>0</v>
      </c>
      <c r="O250" s="3">
        <f t="shared" si="63"/>
        <v>0</v>
      </c>
      <c r="P250" s="3">
        <f t="shared" si="64"/>
        <v>0</v>
      </c>
      <c r="Q250" s="3">
        <f t="shared" si="65"/>
        <v>0</v>
      </c>
      <c r="R250" s="3" t="s">
        <v>1171</v>
      </c>
      <c r="S250" t="s">
        <v>712</v>
      </c>
      <c r="T250">
        <v>3</v>
      </c>
      <c r="U250">
        <v>1</v>
      </c>
      <c r="V250">
        <v>4</v>
      </c>
      <c r="W250">
        <f t="shared" si="66"/>
        <v>0</v>
      </c>
      <c r="X250">
        <f t="shared" si="67"/>
        <v>1</v>
      </c>
      <c r="Y250" t="s">
        <v>19</v>
      </c>
      <c r="Z250">
        <f t="shared" si="68"/>
        <v>0</v>
      </c>
      <c r="AA250">
        <f>IF(OR(AE250={"Native american","native american or alaska native"}),1,0)</f>
        <v>0</v>
      </c>
      <c r="AB250">
        <f>IF(OR(AE250={"asian","asian american"}),1,0)</f>
        <v>0</v>
      </c>
      <c r="AC250">
        <f>IF(OR(AE250={"black american or african american","black"}),1,0)</f>
        <v>0</v>
      </c>
      <c r="AD250">
        <f>IF(OR(AE250={"White","White American or European American"}),1,0)</f>
        <v>1</v>
      </c>
      <c r="AE250" t="s">
        <v>61</v>
      </c>
      <c r="AF250">
        <f>IF(OR(AH250={"female","f"}),1,0)</f>
        <v>0</v>
      </c>
      <c r="AG250">
        <f>IF(OR(AH250={"m","male"}),1,0)</f>
        <v>1</v>
      </c>
      <c r="AH250" t="s">
        <v>54</v>
      </c>
      <c r="AI250">
        <v>47.121894240000003</v>
      </c>
      <c r="AJ250">
        <v>-119.27506990000001</v>
      </c>
      <c r="AK250">
        <v>47.121893999999998</v>
      </c>
      <c r="AL250">
        <v>-119.27507</v>
      </c>
      <c r="AM250" t="s">
        <v>1080</v>
      </c>
      <c r="AN250" t="str">
        <f t="shared" si="70"/>
        <v>WA 98837, USA</v>
      </c>
      <c r="AO250" t="str">
        <f t="shared" si="55"/>
        <v>WA</v>
      </c>
      <c r="AP250">
        <f>IF(OR(AO250={"AZ","ID","KS","KY","LA","NM","NV","OK","SD","TX","WV"}),0,0)</f>
        <v>0</v>
      </c>
      <c r="AQ250">
        <f>IF(OR(AO250={"AR","MO","MS","MT","OH","VT"}),1,0)</f>
        <v>0</v>
      </c>
      <c r="AR250">
        <f>IF(OR(AO250={"FL","GA","ME","ND","NH","SC","TN","WA","WI","WI","WY"}),2,0)</f>
        <v>2</v>
      </c>
      <c r="AS250">
        <f>IF(OR(AO250={"LN","UT"}),3,0)</f>
        <v>0</v>
      </c>
      <c r="AT250">
        <f>IF(OR(AO250={"AL","CO","VA"}),4,0)</f>
        <v>0</v>
      </c>
      <c r="AU250">
        <f>IF(OR(AO250={"DE","MN","NC","NE","OR","PA"}),5,0)</f>
        <v>0</v>
      </c>
      <c r="AV250">
        <f>IF(OR(AO250={"LA","MI","RI"}),7,0)</f>
        <v>0</v>
      </c>
      <c r="AW250">
        <f>IF(OR(AO250={"CA","IL","MD"}),8,0)</f>
        <v>0</v>
      </c>
      <c r="AX250">
        <f>IF(OR(AO250={"CT","DC","MA"}),9,0)</f>
        <v>0</v>
      </c>
      <c r="AY250">
        <f>IF(OR(AO250={"NJ","NY"}),10,0)</f>
        <v>0</v>
      </c>
      <c r="AZ250">
        <f t="shared" si="69"/>
        <v>2</v>
      </c>
      <c r="BA250">
        <f t="shared" si="56"/>
        <v>0</v>
      </c>
      <c r="BB250">
        <f t="shared" si="57"/>
        <v>1</v>
      </c>
    </row>
    <row r="251" spans="1:54" x14ac:dyDescent="0.25">
      <c r="A251">
        <v>320</v>
      </c>
      <c r="B251" t="s">
        <v>713</v>
      </c>
      <c r="C251" t="s">
        <v>714</v>
      </c>
      <c r="D251" s="1">
        <v>35018</v>
      </c>
      <c r="E251" s="3">
        <v>1</v>
      </c>
      <c r="F251" s="3">
        <v>0</v>
      </c>
      <c r="G251" s="3">
        <v>0</v>
      </c>
      <c r="I251" s="3">
        <v>17</v>
      </c>
      <c r="J251" s="3">
        <f t="shared" si="58"/>
        <v>1</v>
      </c>
      <c r="K251" s="3">
        <f t="shared" si="59"/>
        <v>0</v>
      </c>
      <c r="L251" s="3">
        <f t="shared" si="60"/>
        <v>0</v>
      </c>
      <c r="M251" s="3">
        <f t="shared" si="61"/>
        <v>0</v>
      </c>
      <c r="N251" s="3">
        <f t="shared" si="62"/>
        <v>0</v>
      </c>
      <c r="O251" s="3">
        <f t="shared" si="63"/>
        <v>0</v>
      </c>
      <c r="P251" s="3">
        <f t="shared" si="64"/>
        <v>0</v>
      </c>
      <c r="Q251" s="3">
        <f t="shared" si="65"/>
        <v>0</v>
      </c>
      <c r="R251" s="3" t="s">
        <v>1171</v>
      </c>
      <c r="S251" t="s">
        <v>715</v>
      </c>
      <c r="T251">
        <v>2</v>
      </c>
      <c r="U251">
        <v>1</v>
      </c>
      <c r="V251">
        <v>3</v>
      </c>
      <c r="W251">
        <f t="shared" si="66"/>
        <v>0</v>
      </c>
      <c r="X251">
        <f t="shared" si="67"/>
        <v>1</v>
      </c>
      <c r="Y251" t="s">
        <v>19</v>
      </c>
      <c r="Z251">
        <f t="shared" si="68"/>
        <v>0</v>
      </c>
      <c r="AA251">
        <f>IF(OR(AE251={"Native american","native american or alaska native"}),1,0)</f>
        <v>0</v>
      </c>
      <c r="AB251">
        <f>IF(OR(AE251={"asian","asian american"}),1,0)</f>
        <v>0</v>
      </c>
      <c r="AC251">
        <f>IF(OR(AE251={"black american or african american","black"}),1,0)</f>
        <v>0</v>
      </c>
      <c r="AD251">
        <f>IF(OR(AE251={"White","White American or European American"}),1,0)</f>
        <v>1</v>
      </c>
      <c r="AE251" t="s">
        <v>61</v>
      </c>
      <c r="AF251">
        <f>IF(OR(AH251={"female","f"}),1,0)</f>
        <v>0</v>
      </c>
      <c r="AG251">
        <f>IF(OR(AH251={"m","male"}),1,0)</f>
        <v>1</v>
      </c>
      <c r="AH251" t="s">
        <v>54</v>
      </c>
      <c r="AI251">
        <v>35.37810374</v>
      </c>
      <c r="AJ251">
        <v>-87.006105590000004</v>
      </c>
      <c r="AK251">
        <v>35.378104</v>
      </c>
      <c r="AL251">
        <v>-87.006106000000003</v>
      </c>
      <c r="AM251" t="s">
        <v>1081</v>
      </c>
      <c r="AN251" t="str">
        <f t="shared" si="70"/>
        <v>TN 38472, USA</v>
      </c>
      <c r="AO251" t="str">
        <f t="shared" si="55"/>
        <v>TN</v>
      </c>
      <c r="AP251">
        <f>IF(OR(AO251={"AZ","ID","KS","KY","LA","NM","NV","OK","SD","TX","WV"}),0,0)</f>
        <v>0</v>
      </c>
      <c r="AQ251">
        <f>IF(OR(AO251={"AR","MO","MS","MT","OH","VT"}),1,0)</f>
        <v>0</v>
      </c>
      <c r="AR251">
        <f>IF(OR(AO251={"FL","GA","ME","ND","NH","SC","TN","WA","WI","WI","WY"}),2,0)</f>
        <v>2</v>
      </c>
      <c r="AS251">
        <f>IF(OR(AO251={"LN","UT"}),3,0)</f>
        <v>0</v>
      </c>
      <c r="AT251">
        <f>IF(OR(AO251={"AL","CO","VA"}),4,0)</f>
        <v>0</v>
      </c>
      <c r="AU251">
        <f>IF(OR(AO251={"DE","MN","NC","NE","OR","PA"}),5,0)</f>
        <v>0</v>
      </c>
      <c r="AV251">
        <f>IF(OR(AO251={"LA","MI","RI"}),7,0)</f>
        <v>0</v>
      </c>
      <c r="AW251">
        <f>IF(OR(AO251={"CA","IL","MD"}),8,0)</f>
        <v>0</v>
      </c>
      <c r="AX251">
        <f>IF(OR(AO251={"CT","DC","MA"}),9,0)</f>
        <v>0</v>
      </c>
      <c r="AY251">
        <f>IF(OR(AO251={"NJ","NY"}),10,0)</f>
        <v>0</v>
      </c>
      <c r="AZ251">
        <f t="shared" si="69"/>
        <v>2</v>
      </c>
      <c r="BA251">
        <f t="shared" si="56"/>
        <v>0</v>
      </c>
      <c r="BB251">
        <f t="shared" si="57"/>
        <v>1</v>
      </c>
    </row>
    <row r="252" spans="1:54" x14ac:dyDescent="0.25">
      <c r="A252">
        <v>321</v>
      </c>
      <c r="B252" t="s">
        <v>716</v>
      </c>
      <c r="C252" t="s">
        <v>717</v>
      </c>
      <c r="D252" s="1">
        <v>34792</v>
      </c>
      <c r="E252" s="3">
        <v>0</v>
      </c>
      <c r="F252" s="3">
        <v>0</v>
      </c>
      <c r="G252" s="3">
        <v>1</v>
      </c>
      <c r="I252" s="3">
        <v>28</v>
      </c>
      <c r="J252" s="3">
        <f t="shared" si="58"/>
        <v>0</v>
      </c>
      <c r="K252" s="3">
        <f t="shared" si="59"/>
        <v>0</v>
      </c>
      <c r="L252" s="3">
        <f t="shared" si="60"/>
        <v>0</v>
      </c>
      <c r="M252" s="3">
        <f t="shared" si="61"/>
        <v>0</v>
      </c>
      <c r="N252" s="3">
        <f t="shared" si="62"/>
        <v>0</v>
      </c>
      <c r="O252" s="3">
        <f t="shared" si="63"/>
        <v>0</v>
      </c>
      <c r="P252" s="3">
        <f t="shared" si="64"/>
        <v>0</v>
      </c>
      <c r="Q252" s="3">
        <f t="shared" si="65"/>
        <v>1</v>
      </c>
      <c r="R252" s="3" t="s">
        <v>1164</v>
      </c>
      <c r="S252" t="s">
        <v>718</v>
      </c>
      <c r="T252">
        <v>6</v>
      </c>
      <c r="U252">
        <v>0</v>
      </c>
      <c r="V252">
        <v>6</v>
      </c>
      <c r="W252">
        <f t="shared" ref="W252:W296" si="71">IF(Y252="NO",1,0)</f>
        <v>1</v>
      </c>
      <c r="X252">
        <f t="shared" si="67"/>
        <v>0</v>
      </c>
      <c r="Y252" t="s">
        <v>144</v>
      </c>
      <c r="Z252">
        <f t="shared" si="68"/>
        <v>0</v>
      </c>
      <c r="AA252">
        <f>IF(OR(AE252={"Native american","native american or alaska native"}),1,0)</f>
        <v>0</v>
      </c>
      <c r="AB252">
        <f>IF(OR(AE252={"asian","asian american"}),1,0)</f>
        <v>0</v>
      </c>
      <c r="AC252">
        <f>IF(OR(AE252={"black american or african american","black"}),1,0)</f>
        <v>0</v>
      </c>
      <c r="AD252">
        <f>IF(OR(AE252={"White","White American or European American"}),1,0)</f>
        <v>0</v>
      </c>
      <c r="AE252" t="s">
        <v>719</v>
      </c>
      <c r="AF252">
        <f>IF(OR(AH252={"female","f"}),1,0)</f>
        <v>0</v>
      </c>
      <c r="AG252">
        <f>IF(OR(AH252={"m","male"}),1,0)</f>
        <v>1</v>
      </c>
      <c r="AH252" t="s">
        <v>54</v>
      </c>
      <c r="AI252">
        <v>27.823713000000001</v>
      </c>
      <c r="AJ252">
        <v>-97.417397940000001</v>
      </c>
      <c r="AK252">
        <v>27.823713000000001</v>
      </c>
      <c r="AL252">
        <v>-97.417398000000006</v>
      </c>
      <c r="AM252" t="s">
        <v>1082</v>
      </c>
      <c r="AN252" t="str">
        <f t="shared" si="70"/>
        <v>TX 78401, USA</v>
      </c>
      <c r="AO252" t="str">
        <f t="shared" si="55"/>
        <v>TX</v>
      </c>
      <c r="AP252">
        <f>IF(OR(AO252={"AZ","ID","KS","KY","LA","NM","NV","OK","SD","TX","WV"}),0,0)</f>
        <v>0</v>
      </c>
      <c r="AQ252">
        <f>IF(OR(AO252={"AR","MO","MS","MT","OH","VT"}),1,0)</f>
        <v>0</v>
      </c>
      <c r="AR252">
        <f>IF(OR(AO252={"FL","GA","ME","ND","NH","SC","TN","WA","WI","WI","WY"}),2,0)</f>
        <v>0</v>
      </c>
      <c r="AS252">
        <f>IF(OR(AO252={"LN","UT"}),3,0)</f>
        <v>0</v>
      </c>
      <c r="AT252">
        <f>IF(OR(AO252={"AL","CO","VA"}),4,0)</f>
        <v>0</v>
      </c>
      <c r="AU252">
        <f>IF(OR(AO252={"DE","MN","NC","NE","OR","PA"}),5,0)</f>
        <v>0</v>
      </c>
      <c r="AV252">
        <f>IF(OR(AO252={"LA","MI","RI"}),7,0)</f>
        <v>0</v>
      </c>
      <c r="AW252">
        <f>IF(OR(AO252={"CA","IL","MD"}),8,0)</f>
        <v>0</v>
      </c>
      <c r="AX252">
        <f>IF(OR(AO252={"CT","DC","MA"}),9,0)</f>
        <v>0</v>
      </c>
      <c r="AY252">
        <f>IF(OR(AO252={"NJ","NY"}),10,0)</f>
        <v>0</v>
      </c>
      <c r="AZ252">
        <f t="shared" si="69"/>
        <v>0</v>
      </c>
      <c r="BA252">
        <f t="shared" si="56"/>
        <v>0</v>
      </c>
      <c r="BB252">
        <f t="shared" si="57"/>
        <v>1</v>
      </c>
    </row>
    <row r="253" spans="1:54" x14ac:dyDescent="0.25">
      <c r="A253">
        <v>323</v>
      </c>
      <c r="B253" t="s">
        <v>720</v>
      </c>
      <c r="C253" t="s">
        <v>721</v>
      </c>
      <c r="D253" s="1">
        <v>34779</v>
      </c>
      <c r="E253" s="3">
        <v>0</v>
      </c>
      <c r="F253" s="3">
        <v>0</v>
      </c>
      <c r="G253" s="3">
        <v>0</v>
      </c>
      <c r="I253" s="3">
        <v>29</v>
      </c>
      <c r="J253" s="3">
        <f t="shared" si="58"/>
        <v>0</v>
      </c>
      <c r="K253" s="3">
        <f t="shared" si="59"/>
        <v>0</v>
      </c>
      <c r="L253" s="3">
        <f t="shared" si="60"/>
        <v>1</v>
      </c>
      <c r="M253" s="3">
        <f t="shared" si="61"/>
        <v>0</v>
      </c>
      <c r="N253" s="3">
        <f t="shared" si="62"/>
        <v>0</v>
      </c>
      <c r="O253" s="3">
        <f t="shared" si="63"/>
        <v>0</v>
      </c>
      <c r="P253" s="3">
        <f t="shared" si="64"/>
        <v>0</v>
      </c>
      <c r="Q253" s="3">
        <f t="shared" si="65"/>
        <v>0</v>
      </c>
      <c r="R253" s="3" t="s">
        <v>1166</v>
      </c>
      <c r="S253" t="s">
        <v>722</v>
      </c>
      <c r="T253">
        <v>4</v>
      </c>
      <c r="U253">
        <v>1</v>
      </c>
      <c r="V253">
        <v>5</v>
      </c>
      <c r="W253">
        <f t="shared" si="71"/>
        <v>1</v>
      </c>
      <c r="X253">
        <f t="shared" ref="X253:X297" si="72">IF(Y253="YES",1,0)</f>
        <v>0</v>
      </c>
      <c r="Y253" t="s">
        <v>144</v>
      </c>
      <c r="Z253">
        <f t="shared" ref="Z253:Z297" si="73">IF(AE253="latino",1,0)</f>
        <v>0</v>
      </c>
      <c r="AA253">
        <f>IF(OR(AE253={"Native american","native american or alaska native"}),1,0)</f>
        <v>0</v>
      </c>
      <c r="AB253">
        <f>IF(OR(AE253={"asian","asian american"}),1,0)</f>
        <v>0</v>
      </c>
      <c r="AC253">
        <f>IF(OR(AE253={"black american or african american","black"}),1,0)</f>
        <v>0</v>
      </c>
      <c r="AD253">
        <f>IF(OR(AE253={"White","White American or European American"}),1,0)</f>
        <v>1</v>
      </c>
      <c r="AE253" t="s">
        <v>61</v>
      </c>
      <c r="AF253">
        <f>IF(OR(AH253={"female","f"}),1,0)</f>
        <v>0</v>
      </c>
      <c r="AG253">
        <f>IF(OR(AH253={"m","male"}),1,0)</f>
        <v>1</v>
      </c>
      <c r="AH253" t="s">
        <v>54</v>
      </c>
      <c r="AI253">
        <v>40.826183999999998</v>
      </c>
      <c r="AJ253">
        <v>-74.208619999999996</v>
      </c>
      <c r="AK253">
        <v>40.826183999999998</v>
      </c>
      <c r="AL253">
        <v>-74.208619999999996</v>
      </c>
      <c r="AM253" t="s">
        <v>1083</v>
      </c>
      <c r="AN253" t="str">
        <f t="shared" si="70"/>
        <v>NJ 07042, USA</v>
      </c>
      <c r="AO253" t="str">
        <f t="shared" si="55"/>
        <v>NJ</v>
      </c>
      <c r="AP253">
        <f>IF(OR(AO253={"AZ","ID","KS","KY","LA","NM","NV","OK","SD","TX","WV"}),0,0)</f>
        <v>0</v>
      </c>
      <c r="AQ253">
        <f>IF(OR(AO253={"AR","MO","MS","MT","OH","VT"}),1,0)</f>
        <v>0</v>
      </c>
      <c r="AR253">
        <f>IF(OR(AO253={"FL","GA","ME","ND","NH","SC","TN","WA","WI","WI","WY"}),2,0)</f>
        <v>0</v>
      </c>
      <c r="AS253">
        <f>IF(OR(AO253={"LN","UT"}),3,0)</f>
        <v>0</v>
      </c>
      <c r="AT253">
        <f>IF(OR(AO253={"AL","CO","VA"}),4,0)</f>
        <v>0</v>
      </c>
      <c r="AU253">
        <f>IF(OR(AO253={"DE","MN","NC","NE","OR","PA"}),5,0)</f>
        <v>0</v>
      </c>
      <c r="AV253">
        <f>IF(OR(AO253={"LA","MI","RI"}),7,0)</f>
        <v>0</v>
      </c>
      <c r="AW253">
        <f>IF(OR(AO253={"CA","IL","MD"}),8,0)</f>
        <v>0</v>
      </c>
      <c r="AX253">
        <f>IF(OR(AO253={"CT","DC","MA"}),9,0)</f>
        <v>0</v>
      </c>
      <c r="AY253">
        <f>IF(OR(AO253={"NJ","NY"}),10,0)</f>
        <v>10</v>
      </c>
      <c r="AZ253">
        <f t="shared" ref="AZ253:AZ297" si="74">SUM(AP253:AY253)</f>
        <v>10</v>
      </c>
      <c r="BA253">
        <f t="shared" si="56"/>
        <v>1</v>
      </c>
      <c r="BB253">
        <f t="shared" si="57"/>
        <v>0</v>
      </c>
    </row>
    <row r="254" spans="1:54" x14ac:dyDescent="0.25">
      <c r="A254">
        <v>324</v>
      </c>
      <c r="B254" t="s">
        <v>723</v>
      </c>
      <c r="C254" t="s">
        <v>345</v>
      </c>
      <c r="D254" s="1">
        <v>34725</v>
      </c>
      <c r="E254" s="3">
        <v>0</v>
      </c>
      <c r="F254" s="3">
        <v>0</v>
      </c>
      <c r="G254" s="3">
        <v>0</v>
      </c>
      <c r="I254" s="3">
        <v>26</v>
      </c>
      <c r="J254" s="3">
        <f t="shared" si="58"/>
        <v>0</v>
      </c>
      <c r="K254" s="3">
        <f t="shared" si="59"/>
        <v>0</v>
      </c>
      <c r="L254" s="3">
        <f t="shared" si="60"/>
        <v>0</v>
      </c>
      <c r="M254" s="3">
        <f t="shared" si="61"/>
        <v>0</v>
      </c>
      <c r="N254" s="3">
        <f t="shared" si="62"/>
        <v>0</v>
      </c>
      <c r="O254" s="3">
        <f t="shared" si="63"/>
        <v>0</v>
      </c>
      <c r="P254" s="3">
        <f t="shared" si="64"/>
        <v>1</v>
      </c>
      <c r="Q254" s="3">
        <f t="shared" si="65"/>
        <v>0</v>
      </c>
      <c r="R254" s="3" t="s">
        <v>1163</v>
      </c>
      <c r="S254" t="s">
        <v>724</v>
      </c>
      <c r="T254">
        <v>2</v>
      </c>
      <c r="U254">
        <v>2</v>
      </c>
      <c r="V254">
        <v>4</v>
      </c>
      <c r="W254">
        <f t="shared" si="71"/>
        <v>0</v>
      </c>
      <c r="X254">
        <f t="shared" si="72"/>
        <v>1</v>
      </c>
      <c r="Y254" t="s">
        <v>19</v>
      </c>
      <c r="Z254">
        <f t="shared" si="73"/>
        <v>0</v>
      </c>
      <c r="AA254">
        <f>IF(OR(AE254={"Native american","native american or alaska native"}),1,0)</f>
        <v>0</v>
      </c>
      <c r="AB254">
        <f>IF(OR(AE254={"asian","asian american"}),1,0)</f>
        <v>0</v>
      </c>
      <c r="AC254">
        <f>IF(OR(AE254={"black american or african american","black"}),1,0)</f>
        <v>0</v>
      </c>
      <c r="AD254">
        <f>IF(OR(AE254={"White","White American or European American"}),1,0)</f>
        <v>1</v>
      </c>
      <c r="AE254" t="s">
        <v>61</v>
      </c>
      <c r="AF254">
        <f>IF(OR(AH254={"female","f"}),1,0)</f>
        <v>0</v>
      </c>
      <c r="AG254">
        <f>IF(OR(AH254={"m","male"}),1,0)</f>
        <v>1</v>
      </c>
      <c r="AH254" t="s">
        <v>54</v>
      </c>
      <c r="AI254">
        <v>35.926814669999999</v>
      </c>
      <c r="AJ254">
        <v>-79.038504070000002</v>
      </c>
      <c r="AK254">
        <v>35.926814999999998</v>
      </c>
      <c r="AL254">
        <v>-79.038504000000003</v>
      </c>
      <c r="AM254" t="s">
        <v>969</v>
      </c>
      <c r="AN254" t="str">
        <f t="shared" si="70"/>
        <v>NC 27514, USA</v>
      </c>
      <c r="AO254" t="str">
        <f t="shared" si="55"/>
        <v>NC</v>
      </c>
      <c r="AP254">
        <f>IF(OR(AO254={"AZ","ID","KS","KY","LA","NM","NV","OK","SD","TX","WV"}),0,0)</f>
        <v>0</v>
      </c>
      <c r="AQ254">
        <f>IF(OR(AO254={"AR","MO","MS","MT","OH","VT"}),1,0)</f>
        <v>0</v>
      </c>
      <c r="AR254">
        <f>IF(OR(AO254={"FL","GA","ME","ND","NH","SC","TN","WA","WI","WI","WY"}),2,0)</f>
        <v>0</v>
      </c>
      <c r="AS254">
        <f>IF(OR(AO254={"LN","UT"}),3,0)</f>
        <v>0</v>
      </c>
      <c r="AT254">
        <f>IF(OR(AO254={"AL","CO","VA"}),4,0)</f>
        <v>0</v>
      </c>
      <c r="AU254">
        <f>IF(OR(AO254={"DE","MN","NC","NE","OR","PA"}),5,0)</f>
        <v>5</v>
      </c>
      <c r="AV254">
        <f>IF(OR(AO254={"LA","MI","RI"}),7,0)</f>
        <v>0</v>
      </c>
      <c r="AW254">
        <f>IF(OR(AO254={"CA","IL","MD"}),8,0)</f>
        <v>0</v>
      </c>
      <c r="AX254">
        <f>IF(OR(AO254={"CT","DC","MA"}),9,0)</f>
        <v>0</v>
      </c>
      <c r="AY254">
        <f>IF(OR(AO254={"NJ","NY"}),10,0)</f>
        <v>0</v>
      </c>
      <c r="AZ254">
        <f t="shared" si="74"/>
        <v>5</v>
      </c>
      <c r="BA254">
        <f t="shared" si="56"/>
        <v>1</v>
      </c>
      <c r="BB254">
        <f t="shared" si="57"/>
        <v>0</v>
      </c>
    </row>
    <row r="255" spans="1:54" x14ac:dyDescent="0.25">
      <c r="A255">
        <v>325</v>
      </c>
      <c r="B255" t="s">
        <v>725</v>
      </c>
      <c r="C255" t="s">
        <v>726</v>
      </c>
      <c r="D255" s="1">
        <v>34698</v>
      </c>
      <c r="E255" s="3">
        <v>0</v>
      </c>
      <c r="F255" s="3">
        <v>0</v>
      </c>
      <c r="G255" s="3">
        <v>0</v>
      </c>
      <c r="I255" s="3" t="s">
        <v>1159</v>
      </c>
      <c r="J255" s="3">
        <f t="shared" si="58"/>
        <v>0</v>
      </c>
      <c r="K255" s="3">
        <f t="shared" si="59"/>
        <v>0</v>
      </c>
      <c r="L255" s="3">
        <f t="shared" si="60"/>
        <v>0</v>
      </c>
      <c r="M255" s="3">
        <f t="shared" si="61"/>
        <v>0</v>
      </c>
      <c r="N255" s="3">
        <f t="shared" si="62"/>
        <v>1</v>
      </c>
      <c r="O255" s="3">
        <f t="shared" si="63"/>
        <v>0</v>
      </c>
      <c r="P255" s="3">
        <f t="shared" si="64"/>
        <v>0</v>
      </c>
      <c r="Q255" s="3">
        <f t="shared" si="65"/>
        <v>0</v>
      </c>
      <c r="R255" s="3" t="s">
        <v>1167</v>
      </c>
      <c r="S255" t="s">
        <v>727</v>
      </c>
      <c r="T255">
        <v>2</v>
      </c>
      <c r="U255">
        <v>5</v>
      </c>
      <c r="V255">
        <v>7</v>
      </c>
      <c r="W255">
        <f t="shared" si="71"/>
        <v>0</v>
      </c>
      <c r="X255">
        <f t="shared" si="72"/>
        <v>1</v>
      </c>
      <c r="Y255" t="s">
        <v>19</v>
      </c>
      <c r="Z255">
        <f t="shared" si="73"/>
        <v>0</v>
      </c>
      <c r="AA255">
        <f>IF(OR(AE255={"Native american","native american or alaska native"}),1,0)</f>
        <v>0</v>
      </c>
      <c r="AB255">
        <f>IF(OR(AE255={"asian","asian american"}),1,0)</f>
        <v>0</v>
      </c>
      <c r="AC255">
        <f>IF(OR(AE255={"black american or african american","black"}),1,0)</f>
        <v>0</v>
      </c>
      <c r="AD255">
        <f>IF(OR(AE255={"White","White American or European American"}),1,0)</f>
        <v>1</v>
      </c>
      <c r="AE255" t="s">
        <v>61</v>
      </c>
      <c r="AF255">
        <f>IF(OR(AH255={"female","f"}),1,0)</f>
        <v>0</v>
      </c>
      <c r="AG255">
        <f>IF(OR(AH255={"m","male"}),1,0)</f>
        <v>1</v>
      </c>
      <c r="AH255" t="s">
        <v>54</v>
      </c>
      <c r="AI255">
        <v>42.324273920000003</v>
      </c>
      <c r="AJ255">
        <v>-71.140800119999994</v>
      </c>
      <c r="AK255">
        <v>42.324274000000003</v>
      </c>
      <c r="AL255">
        <v>-71.140799999999999</v>
      </c>
      <c r="AM255" t="s">
        <v>1084</v>
      </c>
      <c r="AN255" t="str">
        <f t="shared" si="70"/>
        <v>MA 02445, USA</v>
      </c>
      <c r="AO255" t="str">
        <f t="shared" si="55"/>
        <v>MA</v>
      </c>
      <c r="AP255">
        <f>IF(OR(AO255={"AZ","ID","KS","KY","LA","NM","NV","OK","SD","TX","WV"}),0,0)</f>
        <v>0</v>
      </c>
      <c r="AQ255">
        <f>IF(OR(AO255={"AR","MO","MS","MT","OH","VT"}),1,0)</f>
        <v>0</v>
      </c>
      <c r="AR255">
        <f>IF(OR(AO255={"FL","GA","ME","ND","NH","SC","TN","WA","WI","WI","WY"}),2,0)</f>
        <v>0</v>
      </c>
      <c r="AS255">
        <f>IF(OR(AO255={"LN","UT"}),3,0)</f>
        <v>0</v>
      </c>
      <c r="AT255">
        <f>IF(OR(AO255={"AL","CO","VA"}),4,0)</f>
        <v>0</v>
      </c>
      <c r="AU255">
        <f>IF(OR(AO255={"DE","MN","NC","NE","OR","PA"}),5,0)</f>
        <v>0</v>
      </c>
      <c r="AV255">
        <f>IF(OR(AO255={"LA","MI","RI"}),7,0)</f>
        <v>0</v>
      </c>
      <c r="AW255">
        <f>IF(OR(AO255={"CA","IL","MD"}),8,0)</f>
        <v>0</v>
      </c>
      <c r="AX255">
        <f>IF(OR(AO255={"CT","DC","MA"}),9,0)</f>
        <v>9</v>
      </c>
      <c r="AY255">
        <f>IF(OR(AO255={"NJ","NY"}),10,0)</f>
        <v>0</v>
      </c>
      <c r="AZ255">
        <f t="shared" si="74"/>
        <v>9</v>
      </c>
      <c r="BA255">
        <f t="shared" si="56"/>
        <v>1</v>
      </c>
      <c r="BB255">
        <f t="shared" si="57"/>
        <v>0</v>
      </c>
    </row>
    <row r="256" spans="1:54" x14ac:dyDescent="0.25">
      <c r="A256">
        <v>326</v>
      </c>
      <c r="B256" t="s">
        <v>728</v>
      </c>
      <c r="C256" t="s">
        <v>729</v>
      </c>
      <c r="D256" s="1">
        <v>34645</v>
      </c>
      <c r="E256" s="3">
        <v>0</v>
      </c>
      <c r="F256" s="3">
        <v>1</v>
      </c>
      <c r="G256" s="3">
        <v>0</v>
      </c>
      <c r="I256" s="3">
        <v>37</v>
      </c>
      <c r="J256" s="3">
        <f t="shared" si="58"/>
        <v>0</v>
      </c>
      <c r="K256" s="3">
        <f t="shared" si="59"/>
        <v>0</v>
      </c>
      <c r="L256" s="3">
        <f t="shared" si="60"/>
        <v>0</v>
      </c>
      <c r="M256" s="3">
        <f t="shared" si="61"/>
        <v>0</v>
      </c>
      <c r="N256" s="3">
        <f t="shared" si="62"/>
        <v>0</v>
      </c>
      <c r="O256" s="3">
        <f t="shared" si="63"/>
        <v>0</v>
      </c>
      <c r="P256" s="3">
        <f t="shared" si="64"/>
        <v>1</v>
      </c>
      <c r="Q256" s="3">
        <f t="shared" si="65"/>
        <v>0</v>
      </c>
      <c r="R256" s="3" t="s">
        <v>1163</v>
      </c>
      <c r="S256" t="s">
        <v>730</v>
      </c>
      <c r="T256">
        <v>1</v>
      </c>
      <c r="U256">
        <v>3</v>
      </c>
      <c r="V256">
        <v>4</v>
      </c>
      <c r="W256">
        <f t="shared" si="71"/>
        <v>0</v>
      </c>
      <c r="X256">
        <f t="shared" si="72"/>
        <v>1</v>
      </c>
      <c r="Y256" t="s">
        <v>19</v>
      </c>
      <c r="Z256">
        <f t="shared" si="73"/>
        <v>0</v>
      </c>
      <c r="AA256">
        <f>IF(OR(AE256={"Native american","native american or alaska native"}),1,0)</f>
        <v>0</v>
      </c>
      <c r="AB256">
        <f>IF(OR(AE256={"asian","asian american"}),1,0)</f>
        <v>0</v>
      </c>
      <c r="AC256">
        <f>IF(OR(AE256={"black american or african american","black"}),1,0)</f>
        <v>0</v>
      </c>
      <c r="AD256">
        <f>IF(OR(AE256={"White","White American or European American"}),1,0)</f>
        <v>1</v>
      </c>
      <c r="AE256" t="s">
        <v>61</v>
      </c>
      <c r="AF256">
        <f>IF(OR(AH256={"female","f"}),1,0)</f>
        <v>0</v>
      </c>
      <c r="AG256">
        <f>IF(OR(AH256={"m","male"}),1,0)</f>
        <v>1</v>
      </c>
      <c r="AH256" t="s">
        <v>54</v>
      </c>
      <c r="AI256">
        <v>41.607137350000002</v>
      </c>
      <c r="AJ256">
        <v>-81.469020459999996</v>
      </c>
      <c r="AK256">
        <v>41.607137000000002</v>
      </c>
      <c r="AL256">
        <v>-81.46902</v>
      </c>
      <c r="AM256" t="s">
        <v>1085</v>
      </c>
      <c r="AN256" t="str">
        <f t="shared" si="70"/>
        <v>OH 44092, USA</v>
      </c>
      <c r="AO256" t="str">
        <f t="shared" si="55"/>
        <v>OH</v>
      </c>
      <c r="AP256">
        <f>IF(OR(AO256={"AZ","ID","KS","KY","LA","NM","NV","OK","SD","TX","WV"}),0,0)</f>
        <v>0</v>
      </c>
      <c r="AQ256">
        <f>IF(OR(AO256={"AR","MO","MS","MT","OH","VT"}),1,0)</f>
        <v>1</v>
      </c>
      <c r="AR256">
        <f>IF(OR(AO256={"FL","GA","ME","ND","NH","SC","TN","WA","WI","WI","WY"}),2,0)</f>
        <v>0</v>
      </c>
      <c r="AS256">
        <f>IF(OR(AO256={"LN","UT"}),3,0)</f>
        <v>0</v>
      </c>
      <c r="AT256">
        <f>IF(OR(AO256={"AL","CO","VA"}),4,0)</f>
        <v>0</v>
      </c>
      <c r="AU256">
        <f>IF(OR(AO256={"DE","MN","NC","NE","OR","PA"}),5,0)</f>
        <v>0</v>
      </c>
      <c r="AV256">
        <f>IF(OR(AO256={"LA","MI","RI"}),7,0)</f>
        <v>0</v>
      </c>
      <c r="AW256">
        <f>IF(OR(AO256={"CA","IL","MD"}),8,0)</f>
        <v>0</v>
      </c>
      <c r="AX256">
        <f>IF(OR(AO256={"CT","DC","MA"}),9,0)</f>
        <v>0</v>
      </c>
      <c r="AY256">
        <f>IF(OR(AO256={"NJ","NY"}),10,0)</f>
        <v>0</v>
      </c>
      <c r="AZ256">
        <f t="shared" si="74"/>
        <v>1</v>
      </c>
      <c r="BA256">
        <f t="shared" si="56"/>
        <v>0</v>
      </c>
      <c r="BB256">
        <f t="shared" si="57"/>
        <v>1</v>
      </c>
    </row>
    <row r="257" spans="1:54" x14ac:dyDescent="0.25">
      <c r="A257">
        <v>327</v>
      </c>
      <c r="B257" t="s">
        <v>731</v>
      </c>
      <c r="C257" t="s">
        <v>732</v>
      </c>
      <c r="D257" s="1">
        <v>34505</v>
      </c>
      <c r="E257" s="3">
        <v>0</v>
      </c>
      <c r="F257" s="3">
        <v>1</v>
      </c>
      <c r="G257" s="3">
        <v>0</v>
      </c>
      <c r="I257" s="3">
        <v>20</v>
      </c>
      <c r="J257" s="3">
        <f t="shared" si="58"/>
        <v>0</v>
      </c>
      <c r="K257" s="3">
        <f t="shared" si="59"/>
        <v>0</v>
      </c>
      <c r="L257" s="3">
        <f t="shared" si="60"/>
        <v>0</v>
      </c>
      <c r="M257" s="3">
        <f t="shared" si="61"/>
        <v>0</v>
      </c>
      <c r="N257" s="3">
        <f t="shared" si="62"/>
        <v>0</v>
      </c>
      <c r="O257" s="3">
        <f t="shared" si="63"/>
        <v>0</v>
      </c>
      <c r="P257" s="3">
        <f t="shared" si="64"/>
        <v>0</v>
      </c>
      <c r="Q257" s="3">
        <f t="shared" si="65"/>
        <v>1</v>
      </c>
      <c r="R257" s="3" t="s">
        <v>1164</v>
      </c>
      <c r="S257" t="s">
        <v>733</v>
      </c>
      <c r="T257">
        <v>5</v>
      </c>
      <c r="U257">
        <v>23</v>
      </c>
      <c r="V257">
        <v>28</v>
      </c>
      <c r="W257">
        <f t="shared" si="71"/>
        <v>0</v>
      </c>
      <c r="X257">
        <f t="shared" si="72"/>
        <v>1</v>
      </c>
      <c r="Y257" t="s">
        <v>19</v>
      </c>
      <c r="Z257">
        <f t="shared" si="73"/>
        <v>0</v>
      </c>
      <c r="AA257">
        <f>IF(OR(AE257={"Native american","native american or alaska native"}),1,0)</f>
        <v>0</v>
      </c>
      <c r="AB257">
        <f>IF(OR(AE257={"asian","asian american"}),1,0)</f>
        <v>0</v>
      </c>
      <c r="AC257">
        <f>IF(OR(AE257={"black american or african american","black"}),1,0)</f>
        <v>0</v>
      </c>
      <c r="AD257">
        <f>IF(OR(AE257={"White","White American or European American"}),1,0)</f>
        <v>1</v>
      </c>
      <c r="AE257" t="s">
        <v>473</v>
      </c>
      <c r="AF257">
        <f>IF(OR(AH257={"female","f"}),1,0)</f>
        <v>0</v>
      </c>
      <c r="AG257">
        <f>IF(OR(AH257={"m","male"}),1,0)</f>
        <v>1</v>
      </c>
      <c r="AH257" t="s">
        <v>54</v>
      </c>
      <c r="AI257">
        <v>47.618644860000003</v>
      </c>
      <c r="AJ257">
        <v>-117.6483587</v>
      </c>
      <c r="AK257">
        <v>47.618645000000001</v>
      </c>
      <c r="AL257">
        <v>-117.648359</v>
      </c>
      <c r="AM257" t="s">
        <v>1086</v>
      </c>
      <c r="AN257" t="str">
        <f t="shared" si="70"/>
        <v>WA 99011, USA</v>
      </c>
      <c r="AO257" t="str">
        <f t="shared" si="55"/>
        <v>WA</v>
      </c>
      <c r="AP257">
        <f>IF(OR(AO257={"AZ","ID","KS","KY","LA","NM","NV","OK","SD","TX","WV"}),0,0)</f>
        <v>0</v>
      </c>
      <c r="AQ257">
        <f>IF(OR(AO257={"AR","MO","MS","MT","OH","VT"}),1,0)</f>
        <v>0</v>
      </c>
      <c r="AR257">
        <f>IF(OR(AO257={"FL","GA","ME","ND","NH","SC","TN","WA","WI","WI","WY"}),2,0)</f>
        <v>2</v>
      </c>
      <c r="AS257">
        <f>IF(OR(AO257={"LN","UT"}),3,0)</f>
        <v>0</v>
      </c>
      <c r="AT257">
        <f>IF(OR(AO257={"AL","CO","VA"}),4,0)</f>
        <v>0</v>
      </c>
      <c r="AU257">
        <f>IF(OR(AO257={"DE","MN","NC","NE","OR","PA"}),5,0)</f>
        <v>0</v>
      </c>
      <c r="AV257">
        <f>IF(OR(AO257={"LA","MI","RI"}),7,0)</f>
        <v>0</v>
      </c>
      <c r="AW257">
        <f>IF(OR(AO257={"CA","IL","MD"}),8,0)</f>
        <v>0</v>
      </c>
      <c r="AX257">
        <f>IF(OR(AO257={"CT","DC","MA"}),9,0)</f>
        <v>0</v>
      </c>
      <c r="AY257">
        <f>IF(OR(AO257={"NJ","NY"}),10,0)</f>
        <v>0</v>
      </c>
      <c r="AZ257">
        <f t="shared" si="74"/>
        <v>2</v>
      </c>
      <c r="BA257">
        <f t="shared" si="56"/>
        <v>0</v>
      </c>
      <c r="BB257">
        <f t="shared" si="57"/>
        <v>1</v>
      </c>
    </row>
    <row r="258" spans="1:54" x14ac:dyDescent="0.25">
      <c r="A258">
        <v>329</v>
      </c>
      <c r="B258" t="s">
        <v>734</v>
      </c>
      <c r="C258" t="s">
        <v>735</v>
      </c>
      <c r="D258" s="1">
        <v>34480</v>
      </c>
      <c r="E258" s="3">
        <v>0</v>
      </c>
      <c r="F258" s="3">
        <v>1</v>
      </c>
      <c r="G258" s="3">
        <v>0</v>
      </c>
      <c r="I258" s="3">
        <v>17</v>
      </c>
      <c r="J258" s="3">
        <f t="shared" si="58"/>
        <v>0</v>
      </c>
      <c r="K258" s="3">
        <f t="shared" si="59"/>
        <v>0</v>
      </c>
      <c r="L258" s="3">
        <f t="shared" si="60"/>
        <v>0</v>
      </c>
      <c r="M258" s="3">
        <f t="shared" si="61"/>
        <v>0</v>
      </c>
      <c r="N258" s="3">
        <f t="shared" si="62"/>
        <v>0</v>
      </c>
      <c r="O258" s="3">
        <f t="shared" si="63"/>
        <v>1</v>
      </c>
      <c r="P258" s="3">
        <f t="shared" si="64"/>
        <v>0</v>
      </c>
      <c r="Q258" s="3">
        <f t="shared" si="65"/>
        <v>0</v>
      </c>
      <c r="R258" s="3" t="s">
        <v>1165</v>
      </c>
      <c r="S258" t="s">
        <v>736</v>
      </c>
      <c r="T258">
        <v>4</v>
      </c>
      <c r="U258">
        <v>0</v>
      </c>
      <c r="V258">
        <v>4</v>
      </c>
      <c r="W258">
        <f t="shared" si="71"/>
        <v>1</v>
      </c>
      <c r="X258">
        <f t="shared" si="72"/>
        <v>0</v>
      </c>
      <c r="Y258" t="s">
        <v>144</v>
      </c>
      <c r="Z258">
        <f t="shared" si="73"/>
        <v>0</v>
      </c>
      <c r="AA258">
        <f>IF(OR(AE258={"Native american","native american or alaska native"}),1,0)</f>
        <v>0</v>
      </c>
      <c r="AB258">
        <f>IF(OR(AE258={"asian","asian american"}),1,0)</f>
        <v>0</v>
      </c>
      <c r="AC258">
        <f>IF(OR(AE258={"black american or african american","black"}),1,0)</f>
        <v>0</v>
      </c>
      <c r="AD258">
        <f>IF(OR(AE258={"White","White American or European American"}),1,0)</f>
        <v>1</v>
      </c>
      <c r="AE258" t="s">
        <v>61</v>
      </c>
      <c r="AF258">
        <f>IF(OR(AH258={"female","f"}),1,0)</f>
        <v>0</v>
      </c>
      <c r="AG258">
        <f>IF(OR(AH258={"m","male"}),1,0)</f>
        <v>1</v>
      </c>
      <c r="AH258" t="s">
        <v>54</v>
      </c>
      <c r="AI258">
        <v>38.951308179999998</v>
      </c>
      <c r="AJ258">
        <v>-84.670663390000001</v>
      </c>
      <c r="AK258">
        <v>38.951307999999997</v>
      </c>
      <c r="AL258">
        <v>-84.670663000000005</v>
      </c>
      <c r="AM258" t="s">
        <v>1087</v>
      </c>
      <c r="AN258" t="str">
        <f t="shared" si="70"/>
        <v>KY 41091, USA</v>
      </c>
      <c r="AO258" t="str">
        <f t="shared" ref="AO258:AO321" si="75">LEFT(AN258,2)</f>
        <v>KY</v>
      </c>
      <c r="AP258">
        <f>IF(OR(AO258={"AZ","ID","KS","KY","LA","NM","NV","OK","SD","TX","WV"}),0,0)</f>
        <v>0</v>
      </c>
      <c r="AQ258">
        <f>IF(OR(AO258={"AR","MO","MS","MT","OH","VT"}),1,0)</f>
        <v>0</v>
      </c>
      <c r="AR258">
        <f>IF(OR(AO258={"FL","GA","ME","ND","NH","SC","TN","WA","WI","WI","WY"}),2,0)</f>
        <v>0</v>
      </c>
      <c r="AS258">
        <f>IF(OR(AO258={"LN","UT"}),3,0)</f>
        <v>0</v>
      </c>
      <c r="AT258">
        <f>IF(OR(AO258={"AL","CO","VA"}),4,0)</f>
        <v>0</v>
      </c>
      <c r="AU258">
        <f>IF(OR(AO258={"DE","MN","NC","NE","OR","PA"}),5,0)</f>
        <v>0</v>
      </c>
      <c r="AV258">
        <f>IF(OR(AO258={"LA","MI","RI"}),7,0)</f>
        <v>0</v>
      </c>
      <c r="AW258">
        <f>IF(OR(AO258={"CA","IL","MD"}),8,0)</f>
        <v>0</v>
      </c>
      <c r="AX258">
        <f>IF(OR(AO258={"CT","DC","MA"}),9,0)</f>
        <v>0</v>
      </c>
      <c r="AY258">
        <f>IF(OR(AO258={"NJ","NY"}),10,0)</f>
        <v>0</v>
      </c>
      <c r="AZ258">
        <f t="shared" si="74"/>
        <v>0</v>
      </c>
      <c r="BA258">
        <f t="shared" si="56"/>
        <v>0</v>
      </c>
      <c r="BB258">
        <f t="shared" si="57"/>
        <v>1</v>
      </c>
    </row>
    <row r="259" spans="1:54" x14ac:dyDescent="0.25">
      <c r="A259">
        <v>330</v>
      </c>
      <c r="B259" t="s">
        <v>737</v>
      </c>
      <c r="C259" t="s">
        <v>738</v>
      </c>
      <c r="D259" s="1">
        <v>34319</v>
      </c>
      <c r="E259" s="3">
        <v>0</v>
      </c>
      <c r="F259" s="3">
        <v>1</v>
      </c>
      <c r="G259" s="3">
        <v>0</v>
      </c>
      <c r="I259" s="3">
        <v>39</v>
      </c>
      <c r="J259" s="3">
        <f t="shared" si="58"/>
        <v>0</v>
      </c>
      <c r="K259" s="3">
        <f t="shared" si="59"/>
        <v>0</v>
      </c>
      <c r="L259" s="3">
        <f t="shared" si="60"/>
        <v>0</v>
      </c>
      <c r="M259" s="3">
        <f t="shared" si="61"/>
        <v>0</v>
      </c>
      <c r="N259" s="3">
        <f t="shared" si="62"/>
        <v>0</v>
      </c>
      <c r="O259" s="3">
        <f t="shared" si="63"/>
        <v>0</v>
      </c>
      <c r="P259" s="3">
        <f t="shared" si="64"/>
        <v>0</v>
      </c>
      <c r="Q259" s="3">
        <f t="shared" si="65"/>
        <v>1</v>
      </c>
      <c r="R259" s="3" t="s">
        <v>1164</v>
      </c>
      <c r="S259" t="s">
        <v>739</v>
      </c>
      <c r="T259">
        <v>1</v>
      </c>
      <c r="U259">
        <v>2</v>
      </c>
      <c r="V259">
        <v>3</v>
      </c>
      <c r="W259">
        <f t="shared" si="71"/>
        <v>0</v>
      </c>
      <c r="X259">
        <f t="shared" si="72"/>
        <v>1</v>
      </c>
      <c r="Y259" t="s">
        <v>19</v>
      </c>
      <c r="Z259">
        <f t="shared" si="73"/>
        <v>0</v>
      </c>
      <c r="AA259">
        <f>IF(OR(AE259={"Native american","native american or alaska native"}),1,0)</f>
        <v>0</v>
      </c>
      <c r="AB259">
        <f>IF(OR(AE259={"asian","asian american"}),1,0)</f>
        <v>0</v>
      </c>
      <c r="AC259">
        <f>IF(OR(AE259={"black american or african american","black"}),1,0)</f>
        <v>0</v>
      </c>
      <c r="AD259">
        <f>IF(OR(AE259={"White","White American or European American"}),1,0)</f>
        <v>1</v>
      </c>
      <c r="AE259" t="s">
        <v>61</v>
      </c>
      <c r="AF259">
        <f>IF(OR(AH259={"female","f"}),1,0)</f>
        <v>0</v>
      </c>
      <c r="AG259">
        <f>IF(OR(AH259={"m","male"}),1,0)</f>
        <v>1</v>
      </c>
      <c r="AH259" t="s">
        <v>54</v>
      </c>
      <c r="AI259">
        <v>42.313193759999997</v>
      </c>
      <c r="AJ259">
        <v>-84.018681079999993</v>
      </c>
      <c r="AK259">
        <v>42.313194000000003</v>
      </c>
      <c r="AL259">
        <v>-84.018681000000001</v>
      </c>
      <c r="AM259" t="s">
        <v>1088</v>
      </c>
      <c r="AN259" t="str">
        <f t="shared" si="70"/>
        <v>MI 48118, USA</v>
      </c>
      <c r="AO259" t="str">
        <f t="shared" si="75"/>
        <v>MI</v>
      </c>
      <c r="AP259">
        <f>IF(OR(AO259={"AZ","ID","KS","KY","LA","NM","NV","OK","SD","TX","WV"}),0,0)</f>
        <v>0</v>
      </c>
      <c r="AQ259">
        <f>IF(OR(AO259={"AR","MO","MS","MT","OH","VT"}),1,0)</f>
        <v>0</v>
      </c>
      <c r="AR259">
        <f>IF(OR(AO259={"FL","GA","ME","ND","NH","SC","TN","WA","WI","WI","WY"}),2,0)</f>
        <v>0</v>
      </c>
      <c r="AS259">
        <f>IF(OR(AO259={"LN","UT"}),3,0)</f>
        <v>0</v>
      </c>
      <c r="AT259">
        <f>IF(OR(AO259={"AL","CO","VA"}),4,0)</f>
        <v>0</v>
      </c>
      <c r="AU259">
        <f>IF(OR(AO259={"DE","MN","NC","NE","OR","PA"}),5,0)</f>
        <v>0</v>
      </c>
      <c r="AV259">
        <f>IF(OR(AO259={"LA","MI","RI"}),7,0)</f>
        <v>7</v>
      </c>
      <c r="AW259">
        <f>IF(OR(AO259={"CA","IL","MD"}),8,0)</f>
        <v>0</v>
      </c>
      <c r="AX259">
        <f>IF(OR(AO259={"CT","DC","MA"}),9,0)</f>
        <v>0</v>
      </c>
      <c r="AY259">
        <f>IF(OR(AO259={"NJ","NY"}),10,0)</f>
        <v>0</v>
      </c>
      <c r="AZ259">
        <f t="shared" si="74"/>
        <v>7</v>
      </c>
      <c r="BA259">
        <f t="shared" ref="BA259:BA309" si="76">IF(AZ259&gt;4,1,0)</f>
        <v>1</v>
      </c>
      <c r="BB259">
        <f t="shared" ref="BB259:BB309" si="77">IF(AZ259&lt;5,1,0)</f>
        <v>0</v>
      </c>
    </row>
    <row r="260" spans="1:54" x14ac:dyDescent="0.25">
      <c r="A260">
        <v>331</v>
      </c>
      <c r="B260" t="s">
        <v>740</v>
      </c>
      <c r="C260" t="s">
        <v>495</v>
      </c>
      <c r="D260" s="1">
        <v>34317</v>
      </c>
      <c r="E260" s="3">
        <v>0</v>
      </c>
      <c r="F260" s="3">
        <v>0</v>
      </c>
      <c r="G260" s="3">
        <v>0</v>
      </c>
      <c r="I260" s="3">
        <v>19</v>
      </c>
      <c r="J260" s="3">
        <f t="shared" ref="J260:J309" si="78">IF(R260="S",1,0)</f>
        <v>0</v>
      </c>
      <c r="K260" s="3">
        <f t="shared" ref="K260:K309" si="79">IF(R260="G",1,0)</f>
        <v>0</v>
      </c>
      <c r="L260" s="3">
        <f t="shared" ref="L260:L309" si="80">IF(R260="C",1,0)</f>
        <v>0</v>
      </c>
      <c r="M260" s="3">
        <f t="shared" ref="M260:M309" si="81">IF(R260="A",1,0)</f>
        <v>0</v>
      </c>
      <c r="N260" s="3">
        <f t="shared" ref="N260:N309" si="82">IF(R260="p",1,0)</f>
        <v>0</v>
      </c>
      <c r="O260" s="3">
        <f t="shared" ref="O260:O309" si="83">IF(R260="F",1,0)</f>
        <v>0</v>
      </c>
      <c r="P260" s="3">
        <f t="shared" ref="P260:P309" si="84">IF(R260="R",1,0)</f>
        <v>0</v>
      </c>
      <c r="Q260" s="3">
        <f t="shared" si="65"/>
        <v>1</v>
      </c>
      <c r="R260" s="3" t="s">
        <v>1164</v>
      </c>
      <c r="S260" t="s">
        <v>741</v>
      </c>
      <c r="T260">
        <v>4</v>
      </c>
      <c r="U260">
        <v>1</v>
      </c>
      <c r="V260">
        <v>5</v>
      </c>
      <c r="W260">
        <f t="shared" si="71"/>
        <v>0</v>
      </c>
      <c r="X260">
        <f t="shared" si="72"/>
        <v>0</v>
      </c>
      <c r="Y260" t="s">
        <v>15</v>
      </c>
      <c r="Z260">
        <f t="shared" si="73"/>
        <v>0</v>
      </c>
      <c r="AA260">
        <f>IF(OR(AE260={"Native american","native american or alaska native"}),1,0)</f>
        <v>0</v>
      </c>
      <c r="AB260">
        <f>IF(OR(AE260={"asian","asian american"}),1,0)</f>
        <v>0</v>
      </c>
      <c r="AC260">
        <f>IF(OR(AE260={"black american or african american","black"}),1,0)</f>
        <v>1</v>
      </c>
      <c r="AD260">
        <f>IF(OR(AE260={"White","White American or European American"}),1,0)</f>
        <v>0</v>
      </c>
      <c r="AE260" t="s">
        <v>540</v>
      </c>
      <c r="AF260">
        <f>IF(OR(AH260={"female","f"}),1,0)</f>
        <v>0</v>
      </c>
      <c r="AG260">
        <f>IF(OR(AH260={"m","male"}),1,0)</f>
        <v>1</v>
      </c>
      <c r="AH260" t="s">
        <v>54</v>
      </c>
      <c r="AI260">
        <v>39.754713000000002</v>
      </c>
      <c r="AJ260">
        <v>-104.835869</v>
      </c>
      <c r="AK260">
        <v>39.754713000000002</v>
      </c>
      <c r="AL260">
        <v>-104.835869</v>
      </c>
      <c r="AM260" t="s">
        <v>1089</v>
      </c>
      <c r="AN260" t="str">
        <f t="shared" si="70"/>
        <v>CO 80045, USA</v>
      </c>
      <c r="AO260" t="str">
        <f t="shared" si="75"/>
        <v>CO</v>
      </c>
      <c r="AP260">
        <f>IF(OR(AO260={"AZ","ID","KS","KY","LA","NM","NV","OK","SD","TX","WV"}),0,0)</f>
        <v>0</v>
      </c>
      <c r="AQ260">
        <f>IF(OR(AO260={"AR","MO","MS","MT","OH","VT"}),1,0)</f>
        <v>0</v>
      </c>
      <c r="AR260">
        <f>IF(OR(AO260={"FL","GA","ME","ND","NH","SC","TN","WA","WI","WI","WY"}),2,0)</f>
        <v>0</v>
      </c>
      <c r="AS260">
        <f>IF(OR(AO260={"LN","UT"}),3,0)</f>
        <v>0</v>
      </c>
      <c r="AT260">
        <f>IF(OR(AO260={"AL","CO","VA"}),4,0)</f>
        <v>4</v>
      </c>
      <c r="AU260">
        <f>IF(OR(AO260={"DE","MN","NC","NE","OR","PA"}),5,0)</f>
        <v>0</v>
      </c>
      <c r="AV260">
        <f>IF(OR(AO260={"LA","MI","RI"}),7,0)</f>
        <v>0</v>
      </c>
      <c r="AW260">
        <f>IF(OR(AO260={"CA","IL","MD"}),8,0)</f>
        <v>0</v>
      </c>
      <c r="AX260">
        <f>IF(OR(AO260={"CT","DC","MA"}),9,0)</f>
        <v>0</v>
      </c>
      <c r="AY260">
        <f>IF(OR(AO260={"NJ","NY"}),10,0)</f>
        <v>0</v>
      </c>
      <c r="AZ260">
        <f t="shared" si="74"/>
        <v>4</v>
      </c>
      <c r="BA260">
        <f t="shared" si="76"/>
        <v>0</v>
      </c>
      <c r="BB260">
        <f t="shared" si="77"/>
        <v>1</v>
      </c>
    </row>
    <row r="261" spans="1:54" x14ac:dyDescent="0.25">
      <c r="A261">
        <v>333</v>
      </c>
      <c r="B261" t="s">
        <v>742</v>
      </c>
      <c r="C261" t="s">
        <v>743</v>
      </c>
      <c r="D261" s="1">
        <v>34310</v>
      </c>
      <c r="E261" s="3">
        <v>0</v>
      </c>
      <c r="F261" s="3">
        <v>0</v>
      </c>
      <c r="G261" s="3">
        <v>0</v>
      </c>
      <c r="I261" s="3">
        <v>35</v>
      </c>
      <c r="J261" s="3">
        <f t="shared" si="78"/>
        <v>0</v>
      </c>
      <c r="K261" s="3">
        <f t="shared" si="79"/>
        <v>0</v>
      </c>
      <c r="L261" s="3">
        <f t="shared" si="80"/>
        <v>0</v>
      </c>
      <c r="M261" s="3">
        <f t="shared" si="81"/>
        <v>0</v>
      </c>
      <c r="N261" s="3">
        <f t="shared" si="82"/>
        <v>0</v>
      </c>
      <c r="O261" s="3">
        <f t="shared" si="83"/>
        <v>0</v>
      </c>
      <c r="P261" s="3">
        <f t="shared" si="84"/>
        <v>1</v>
      </c>
      <c r="Q261" s="3">
        <f t="shared" si="65"/>
        <v>0</v>
      </c>
      <c r="R261" s="3" t="s">
        <v>1163</v>
      </c>
      <c r="S261" t="s">
        <v>744</v>
      </c>
      <c r="T261">
        <v>6</v>
      </c>
      <c r="U261">
        <v>19</v>
      </c>
      <c r="V261">
        <v>25</v>
      </c>
      <c r="W261">
        <f t="shared" si="71"/>
        <v>0</v>
      </c>
      <c r="X261">
        <f t="shared" si="72"/>
        <v>1</v>
      </c>
      <c r="Y261" t="s">
        <v>19</v>
      </c>
      <c r="Z261">
        <f t="shared" si="73"/>
        <v>0</v>
      </c>
      <c r="AA261">
        <f>IF(OR(AE261={"Native american","native american or alaska native"}),1,0)</f>
        <v>0</v>
      </c>
      <c r="AB261">
        <f>IF(OR(AE261={"asian","asian american"}),1,0)</f>
        <v>0</v>
      </c>
      <c r="AC261">
        <f>IF(OR(AE261={"black american or african american","black"}),1,0)</f>
        <v>1</v>
      </c>
      <c r="AD261">
        <f>IF(OR(AE261={"White","White American or European American"}),1,0)</f>
        <v>0</v>
      </c>
      <c r="AE261" t="s">
        <v>540</v>
      </c>
      <c r="AF261">
        <f>IF(OR(AH261={"female","f"}),1,0)</f>
        <v>0</v>
      </c>
      <c r="AG261">
        <f>IF(OR(AH261={"m","male"}),1,0)</f>
        <v>1</v>
      </c>
      <c r="AH261" t="s">
        <v>54</v>
      </c>
      <c r="AI261">
        <v>40.726768200000002</v>
      </c>
      <c r="AJ261">
        <v>-73.634295499999993</v>
      </c>
      <c r="AK261">
        <v>40.726768</v>
      </c>
      <c r="AL261">
        <v>-73.634294999999995</v>
      </c>
      <c r="AM261" t="s">
        <v>1090</v>
      </c>
      <c r="AN261" t="str">
        <f t="shared" ref="AN261:AN307" si="85">RIGHT(AM261,13)</f>
        <v>NY 11530, USA</v>
      </c>
      <c r="AO261" t="str">
        <f t="shared" si="75"/>
        <v>NY</v>
      </c>
      <c r="AP261">
        <f>IF(OR(AO261={"AZ","ID","KS","KY","LA","NM","NV","OK","SD","TX","WV"}),0,0)</f>
        <v>0</v>
      </c>
      <c r="AQ261">
        <f>IF(OR(AO261={"AR","MO","MS","MT","OH","VT"}),1,0)</f>
        <v>0</v>
      </c>
      <c r="AR261">
        <f>IF(OR(AO261={"FL","GA","ME","ND","NH","SC","TN","WA","WI","WI","WY"}),2,0)</f>
        <v>0</v>
      </c>
      <c r="AS261">
        <f>IF(OR(AO261={"LN","UT"}),3,0)</f>
        <v>0</v>
      </c>
      <c r="AT261">
        <f>IF(OR(AO261={"AL","CO","VA"}),4,0)</f>
        <v>0</v>
      </c>
      <c r="AU261">
        <f>IF(OR(AO261={"DE","MN","NC","NE","OR","PA"}),5,0)</f>
        <v>0</v>
      </c>
      <c r="AV261">
        <f>IF(OR(AO261={"LA","MI","RI"}),7,0)</f>
        <v>0</v>
      </c>
      <c r="AW261">
        <f>IF(OR(AO261={"CA","IL","MD"}),8,0)</f>
        <v>0</v>
      </c>
      <c r="AX261">
        <f>IF(OR(AO261={"CT","DC","MA"}),9,0)</f>
        <v>0</v>
      </c>
      <c r="AY261">
        <f>IF(OR(AO261={"NJ","NY"}),10,0)</f>
        <v>10</v>
      </c>
      <c r="AZ261">
        <f t="shared" si="74"/>
        <v>10</v>
      </c>
      <c r="BA261">
        <f t="shared" si="76"/>
        <v>1</v>
      </c>
      <c r="BB261">
        <f t="shared" si="77"/>
        <v>0</v>
      </c>
    </row>
    <row r="262" spans="1:54" x14ac:dyDescent="0.25">
      <c r="A262">
        <v>335</v>
      </c>
      <c r="B262" t="s">
        <v>745</v>
      </c>
      <c r="C262" t="s">
        <v>746</v>
      </c>
      <c r="D262" s="1">
        <v>34229</v>
      </c>
      <c r="E262" s="3">
        <v>0</v>
      </c>
      <c r="F262" s="3">
        <v>0</v>
      </c>
      <c r="G262" s="3">
        <v>1</v>
      </c>
      <c r="I262" s="3">
        <v>29</v>
      </c>
      <c r="J262" s="3">
        <f t="shared" si="78"/>
        <v>1</v>
      </c>
      <c r="K262" s="3">
        <f t="shared" si="79"/>
        <v>0</v>
      </c>
      <c r="L262" s="3">
        <f t="shared" si="80"/>
        <v>0</v>
      </c>
      <c r="M262" s="3">
        <f t="shared" si="81"/>
        <v>0</v>
      </c>
      <c r="N262" s="3">
        <f t="shared" si="82"/>
        <v>0</v>
      </c>
      <c r="O262" s="3">
        <f t="shared" si="83"/>
        <v>0</v>
      </c>
      <c r="P262" s="3">
        <f t="shared" si="84"/>
        <v>0</v>
      </c>
      <c r="Q262" s="3">
        <f t="shared" si="65"/>
        <v>0</v>
      </c>
      <c r="R262" s="3" t="s">
        <v>1171</v>
      </c>
      <c r="S262" t="s">
        <v>747</v>
      </c>
      <c r="T262">
        <v>1</v>
      </c>
      <c r="U262">
        <v>4</v>
      </c>
      <c r="V262">
        <v>4</v>
      </c>
      <c r="W262">
        <f t="shared" si="71"/>
        <v>1</v>
      </c>
      <c r="X262">
        <f t="shared" si="72"/>
        <v>0</v>
      </c>
      <c r="Y262" t="s">
        <v>144</v>
      </c>
      <c r="Z262">
        <f t="shared" si="73"/>
        <v>0</v>
      </c>
      <c r="AA262">
        <f>IF(OR(AE262={"Native american","native american or alaska native"}),1,0)</f>
        <v>0</v>
      </c>
      <c r="AB262">
        <f>IF(OR(AE262={"asian","asian american"}),1,0)</f>
        <v>0</v>
      </c>
      <c r="AC262">
        <f>IF(OR(AE262={"black american or african american","black"}),1,0)</f>
        <v>0</v>
      </c>
      <c r="AD262">
        <f>IF(OR(AE262={"White","White American or European American"}),1,0)</f>
        <v>1</v>
      </c>
      <c r="AE262" t="s">
        <v>61</v>
      </c>
      <c r="AF262">
        <f>IF(OR(AH262={"female","f"}),1,0)</f>
        <v>0</v>
      </c>
      <c r="AG262">
        <f>IF(OR(AH262={"m","male"}),1,0)</f>
        <v>1</v>
      </c>
      <c r="AH262" t="s">
        <v>54</v>
      </c>
      <c r="AI262">
        <v>44.790510740000002</v>
      </c>
      <c r="AJ262">
        <v>-106.95991650000001</v>
      </c>
      <c r="AK262">
        <v>44.790511000000002</v>
      </c>
      <c r="AL262">
        <v>-106.959917</v>
      </c>
      <c r="AM262" t="s">
        <v>1091</v>
      </c>
      <c r="AN262" t="str">
        <f t="shared" si="85"/>
        <v>WY 82801, USA</v>
      </c>
      <c r="AO262" t="str">
        <f t="shared" si="75"/>
        <v>WY</v>
      </c>
      <c r="AP262">
        <f>IF(OR(AO262={"AZ","ID","KS","KY","LA","NM","NV","OK","SD","TX","WV"}),0,0)</f>
        <v>0</v>
      </c>
      <c r="AQ262">
        <f>IF(OR(AO262={"AR","MO","MS","MT","OH","VT"}),1,0)</f>
        <v>0</v>
      </c>
      <c r="AR262">
        <f>IF(OR(AO262={"FL","GA","ME","ND","NH","SC","TN","WA","WI","WI","WY"}),2,0)</f>
        <v>2</v>
      </c>
      <c r="AS262">
        <f>IF(OR(AO262={"LN","UT"}),3,0)</f>
        <v>0</v>
      </c>
      <c r="AT262">
        <f>IF(OR(AO262={"AL","CO","VA"}),4,0)</f>
        <v>0</v>
      </c>
      <c r="AU262">
        <f>IF(OR(AO262={"DE","MN","NC","NE","OR","PA"}),5,0)</f>
        <v>0</v>
      </c>
      <c r="AV262">
        <f>IF(OR(AO262={"LA","MI","RI"}),7,0)</f>
        <v>0</v>
      </c>
      <c r="AW262">
        <f>IF(OR(AO262={"CA","IL","MD"}),8,0)</f>
        <v>0</v>
      </c>
      <c r="AX262">
        <f>IF(OR(AO262={"CT","DC","MA"}),9,0)</f>
        <v>0</v>
      </c>
      <c r="AY262">
        <f>IF(OR(AO262={"NJ","NY"}),10,0)</f>
        <v>0</v>
      </c>
      <c r="AZ262">
        <f t="shared" si="74"/>
        <v>2</v>
      </c>
      <c r="BA262">
        <f t="shared" si="76"/>
        <v>0</v>
      </c>
      <c r="BB262">
        <f t="shared" si="77"/>
        <v>1</v>
      </c>
    </row>
    <row r="263" spans="1:54" x14ac:dyDescent="0.25">
      <c r="A263">
        <v>336</v>
      </c>
      <c r="B263" t="s">
        <v>748</v>
      </c>
      <c r="C263" t="s">
        <v>749</v>
      </c>
      <c r="D263" s="1">
        <v>34187</v>
      </c>
      <c r="E263" s="3">
        <v>0</v>
      </c>
      <c r="F263" s="3">
        <v>1</v>
      </c>
      <c r="G263" s="3">
        <v>0</v>
      </c>
      <c r="I263" s="3">
        <v>22</v>
      </c>
      <c r="J263" s="3">
        <f t="shared" si="78"/>
        <v>0</v>
      </c>
      <c r="K263" s="3">
        <f t="shared" si="79"/>
        <v>0</v>
      </c>
      <c r="L263" s="3">
        <f t="shared" si="80"/>
        <v>0</v>
      </c>
      <c r="M263" s="3">
        <f t="shared" si="81"/>
        <v>0</v>
      </c>
      <c r="N263" s="3">
        <f t="shared" si="82"/>
        <v>1</v>
      </c>
      <c r="O263" s="3">
        <f t="shared" si="83"/>
        <v>0</v>
      </c>
      <c r="P263" s="3">
        <f t="shared" si="84"/>
        <v>0</v>
      </c>
      <c r="Q263" s="3">
        <f t="shared" ref="Q263:Q309" si="86">IF(R263="W",1,0)</f>
        <v>0</v>
      </c>
      <c r="R263" s="3" t="s">
        <v>1167</v>
      </c>
      <c r="S263" t="s">
        <v>750</v>
      </c>
      <c r="T263">
        <v>4</v>
      </c>
      <c r="U263">
        <v>8</v>
      </c>
      <c r="V263">
        <v>12</v>
      </c>
      <c r="W263">
        <f t="shared" si="71"/>
        <v>1</v>
      </c>
      <c r="X263">
        <f t="shared" si="72"/>
        <v>0</v>
      </c>
      <c r="Y263" t="s">
        <v>144</v>
      </c>
      <c r="Z263">
        <f t="shared" si="73"/>
        <v>0</v>
      </c>
      <c r="AA263">
        <f>IF(OR(AE263={"Native american","native american or alaska native"}),1,0)</f>
        <v>0</v>
      </c>
      <c r="AB263">
        <f>IF(OR(AE263={"asian","asian american"}),1,0)</f>
        <v>0</v>
      </c>
      <c r="AC263">
        <f>IF(OR(AE263={"black american or african american","black"}),1,0)</f>
        <v>0</v>
      </c>
      <c r="AD263">
        <f>IF(OR(AE263={"White","White American or European American"}),1,0)</f>
        <v>1</v>
      </c>
      <c r="AE263" t="s">
        <v>473</v>
      </c>
      <c r="AF263">
        <f>IF(OR(AH263={"female","f"}),1,0)</f>
        <v>0</v>
      </c>
      <c r="AG263">
        <f>IF(OR(AH263={"m","male"}),1,0)</f>
        <v>1</v>
      </c>
      <c r="AH263" t="s">
        <v>54</v>
      </c>
      <c r="AI263">
        <v>35.052993100000002</v>
      </c>
      <c r="AJ263">
        <v>-78.878705800000006</v>
      </c>
      <c r="AK263">
        <v>35.052993000000001</v>
      </c>
      <c r="AL263">
        <v>-78.878705999999994</v>
      </c>
      <c r="AM263" t="s">
        <v>1092</v>
      </c>
      <c r="AN263" t="str">
        <f t="shared" si="85"/>
        <v>NC 28301, USA</v>
      </c>
      <c r="AO263" t="str">
        <f t="shared" si="75"/>
        <v>NC</v>
      </c>
      <c r="AP263">
        <f>IF(OR(AO263={"AZ","ID","KS","KY","LA","NM","NV","OK","SD","TX","WV"}),0,0)</f>
        <v>0</v>
      </c>
      <c r="AQ263">
        <f>IF(OR(AO263={"AR","MO","MS","MT","OH","VT"}),1,0)</f>
        <v>0</v>
      </c>
      <c r="AR263">
        <f>IF(OR(AO263={"FL","GA","ME","ND","NH","SC","TN","WA","WI","WI","WY"}),2,0)</f>
        <v>0</v>
      </c>
      <c r="AS263">
        <f>IF(OR(AO263={"LN","UT"}),3,0)</f>
        <v>0</v>
      </c>
      <c r="AT263">
        <f>IF(OR(AO263={"AL","CO","VA"}),4,0)</f>
        <v>0</v>
      </c>
      <c r="AU263">
        <f>IF(OR(AO263={"DE","MN","NC","NE","OR","PA"}),5,0)</f>
        <v>5</v>
      </c>
      <c r="AV263">
        <f>IF(OR(AO263={"LA","MI","RI"}),7,0)</f>
        <v>0</v>
      </c>
      <c r="AW263">
        <f>IF(OR(AO263={"CA","IL","MD"}),8,0)</f>
        <v>0</v>
      </c>
      <c r="AX263">
        <f>IF(OR(AO263={"CT","DC","MA"}),9,0)</f>
        <v>0</v>
      </c>
      <c r="AY263">
        <f>IF(OR(AO263={"NJ","NY"}),10,0)</f>
        <v>0</v>
      </c>
      <c r="AZ263">
        <f t="shared" si="74"/>
        <v>5</v>
      </c>
      <c r="BA263">
        <f t="shared" si="76"/>
        <v>1</v>
      </c>
      <c r="BB263">
        <f t="shared" si="77"/>
        <v>0</v>
      </c>
    </row>
    <row r="264" spans="1:54" x14ac:dyDescent="0.25">
      <c r="A264">
        <v>338</v>
      </c>
      <c r="B264" t="s">
        <v>751</v>
      </c>
      <c r="C264" t="s">
        <v>752</v>
      </c>
      <c r="D264" s="1">
        <v>34158</v>
      </c>
      <c r="E264" s="3">
        <v>1</v>
      </c>
      <c r="F264" s="3">
        <v>0</v>
      </c>
      <c r="G264" s="3">
        <v>0</v>
      </c>
      <c r="I264" s="3">
        <v>28</v>
      </c>
      <c r="J264" s="3">
        <f t="shared" si="78"/>
        <v>1</v>
      </c>
      <c r="K264" s="3">
        <f t="shared" si="79"/>
        <v>0</v>
      </c>
      <c r="L264" s="3">
        <f t="shared" si="80"/>
        <v>0</v>
      </c>
      <c r="M264" s="3">
        <f t="shared" si="81"/>
        <v>0</v>
      </c>
      <c r="N264" s="3">
        <f t="shared" si="82"/>
        <v>0</v>
      </c>
      <c r="O264" s="3">
        <f t="shared" si="83"/>
        <v>0</v>
      </c>
      <c r="P264" s="3">
        <f t="shared" si="84"/>
        <v>0</v>
      </c>
      <c r="Q264" s="3">
        <f t="shared" si="86"/>
        <v>0</v>
      </c>
      <c r="R264" s="3" t="s">
        <v>1171</v>
      </c>
      <c r="S264" t="s">
        <v>753</v>
      </c>
      <c r="T264">
        <v>1</v>
      </c>
      <c r="U264">
        <v>3</v>
      </c>
      <c r="V264">
        <v>3</v>
      </c>
      <c r="W264">
        <f t="shared" si="71"/>
        <v>1</v>
      </c>
      <c r="X264">
        <f t="shared" si="72"/>
        <v>0</v>
      </c>
      <c r="Y264" t="s">
        <v>144</v>
      </c>
      <c r="Z264">
        <f t="shared" si="73"/>
        <v>0</v>
      </c>
      <c r="AA264">
        <f>IF(OR(AE264={"Native american","native american or alaska native"}),1,0)</f>
        <v>0</v>
      </c>
      <c r="AB264">
        <f>IF(OR(AE264={"asian","asian american"}),1,0)</f>
        <v>1</v>
      </c>
      <c r="AC264">
        <f>IF(OR(AE264={"black american or african american","black"}),1,0)</f>
        <v>0</v>
      </c>
      <c r="AD264">
        <f>IF(OR(AE264={"White","White American or European American"}),1,0)</f>
        <v>0</v>
      </c>
      <c r="AE264" t="s">
        <v>75</v>
      </c>
      <c r="AF264">
        <f>IF(OR(AH264={"female","f"}),1,0)</f>
        <v>0</v>
      </c>
      <c r="AG264">
        <f>IF(OR(AH264={"m","male"}),1,0)</f>
        <v>1</v>
      </c>
      <c r="AH264" t="s">
        <v>54</v>
      </c>
      <c r="AI264">
        <v>41.2281367</v>
      </c>
      <c r="AJ264">
        <v>-111.96753169999999</v>
      </c>
      <c r="AK264">
        <v>41.228136999999997</v>
      </c>
      <c r="AL264">
        <v>-111.96753200000001</v>
      </c>
      <c r="AM264" t="s">
        <v>1093</v>
      </c>
      <c r="AN264" t="str">
        <f t="shared" si="85"/>
        <v>UT 84401, USA</v>
      </c>
      <c r="AO264" t="str">
        <f t="shared" si="75"/>
        <v>UT</v>
      </c>
      <c r="AP264">
        <f>IF(OR(AO264={"AZ","ID","KS","KY","LA","NM","NV","OK","SD","TX","WV"}),0,0)</f>
        <v>0</v>
      </c>
      <c r="AQ264">
        <f>IF(OR(AO264={"AR","MO","MS","MT","OH","VT"}),1,0)</f>
        <v>0</v>
      </c>
      <c r="AR264">
        <f>IF(OR(AO264={"FL","GA","ME","ND","NH","SC","TN","WA","WI","WI","WY"}),2,0)</f>
        <v>0</v>
      </c>
      <c r="AS264">
        <f>IF(OR(AO264={"LN","UT"}),3,0)</f>
        <v>3</v>
      </c>
      <c r="AT264">
        <f>IF(OR(AO264={"AL","CO","VA"}),4,0)</f>
        <v>0</v>
      </c>
      <c r="AU264">
        <f>IF(OR(AO264={"DE","MN","NC","NE","OR","PA"}),5,0)</f>
        <v>0</v>
      </c>
      <c r="AV264">
        <f>IF(OR(AO264={"LA","MI","RI"}),7,0)</f>
        <v>0</v>
      </c>
      <c r="AW264">
        <f>IF(OR(AO264={"CA","IL","MD"}),8,0)</f>
        <v>0</v>
      </c>
      <c r="AX264">
        <f>IF(OR(AO264={"CT","DC","MA"}),9,0)</f>
        <v>0</v>
      </c>
      <c r="AY264">
        <f>IF(OR(AO264={"NJ","NY"}),10,0)</f>
        <v>0</v>
      </c>
      <c r="AZ264">
        <f t="shared" si="74"/>
        <v>3</v>
      </c>
      <c r="BA264">
        <f t="shared" si="76"/>
        <v>0</v>
      </c>
      <c r="BB264">
        <f t="shared" si="77"/>
        <v>1</v>
      </c>
    </row>
    <row r="265" spans="1:54" x14ac:dyDescent="0.25">
      <c r="A265">
        <v>339</v>
      </c>
      <c r="B265" t="s">
        <v>754</v>
      </c>
      <c r="C265" t="s">
        <v>755</v>
      </c>
      <c r="D265" s="1">
        <v>34151</v>
      </c>
      <c r="E265" s="3">
        <v>0</v>
      </c>
      <c r="F265" s="3">
        <v>1</v>
      </c>
      <c r="G265" s="3">
        <v>1</v>
      </c>
      <c r="I265" s="3">
        <v>55</v>
      </c>
      <c r="J265" s="3">
        <f t="shared" si="78"/>
        <v>0</v>
      </c>
      <c r="K265" s="3">
        <f t="shared" si="79"/>
        <v>0</v>
      </c>
      <c r="L265" s="3">
        <f t="shared" si="80"/>
        <v>0</v>
      </c>
      <c r="M265" s="3">
        <f t="shared" si="81"/>
        <v>0</v>
      </c>
      <c r="N265" s="3">
        <f t="shared" si="82"/>
        <v>0</v>
      </c>
      <c r="O265" s="3">
        <f t="shared" si="83"/>
        <v>0</v>
      </c>
      <c r="P265" s="3">
        <f t="shared" si="84"/>
        <v>0</v>
      </c>
      <c r="Q265" s="3">
        <f t="shared" si="86"/>
        <v>1</v>
      </c>
      <c r="R265" s="3" t="s">
        <v>1164</v>
      </c>
      <c r="S265" t="s">
        <v>756</v>
      </c>
      <c r="T265">
        <v>9</v>
      </c>
      <c r="U265">
        <v>6</v>
      </c>
      <c r="V265">
        <v>15</v>
      </c>
      <c r="W265">
        <f t="shared" si="71"/>
        <v>1</v>
      </c>
      <c r="X265">
        <f t="shared" si="72"/>
        <v>0</v>
      </c>
      <c r="Y265" t="s">
        <v>144</v>
      </c>
      <c r="Z265">
        <f t="shared" si="73"/>
        <v>0</v>
      </c>
      <c r="AA265">
        <f>IF(OR(AE265={"Native american","native american or alaska native"}),1,0)</f>
        <v>0</v>
      </c>
      <c r="AB265">
        <f>IF(OR(AE265={"asian","asian american"}),1,0)</f>
        <v>0</v>
      </c>
      <c r="AC265">
        <f>IF(OR(AE265={"black american or african american","black"}),1,0)</f>
        <v>0</v>
      </c>
      <c r="AD265">
        <f>IF(OR(AE265={"White","White American or European American"}),1,0)</f>
        <v>1</v>
      </c>
      <c r="AE265" t="s">
        <v>473</v>
      </c>
      <c r="AF265">
        <f>IF(OR(AH265={"female","f"}),1,0)</f>
        <v>0</v>
      </c>
      <c r="AG265">
        <f>IF(OR(AH265={"m","male"}),1,0)</f>
        <v>1</v>
      </c>
      <c r="AH265" t="s">
        <v>54</v>
      </c>
      <c r="AI265">
        <v>37.778960099999999</v>
      </c>
      <c r="AJ265">
        <v>-122.41919900000001</v>
      </c>
      <c r="AK265">
        <v>37.778959999999998</v>
      </c>
      <c r="AL265">
        <v>-122.41919900000001</v>
      </c>
      <c r="AM265" t="s">
        <v>1094</v>
      </c>
      <c r="AN265" t="str">
        <f t="shared" si="85"/>
        <v>CA 94102, USA</v>
      </c>
      <c r="AO265" t="str">
        <f t="shared" si="75"/>
        <v>CA</v>
      </c>
      <c r="AP265">
        <f>IF(OR(AO265={"AZ","ID","KS","KY","LA","NM","NV","OK","SD","TX","WV"}),0,0)</f>
        <v>0</v>
      </c>
      <c r="AQ265">
        <f>IF(OR(AO265={"AR","MO","MS","MT","OH","VT"}),1,0)</f>
        <v>0</v>
      </c>
      <c r="AR265">
        <f>IF(OR(AO265={"FL","GA","ME","ND","NH","SC","TN","WA","WI","WI","WY"}),2,0)</f>
        <v>0</v>
      </c>
      <c r="AS265">
        <f>IF(OR(AO265={"LN","UT"}),3,0)</f>
        <v>0</v>
      </c>
      <c r="AT265">
        <f>IF(OR(AO265={"AL","CO","VA"}),4,0)</f>
        <v>0</v>
      </c>
      <c r="AU265">
        <f>IF(OR(AO265={"DE","MN","NC","NE","OR","PA"}),5,0)</f>
        <v>0</v>
      </c>
      <c r="AV265">
        <f>IF(OR(AO265={"LA","MI","RI"}),7,0)</f>
        <v>0</v>
      </c>
      <c r="AW265">
        <f>IF(OR(AO265={"CA","IL","MD"}),8,0)</f>
        <v>8</v>
      </c>
      <c r="AX265">
        <f>IF(OR(AO265={"CT","DC","MA"}),9,0)</f>
        <v>0</v>
      </c>
      <c r="AY265">
        <f>IF(OR(AO265={"NJ","NY"}),10,0)</f>
        <v>0</v>
      </c>
      <c r="AZ265">
        <f t="shared" si="74"/>
        <v>8</v>
      </c>
      <c r="BA265">
        <f t="shared" si="76"/>
        <v>1</v>
      </c>
      <c r="BB265">
        <f t="shared" si="77"/>
        <v>0</v>
      </c>
    </row>
    <row r="266" spans="1:54" x14ac:dyDescent="0.25">
      <c r="A266">
        <v>341</v>
      </c>
      <c r="B266" t="s">
        <v>757</v>
      </c>
      <c r="C266" t="s">
        <v>758</v>
      </c>
      <c r="D266" s="1">
        <v>34095</v>
      </c>
      <c r="E266" s="3">
        <v>0</v>
      </c>
      <c r="F266" s="3">
        <v>0</v>
      </c>
      <c r="G266" s="3">
        <v>1</v>
      </c>
      <c r="I266" s="3">
        <v>45</v>
      </c>
      <c r="J266" s="3">
        <f t="shared" si="78"/>
        <v>0</v>
      </c>
      <c r="K266" s="3">
        <f t="shared" si="79"/>
        <v>0</v>
      </c>
      <c r="L266" s="3">
        <f t="shared" si="80"/>
        <v>0</v>
      </c>
      <c r="M266" s="3">
        <f t="shared" si="81"/>
        <v>0</v>
      </c>
      <c r="N266" s="3">
        <f t="shared" si="82"/>
        <v>0</v>
      </c>
      <c r="O266" s="3">
        <f t="shared" si="83"/>
        <v>0</v>
      </c>
      <c r="P266" s="3">
        <f t="shared" si="84"/>
        <v>0</v>
      </c>
      <c r="Q266" s="3">
        <f t="shared" si="86"/>
        <v>1</v>
      </c>
      <c r="R266" s="3" t="s">
        <v>1164</v>
      </c>
      <c r="S266" t="s">
        <v>759</v>
      </c>
      <c r="T266">
        <v>2</v>
      </c>
      <c r="U266">
        <v>2</v>
      </c>
      <c r="V266">
        <v>3</v>
      </c>
      <c r="W266">
        <f t="shared" si="71"/>
        <v>0</v>
      </c>
      <c r="X266">
        <f t="shared" si="72"/>
        <v>0</v>
      </c>
      <c r="Y266" t="s">
        <v>52</v>
      </c>
      <c r="Z266">
        <f t="shared" si="73"/>
        <v>0</v>
      </c>
      <c r="AA266">
        <f>IF(OR(AE266={"Native american","native american or alaska native"}),1,0)</f>
        <v>0</v>
      </c>
      <c r="AB266">
        <f>IF(OR(AE266={"asian","asian american"}),1,0)</f>
        <v>0</v>
      </c>
      <c r="AC266">
        <f>IF(OR(AE266={"black american or african american","black"}),1,0)</f>
        <v>0</v>
      </c>
      <c r="AD266">
        <f>IF(OR(AE266={"White","White American or European American"}),1,0)</f>
        <v>0</v>
      </c>
      <c r="AE266" t="s">
        <v>52</v>
      </c>
      <c r="AF266">
        <f>IF(OR(AH266={"female","f"}),1,0)</f>
        <v>0</v>
      </c>
      <c r="AG266">
        <f>IF(OR(AH266={"m","male"}),1,0)</f>
        <v>1</v>
      </c>
      <c r="AH266" t="s">
        <v>54</v>
      </c>
      <c r="AI266">
        <v>42.312695220000002</v>
      </c>
      <c r="AJ266">
        <v>-83.212932440000003</v>
      </c>
      <c r="AK266">
        <v>42.312694999999998</v>
      </c>
      <c r="AL266">
        <v>-83.212931999999995</v>
      </c>
      <c r="AM266" t="s">
        <v>1095</v>
      </c>
      <c r="AN266" t="str">
        <f t="shared" si="85"/>
        <v>MI 48126, USA</v>
      </c>
      <c r="AO266" t="str">
        <f t="shared" si="75"/>
        <v>MI</v>
      </c>
      <c r="AP266">
        <f>IF(OR(AO266={"AZ","ID","KS","KY","LA","NM","NV","OK","SD","TX","WV"}),0,0)</f>
        <v>0</v>
      </c>
      <c r="AQ266">
        <f>IF(OR(AO266={"AR","MO","MS","MT","OH","VT"}),1,0)</f>
        <v>0</v>
      </c>
      <c r="AR266">
        <f>IF(OR(AO266={"FL","GA","ME","ND","NH","SC","TN","WA","WI","WI","WY"}),2,0)</f>
        <v>0</v>
      </c>
      <c r="AS266">
        <f>IF(OR(AO266={"LN","UT"}),3,0)</f>
        <v>0</v>
      </c>
      <c r="AT266">
        <f>IF(OR(AO266={"AL","CO","VA"}),4,0)</f>
        <v>0</v>
      </c>
      <c r="AU266">
        <f>IF(OR(AO266={"DE","MN","NC","NE","OR","PA"}),5,0)</f>
        <v>0</v>
      </c>
      <c r="AV266">
        <f>IF(OR(AO266={"LA","MI","RI"}),7,0)</f>
        <v>7</v>
      </c>
      <c r="AW266">
        <f>IF(OR(AO266={"CA","IL","MD"}),8,0)</f>
        <v>0</v>
      </c>
      <c r="AX266">
        <f>IF(OR(AO266={"CT","DC","MA"}),9,0)</f>
        <v>0</v>
      </c>
      <c r="AY266">
        <f>IF(OR(AO266={"NJ","NY"}),10,0)</f>
        <v>0</v>
      </c>
      <c r="AZ266">
        <f t="shared" si="74"/>
        <v>7</v>
      </c>
      <c r="BA266">
        <f t="shared" si="76"/>
        <v>1</v>
      </c>
      <c r="BB266">
        <f t="shared" si="77"/>
        <v>0</v>
      </c>
    </row>
    <row r="267" spans="1:54" x14ac:dyDescent="0.25">
      <c r="A267">
        <v>342</v>
      </c>
      <c r="B267" t="s">
        <v>760</v>
      </c>
      <c r="C267" t="s">
        <v>761</v>
      </c>
      <c r="D267" s="1">
        <v>34095</v>
      </c>
      <c r="E267" s="3">
        <v>0</v>
      </c>
      <c r="F267" s="3">
        <v>0</v>
      </c>
      <c r="G267" s="3">
        <v>0</v>
      </c>
      <c r="I267" s="3">
        <v>38</v>
      </c>
      <c r="J267" s="3">
        <f t="shared" si="78"/>
        <v>0</v>
      </c>
      <c r="K267" s="3">
        <f t="shared" si="79"/>
        <v>0</v>
      </c>
      <c r="L267" s="3">
        <f t="shared" si="80"/>
        <v>0</v>
      </c>
      <c r="M267" s="3">
        <f t="shared" si="81"/>
        <v>0</v>
      </c>
      <c r="N267" s="3">
        <f t="shared" si="82"/>
        <v>0</v>
      </c>
      <c r="O267" s="3">
        <f t="shared" si="83"/>
        <v>0</v>
      </c>
      <c r="P267" s="3">
        <f t="shared" si="84"/>
        <v>0</v>
      </c>
      <c r="Q267" s="3">
        <f t="shared" si="86"/>
        <v>1</v>
      </c>
      <c r="R267" s="3" t="s">
        <v>1164</v>
      </c>
      <c r="S267" t="s">
        <v>762</v>
      </c>
      <c r="T267">
        <v>1</v>
      </c>
      <c r="U267">
        <v>5</v>
      </c>
      <c r="V267">
        <v>6</v>
      </c>
      <c r="W267">
        <f t="shared" si="71"/>
        <v>0</v>
      </c>
      <c r="X267">
        <f t="shared" si="72"/>
        <v>1</v>
      </c>
      <c r="Y267" t="s">
        <v>19</v>
      </c>
      <c r="Z267">
        <f t="shared" si="73"/>
        <v>0</v>
      </c>
      <c r="AA267">
        <f>IF(OR(AE267={"Native american","native american or alaska native"}),1,0)</f>
        <v>0</v>
      </c>
      <c r="AB267">
        <f>IF(OR(AE267={"asian","asian american"}),1,0)</f>
        <v>0</v>
      </c>
      <c r="AC267">
        <f>IF(OR(AE267={"black american or african american","black"}),1,0)</f>
        <v>0</v>
      </c>
      <c r="AD267">
        <f>IF(OR(AE267={"White","White American or European American"}),1,0)</f>
        <v>1</v>
      </c>
      <c r="AE267" t="s">
        <v>61</v>
      </c>
      <c r="AF267">
        <f>IF(OR(AH267={"female","f"}),1,0)</f>
        <v>0</v>
      </c>
      <c r="AG267">
        <f>IF(OR(AH267={"m","male"}),1,0)</f>
        <v>1</v>
      </c>
      <c r="AH267" t="s">
        <v>54</v>
      </c>
      <c r="AI267">
        <v>33.473160829999998</v>
      </c>
      <c r="AJ267">
        <v>-117.696399</v>
      </c>
      <c r="AK267">
        <v>33.473160999999998</v>
      </c>
      <c r="AL267">
        <v>-117.696399</v>
      </c>
      <c r="AM267" t="s">
        <v>1096</v>
      </c>
      <c r="AN267" t="str">
        <f t="shared" si="85"/>
        <v>CA 92629, USA</v>
      </c>
      <c r="AO267" t="str">
        <f t="shared" si="75"/>
        <v>CA</v>
      </c>
      <c r="AP267">
        <f>IF(OR(AO267={"AZ","ID","KS","KY","LA","NM","NV","OK","SD","TX","WV"}),0,0)</f>
        <v>0</v>
      </c>
      <c r="AQ267">
        <f>IF(OR(AO267={"AR","MO","MS","MT","OH","VT"}),1,0)</f>
        <v>0</v>
      </c>
      <c r="AR267">
        <f>IF(OR(AO267={"FL","GA","ME","ND","NH","SC","TN","WA","WI","WI","WY"}),2,0)</f>
        <v>0</v>
      </c>
      <c r="AS267">
        <f>IF(OR(AO267={"LN","UT"}),3,0)</f>
        <v>0</v>
      </c>
      <c r="AT267">
        <f>IF(OR(AO267={"AL","CO","VA"}),4,0)</f>
        <v>0</v>
      </c>
      <c r="AU267">
        <f>IF(OR(AO267={"DE","MN","NC","NE","OR","PA"}),5,0)</f>
        <v>0</v>
      </c>
      <c r="AV267">
        <f>IF(OR(AO267={"LA","MI","RI"}),7,0)</f>
        <v>0</v>
      </c>
      <c r="AW267">
        <f>IF(OR(AO267={"CA","IL","MD"}),8,0)</f>
        <v>8</v>
      </c>
      <c r="AX267">
        <f>IF(OR(AO267={"CT","DC","MA"}),9,0)</f>
        <v>0</v>
      </c>
      <c r="AY267">
        <f>IF(OR(AO267={"NJ","NY"}),10,0)</f>
        <v>0</v>
      </c>
      <c r="AZ267">
        <f t="shared" si="74"/>
        <v>8</v>
      </c>
      <c r="BA267">
        <f t="shared" si="76"/>
        <v>1</v>
      </c>
      <c r="BB267">
        <f t="shared" si="77"/>
        <v>0</v>
      </c>
    </row>
    <row r="268" spans="1:54" x14ac:dyDescent="0.25">
      <c r="A268">
        <v>343</v>
      </c>
      <c r="B268" t="s">
        <v>763</v>
      </c>
      <c r="C268" t="s">
        <v>764</v>
      </c>
      <c r="D268" s="1">
        <v>33952</v>
      </c>
      <c r="E268" s="3">
        <v>0</v>
      </c>
      <c r="F268" s="3">
        <v>0</v>
      </c>
      <c r="G268" s="3">
        <v>0</v>
      </c>
      <c r="I268" s="3">
        <v>18</v>
      </c>
      <c r="J268" s="3">
        <f t="shared" si="78"/>
        <v>1</v>
      </c>
      <c r="K268" s="3">
        <f t="shared" si="79"/>
        <v>0</v>
      </c>
      <c r="L268" s="3">
        <f t="shared" si="80"/>
        <v>0</v>
      </c>
      <c r="M268" s="3">
        <f t="shared" si="81"/>
        <v>0</v>
      </c>
      <c r="N268" s="3">
        <f t="shared" si="82"/>
        <v>0</v>
      </c>
      <c r="O268" s="3">
        <f t="shared" si="83"/>
        <v>0</v>
      </c>
      <c r="P268" s="3">
        <f t="shared" si="84"/>
        <v>0</v>
      </c>
      <c r="Q268" s="3">
        <f t="shared" si="86"/>
        <v>0</v>
      </c>
      <c r="R268" s="3" t="s">
        <v>1171</v>
      </c>
      <c r="S268" t="s">
        <v>765</v>
      </c>
      <c r="T268">
        <v>2</v>
      </c>
      <c r="U268">
        <v>4</v>
      </c>
      <c r="V268">
        <v>6</v>
      </c>
      <c r="W268">
        <f t="shared" si="71"/>
        <v>1</v>
      </c>
      <c r="X268">
        <f t="shared" si="72"/>
        <v>0</v>
      </c>
      <c r="Y268" t="s">
        <v>144</v>
      </c>
      <c r="Z268">
        <f t="shared" si="73"/>
        <v>0</v>
      </c>
      <c r="AA268">
        <f>IF(OR(AE268={"Native american","native american or alaska native"}),1,0)</f>
        <v>0</v>
      </c>
      <c r="AB268">
        <f>IF(OR(AE268={"asian","asian american"}),1,0)</f>
        <v>1</v>
      </c>
      <c r="AC268">
        <f>IF(OR(AE268={"black american or african american","black"}),1,0)</f>
        <v>0</v>
      </c>
      <c r="AD268">
        <f>IF(OR(AE268={"White","White American or European American"}),1,0)</f>
        <v>0</v>
      </c>
      <c r="AE268" t="s">
        <v>75</v>
      </c>
      <c r="AF268">
        <f>IF(OR(AH268={"female","f"}),1,0)</f>
        <v>0</v>
      </c>
      <c r="AG268">
        <f>IF(OR(AH268={"m","male"}),1,0)</f>
        <v>1</v>
      </c>
      <c r="AH268" t="s">
        <v>54</v>
      </c>
      <c r="AI268">
        <v>42.193582679999999</v>
      </c>
      <c r="AJ268">
        <v>-73.362163390000006</v>
      </c>
      <c r="AK268">
        <v>42.193582999999997</v>
      </c>
      <c r="AL268">
        <v>-73.362162999999995</v>
      </c>
      <c r="AM268" t="s">
        <v>1097</v>
      </c>
      <c r="AN268" t="str">
        <f t="shared" si="85"/>
        <v>MA 01230, USA</v>
      </c>
      <c r="AO268" t="str">
        <f t="shared" si="75"/>
        <v>MA</v>
      </c>
      <c r="AP268">
        <f>IF(OR(AO268={"AZ","ID","KS","KY","LA","NM","NV","OK","SD","TX","WV"}),0,0)</f>
        <v>0</v>
      </c>
      <c r="AQ268">
        <f>IF(OR(AO268={"AR","MO","MS","MT","OH","VT"}),1,0)</f>
        <v>0</v>
      </c>
      <c r="AR268">
        <f>IF(OR(AO268={"FL","GA","ME","ND","NH","SC","TN","WA","WI","WI","WY"}),2,0)</f>
        <v>0</v>
      </c>
      <c r="AS268">
        <f>IF(OR(AO268={"LN","UT"}),3,0)</f>
        <v>0</v>
      </c>
      <c r="AT268">
        <f>IF(OR(AO268={"AL","CO","VA"}),4,0)</f>
        <v>0</v>
      </c>
      <c r="AU268">
        <f>IF(OR(AO268={"DE","MN","NC","NE","OR","PA"}),5,0)</f>
        <v>0</v>
      </c>
      <c r="AV268">
        <f>IF(OR(AO268={"LA","MI","RI"}),7,0)</f>
        <v>0</v>
      </c>
      <c r="AW268">
        <f>IF(OR(AO268={"CA","IL","MD"}),8,0)</f>
        <v>0</v>
      </c>
      <c r="AX268">
        <f>IF(OR(AO268={"CT","DC","MA"}),9,0)</f>
        <v>9</v>
      </c>
      <c r="AY268">
        <f>IF(OR(AO268={"NJ","NY"}),10,0)</f>
        <v>0</v>
      </c>
      <c r="AZ268">
        <f t="shared" si="74"/>
        <v>9</v>
      </c>
      <c r="BA268">
        <f t="shared" si="76"/>
        <v>1</v>
      </c>
      <c r="BB268">
        <f t="shared" si="77"/>
        <v>0</v>
      </c>
    </row>
    <row r="269" spans="1:54" x14ac:dyDescent="0.25">
      <c r="A269">
        <v>344</v>
      </c>
      <c r="B269" t="s">
        <v>766</v>
      </c>
      <c r="C269" t="s">
        <v>767</v>
      </c>
      <c r="D269" s="1">
        <v>33892</v>
      </c>
      <c r="E269" s="3">
        <v>0</v>
      </c>
      <c r="F269" s="3">
        <v>0</v>
      </c>
      <c r="G269" s="3">
        <v>1</v>
      </c>
      <c r="I269" s="3">
        <v>50</v>
      </c>
      <c r="J269" s="3">
        <f t="shared" si="78"/>
        <v>0</v>
      </c>
      <c r="K269" s="3">
        <f t="shared" si="79"/>
        <v>0</v>
      </c>
      <c r="L269" s="3">
        <f t="shared" si="80"/>
        <v>0</v>
      </c>
      <c r="M269" s="3">
        <f t="shared" si="81"/>
        <v>0</v>
      </c>
      <c r="N269" s="3">
        <f t="shared" si="82"/>
        <v>0</v>
      </c>
      <c r="O269" s="3">
        <f t="shared" si="83"/>
        <v>1</v>
      </c>
      <c r="P269" s="3">
        <f t="shared" si="84"/>
        <v>0</v>
      </c>
      <c r="Q269" s="3">
        <f t="shared" si="86"/>
        <v>0</v>
      </c>
      <c r="R269" s="3" t="s">
        <v>1165</v>
      </c>
      <c r="S269" t="s">
        <v>768</v>
      </c>
      <c r="T269">
        <v>5</v>
      </c>
      <c r="U269">
        <v>0</v>
      </c>
      <c r="V269">
        <v>5</v>
      </c>
      <c r="W269">
        <f t="shared" si="71"/>
        <v>0</v>
      </c>
      <c r="X269">
        <f t="shared" si="72"/>
        <v>1</v>
      </c>
      <c r="Y269" t="s">
        <v>19</v>
      </c>
      <c r="Z269">
        <f t="shared" si="73"/>
        <v>0</v>
      </c>
      <c r="AA269">
        <f>IF(OR(AE269={"Native american","native american or alaska native"}),1,0)</f>
        <v>0</v>
      </c>
      <c r="AB269">
        <f>IF(OR(AE269={"asian","asian american"}),1,0)</f>
        <v>0</v>
      </c>
      <c r="AC269">
        <f>IF(OR(AE269={"black american or african american","black"}),1,0)</f>
        <v>0</v>
      </c>
      <c r="AD269">
        <f>IF(OR(AE269={"White","White American or European American"}),1,0)</f>
        <v>1</v>
      </c>
      <c r="AE269" t="s">
        <v>473</v>
      </c>
      <c r="AF269">
        <f>IF(OR(AH269={"female","f"}),1,0)</f>
        <v>0</v>
      </c>
      <c r="AG269">
        <f>IF(OR(AH269={"m","male"}),1,0)</f>
        <v>1</v>
      </c>
      <c r="AH269" t="s">
        <v>54</v>
      </c>
      <c r="AI269">
        <v>42.381055500000002</v>
      </c>
      <c r="AJ269">
        <v>-76.870577699999998</v>
      </c>
      <c r="AK269">
        <v>42.381056000000001</v>
      </c>
      <c r="AL269">
        <v>-76.870577999999995</v>
      </c>
      <c r="AM269" t="s">
        <v>1098</v>
      </c>
      <c r="AN269" t="str">
        <f t="shared" si="85"/>
        <v>NY 14891, USA</v>
      </c>
      <c r="AO269" t="str">
        <f t="shared" si="75"/>
        <v>NY</v>
      </c>
      <c r="AP269">
        <f>IF(OR(AO269={"AZ","ID","KS","KY","LA","NM","NV","OK","SD","TX","WV"}),0,0)</f>
        <v>0</v>
      </c>
      <c r="AQ269">
        <f>IF(OR(AO269={"AR","MO","MS","MT","OH","VT"}),1,0)</f>
        <v>0</v>
      </c>
      <c r="AR269">
        <f>IF(OR(AO269={"FL","GA","ME","ND","NH","SC","TN","WA","WI","WI","WY"}),2,0)</f>
        <v>0</v>
      </c>
      <c r="AS269">
        <f>IF(OR(AO269={"LN","UT"}),3,0)</f>
        <v>0</v>
      </c>
      <c r="AT269">
        <f>IF(OR(AO269={"AL","CO","VA"}),4,0)</f>
        <v>0</v>
      </c>
      <c r="AU269">
        <f>IF(OR(AO269={"DE","MN","NC","NE","OR","PA"}),5,0)</f>
        <v>0</v>
      </c>
      <c r="AV269">
        <f>IF(OR(AO269={"LA","MI","RI"}),7,0)</f>
        <v>0</v>
      </c>
      <c r="AW269">
        <f>IF(OR(AO269={"CA","IL","MD"}),8,0)</f>
        <v>0</v>
      </c>
      <c r="AX269">
        <f>IF(OR(AO269={"CT","DC","MA"}),9,0)</f>
        <v>0</v>
      </c>
      <c r="AY269">
        <f>IF(OR(AO269={"NJ","NY"}),10,0)</f>
        <v>10</v>
      </c>
      <c r="AZ269">
        <f t="shared" si="74"/>
        <v>10</v>
      </c>
      <c r="BA269">
        <f t="shared" si="76"/>
        <v>1</v>
      </c>
      <c r="BB269">
        <f t="shared" si="77"/>
        <v>0</v>
      </c>
    </row>
    <row r="270" spans="1:54" x14ac:dyDescent="0.25">
      <c r="A270">
        <v>346</v>
      </c>
      <c r="B270" t="s">
        <v>769</v>
      </c>
      <c r="C270" t="s">
        <v>770</v>
      </c>
      <c r="D270" s="1">
        <v>33858</v>
      </c>
      <c r="E270" s="3">
        <v>0</v>
      </c>
      <c r="F270" s="3">
        <v>0</v>
      </c>
      <c r="G270" s="3">
        <v>0</v>
      </c>
      <c r="I270" s="3">
        <v>17</v>
      </c>
      <c r="J270" s="3">
        <f t="shared" si="78"/>
        <v>0</v>
      </c>
      <c r="K270" s="3">
        <f t="shared" si="79"/>
        <v>0</v>
      </c>
      <c r="L270" s="3">
        <f t="shared" si="80"/>
        <v>0</v>
      </c>
      <c r="M270" s="3">
        <f t="shared" si="81"/>
        <v>1</v>
      </c>
      <c r="N270" s="3">
        <f t="shared" si="82"/>
        <v>0</v>
      </c>
      <c r="O270" s="3">
        <f t="shared" si="83"/>
        <v>0</v>
      </c>
      <c r="P270" s="3">
        <f t="shared" si="84"/>
        <v>0</v>
      </c>
      <c r="Q270" s="3">
        <f t="shared" si="86"/>
        <v>0</v>
      </c>
      <c r="R270" s="3" t="s">
        <v>1162</v>
      </c>
      <c r="S270" t="s">
        <v>771</v>
      </c>
      <c r="T270">
        <v>0</v>
      </c>
      <c r="U270">
        <v>6</v>
      </c>
      <c r="V270">
        <v>6</v>
      </c>
      <c r="W270">
        <f t="shared" si="71"/>
        <v>0</v>
      </c>
      <c r="X270">
        <f t="shared" si="72"/>
        <v>0</v>
      </c>
      <c r="Y270" t="s">
        <v>52</v>
      </c>
      <c r="Z270">
        <f t="shared" si="73"/>
        <v>0</v>
      </c>
      <c r="AA270">
        <f>IF(OR(AE270={"Native american","native american or alaska native"}),1,0)</f>
        <v>0</v>
      </c>
      <c r="AB270">
        <f>IF(OR(AE270={"asian","asian american"}),1,0)</f>
        <v>0</v>
      </c>
      <c r="AC270">
        <f>IF(OR(AE270={"black american or african american","black"}),1,0)</f>
        <v>0</v>
      </c>
      <c r="AD270">
        <f>IF(OR(AE270={"White","White American or European American"}),1,0)</f>
        <v>0</v>
      </c>
      <c r="AE270" t="s">
        <v>52</v>
      </c>
      <c r="AF270">
        <f>IF(OR(AH270={"female","f"}),1,0)</f>
        <v>0</v>
      </c>
      <c r="AG270">
        <f>IF(OR(AH270={"m","male"}),1,0)</f>
        <v>1</v>
      </c>
      <c r="AH270" t="s">
        <v>54</v>
      </c>
      <c r="AI270">
        <v>35.183224840000001</v>
      </c>
      <c r="AJ270">
        <v>-101.88056880000001</v>
      </c>
      <c r="AK270">
        <v>35.183225</v>
      </c>
      <c r="AL270">
        <v>-101.88056899999999</v>
      </c>
      <c r="AM270" t="s">
        <v>1099</v>
      </c>
      <c r="AN270" t="str">
        <f t="shared" si="85"/>
        <v>TX 79109, USA</v>
      </c>
      <c r="AO270" t="str">
        <f t="shared" si="75"/>
        <v>TX</v>
      </c>
      <c r="AP270">
        <f>IF(OR(AO270={"AZ","ID","KS","KY","LA","NM","NV","OK","SD","TX","WV"}),0,0)</f>
        <v>0</v>
      </c>
      <c r="AQ270">
        <f>IF(OR(AO270={"AR","MO","MS","MT","OH","VT"}),1,0)</f>
        <v>0</v>
      </c>
      <c r="AR270">
        <f>IF(OR(AO270={"FL","GA","ME","ND","NH","SC","TN","WA","WI","WI","WY"}),2,0)</f>
        <v>0</v>
      </c>
      <c r="AS270">
        <f>IF(OR(AO270={"LN","UT"}),3,0)</f>
        <v>0</v>
      </c>
      <c r="AT270">
        <f>IF(OR(AO270={"AL","CO","VA"}),4,0)</f>
        <v>0</v>
      </c>
      <c r="AU270">
        <f>IF(OR(AO270={"DE","MN","NC","NE","OR","PA"}),5,0)</f>
        <v>0</v>
      </c>
      <c r="AV270">
        <f>IF(OR(AO270={"LA","MI","RI"}),7,0)</f>
        <v>0</v>
      </c>
      <c r="AW270">
        <f>IF(OR(AO270={"CA","IL","MD"}),8,0)</f>
        <v>0</v>
      </c>
      <c r="AX270">
        <f>IF(OR(AO270={"CT","DC","MA"}),9,0)</f>
        <v>0</v>
      </c>
      <c r="AY270">
        <f>IF(OR(AO270={"NJ","NY"}),10,0)</f>
        <v>0</v>
      </c>
      <c r="AZ270">
        <f t="shared" si="74"/>
        <v>0</v>
      </c>
      <c r="BA270">
        <f t="shared" si="76"/>
        <v>0</v>
      </c>
      <c r="BB270">
        <f t="shared" si="77"/>
        <v>1</v>
      </c>
    </row>
    <row r="271" spans="1:54" x14ac:dyDescent="0.25">
      <c r="A271">
        <v>347</v>
      </c>
      <c r="B271" t="s">
        <v>772</v>
      </c>
      <c r="C271" t="s">
        <v>773</v>
      </c>
      <c r="D271" s="1">
        <v>33725</v>
      </c>
      <c r="E271" s="3">
        <v>0</v>
      </c>
      <c r="F271" s="3">
        <v>0</v>
      </c>
      <c r="G271" s="3">
        <v>0</v>
      </c>
      <c r="I271" s="3">
        <v>20</v>
      </c>
      <c r="J271" s="3">
        <f t="shared" si="78"/>
        <v>1</v>
      </c>
      <c r="K271" s="3">
        <f t="shared" si="79"/>
        <v>0</v>
      </c>
      <c r="L271" s="3">
        <f t="shared" si="80"/>
        <v>0</v>
      </c>
      <c r="M271" s="3">
        <f t="shared" si="81"/>
        <v>0</v>
      </c>
      <c r="N271" s="3">
        <f t="shared" si="82"/>
        <v>0</v>
      </c>
      <c r="O271" s="3">
        <f t="shared" si="83"/>
        <v>0</v>
      </c>
      <c r="P271" s="3">
        <f t="shared" si="84"/>
        <v>0</v>
      </c>
      <c r="Q271" s="3">
        <f t="shared" si="86"/>
        <v>0</v>
      </c>
      <c r="R271" s="3" t="s">
        <v>1171</v>
      </c>
      <c r="S271" t="s">
        <v>774</v>
      </c>
      <c r="T271">
        <v>4</v>
      </c>
      <c r="U271">
        <v>10</v>
      </c>
      <c r="V271">
        <v>14</v>
      </c>
      <c r="W271">
        <f t="shared" si="71"/>
        <v>1</v>
      </c>
      <c r="X271">
        <f t="shared" si="72"/>
        <v>0</v>
      </c>
      <c r="Y271" t="s">
        <v>144</v>
      </c>
      <c r="Z271">
        <f t="shared" si="73"/>
        <v>0</v>
      </c>
      <c r="AA271">
        <f>IF(OR(AE271={"Native american","native american or alaska native"}),1,0)</f>
        <v>0</v>
      </c>
      <c r="AB271">
        <f>IF(OR(AE271={"asian","asian american"}),1,0)</f>
        <v>0</v>
      </c>
      <c r="AC271">
        <f>IF(OR(AE271={"black american or african american","black"}),1,0)</f>
        <v>0</v>
      </c>
      <c r="AD271">
        <f>IF(OR(AE271={"White","White American or European American"}),1,0)</f>
        <v>1</v>
      </c>
      <c r="AE271" t="s">
        <v>473</v>
      </c>
      <c r="AF271">
        <f>IF(OR(AH271={"female","f"}),1,0)</f>
        <v>0</v>
      </c>
      <c r="AG271">
        <f>IF(OR(AH271={"m","male"}),1,0)</f>
        <v>1</v>
      </c>
      <c r="AH271" t="s">
        <v>54</v>
      </c>
      <c r="AI271">
        <v>39.078687610000003</v>
      </c>
      <c r="AJ271">
        <v>-121.54757619999999</v>
      </c>
      <c r="AK271">
        <v>39.078688</v>
      </c>
      <c r="AL271">
        <v>-121.54757600000001</v>
      </c>
      <c r="AM271" t="s">
        <v>1100</v>
      </c>
      <c r="AN271" t="str">
        <f t="shared" si="85"/>
        <v>CA 95961, USA</v>
      </c>
      <c r="AO271" t="str">
        <f t="shared" si="75"/>
        <v>CA</v>
      </c>
      <c r="AP271">
        <f>IF(OR(AO271={"AZ","ID","KS","KY","LA","NM","NV","OK","SD","TX","WV"}),0,0)</f>
        <v>0</v>
      </c>
      <c r="AQ271">
        <f>IF(OR(AO271={"AR","MO","MS","MT","OH","VT"}),1,0)</f>
        <v>0</v>
      </c>
      <c r="AR271">
        <f>IF(OR(AO271={"FL","GA","ME","ND","NH","SC","TN","WA","WI","WI","WY"}),2,0)</f>
        <v>0</v>
      </c>
      <c r="AS271">
        <f>IF(OR(AO271={"LN","UT"}),3,0)</f>
        <v>0</v>
      </c>
      <c r="AT271">
        <f>IF(OR(AO271={"AL","CO","VA"}),4,0)</f>
        <v>0</v>
      </c>
      <c r="AU271">
        <f>IF(OR(AO271={"DE","MN","NC","NE","OR","PA"}),5,0)</f>
        <v>0</v>
      </c>
      <c r="AV271">
        <f>IF(OR(AO271={"LA","MI","RI"}),7,0)</f>
        <v>0</v>
      </c>
      <c r="AW271">
        <f>IF(OR(AO271={"CA","IL","MD"}),8,0)</f>
        <v>8</v>
      </c>
      <c r="AX271">
        <f>IF(OR(AO271={"CT","DC","MA"}),9,0)</f>
        <v>0</v>
      </c>
      <c r="AY271">
        <f>IF(OR(AO271={"NJ","NY"}),10,0)</f>
        <v>0</v>
      </c>
      <c r="AZ271">
        <f t="shared" si="74"/>
        <v>8</v>
      </c>
      <c r="BA271">
        <f t="shared" si="76"/>
        <v>1</v>
      </c>
      <c r="BB271">
        <f t="shared" si="77"/>
        <v>0</v>
      </c>
    </row>
    <row r="272" spans="1:54" x14ac:dyDescent="0.25">
      <c r="A272">
        <v>350</v>
      </c>
      <c r="B272" t="s">
        <v>776</v>
      </c>
      <c r="C272" t="s">
        <v>775</v>
      </c>
      <c r="D272" s="1">
        <v>33556</v>
      </c>
      <c r="E272" s="3">
        <v>0</v>
      </c>
      <c r="F272" s="3">
        <v>0</v>
      </c>
      <c r="G272" s="3">
        <v>1</v>
      </c>
      <c r="I272" s="3">
        <v>31</v>
      </c>
      <c r="J272" s="3">
        <f t="shared" si="78"/>
        <v>1</v>
      </c>
      <c r="K272" s="3">
        <f t="shared" si="79"/>
        <v>0</v>
      </c>
      <c r="L272" s="3">
        <f t="shared" si="80"/>
        <v>0</v>
      </c>
      <c r="M272" s="3">
        <f t="shared" si="81"/>
        <v>0</v>
      </c>
      <c r="N272" s="3">
        <f t="shared" si="82"/>
        <v>0</v>
      </c>
      <c r="O272" s="3">
        <f t="shared" si="83"/>
        <v>0</v>
      </c>
      <c r="P272" s="3">
        <f t="shared" si="84"/>
        <v>0</v>
      </c>
      <c r="Q272" s="3">
        <f t="shared" si="86"/>
        <v>0</v>
      </c>
      <c r="R272" s="3" t="s">
        <v>1171</v>
      </c>
      <c r="S272" t="s">
        <v>777</v>
      </c>
      <c r="T272">
        <v>5</v>
      </c>
      <c r="U272">
        <v>5</v>
      </c>
      <c r="V272">
        <v>9</v>
      </c>
      <c r="W272">
        <f t="shared" si="71"/>
        <v>0</v>
      </c>
      <c r="X272">
        <f t="shared" si="72"/>
        <v>1</v>
      </c>
      <c r="Y272" t="s">
        <v>19</v>
      </c>
      <c r="Z272">
        <f t="shared" si="73"/>
        <v>0</v>
      </c>
      <c r="AA272">
        <f>IF(OR(AE272={"Native american","native american or alaska native"}),1,0)</f>
        <v>0</v>
      </c>
      <c r="AB272">
        <f>IF(OR(AE272={"asian","asian american"}),1,0)</f>
        <v>0</v>
      </c>
      <c r="AC272">
        <f>IF(OR(AE272={"black american or african american","black"}),1,0)</f>
        <v>0</v>
      </c>
      <c r="AD272">
        <f>IF(OR(AE272={"White","White American or European American"}),1,0)</f>
        <v>1</v>
      </c>
      <c r="AE272" t="s">
        <v>61</v>
      </c>
      <c r="AF272">
        <f>IF(OR(AH272={"female","f"}),1,0)</f>
        <v>0</v>
      </c>
      <c r="AG272">
        <f>IF(OR(AH272={"m","male"}),1,0)</f>
        <v>1</v>
      </c>
      <c r="AH272" t="s">
        <v>54</v>
      </c>
      <c r="AI272">
        <v>42.508402029999999</v>
      </c>
      <c r="AJ272">
        <v>-83.153874270000003</v>
      </c>
      <c r="AK272">
        <v>42.508401999999997</v>
      </c>
      <c r="AL272">
        <v>-83.153874000000002</v>
      </c>
      <c r="AM272" t="s">
        <v>1101</v>
      </c>
      <c r="AN272" t="str">
        <f t="shared" si="85"/>
        <v>MI 48073, USA</v>
      </c>
      <c r="AO272" t="str">
        <f t="shared" si="75"/>
        <v>MI</v>
      </c>
      <c r="AP272">
        <f>IF(OR(AO272={"AZ","ID","KS","KY","LA","NM","NV","OK","SD","TX","WV"}),0,0)</f>
        <v>0</v>
      </c>
      <c r="AQ272">
        <f>IF(OR(AO272={"AR","MO","MS","MT","OH","VT"}),1,0)</f>
        <v>0</v>
      </c>
      <c r="AR272">
        <f>IF(OR(AO272={"FL","GA","ME","ND","NH","SC","TN","WA","WI","WI","WY"}),2,0)</f>
        <v>0</v>
      </c>
      <c r="AS272">
        <f>IF(OR(AO272={"LN","UT"}),3,0)</f>
        <v>0</v>
      </c>
      <c r="AT272">
        <f>IF(OR(AO272={"AL","CO","VA"}),4,0)</f>
        <v>0</v>
      </c>
      <c r="AU272">
        <f>IF(OR(AO272={"DE","MN","NC","NE","OR","PA"}),5,0)</f>
        <v>0</v>
      </c>
      <c r="AV272">
        <f>IF(OR(AO272={"LA","MI","RI"}),7,0)</f>
        <v>7</v>
      </c>
      <c r="AW272">
        <f>IF(OR(AO272={"CA","IL","MD"}),8,0)</f>
        <v>0</v>
      </c>
      <c r="AX272">
        <f>IF(OR(AO272={"CT","DC","MA"}),9,0)</f>
        <v>0</v>
      </c>
      <c r="AY272">
        <f>IF(OR(AO272={"NJ","NY"}),10,0)</f>
        <v>0</v>
      </c>
      <c r="AZ272">
        <f t="shared" si="74"/>
        <v>7</v>
      </c>
      <c r="BA272">
        <f t="shared" si="76"/>
        <v>1</v>
      </c>
      <c r="BB272">
        <f t="shared" si="77"/>
        <v>0</v>
      </c>
    </row>
    <row r="273" spans="1:54" x14ac:dyDescent="0.25">
      <c r="A273">
        <v>352</v>
      </c>
      <c r="B273" t="s">
        <v>779</v>
      </c>
      <c r="C273" t="s">
        <v>778</v>
      </c>
      <c r="D273" s="1">
        <v>33543</v>
      </c>
      <c r="E273" s="3">
        <v>0</v>
      </c>
      <c r="F273" s="3">
        <v>0</v>
      </c>
      <c r="G273" s="3">
        <v>1</v>
      </c>
      <c r="I273" s="3">
        <v>28</v>
      </c>
      <c r="J273" s="3">
        <f t="shared" si="78"/>
        <v>1</v>
      </c>
      <c r="K273" s="3">
        <f t="shared" si="79"/>
        <v>0</v>
      </c>
      <c r="L273" s="3">
        <f t="shared" si="80"/>
        <v>0</v>
      </c>
      <c r="M273" s="3">
        <f t="shared" si="81"/>
        <v>0</v>
      </c>
      <c r="N273" s="3">
        <f t="shared" si="82"/>
        <v>0</v>
      </c>
      <c r="O273" s="3">
        <f t="shared" si="83"/>
        <v>0</v>
      </c>
      <c r="P273" s="3">
        <f t="shared" si="84"/>
        <v>0</v>
      </c>
      <c r="Q273" s="3">
        <f t="shared" si="86"/>
        <v>0</v>
      </c>
      <c r="R273" s="3" t="s">
        <v>1171</v>
      </c>
      <c r="S273" t="s">
        <v>780</v>
      </c>
      <c r="T273">
        <v>6</v>
      </c>
      <c r="U273">
        <v>1</v>
      </c>
      <c r="V273">
        <v>6</v>
      </c>
      <c r="W273">
        <f t="shared" si="71"/>
        <v>1</v>
      </c>
      <c r="X273">
        <f t="shared" si="72"/>
        <v>0</v>
      </c>
      <c r="Y273" t="s">
        <v>144</v>
      </c>
      <c r="Z273">
        <f t="shared" si="73"/>
        <v>0</v>
      </c>
      <c r="AA273">
        <f>IF(OR(AE273={"Native american","native american or alaska native"}),1,0)</f>
        <v>0</v>
      </c>
      <c r="AB273">
        <f>IF(OR(AE273={"asian","asian american"}),1,0)</f>
        <v>1</v>
      </c>
      <c r="AC273">
        <f>IF(OR(AE273={"black american or african american","black"}),1,0)</f>
        <v>0</v>
      </c>
      <c r="AD273">
        <f>IF(OR(AE273={"White","White American or European American"}),1,0)</f>
        <v>0</v>
      </c>
      <c r="AE273" t="s">
        <v>75</v>
      </c>
      <c r="AF273">
        <f>IF(OR(AH273={"female","f"}),1,0)</f>
        <v>0</v>
      </c>
      <c r="AG273">
        <f>IF(OR(AH273={"m","male"}),1,0)</f>
        <v>1</v>
      </c>
      <c r="AH273" t="s">
        <v>54</v>
      </c>
      <c r="AI273">
        <v>41.655894050000001</v>
      </c>
      <c r="AJ273">
        <v>-91.531179859999995</v>
      </c>
      <c r="AK273">
        <v>41.655894000000004</v>
      </c>
      <c r="AL273">
        <v>-91.531180000000006</v>
      </c>
      <c r="AM273" t="s">
        <v>1102</v>
      </c>
      <c r="AN273" t="str">
        <f t="shared" si="85"/>
        <v>IA 52240, USA</v>
      </c>
      <c r="AO273" t="str">
        <f t="shared" si="75"/>
        <v>IA</v>
      </c>
      <c r="AP273">
        <f>IF(OR(AO273={"AZ","ID","KS","KY","LA","NM","NV","OK","SD","TX","WV"}),0,0)</f>
        <v>0</v>
      </c>
      <c r="AQ273">
        <f>IF(OR(AO273={"AR","MO","MS","MT","OH","VT"}),1,0)</f>
        <v>0</v>
      </c>
      <c r="AR273">
        <f>IF(OR(AO273={"FL","GA","ME","ND","NH","SC","TN","WA","WI","WI","WY"}),2,0)</f>
        <v>0</v>
      </c>
      <c r="AS273">
        <f>IF(OR(AO273={"LN","UT"}),3,0)</f>
        <v>0</v>
      </c>
      <c r="AT273">
        <f>IF(OR(AO273={"AL","CO","VA"}),4,0)</f>
        <v>0</v>
      </c>
      <c r="AU273">
        <f>IF(OR(AO273={"DE","MN","NC","NE","OR","PA"}),5,0)</f>
        <v>0</v>
      </c>
      <c r="AV273">
        <f>IF(OR(AO273={"LA","MI","RI"}),7,0)</f>
        <v>0</v>
      </c>
      <c r="AW273">
        <f>IF(OR(AO273={"CA","IL","MD"}),8,0)</f>
        <v>0</v>
      </c>
      <c r="AX273">
        <f>IF(OR(AO273={"CT","DC","MA"}),9,0)</f>
        <v>0</v>
      </c>
      <c r="AY273">
        <f>IF(OR(AO273={"NJ","NY"}),10,0)</f>
        <v>0</v>
      </c>
      <c r="AZ273">
        <f t="shared" si="74"/>
        <v>0</v>
      </c>
      <c r="BA273">
        <f t="shared" si="76"/>
        <v>0</v>
      </c>
      <c r="BB273">
        <f t="shared" si="77"/>
        <v>1</v>
      </c>
    </row>
    <row r="274" spans="1:54" x14ac:dyDescent="0.25">
      <c r="A274">
        <v>353</v>
      </c>
      <c r="B274" t="s">
        <v>781</v>
      </c>
      <c r="C274" t="s">
        <v>296</v>
      </c>
      <c r="D274" s="1">
        <v>33527</v>
      </c>
      <c r="E274" s="3">
        <v>0</v>
      </c>
      <c r="F274" s="3">
        <v>0</v>
      </c>
      <c r="G274" s="3">
        <v>1</v>
      </c>
      <c r="I274" s="3">
        <v>35</v>
      </c>
      <c r="J274" s="3">
        <f t="shared" si="78"/>
        <v>0</v>
      </c>
      <c r="K274" s="3">
        <f t="shared" si="79"/>
        <v>0</v>
      </c>
      <c r="L274" s="3">
        <f t="shared" si="80"/>
        <v>0</v>
      </c>
      <c r="M274" s="3">
        <f t="shared" si="81"/>
        <v>0</v>
      </c>
      <c r="N274" s="3">
        <f t="shared" si="82"/>
        <v>0</v>
      </c>
      <c r="O274" s="3">
        <f t="shared" si="83"/>
        <v>0</v>
      </c>
      <c r="P274" s="3">
        <f t="shared" si="84"/>
        <v>1</v>
      </c>
      <c r="Q274" s="3">
        <f t="shared" si="86"/>
        <v>0</v>
      </c>
      <c r="R274" s="3" t="s">
        <v>1163</v>
      </c>
      <c r="S274" t="s">
        <v>782</v>
      </c>
      <c r="T274">
        <v>24</v>
      </c>
      <c r="U274">
        <v>20</v>
      </c>
      <c r="V274">
        <v>44</v>
      </c>
      <c r="W274">
        <f t="shared" si="71"/>
        <v>1</v>
      </c>
      <c r="X274">
        <f t="shared" si="72"/>
        <v>0</v>
      </c>
      <c r="Y274" t="s">
        <v>144</v>
      </c>
      <c r="Z274">
        <f t="shared" si="73"/>
        <v>0</v>
      </c>
      <c r="AA274">
        <f>IF(OR(AE274={"Native american","native american or alaska native"}),1,0)</f>
        <v>0</v>
      </c>
      <c r="AB274">
        <f>IF(OR(AE274={"asian","asian american"}),1,0)</f>
        <v>0</v>
      </c>
      <c r="AC274">
        <f>IF(OR(AE274={"black american or african american","black"}),1,0)</f>
        <v>0</v>
      </c>
      <c r="AD274">
        <f>IF(OR(AE274={"White","White American or European American"}),1,0)</f>
        <v>1</v>
      </c>
      <c r="AE274" t="s">
        <v>473</v>
      </c>
      <c r="AF274">
        <f>IF(OR(AH274={"female","f"}),1,0)</f>
        <v>0</v>
      </c>
      <c r="AG274">
        <f>IF(OR(AH274={"m","male"}),1,0)</f>
        <v>1</v>
      </c>
      <c r="AH274" t="s">
        <v>54</v>
      </c>
      <c r="AI274">
        <v>31.1171194</v>
      </c>
      <c r="AJ274">
        <v>-97.727795900000004</v>
      </c>
      <c r="AK274">
        <v>31.117118999999999</v>
      </c>
      <c r="AL274">
        <v>-97.727795999999998</v>
      </c>
      <c r="AM274" t="s">
        <v>1103</v>
      </c>
      <c r="AN274" t="str">
        <f t="shared" si="85"/>
        <v>TX 76541, USA</v>
      </c>
      <c r="AO274" t="str">
        <f t="shared" si="75"/>
        <v>TX</v>
      </c>
      <c r="AP274">
        <f>IF(OR(AO274={"AZ","ID","KS","KY","LA","NM","NV","OK","SD","TX","WV"}),0,0)</f>
        <v>0</v>
      </c>
      <c r="AQ274">
        <f>IF(OR(AO274={"AR","MO","MS","MT","OH","VT"}),1,0)</f>
        <v>0</v>
      </c>
      <c r="AR274">
        <f>IF(OR(AO274={"FL","GA","ME","ND","NH","SC","TN","WA","WI","WI","WY"}),2,0)</f>
        <v>0</v>
      </c>
      <c r="AS274">
        <f>IF(OR(AO274={"LN","UT"}),3,0)</f>
        <v>0</v>
      </c>
      <c r="AT274">
        <f>IF(OR(AO274={"AL","CO","VA"}),4,0)</f>
        <v>0</v>
      </c>
      <c r="AU274">
        <f>IF(OR(AO274={"DE","MN","NC","NE","OR","PA"}),5,0)</f>
        <v>0</v>
      </c>
      <c r="AV274">
        <f>IF(OR(AO274={"LA","MI","RI"}),7,0)</f>
        <v>0</v>
      </c>
      <c r="AW274">
        <f>IF(OR(AO274={"CA","IL","MD"}),8,0)</f>
        <v>0</v>
      </c>
      <c r="AX274">
        <f>IF(OR(AO274={"CT","DC","MA"}),9,0)</f>
        <v>0</v>
      </c>
      <c r="AY274">
        <f>IF(OR(AO274={"NJ","NY"}),10,0)</f>
        <v>0</v>
      </c>
      <c r="AZ274">
        <f t="shared" si="74"/>
        <v>0</v>
      </c>
      <c r="BA274">
        <f t="shared" si="76"/>
        <v>0</v>
      </c>
      <c r="BB274">
        <f t="shared" si="77"/>
        <v>1</v>
      </c>
    </row>
    <row r="275" spans="1:54" x14ac:dyDescent="0.25">
      <c r="A275">
        <v>355</v>
      </c>
      <c r="B275" t="s">
        <v>783</v>
      </c>
      <c r="C275" t="s">
        <v>784</v>
      </c>
      <c r="D275" s="1">
        <v>33521</v>
      </c>
      <c r="E275" s="3">
        <v>0</v>
      </c>
      <c r="F275" s="3">
        <v>1</v>
      </c>
      <c r="G275" s="3">
        <v>0</v>
      </c>
      <c r="I275" s="3">
        <v>35</v>
      </c>
      <c r="J275" s="3">
        <f t="shared" si="78"/>
        <v>0</v>
      </c>
      <c r="K275" s="3">
        <f t="shared" si="79"/>
        <v>0</v>
      </c>
      <c r="L275" s="3">
        <f t="shared" si="80"/>
        <v>0</v>
      </c>
      <c r="M275" s="3">
        <f t="shared" si="81"/>
        <v>0</v>
      </c>
      <c r="N275" s="3">
        <f t="shared" si="82"/>
        <v>0</v>
      </c>
      <c r="O275" s="3">
        <f t="shared" si="83"/>
        <v>0</v>
      </c>
      <c r="P275" s="3">
        <f t="shared" si="84"/>
        <v>0</v>
      </c>
      <c r="Q275" s="3">
        <f t="shared" si="86"/>
        <v>1</v>
      </c>
      <c r="R275" s="3" t="s">
        <v>1164</v>
      </c>
      <c r="S275" t="s">
        <v>785</v>
      </c>
      <c r="T275">
        <v>3</v>
      </c>
      <c r="U275">
        <v>0</v>
      </c>
      <c r="V275">
        <v>3</v>
      </c>
      <c r="W275">
        <f t="shared" si="71"/>
        <v>0</v>
      </c>
      <c r="X275">
        <f t="shared" si="72"/>
        <v>1</v>
      </c>
      <c r="Y275" t="s">
        <v>19</v>
      </c>
      <c r="Z275">
        <f t="shared" si="73"/>
        <v>0</v>
      </c>
      <c r="AA275">
        <f>IF(OR(AE275={"Native american","native american or alaska native"}),1,0)</f>
        <v>0</v>
      </c>
      <c r="AB275">
        <f>IF(OR(AE275={"asian","asian american"}),1,0)</f>
        <v>0</v>
      </c>
      <c r="AC275">
        <f>IF(OR(AE275={"black american or african american","black"}),1,0)</f>
        <v>1</v>
      </c>
      <c r="AD275">
        <f>IF(OR(AE275={"White","White American or European American"}),1,0)</f>
        <v>0</v>
      </c>
      <c r="AE275" t="s">
        <v>53</v>
      </c>
      <c r="AF275">
        <f>IF(OR(AH275={"female","f"}),1,0)</f>
        <v>0</v>
      </c>
      <c r="AG275">
        <f>IF(OR(AH275={"m","male"}),1,0)</f>
        <v>1</v>
      </c>
      <c r="AH275" t="s">
        <v>54</v>
      </c>
      <c r="AI275">
        <v>40.98213277</v>
      </c>
      <c r="AJ275">
        <v>-74.11264731</v>
      </c>
      <c r="AK275">
        <v>40.982132999999997</v>
      </c>
      <c r="AL275">
        <v>-74.112646999999996</v>
      </c>
      <c r="AM275" t="s">
        <v>1104</v>
      </c>
      <c r="AN275" t="str">
        <f t="shared" si="85"/>
        <v>NJ 07450, USA</v>
      </c>
      <c r="AO275" t="str">
        <f t="shared" si="75"/>
        <v>NJ</v>
      </c>
      <c r="AP275">
        <f>IF(OR(AO275={"AZ","ID","KS","KY","LA","NM","NV","OK","SD","TX","WV"}),0,0)</f>
        <v>0</v>
      </c>
      <c r="AQ275">
        <f>IF(OR(AO275={"AR","MO","MS","MT","OH","VT"}),1,0)</f>
        <v>0</v>
      </c>
      <c r="AR275">
        <f>IF(OR(AO275={"FL","GA","ME","ND","NH","SC","TN","WA","WI","WI","WY"}),2,0)</f>
        <v>0</v>
      </c>
      <c r="AS275">
        <f>IF(OR(AO275={"LN","UT"}),3,0)</f>
        <v>0</v>
      </c>
      <c r="AT275">
        <f>IF(OR(AO275={"AL","CO","VA"}),4,0)</f>
        <v>0</v>
      </c>
      <c r="AU275">
        <f>IF(OR(AO275={"DE","MN","NC","NE","OR","PA"}),5,0)</f>
        <v>0</v>
      </c>
      <c r="AV275">
        <f>IF(OR(AO275={"LA","MI","RI"}),7,0)</f>
        <v>0</v>
      </c>
      <c r="AW275">
        <f>IF(OR(AO275={"CA","IL","MD"}),8,0)</f>
        <v>0</v>
      </c>
      <c r="AX275">
        <f>IF(OR(AO275={"CT","DC","MA"}),9,0)</f>
        <v>0</v>
      </c>
      <c r="AY275">
        <f>IF(OR(AO275={"NJ","NY"}),10,0)</f>
        <v>10</v>
      </c>
      <c r="AZ275">
        <f t="shared" si="74"/>
        <v>10</v>
      </c>
      <c r="BA275">
        <f t="shared" si="76"/>
        <v>1</v>
      </c>
      <c r="BB275">
        <f t="shared" si="77"/>
        <v>0</v>
      </c>
    </row>
    <row r="276" spans="1:54" x14ac:dyDescent="0.25">
      <c r="A276">
        <v>356</v>
      </c>
      <c r="B276" t="s">
        <v>786</v>
      </c>
      <c r="C276" t="s">
        <v>299</v>
      </c>
      <c r="D276" s="1">
        <v>33459</v>
      </c>
      <c r="E276" s="3">
        <v>0</v>
      </c>
      <c r="F276" s="3">
        <v>0</v>
      </c>
      <c r="G276" s="3">
        <v>0</v>
      </c>
      <c r="I276" s="3">
        <v>16</v>
      </c>
      <c r="J276" s="3">
        <f t="shared" si="78"/>
        <v>0</v>
      </c>
      <c r="K276" s="3">
        <f t="shared" si="79"/>
        <v>0</v>
      </c>
      <c r="L276" s="3">
        <f t="shared" si="80"/>
        <v>1</v>
      </c>
      <c r="M276" s="3">
        <f t="shared" si="81"/>
        <v>0</v>
      </c>
      <c r="N276" s="3">
        <f t="shared" si="82"/>
        <v>0</v>
      </c>
      <c r="O276" s="3">
        <f t="shared" si="83"/>
        <v>0</v>
      </c>
      <c r="P276" s="3">
        <f t="shared" si="84"/>
        <v>0</v>
      </c>
      <c r="Q276" s="3">
        <f t="shared" si="86"/>
        <v>0</v>
      </c>
      <c r="R276" s="3" t="s">
        <v>1166</v>
      </c>
      <c r="S276" t="s">
        <v>787</v>
      </c>
      <c r="T276">
        <v>9</v>
      </c>
      <c r="U276">
        <v>0</v>
      </c>
      <c r="V276">
        <v>9</v>
      </c>
      <c r="W276">
        <f t="shared" si="71"/>
        <v>1</v>
      </c>
      <c r="X276">
        <f t="shared" si="72"/>
        <v>0</v>
      </c>
      <c r="Y276" t="s">
        <v>144</v>
      </c>
      <c r="Z276">
        <f t="shared" si="73"/>
        <v>0</v>
      </c>
      <c r="AA276">
        <f>IF(OR(AE276={"Native american","native american or alaska native"}),1,0)</f>
        <v>0</v>
      </c>
      <c r="AB276">
        <f>IF(OR(AE276={"asian","asian american"}),1,0)</f>
        <v>0</v>
      </c>
      <c r="AC276">
        <f>IF(OR(AE276={"black american or african american","black"}),1,0)</f>
        <v>0</v>
      </c>
      <c r="AD276">
        <f>IF(OR(AE276={"White","White American or European American"}),1,0)</f>
        <v>0</v>
      </c>
      <c r="AE276" t="s">
        <v>788</v>
      </c>
      <c r="AF276">
        <f>IF(OR(AH276={"female","f"}),1,0)</f>
        <v>0</v>
      </c>
      <c r="AG276">
        <f>IF(OR(AH276={"m","male"}),1,0)</f>
        <v>1</v>
      </c>
      <c r="AH276" t="s">
        <v>54</v>
      </c>
      <c r="AI276">
        <v>33.571458749999998</v>
      </c>
      <c r="AJ276">
        <v>-112.09048540000001</v>
      </c>
      <c r="AK276">
        <v>33.571458999999997</v>
      </c>
      <c r="AL276">
        <v>-112.090485</v>
      </c>
      <c r="AM276" t="s">
        <v>954</v>
      </c>
      <c r="AN276" t="str">
        <f t="shared" si="85"/>
        <v>AZ 85021, USA</v>
      </c>
      <c r="AO276" t="str">
        <f t="shared" si="75"/>
        <v>AZ</v>
      </c>
      <c r="AP276">
        <f>IF(OR(AO276={"AZ","ID","KS","KY","LA","NM","NV","OK","SD","TX","WV"}),0,0)</f>
        <v>0</v>
      </c>
      <c r="AQ276">
        <f>IF(OR(AO276={"AR","MO","MS","MT","OH","VT"}),1,0)</f>
        <v>0</v>
      </c>
      <c r="AR276">
        <f>IF(OR(AO276={"FL","GA","ME","ND","NH","SC","TN","WA","WI","WI","WY"}),2,0)</f>
        <v>0</v>
      </c>
      <c r="AS276">
        <f>IF(OR(AO276={"LN","UT"}),3,0)</f>
        <v>0</v>
      </c>
      <c r="AT276">
        <f>IF(OR(AO276={"AL","CO","VA"}),4,0)</f>
        <v>0</v>
      </c>
      <c r="AU276">
        <f>IF(OR(AO276={"DE","MN","NC","NE","OR","PA"}),5,0)</f>
        <v>0</v>
      </c>
      <c r="AV276">
        <f>IF(OR(AO276={"LA","MI","RI"}),7,0)</f>
        <v>0</v>
      </c>
      <c r="AW276">
        <f>IF(OR(AO276={"CA","IL","MD"}),8,0)</f>
        <v>0</v>
      </c>
      <c r="AX276">
        <f>IF(OR(AO276={"CT","DC","MA"}),9,0)</f>
        <v>0</v>
      </c>
      <c r="AY276">
        <f>IF(OR(AO276={"NJ","NY"}),10,0)</f>
        <v>0</v>
      </c>
      <c r="AZ276">
        <f t="shared" si="74"/>
        <v>0</v>
      </c>
      <c r="BA276">
        <f t="shared" si="76"/>
        <v>0</v>
      </c>
      <c r="BB276">
        <f t="shared" si="77"/>
        <v>1</v>
      </c>
    </row>
    <row r="277" spans="1:54" x14ac:dyDescent="0.25">
      <c r="A277">
        <v>357</v>
      </c>
      <c r="B277" t="s">
        <v>789</v>
      </c>
      <c r="C277" t="s">
        <v>207</v>
      </c>
      <c r="D277" s="1">
        <v>33042</v>
      </c>
      <c r="E277" s="3">
        <v>0</v>
      </c>
      <c r="F277" s="3">
        <v>0</v>
      </c>
      <c r="G277" s="3">
        <v>1</v>
      </c>
      <c r="I277" s="3">
        <v>42</v>
      </c>
      <c r="J277" s="3">
        <f t="shared" si="78"/>
        <v>0</v>
      </c>
      <c r="K277" s="3">
        <f t="shared" si="79"/>
        <v>0</v>
      </c>
      <c r="L277" s="3">
        <f t="shared" si="80"/>
        <v>0</v>
      </c>
      <c r="M277" s="3">
        <f t="shared" si="81"/>
        <v>0</v>
      </c>
      <c r="N277" s="3">
        <f t="shared" si="82"/>
        <v>0</v>
      </c>
      <c r="O277" s="3">
        <f t="shared" si="83"/>
        <v>0</v>
      </c>
      <c r="P277" s="3">
        <f t="shared" si="84"/>
        <v>1</v>
      </c>
      <c r="Q277" s="3">
        <f t="shared" si="86"/>
        <v>0</v>
      </c>
      <c r="R277" s="3" t="s">
        <v>1163</v>
      </c>
      <c r="S277" t="s">
        <v>790</v>
      </c>
      <c r="T277">
        <v>10</v>
      </c>
      <c r="U277">
        <v>4</v>
      </c>
      <c r="V277">
        <v>14</v>
      </c>
      <c r="W277">
        <f t="shared" si="71"/>
        <v>1</v>
      </c>
      <c r="X277">
        <f t="shared" si="72"/>
        <v>0</v>
      </c>
      <c r="Y277" t="s">
        <v>144</v>
      </c>
      <c r="Z277">
        <f t="shared" si="73"/>
        <v>0</v>
      </c>
      <c r="AA277">
        <f>IF(OR(AE277={"Native american","native american or alaska native"}),1,0)</f>
        <v>0</v>
      </c>
      <c r="AB277">
        <f>IF(OR(AE277={"asian","asian american"}),1,0)</f>
        <v>0</v>
      </c>
      <c r="AC277">
        <f>IF(OR(AE277={"black american or african american","black"}),1,0)</f>
        <v>1</v>
      </c>
      <c r="AD277">
        <f>IF(OR(AE277={"White","White American or European American"}),1,0)</f>
        <v>0</v>
      </c>
      <c r="AE277" t="s">
        <v>540</v>
      </c>
      <c r="AF277">
        <f>IF(OR(AH277={"female","f"}),1,0)</f>
        <v>0</v>
      </c>
      <c r="AG277">
        <f>IF(OR(AH277={"m","male"}),1,0)</f>
        <v>1</v>
      </c>
      <c r="AH277" t="s">
        <v>54</v>
      </c>
      <c r="AI277">
        <v>30.332183799999999</v>
      </c>
      <c r="AJ277">
        <v>-81.655651000000006</v>
      </c>
      <c r="AK277">
        <v>30.332184000000002</v>
      </c>
      <c r="AL277">
        <v>-81.655651000000006</v>
      </c>
      <c r="AM277" t="s">
        <v>1105</v>
      </c>
      <c r="AN277" t="str">
        <f t="shared" si="85"/>
        <v>FL 32202, USA</v>
      </c>
      <c r="AO277" t="str">
        <f t="shared" si="75"/>
        <v>FL</v>
      </c>
      <c r="AP277">
        <f>IF(OR(AO277={"AZ","ID","KS","KY","LA","NM","NV","OK","SD","TX","WV"}),0,0)</f>
        <v>0</v>
      </c>
      <c r="AQ277">
        <f>IF(OR(AO277={"AR","MO","MS","MT","OH","VT"}),1,0)</f>
        <v>0</v>
      </c>
      <c r="AR277">
        <f>IF(OR(AO277={"FL","GA","ME","ND","NH","SC","TN","WA","WI","WI","WY"}),2,0)</f>
        <v>2</v>
      </c>
      <c r="AS277">
        <f>IF(OR(AO277={"LN","UT"}),3,0)</f>
        <v>0</v>
      </c>
      <c r="AT277">
        <f>IF(OR(AO277={"AL","CO","VA"}),4,0)</f>
        <v>0</v>
      </c>
      <c r="AU277">
        <f>IF(OR(AO277={"DE","MN","NC","NE","OR","PA"}),5,0)</f>
        <v>0</v>
      </c>
      <c r="AV277">
        <f>IF(OR(AO277={"LA","MI","RI"}),7,0)</f>
        <v>0</v>
      </c>
      <c r="AW277">
        <f>IF(OR(AO277={"CA","IL","MD"}),8,0)</f>
        <v>0</v>
      </c>
      <c r="AX277">
        <f>IF(OR(AO277={"CT","DC","MA"}),9,0)</f>
        <v>0</v>
      </c>
      <c r="AY277">
        <f>IF(OR(AO277={"NJ","NY"}),10,0)</f>
        <v>0</v>
      </c>
      <c r="AZ277">
        <f t="shared" si="74"/>
        <v>2</v>
      </c>
      <c r="BA277">
        <f t="shared" si="76"/>
        <v>0</v>
      </c>
      <c r="BB277">
        <f t="shared" si="77"/>
        <v>1</v>
      </c>
    </row>
    <row r="278" spans="1:54" x14ac:dyDescent="0.25">
      <c r="A278">
        <v>359</v>
      </c>
      <c r="B278" t="s">
        <v>791</v>
      </c>
      <c r="C278" t="s">
        <v>88</v>
      </c>
      <c r="D278" s="1">
        <v>32765</v>
      </c>
      <c r="E278" s="3">
        <v>0</v>
      </c>
      <c r="F278" s="3">
        <v>0</v>
      </c>
      <c r="G278" s="3">
        <v>1</v>
      </c>
      <c r="I278" s="3">
        <v>47</v>
      </c>
      <c r="J278" s="3">
        <f t="shared" si="78"/>
        <v>0</v>
      </c>
      <c r="K278" s="3">
        <f t="shared" si="79"/>
        <v>0</v>
      </c>
      <c r="L278" s="3">
        <f t="shared" si="80"/>
        <v>0</v>
      </c>
      <c r="M278" s="3">
        <f t="shared" si="81"/>
        <v>0</v>
      </c>
      <c r="N278" s="3">
        <f t="shared" si="82"/>
        <v>0</v>
      </c>
      <c r="O278" s="3">
        <f t="shared" si="83"/>
        <v>0</v>
      </c>
      <c r="P278" s="3">
        <f t="shared" si="84"/>
        <v>0</v>
      </c>
      <c r="Q278" s="3">
        <f t="shared" si="86"/>
        <v>1</v>
      </c>
      <c r="R278" s="3" t="s">
        <v>1164</v>
      </c>
      <c r="S278" t="s">
        <v>792</v>
      </c>
      <c r="T278">
        <v>9</v>
      </c>
      <c r="U278">
        <v>12</v>
      </c>
      <c r="V278">
        <v>21</v>
      </c>
      <c r="W278">
        <f t="shared" si="71"/>
        <v>0</v>
      </c>
      <c r="X278">
        <f t="shared" si="72"/>
        <v>1</v>
      </c>
      <c r="Y278" t="s">
        <v>19</v>
      </c>
      <c r="Z278">
        <f t="shared" si="73"/>
        <v>0</v>
      </c>
      <c r="AA278">
        <f>IF(OR(AE278={"Native american","native american or alaska native"}),1,0)</f>
        <v>0</v>
      </c>
      <c r="AB278">
        <f>IF(OR(AE278={"asian","asian american"}),1,0)</f>
        <v>0</v>
      </c>
      <c r="AC278">
        <f>IF(OR(AE278={"black american or african american","black"}),1,0)</f>
        <v>0</v>
      </c>
      <c r="AD278">
        <f>IF(OR(AE278={"White","White American or European American"}),1,0)</f>
        <v>1</v>
      </c>
      <c r="AE278" t="s">
        <v>473</v>
      </c>
      <c r="AF278">
        <f>IF(OR(AH278={"female","f"}),1,0)</f>
        <v>0</v>
      </c>
      <c r="AG278">
        <f>IF(OR(AH278={"m","male"}),1,0)</f>
        <v>1</v>
      </c>
      <c r="AH278" t="s">
        <v>54</v>
      </c>
      <c r="AI278">
        <v>38.254237600000003</v>
      </c>
      <c r="AJ278">
        <v>-85.759406999999996</v>
      </c>
      <c r="AK278">
        <v>38.254238000000001</v>
      </c>
      <c r="AL278">
        <v>-85.759406999999996</v>
      </c>
      <c r="AM278" t="s">
        <v>1106</v>
      </c>
      <c r="AN278" t="str">
        <f t="shared" si="85"/>
        <v>KY 40202, USA</v>
      </c>
      <c r="AO278" t="str">
        <f t="shared" si="75"/>
        <v>KY</v>
      </c>
      <c r="AP278">
        <f>IF(OR(AO278={"AZ","ID","KS","KY","LA","NM","NV","OK","SD","TX","WV"}),0,0)</f>
        <v>0</v>
      </c>
      <c r="AQ278">
        <f>IF(OR(AO278={"AR","MO","MS","MT","OH","VT"}),1,0)</f>
        <v>0</v>
      </c>
      <c r="AR278">
        <f>IF(OR(AO278={"FL","GA","ME","ND","NH","SC","TN","WA","WI","WI","WY"}),2,0)</f>
        <v>0</v>
      </c>
      <c r="AS278">
        <f>IF(OR(AO278={"LN","UT"}),3,0)</f>
        <v>0</v>
      </c>
      <c r="AT278">
        <f>IF(OR(AO278={"AL","CO","VA"}),4,0)</f>
        <v>0</v>
      </c>
      <c r="AU278">
        <f>IF(OR(AO278={"DE","MN","NC","NE","OR","PA"}),5,0)</f>
        <v>0</v>
      </c>
      <c r="AV278">
        <f>IF(OR(AO278={"LA","MI","RI"}),7,0)</f>
        <v>0</v>
      </c>
      <c r="AW278">
        <f>IF(OR(AO278={"CA","IL","MD"}),8,0)</f>
        <v>0</v>
      </c>
      <c r="AX278">
        <f>IF(OR(AO278={"CT","DC","MA"}),9,0)</f>
        <v>0</v>
      </c>
      <c r="AY278">
        <f>IF(OR(AO278={"NJ","NY"}),10,0)</f>
        <v>0</v>
      </c>
      <c r="AZ278">
        <f t="shared" si="74"/>
        <v>0</v>
      </c>
      <c r="BA278">
        <f t="shared" si="76"/>
        <v>0</v>
      </c>
      <c r="BB278">
        <f t="shared" si="77"/>
        <v>1</v>
      </c>
    </row>
    <row r="279" spans="1:54" x14ac:dyDescent="0.25">
      <c r="A279">
        <v>361</v>
      </c>
      <c r="B279" t="s">
        <v>793</v>
      </c>
      <c r="C279" t="s">
        <v>794</v>
      </c>
      <c r="D279" s="1">
        <v>32730</v>
      </c>
      <c r="E279" s="3">
        <v>0</v>
      </c>
      <c r="F279" s="3">
        <v>0</v>
      </c>
      <c r="G279" s="3">
        <v>1</v>
      </c>
      <c r="I279" s="3">
        <v>52</v>
      </c>
      <c r="J279" s="3">
        <f t="shared" si="78"/>
        <v>0</v>
      </c>
      <c r="K279" s="3">
        <f t="shared" si="79"/>
        <v>0</v>
      </c>
      <c r="L279" s="3">
        <f t="shared" si="80"/>
        <v>0</v>
      </c>
      <c r="M279" s="3">
        <f t="shared" si="81"/>
        <v>0</v>
      </c>
      <c r="N279" s="3">
        <f t="shared" si="82"/>
        <v>0</v>
      </c>
      <c r="O279" s="3">
        <f t="shared" si="83"/>
        <v>0</v>
      </c>
      <c r="P279" s="3">
        <f t="shared" si="84"/>
        <v>0</v>
      </c>
      <c r="Q279" s="3">
        <f t="shared" si="86"/>
        <v>1</v>
      </c>
      <c r="R279" s="3" t="s">
        <v>1164</v>
      </c>
      <c r="S279" t="s">
        <v>795</v>
      </c>
      <c r="T279">
        <v>4</v>
      </c>
      <c r="U279">
        <v>1</v>
      </c>
      <c r="V279">
        <v>4</v>
      </c>
      <c r="W279">
        <f t="shared" si="71"/>
        <v>1</v>
      </c>
      <c r="X279">
        <f t="shared" si="72"/>
        <v>0</v>
      </c>
      <c r="Y279" t="s">
        <v>144</v>
      </c>
      <c r="Z279">
        <f t="shared" si="73"/>
        <v>0</v>
      </c>
      <c r="AA279">
        <f>IF(OR(AE279={"Native american","native american or alaska native"}),1,0)</f>
        <v>0</v>
      </c>
      <c r="AB279">
        <f>IF(OR(AE279={"asian","asian american"}),1,0)</f>
        <v>0</v>
      </c>
      <c r="AC279">
        <f>IF(OR(AE279={"black american or african american","black"}),1,0)</f>
        <v>0</v>
      </c>
      <c r="AD279">
        <f>IF(OR(AE279={"White","White American or European American"}),1,0)</f>
        <v>1</v>
      </c>
      <c r="AE279" t="s">
        <v>61</v>
      </c>
      <c r="AF279">
        <f>IF(OR(AH279={"female","f"}),1,0)</f>
        <v>0</v>
      </c>
      <c r="AG279">
        <f>IF(OR(AH279={"m","male"}),1,0)</f>
        <v>1</v>
      </c>
      <c r="AH279" t="s">
        <v>54</v>
      </c>
      <c r="AI279">
        <v>33.134399250000001</v>
      </c>
      <c r="AJ279">
        <v>-117.0722528</v>
      </c>
      <c r="AK279">
        <v>33.134399000000002</v>
      </c>
      <c r="AL279">
        <v>-117.072253</v>
      </c>
      <c r="AM279" t="s">
        <v>1107</v>
      </c>
      <c r="AN279" t="str">
        <f t="shared" si="85"/>
        <v>CA 92025, USA</v>
      </c>
      <c r="AO279" t="str">
        <f t="shared" si="75"/>
        <v>CA</v>
      </c>
      <c r="AP279">
        <f>IF(OR(AO279={"AZ","ID","KS","KY","LA","NM","NV","OK","SD","TX","WV"}),0,0)</f>
        <v>0</v>
      </c>
      <c r="AQ279">
        <f>IF(OR(AO279={"AR","MO","MS","MT","OH","VT"}),1,0)</f>
        <v>0</v>
      </c>
      <c r="AR279">
        <f>IF(OR(AO279={"FL","GA","ME","ND","NH","SC","TN","WA","WI","WI","WY"}),2,0)</f>
        <v>0</v>
      </c>
      <c r="AS279">
        <f>IF(OR(AO279={"LN","UT"}),3,0)</f>
        <v>0</v>
      </c>
      <c r="AT279">
        <f>IF(OR(AO279={"AL","CO","VA"}),4,0)</f>
        <v>0</v>
      </c>
      <c r="AU279">
        <f>IF(OR(AO279={"DE","MN","NC","NE","OR","PA"}),5,0)</f>
        <v>0</v>
      </c>
      <c r="AV279">
        <f>IF(OR(AO279={"LA","MI","RI"}),7,0)</f>
        <v>0</v>
      </c>
      <c r="AW279">
        <f>IF(OR(AO279={"CA","IL","MD"}),8,0)</f>
        <v>8</v>
      </c>
      <c r="AX279">
        <f>IF(OR(AO279={"CT","DC","MA"}),9,0)</f>
        <v>0</v>
      </c>
      <c r="AY279">
        <f>IF(OR(AO279={"NJ","NY"}),10,0)</f>
        <v>0</v>
      </c>
      <c r="AZ279">
        <f t="shared" si="74"/>
        <v>8</v>
      </c>
      <c r="BA279">
        <f t="shared" si="76"/>
        <v>1</v>
      </c>
      <c r="BB279">
        <f t="shared" si="77"/>
        <v>0</v>
      </c>
    </row>
    <row r="280" spans="1:54" x14ac:dyDescent="0.25">
      <c r="A280">
        <v>362</v>
      </c>
      <c r="B280" t="s">
        <v>796</v>
      </c>
      <c r="C280" t="s">
        <v>797</v>
      </c>
      <c r="D280" s="1">
        <v>32525</v>
      </c>
      <c r="E280" s="3">
        <v>0</v>
      </c>
      <c r="F280" s="3">
        <v>0</v>
      </c>
      <c r="G280" s="3">
        <v>1</v>
      </c>
      <c r="I280" s="3">
        <v>26</v>
      </c>
      <c r="J280" s="3">
        <f t="shared" si="78"/>
        <v>1</v>
      </c>
      <c r="K280" s="3">
        <f t="shared" si="79"/>
        <v>0</v>
      </c>
      <c r="L280" s="3">
        <f t="shared" si="80"/>
        <v>0</v>
      </c>
      <c r="M280" s="3">
        <f t="shared" si="81"/>
        <v>0</v>
      </c>
      <c r="N280" s="3">
        <f t="shared" si="82"/>
        <v>0</v>
      </c>
      <c r="O280" s="3">
        <f t="shared" si="83"/>
        <v>0</v>
      </c>
      <c r="P280" s="3">
        <f t="shared" si="84"/>
        <v>0</v>
      </c>
      <c r="Q280" s="3">
        <f t="shared" si="86"/>
        <v>0</v>
      </c>
      <c r="R280" s="3" t="s">
        <v>1171</v>
      </c>
      <c r="S280" t="s">
        <v>798</v>
      </c>
      <c r="T280">
        <v>6</v>
      </c>
      <c r="U280">
        <v>29</v>
      </c>
      <c r="V280">
        <v>35</v>
      </c>
      <c r="W280">
        <f t="shared" si="71"/>
        <v>0</v>
      </c>
      <c r="X280">
        <f t="shared" si="72"/>
        <v>1</v>
      </c>
      <c r="Y280" t="s">
        <v>19</v>
      </c>
      <c r="Z280">
        <f t="shared" si="73"/>
        <v>0</v>
      </c>
      <c r="AA280">
        <f>IF(OR(AE280={"Native american","native american or alaska native"}),1,0)</f>
        <v>0</v>
      </c>
      <c r="AB280">
        <f>IF(OR(AE280={"asian","asian american"}),1,0)</f>
        <v>0</v>
      </c>
      <c r="AC280">
        <f>IF(OR(AE280={"black american or african american","black"}),1,0)</f>
        <v>0</v>
      </c>
      <c r="AD280">
        <f>IF(OR(AE280={"White","White American or European American"}),1,0)</f>
        <v>1</v>
      </c>
      <c r="AE280" t="s">
        <v>473</v>
      </c>
      <c r="AF280">
        <f>IF(OR(AH280={"female","f"}),1,0)</f>
        <v>0</v>
      </c>
      <c r="AG280">
        <f>IF(OR(AH280={"m","male"}),1,0)</f>
        <v>1</v>
      </c>
      <c r="AH280" t="s">
        <v>54</v>
      </c>
      <c r="AI280">
        <v>37.9577016</v>
      </c>
      <c r="AJ280">
        <v>-121.29077959999999</v>
      </c>
      <c r="AK280">
        <v>37.957701999999998</v>
      </c>
      <c r="AL280">
        <v>-121.29078</v>
      </c>
      <c r="AM280" t="s">
        <v>1108</v>
      </c>
      <c r="AN280" t="str">
        <f t="shared" si="85"/>
        <v>CA 95202, USA</v>
      </c>
      <c r="AO280" t="str">
        <f t="shared" si="75"/>
        <v>CA</v>
      </c>
      <c r="AP280">
        <f>IF(OR(AO280={"AZ","ID","KS","KY","LA","NM","NV","OK","SD","TX","WV"}),0,0)</f>
        <v>0</v>
      </c>
      <c r="AQ280">
        <f>IF(OR(AO280={"AR","MO","MS","MT","OH","VT"}),1,0)</f>
        <v>0</v>
      </c>
      <c r="AR280">
        <f>IF(OR(AO280={"FL","GA","ME","ND","NH","SC","TN","WA","WI","WI","WY"}),2,0)</f>
        <v>0</v>
      </c>
      <c r="AS280">
        <f>IF(OR(AO280={"LN","UT"}),3,0)</f>
        <v>0</v>
      </c>
      <c r="AT280">
        <f>IF(OR(AO280={"AL","CO","VA"}),4,0)</f>
        <v>0</v>
      </c>
      <c r="AU280">
        <f>IF(OR(AO280={"DE","MN","NC","NE","OR","PA"}),5,0)</f>
        <v>0</v>
      </c>
      <c r="AV280">
        <f>IF(OR(AO280={"LA","MI","RI"}),7,0)</f>
        <v>0</v>
      </c>
      <c r="AW280">
        <f>IF(OR(AO280={"CA","IL","MD"}),8,0)</f>
        <v>8</v>
      </c>
      <c r="AX280">
        <f>IF(OR(AO280={"CT","DC","MA"}),9,0)</f>
        <v>0</v>
      </c>
      <c r="AY280">
        <f>IF(OR(AO280={"NJ","NY"}),10,0)</f>
        <v>0</v>
      </c>
      <c r="AZ280">
        <f t="shared" si="74"/>
        <v>8</v>
      </c>
      <c r="BA280">
        <f t="shared" si="76"/>
        <v>1</v>
      </c>
      <c r="BB280">
        <f t="shared" si="77"/>
        <v>0</v>
      </c>
    </row>
    <row r="281" spans="1:54" x14ac:dyDescent="0.25">
      <c r="A281">
        <v>364</v>
      </c>
      <c r="B281" t="s">
        <v>799</v>
      </c>
      <c r="C281" t="s">
        <v>394</v>
      </c>
      <c r="D281" s="1">
        <v>32491</v>
      </c>
      <c r="E281" s="3">
        <v>0</v>
      </c>
      <c r="F281" s="3">
        <v>1</v>
      </c>
      <c r="G281" s="3">
        <v>0</v>
      </c>
      <c r="I281" s="3">
        <v>39</v>
      </c>
      <c r="J281" s="3">
        <f t="shared" si="78"/>
        <v>0</v>
      </c>
      <c r="K281" s="3">
        <f t="shared" si="79"/>
        <v>0</v>
      </c>
      <c r="L281" s="3">
        <f t="shared" si="80"/>
        <v>0</v>
      </c>
      <c r="M281" s="3">
        <f t="shared" si="81"/>
        <v>0</v>
      </c>
      <c r="N281" s="3">
        <f t="shared" si="82"/>
        <v>0</v>
      </c>
      <c r="O281" s="3">
        <f t="shared" si="83"/>
        <v>0</v>
      </c>
      <c r="P281" s="3">
        <f t="shared" si="84"/>
        <v>0</v>
      </c>
      <c r="Q281" s="3">
        <f t="shared" si="86"/>
        <v>1</v>
      </c>
      <c r="R281" s="3" t="s">
        <v>1164</v>
      </c>
      <c r="S281" t="s">
        <v>800</v>
      </c>
      <c r="T281">
        <v>0</v>
      </c>
      <c r="U281">
        <v>4</v>
      </c>
      <c r="V281">
        <v>4</v>
      </c>
      <c r="W281">
        <f t="shared" si="71"/>
        <v>0</v>
      </c>
      <c r="X281">
        <f t="shared" si="72"/>
        <v>0</v>
      </c>
      <c r="Y281" t="s">
        <v>52</v>
      </c>
      <c r="Z281">
        <f t="shared" si="73"/>
        <v>0</v>
      </c>
      <c r="AA281">
        <f>IF(OR(AE281={"Native american","native american or alaska native"}),1,0)</f>
        <v>0</v>
      </c>
      <c r="AB281">
        <f>IF(OR(AE281={"asian","asian american"}),1,0)</f>
        <v>0</v>
      </c>
      <c r="AC281">
        <f>IF(OR(AE281={"black american or african american","black"}),1,0)</f>
        <v>0</v>
      </c>
      <c r="AD281">
        <f>IF(OR(AE281={"White","White American or European American"}),1,0)</f>
        <v>0</v>
      </c>
      <c r="AE281" t="s">
        <v>52</v>
      </c>
      <c r="AF281">
        <f>IF(OR(AH281={"female","f"}),1,0)</f>
        <v>0</v>
      </c>
      <c r="AG281">
        <f>IF(OR(AH281={"m","male"}),1,0)</f>
        <v>1</v>
      </c>
      <c r="AH281" t="s">
        <v>54</v>
      </c>
      <c r="AI281">
        <v>30.068724199999998</v>
      </c>
      <c r="AJ281">
        <v>-89.931474120000004</v>
      </c>
      <c r="AK281">
        <v>30.068724</v>
      </c>
      <c r="AL281">
        <v>-89.931473999999994</v>
      </c>
      <c r="AM281" t="s">
        <v>985</v>
      </c>
      <c r="AN281" t="str">
        <f t="shared" si="85"/>
        <v>LA 70129, USA</v>
      </c>
      <c r="AO281" t="str">
        <f t="shared" si="75"/>
        <v>LA</v>
      </c>
      <c r="AP281">
        <f>IF(OR(AO281={"AZ","ID","KS","KY","LA","NM","NV","OK","SD","TX","WV"}),0,0)</f>
        <v>0</v>
      </c>
      <c r="AQ281">
        <f>IF(OR(AO281={"AR","MO","MS","MT","OH","VT"}),1,0)</f>
        <v>0</v>
      </c>
      <c r="AR281">
        <f>IF(OR(AO281={"FL","GA","ME","ND","NH","SC","TN","WA","WI","WI","WY"}),2,0)</f>
        <v>0</v>
      </c>
      <c r="AS281">
        <f>IF(OR(AO281={"LN","UT"}),3,0)</f>
        <v>0</v>
      </c>
      <c r="AT281">
        <f>IF(OR(AO281={"AL","CO","VA"}),4,0)</f>
        <v>0</v>
      </c>
      <c r="AU281">
        <f>IF(OR(AO281={"DE","MN","NC","NE","OR","PA"}),5,0)</f>
        <v>0</v>
      </c>
      <c r="AV281">
        <f>IF(OR(AO281={"LA","MI","RI"}),7,0)</f>
        <v>7</v>
      </c>
      <c r="AW281">
        <f>IF(OR(AO281={"CA","IL","MD"}),8,0)</f>
        <v>0</v>
      </c>
      <c r="AX281">
        <f>IF(OR(AO281={"CT","DC","MA"}),9,0)</f>
        <v>0</v>
      </c>
      <c r="AY281">
        <f>IF(OR(AO281={"NJ","NY"}),10,0)</f>
        <v>0</v>
      </c>
      <c r="AZ281">
        <f t="shared" si="74"/>
        <v>7</v>
      </c>
      <c r="BA281">
        <f t="shared" si="76"/>
        <v>1</v>
      </c>
      <c r="BB281">
        <f t="shared" si="77"/>
        <v>0</v>
      </c>
    </row>
    <row r="282" spans="1:54" x14ac:dyDescent="0.25">
      <c r="A282">
        <v>365</v>
      </c>
      <c r="B282" t="s">
        <v>801</v>
      </c>
      <c r="C282" t="s">
        <v>802</v>
      </c>
      <c r="D282" s="1">
        <v>32412</v>
      </c>
      <c r="E282" s="3">
        <v>0</v>
      </c>
      <c r="F282" s="3">
        <v>0</v>
      </c>
      <c r="G282" s="3">
        <v>0</v>
      </c>
      <c r="I282" s="3">
        <v>19</v>
      </c>
      <c r="J282" s="3">
        <f t="shared" si="78"/>
        <v>1</v>
      </c>
      <c r="K282" s="3">
        <f t="shared" si="79"/>
        <v>0</v>
      </c>
      <c r="L282" s="3">
        <f t="shared" si="80"/>
        <v>0</v>
      </c>
      <c r="M282" s="3">
        <f t="shared" si="81"/>
        <v>0</v>
      </c>
      <c r="N282" s="3">
        <f t="shared" si="82"/>
        <v>0</v>
      </c>
      <c r="O282" s="3">
        <f t="shared" si="83"/>
        <v>0</v>
      </c>
      <c r="P282" s="3">
        <f t="shared" si="84"/>
        <v>0</v>
      </c>
      <c r="Q282" s="3">
        <f t="shared" si="86"/>
        <v>0</v>
      </c>
      <c r="R282" s="3" t="s">
        <v>1171</v>
      </c>
      <c r="S282" t="s">
        <v>803</v>
      </c>
      <c r="T282">
        <v>2</v>
      </c>
      <c r="U282">
        <v>9</v>
      </c>
      <c r="V282">
        <v>11</v>
      </c>
      <c r="W282">
        <f t="shared" si="71"/>
        <v>0</v>
      </c>
      <c r="X282">
        <f t="shared" si="72"/>
        <v>1</v>
      </c>
      <c r="Y282" t="s">
        <v>19</v>
      </c>
      <c r="Z282">
        <f t="shared" si="73"/>
        <v>0</v>
      </c>
      <c r="AA282">
        <f>IF(OR(AE282={"Native american","native american or alaska native"}),1,0)</f>
        <v>0</v>
      </c>
      <c r="AB282">
        <f>IF(OR(AE282={"asian","asian american"}),1,0)</f>
        <v>0</v>
      </c>
      <c r="AC282">
        <f>IF(OR(AE282={"black american or african american","black"}),1,0)</f>
        <v>0</v>
      </c>
      <c r="AD282">
        <f>IF(OR(AE282={"White","White American or European American"}),1,0)</f>
        <v>1</v>
      </c>
      <c r="AE282" t="s">
        <v>61</v>
      </c>
      <c r="AF282">
        <f>IF(OR(AH282={"female","f"}),1,0)</f>
        <v>0</v>
      </c>
      <c r="AG282">
        <f>IF(OR(AH282={"m","male"}),1,0)</f>
        <v>1</v>
      </c>
      <c r="AH282" t="s">
        <v>54</v>
      </c>
      <c r="AI282">
        <v>34.192895200000002</v>
      </c>
      <c r="AJ282">
        <v>-82.153555080000004</v>
      </c>
      <c r="AK282">
        <v>34.192895</v>
      </c>
      <c r="AL282">
        <v>-82.153554999999997</v>
      </c>
      <c r="AM282" t="s">
        <v>1109</v>
      </c>
      <c r="AN282" t="str">
        <f t="shared" si="85"/>
        <v>SC 29646, USA</v>
      </c>
      <c r="AO282" t="str">
        <f t="shared" si="75"/>
        <v>SC</v>
      </c>
      <c r="AP282">
        <f>IF(OR(AO282={"AZ","ID","KS","KY","LA","NM","NV","OK","SD","TX","WV"}),0,0)</f>
        <v>0</v>
      </c>
      <c r="AQ282">
        <f>IF(OR(AO282={"AR","MO","MS","MT","OH","VT"}),1,0)</f>
        <v>0</v>
      </c>
      <c r="AR282">
        <f>IF(OR(AO282={"FL","GA","ME","ND","NH","SC","TN","WA","WI","WI","WY"}),2,0)</f>
        <v>2</v>
      </c>
      <c r="AS282">
        <f>IF(OR(AO282={"LN","UT"}),3,0)</f>
        <v>0</v>
      </c>
      <c r="AT282">
        <f>IF(OR(AO282={"AL","CO","VA"}),4,0)</f>
        <v>0</v>
      </c>
      <c r="AU282">
        <f>IF(OR(AO282={"DE","MN","NC","NE","OR","PA"}),5,0)</f>
        <v>0</v>
      </c>
      <c r="AV282">
        <f>IF(OR(AO282={"LA","MI","RI"}),7,0)</f>
        <v>0</v>
      </c>
      <c r="AW282">
        <f>IF(OR(AO282={"CA","IL","MD"}),8,0)</f>
        <v>0</v>
      </c>
      <c r="AX282">
        <f>IF(OR(AO282={"CT","DC","MA"}),9,0)</f>
        <v>0</v>
      </c>
      <c r="AY282">
        <f>IF(OR(AO282={"NJ","NY"}),10,0)</f>
        <v>0</v>
      </c>
      <c r="AZ282">
        <f t="shared" si="74"/>
        <v>2</v>
      </c>
      <c r="BA282">
        <f t="shared" si="76"/>
        <v>0</v>
      </c>
      <c r="BB282">
        <f t="shared" si="77"/>
        <v>1</v>
      </c>
    </row>
    <row r="283" spans="1:54" x14ac:dyDescent="0.25">
      <c r="A283">
        <v>366</v>
      </c>
      <c r="B283" t="s">
        <v>804</v>
      </c>
      <c r="C283" t="s">
        <v>632</v>
      </c>
      <c r="D283" s="1">
        <v>32408</v>
      </c>
      <c r="E283" s="3">
        <v>0</v>
      </c>
      <c r="F283" s="3">
        <v>1</v>
      </c>
      <c r="G283" s="3">
        <v>0</v>
      </c>
      <c r="I283" s="3">
        <v>40</v>
      </c>
      <c r="J283" s="3">
        <f t="shared" si="78"/>
        <v>0</v>
      </c>
      <c r="K283" s="3">
        <f t="shared" si="79"/>
        <v>0</v>
      </c>
      <c r="L283" s="3">
        <f t="shared" si="80"/>
        <v>0</v>
      </c>
      <c r="M283" s="3">
        <f t="shared" si="81"/>
        <v>0</v>
      </c>
      <c r="N283" s="3">
        <f t="shared" si="82"/>
        <v>0</v>
      </c>
      <c r="O283" s="3">
        <f t="shared" si="83"/>
        <v>0</v>
      </c>
      <c r="P283" s="3">
        <f t="shared" si="84"/>
        <v>1</v>
      </c>
      <c r="Q283" s="3">
        <f t="shared" si="86"/>
        <v>0</v>
      </c>
      <c r="R283" s="3" t="s">
        <v>1163</v>
      </c>
      <c r="S283" t="s">
        <v>805</v>
      </c>
      <c r="T283">
        <v>5</v>
      </c>
      <c r="U283">
        <v>2</v>
      </c>
      <c r="V283">
        <v>6</v>
      </c>
      <c r="W283">
        <f t="shared" si="71"/>
        <v>1</v>
      </c>
      <c r="X283">
        <f t="shared" si="72"/>
        <v>0</v>
      </c>
      <c r="Y283" t="s">
        <v>144</v>
      </c>
      <c r="Z283">
        <f t="shared" si="73"/>
        <v>0</v>
      </c>
      <c r="AA283">
        <f>IF(OR(AE283={"Native american","native american or alaska native"}),1,0)</f>
        <v>0</v>
      </c>
      <c r="AB283">
        <f>IF(OR(AE283={"asian","asian american"}),1,0)</f>
        <v>0</v>
      </c>
      <c r="AC283">
        <f>IF(OR(AE283={"black american or african american","black"}),1,0)</f>
        <v>1</v>
      </c>
      <c r="AD283">
        <f>IF(OR(AE283={"White","White American or European American"}),1,0)</f>
        <v>0</v>
      </c>
      <c r="AE283" t="s">
        <v>53</v>
      </c>
      <c r="AF283">
        <f>IF(OR(AH283={"female","f"}),1,0)</f>
        <v>0</v>
      </c>
      <c r="AG283">
        <f>IF(OR(AH283={"m","male"}),1,0)</f>
        <v>1</v>
      </c>
      <c r="AH283" t="s">
        <v>54</v>
      </c>
      <c r="AI283">
        <v>41.839280449999997</v>
      </c>
      <c r="AJ283">
        <v>-87.688181450000002</v>
      </c>
      <c r="AK283">
        <v>41.839280000000002</v>
      </c>
      <c r="AL283">
        <v>-87.688181</v>
      </c>
      <c r="AM283" t="s">
        <v>1057</v>
      </c>
      <c r="AN283" t="str">
        <f t="shared" si="85"/>
        <v>IL 60608, USA</v>
      </c>
      <c r="AO283" t="str">
        <f t="shared" si="75"/>
        <v>IL</v>
      </c>
      <c r="AP283">
        <f>IF(OR(AO283={"AZ","ID","KS","KY","LA","NM","NV","OK","SD","TX","WV"}),0,0)</f>
        <v>0</v>
      </c>
      <c r="AQ283">
        <f>IF(OR(AO283={"AR","MO","MS","MT","OH","VT"}),1,0)</f>
        <v>0</v>
      </c>
      <c r="AR283">
        <f>IF(OR(AO283={"FL","GA","ME","ND","NH","SC","TN","WA","WI","WI","WY"}),2,0)</f>
        <v>0</v>
      </c>
      <c r="AS283">
        <f>IF(OR(AO283={"LN","UT"}),3,0)</f>
        <v>0</v>
      </c>
      <c r="AT283">
        <f>IF(OR(AO283={"AL","CO","VA"}),4,0)</f>
        <v>0</v>
      </c>
      <c r="AU283">
        <f>IF(OR(AO283={"DE","MN","NC","NE","OR","PA"}),5,0)</f>
        <v>0</v>
      </c>
      <c r="AV283">
        <f>IF(OR(AO283={"LA","MI","RI"}),7,0)</f>
        <v>0</v>
      </c>
      <c r="AW283">
        <f>IF(OR(AO283={"CA","IL","MD"}),8,0)</f>
        <v>8</v>
      </c>
      <c r="AX283">
        <f>IF(OR(AO283={"CT","DC","MA"}),9,0)</f>
        <v>0</v>
      </c>
      <c r="AY283">
        <f>IF(OR(AO283={"NJ","NY"}),10,0)</f>
        <v>0</v>
      </c>
      <c r="AZ283">
        <f t="shared" si="74"/>
        <v>8</v>
      </c>
      <c r="BA283">
        <f t="shared" si="76"/>
        <v>1</v>
      </c>
      <c r="BB283">
        <f t="shared" si="77"/>
        <v>0</v>
      </c>
    </row>
    <row r="284" spans="1:54" x14ac:dyDescent="0.25">
      <c r="A284">
        <v>367</v>
      </c>
      <c r="B284" t="s">
        <v>806</v>
      </c>
      <c r="C284" t="s">
        <v>807</v>
      </c>
      <c r="D284" s="1">
        <v>32283</v>
      </c>
      <c r="E284" s="3">
        <v>0</v>
      </c>
      <c r="F284" s="3">
        <v>0</v>
      </c>
      <c r="G284" s="3">
        <v>1</v>
      </c>
      <c r="I284" s="3">
        <v>30</v>
      </c>
      <c r="J284" s="3">
        <f t="shared" si="78"/>
        <v>1</v>
      </c>
      <c r="K284" s="3">
        <f t="shared" si="79"/>
        <v>0</v>
      </c>
      <c r="L284" s="3">
        <f t="shared" si="80"/>
        <v>0</v>
      </c>
      <c r="M284" s="3">
        <f t="shared" si="81"/>
        <v>0</v>
      </c>
      <c r="N284" s="3">
        <f t="shared" si="82"/>
        <v>0</v>
      </c>
      <c r="O284" s="3">
        <f t="shared" si="83"/>
        <v>0</v>
      </c>
      <c r="P284" s="3">
        <f t="shared" si="84"/>
        <v>0</v>
      </c>
      <c r="Q284" s="3">
        <f t="shared" si="86"/>
        <v>0</v>
      </c>
      <c r="R284" s="3" t="s">
        <v>1171</v>
      </c>
      <c r="S284" t="s">
        <v>808</v>
      </c>
      <c r="T284">
        <v>2</v>
      </c>
      <c r="U284">
        <v>7</v>
      </c>
      <c r="V284">
        <v>8</v>
      </c>
      <c r="W284">
        <f t="shared" si="71"/>
        <v>0</v>
      </c>
      <c r="X284">
        <f t="shared" si="72"/>
        <v>1</v>
      </c>
      <c r="Y284" t="s">
        <v>19</v>
      </c>
      <c r="Z284">
        <f t="shared" si="73"/>
        <v>0</v>
      </c>
      <c r="AA284">
        <f>IF(OR(AE284={"Native american","native american or alaska native"}),1,0)</f>
        <v>0</v>
      </c>
      <c r="AB284">
        <f>IF(OR(AE284={"asian","asian american"}),1,0)</f>
        <v>0</v>
      </c>
      <c r="AC284">
        <f>IF(OR(AE284={"black american or african american","black"}),1,0)</f>
        <v>0</v>
      </c>
      <c r="AD284">
        <f>IF(OR(AE284={"White","White American or European American"}),1,0)</f>
        <v>1</v>
      </c>
      <c r="AE284" t="s">
        <v>61</v>
      </c>
      <c r="AF284">
        <f>IF(OR(AH284={"female","f"}),1,0)</f>
        <v>1</v>
      </c>
      <c r="AG284">
        <f>IF(OR(AH284={"m","male"}),1,0)</f>
        <v>0</v>
      </c>
      <c r="AH284" t="s">
        <v>418</v>
      </c>
      <c r="AI284">
        <v>42.106488069999997</v>
      </c>
      <c r="AJ284">
        <v>-87.742111410000007</v>
      </c>
      <c r="AK284">
        <v>42.106487999999999</v>
      </c>
      <c r="AL284">
        <v>-87.742110999999994</v>
      </c>
      <c r="AM284" t="s">
        <v>1110</v>
      </c>
      <c r="AN284" t="str">
        <f t="shared" si="85"/>
        <v>IL 60093, USA</v>
      </c>
      <c r="AO284" t="str">
        <f t="shared" si="75"/>
        <v>IL</v>
      </c>
      <c r="AP284">
        <f>IF(OR(AO284={"AZ","ID","KS","KY","LA","NM","NV","OK","SD","TX","WV"}),0,0)</f>
        <v>0</v>
      </c>
      <c r="AQ284">
        <f>IF(OR(AO284={"AR","MO","MS","MT","OH","VT"}),1,0)</f>
        <v>0</v>
      </c>
      <c r="AR284">
        <f>IF(OR(AO284={"FL","GA","ME","ND","NH","SC","TN","WA","WI","WI","WY"}),2,0)</f>
        <v>0</v>
      </c>
      <c r="AS284">
        <f>IF(OR(AO284={"LN","UT"}),3,0)</f>
        <v>0</v>
      </c>
      <c r="AT284">
        <f>IF(OR(AO284={"AL","CO","VA"}),4,0)</f>
        <v>0</v>
      </c>
      <c r="AU284">
        <f>IF(OR(AO284={"DE","MN","NC","NE","OR","PA"}),5,0)</f>
        <v>0</v>
      </c>
      <c r="AV284">
        <f>IF(OR(AO284={"LA","MI","RI"}),7,0)</f>
        <v>0</v>
      </c>
      <c r="AW284">
        <f>IF(OR(AO284={"CA","IL","MD"}),8,0)</f>
        <v>8</v>
      </c>
      <c r="AX284">
        <f>IF(OR(AO284={"CT","DC","MA"}),9,0)</f>
        <v>0</v>
      </c>
      <c r="AY284">
        <f>IF(OR(AO284={"NJ","NY"}),10,0)</f>
        <v>0</v>
      </c>
      <c r="AZ284">
        <f t="shared" si="74"/>
        <v>8</v>
      </c>
      <c r="BA284">
        <f t="shared" si="76"/>
        <v>1</v>
      </c>
      <c r="BB284">
        <f t="shared" si="77"/>
        <v>0</v>
      </c>
    </row>
    <row r="285" spans="1:54" x14ac:dyDescent="0.25">
      <c r="A285">
        <v>368</v>
      </c>
      <c r="B285" t="s">
        <v>809</v>
      </c>
      <c r="C285" t="s">
        <v>810</v>
      </c>
      <c r="D285" s="1">
        <v>32189</v>
      </c>
      <c r="E285" s="3">
        <v>0</v>
      </c>
      <c r="F285" s="3">
        <v>0</v>
      </c>
      <c r="G285" s="3">
        <v>0</v>
      </c>
      <c r="I285" s="3">
        <v>39</v>
      </c>
      <c r="J285" s="3">
        <f t="shared" si="78"/>
        <v>0</v>
      </c>
      <c r="K285" s="3">
        <f t="shared" si="79"/>
        <v>0</v>
      </c>
      <c r="L285" s="3">
        <f t="shared" si="80"/>
        <v>0</v>
      </c>
      <c r="M285" s="3">
        <f t="shared" si="81"/>
        <v>0</v>
      </c>
      <c r="N285" s="3">
        <f t="shared" si="82"/>
        <v>0</v>
      </c>
      <c r="O285" s="3">
        <f t="shared" si="83"/>
        <v>0</v>
      </c>
      <c r="P285" s="3">
        <f t="shared" si="84"/>
        <v>0</v>
      </c>
      <c r="Q285" s="3">
        <f t="shared" si="86"/>
        <v>1</v>
      </c>
      <c r="R285" s="3" t="s">
        <v>1164</v>
      </c>
      <c r="S285" t="s">
        <v>811</v>
      </c>
      <c r="T285">
        <v>7</v>
      </c>
      <c r="U285">
        <v>4</v>
      </c>
      <c r="V285">
        <v>11</v>
      </c>
      <c r="W285">
        <f t="shared" si="71"/>
        <v>0</v>
      </c>
      <c r="X285">
        <f t="shared" si="72"/>
        <v>1</v>
      </c>
      <c r="Y285" t="s">
        <v>19</v>
      </c>
      <c r="Z285">
        <f t="shared" si="73"/>
        <v>0</v>
      </c>
      <c r="AA285">
        <f>IF(OR(AE285={"Native american","native american or alaska native"}),1,0)</f>
        <v>0</v>
      </c>
      <c r="AB285">
        <f>IF(OR(AE285={"asian","asian american"}),1,0)</f>
        <v>0</v>
      </c>
      <c r="AC285">
        <f>IF(OR(AE285={"black american or african american","black"}),1,0)</f>
        <v>0</v>
      </c>
      <c r="AD285">
        <f>IF(OR(AE285={"White","White American or European American"}),1,0)</f>
        <v>1</v>
      </c>
      <c r="AE285" t="s">
        <v>473</v>
      </c>
      <c r="AF285">
        <f>IF(OR(AH285={"female","f"}),1,0)</f>
        <v>0</v>
      </c>
      <c r="AG285">
        <f>IF(OR(AH285={"m","male"}),1,0)</f>
        <v>1</v>
      </c>
      <c r="AH285" t="s">
        <v>54</v>
      </c>
      <c r="AI285">
        <v>37.368830099999997</v>
      </c>
      <c r="AJ285">
        <v>-122.03634959999999</v>
      </c>
      <c r="AK285">
        <v>37.368830000000003</v>
      </c>
      <c r="AL285">
        <v>-122.03635</v>
      </c>
      <c r="AM285" t="s">
        <v>1111</v>
      </c>
      <c r="AN285" t="str">
        <f t="shared" si="85"/>
        <v>CA 94087, USA</v>
      </c>
      <c r="AO285" t="str">
        <f t="shared" si="75"/>
        <v>CA</v>
      </c>
      <c r="AP285">
        <f>IF(OR(AO285={"AZ","ID","KS","KY","LA","NM","NV","OK","SD","TX","WV"}),0,0)</f>
        <v>0</v>
      </c>
      <c r="AQ285">
        <f>IF(OR(AO285={"AR","MO","MS","MT","OH","VT"}),1,0)</f>
        <v>0</v>
      </c>
      <c r="AR285">
        <f>IF(OR(AO285={"FL","GA","ME","ND","NH","SC","TN","WA","WI","WI","WY"}),2,0)</f>
        <v>0</v>
      </c>
      <c r="AS285">
        <f>IF(OR(AO285={"LN","UT"}),3,0)</f>
        <v>0</v>
      </c>
      <c r="AT285">
        <f>IF(OR(AO285={"AL","CO","VA"}),4,0)</f>
        <v>0</v>
      </c>
      <c r="AU285">
        <f>IF(OR(AO285={"DE","MN","NC","NE","OR","PA"}),5,0)</f>
        <v>0</v>
      </c>
      <c r="AV285">
        <f>IF(OR(AO285={"LA","MI","RI"}),7,0)</f>
        <v>0</v>
      </c>
      <c r="AW285">
        <f>IF(OR(AO285={"CA","IL","MD"}),8,0)</f>
        <v>8</v>
      </c>
      <c r="AX285">
        <f>IF(OR(AO285={"CT","DC","MA"}),9,0)</f>
        <v>0</v>
      </c>
      <c r="AY285">
        <f>IF(OR(AO285={"NJ","NY"}),10,0)</f>
        <v>0</v>
      </c>
      <c r="AZ285">
        <f t="shared" si="74"/>
        <v>8</v>
      </c>
      <c r="BA285">
        <f t="shared" si="76"/>
        <v>1</v>
      </c>
      <c r="BB285">
        <f t="shared" si="77"/>
        <v>0</v>
      </c>
    </row>
    <row r="286" spans="1:54" x14ac:dyDescent="0.25">
      <c r="A286">
        <v>370</v>
      </c>
      <c r="B286" t="s">
        <v>812</v>
      </c>
      <c r="C286" t="s">
        <v>813</v>
      </c>
      <c r="D286" s="1">
        <v>32184</v>
      </c>
      <c r="E286" s="3">
        <v>0</v>
      </c>
      <c r="F286" s="3">
        <v>0</v>
      </c>
      <c r="G286" s="3">
        <v>0</v>
      </c>
      <c r="I286" s="3">
        <v>15</v>
      </c>
      <c r="J286" s="3">
        <f t="shared" si="78"/>
        <v>1</v>
      </c>
      <c r="K286" s="3">
        <f t="shared" si="79"/>
        <v>0</v>
      </c>
      <c r="L286" s="3">
        <f t="shared" si="80"/>
        <v>0</v>
      </c>
      <c r="M286" s="3">
        <f t="shared" si="81"/>
        <v>0</v>
      </c>
      <c r="N286" s="3">
        <f t="shared" si="82"/>
        <v>0</v>
      </c>
      <c r="O286" s="3">
        <f t="shared" si="83"/>
        <v>0</v>
      </c>
      <c r="P286" s="3">
        <f t="shared" si="84"/>
        <v>0</v>
      </c>
      <c r="Q286" s="3">
        <f t="shared" si="86"/>
        <v>0</v>
      </c>
      <c r="R286" s="3" t="s">
        <v>1171</v>
      </c>
      <c r="S286" t="s">
        <v>814</v>
      </c>
      <c r="T286">
        <v>1</v>
      </c>
      <c r="U286">
        <v>2</v>
      </c>
      <c r="V286">
        <v>3</v>
      </c>
      <c r="W286">
        <f t="shared" si="71"/>
        <v>1</v>
      </c>
      <c r="X286">
        <f t="shared" si="72"/>
        <v>0</v>
      </c>
      <c r="Y286" t="s">
        <v>144</v>
      </c>
      <c r="Z286">
        <f t="shared" si="73"/>
        <v>0</v>
      </c>
      <c r="AA286">
        <f>IF(OR(AE286={"Native american","native american or alaska native"}),1,0)</f>
        <v>0</v>
      </c>
      <c r="AB286">
        <f>IF(OR(AE286={"asian","asian american"}),1,0)</f>
        <v>0</v>
      </c>
      <c r="AC286">
        <f>IF(OR(AE286={"black american or african american","black"}),1,0)</f>
        <v>0</v>
      </c>
      <c r="AD286">
        <f>IF(OR(AE286={"White","White American or European American"}),1,0)</f>
        <v>1</v>
      </c>
      <c r="AE286" t="s">
        <v>61</v>
      </c>
      <c r="AF286">
        <f>IF(OR(AH286={"female","f"}),1,0)</f>
        <v>0</v>
      </c>
      <c r="AG286">
        <f>IF(OR(AH286={"m","male"}),1,0)</f>
        <v>1</v>
      </c>
      <c r="AH286" t="s">
        <v>54</v>
      </c>
      <c r="AI286">
        <v>27.848870609999999</v>
      </c>
      <c r="AJ286">
        <v>-82.710579999999993</v>
      </c>
      <c r="AK286">
        <v>27.848870999999999</v>
      </c>
      <c r="AL286">
        <v>-82.710579999999993</v>
      </c>
      <c r="AM286" t="s">
        <v>1112</v>
      </c>
      <c r="AN286" t="str">
        <f t="shared" si="85"/>
        <v>FL 33781, USA</v>
      </c>
      <c r="AO286" t="str">
        <f t="shared" si="75"/>
        <v>FL</v>
      </c>
      <c r="AP286">
        <f>IF(OR(AO286={"AZ","ID","KS","KY","LA","NM","NV","OK","SD","TX","WV"}),0,0)</f>
        <v>0</v>
      </c>
      <c r="AQ286">
        <f>IF(OR(AO286={"AR","MO","MS","MT","OH","VT"}),1,0)</f>
        <v>0</v>
      </c>
      <c r="AR286">
        <f>IF(OR(AO286={"FL","GA","ME","ND","NH","SC","TN","WA","WI","WI","WY"}),2,0)</f>
        <v>2</v>
      </c>
      <c r="AS286">
        <f>IF(OR(AO286={"LN","UT"}),3,0)</f>
        <v>0</v>
      </c>
      <c r="AT286">
        <f>IF(OR(AO286={"AL","CO","VA"}),4,0)</f>
        <v>0</v>
      </c>
      <c r="AU286">
        <f>IF(OR(AO286={"DE","MN","NC","NE","OR","PA"}),5,0)</f>
        <v>0</v>
      </c>
      <c r="AV286">
        <f>IF(OR(AO286={"LA","MI","RI"}),7,0)</f>
        <v>0</v>
      </c>
      <c r="AW286">
        <f>IF(OR(AO286={"CA","IL","MD"}),8,0)</f>
        <v>0</v>
      </c>
      <c r="AX286">
        <f>IF(OR(AO286={"CT","DC","MA"}),9,0)</f>
        <v>0</v>
      </c>
      <c r="AY286">
        <f>IF(OR(AO286={"NJ","NY"}),10,0)</f>
        <v>0</v>
      </c>
      <c r="AZ286">
        <f t="shared" si="74"/>
        <v>2</v>
      </c>
      <c r="BA286">
        <f t="shared" si="76"/>
        <v>0</v>
      </c>
      <c r="BB286">
        <f t="shared" si="77"/>
        <v>1</v>
      </c>
    </row>
    <row r="287" spans="1:54" x14ac:dyDescent="0.25">
      <c r="A287">
        <v>371</v>
      </c>
      <c r="B287" t="s">
        <v>815</v>
      </c>
      <c r="C287" t="s">
        <v>816</v>
      </c>
      <c r="D287" s="1">
        <v>31890</v>
      </c>
      <c r="E287" s="3">
        <v>0</v>
      </c>
      <c r="F287" s="3">
        <v>0</v>
      </c>
      <c r="G287" s="3">
        <v>0</v>
      </c>
      <c r="I287" s="3">
        <v>59</v>
      </c>
      <c r="J287" s="3">
        <f t="shared" si="78"/>
        <v>0</v>
      </c>
      <c r="K287" s="3">
        <f t="shared" si="79"/>
        <v>0</v>
      </c>
      <c r="L287" s="3">
        <f t="shared" si="80"/>
        <v>0</v>
      </c>
      <c r="M287" s="3">
        <f t="shared" si="81"/>
        <v>0</v>
      </c>
      <c r="N287" s="3">
        <f t="shared" si="82"/>
        <v>0</v>
      </c>
      <c r="O287" s="3">
        <f t="shared" si="83"/>
        <v>0</v>
      </c>
      <c r="P287" s="3">
        <f t="shared" si="84"/>
        <v>1</v>
      </c>
      <c r="Q287" s="3">
        <f t="shared" si="86"/>
        <v>0</v>
      </c>
      <c r="R287" s="3" t="s">
        <v>1163</v>
      </c>
      <c r="S287" t="s">
        <v>817</v>
      </c>
      <c r="T287">
        <v>6</v>
      </c>
      <c r="U287">
        <v>14</v>
      </c>
      <c r="V287">
        <v>20</v>
      </c>
      <c r="W287">
        <f t="shared" si="71"/>
        <v>0</v>
      </c>
      <c r="X287">
        <f t="shared" si="72"/>
        <v>1</v>
      </c>
      <c r="Y287" t="s">
        <v>19</v>
      </c>
      <c r="Z287">
        <f t="shared" si="73"/>
        <v>0</v>
      </c>
      <c r="AA287">
        <f>IF(OR(AE287={"Native american","native american or alaska native"}),1,0)</f>
        <v>0</v>
      </c>
      <c r="AB287">
        <f>IF(OR(AE287={"asian","asian american"}),1,0)</f>
        <v>0</v>
      </c>
      <c r="AC287">
        <f>IF(OR(AE287={"black american or african american","black"}),1,0)</f>
        <v>0</v>
      </c>
      <c r="AD287">
        <f>IF(OR(AE287={"White","White American or European American"}),1,0)</f>
        <v>1</v>
      </c>
      <c r="AE287" t="s">
        <v>473</v>
      </c>
      <c r="AF287">
        <f>IF(OR(AH287={"female","f"}),1,0)</f>
        <v>0</v>
      </c>
      <c r="AG287">
        <f>IF(OR(AH287={"m","male"}),1,0)</f>
        <v>1</v>
      </c>
      <c r="AH287" t="s">
        <v>54</v>
      </c>
      <c r="AI287">
        <v>28.033188599999999</v>
      </c>
      <c r="AJ287">
        <v>-80.642969500000007</v>
      </c>
      <c r="AK287">
        <v>28.033189</v>
      </c>
      <c r="AL287">
        <v>-80.642968999999994</v>
      </c>
      <c r="AM287" t="s">
        <v>1113</v>
      </c>
      <c r="AN287" t="str">
        <f t="shared" si="85"/>
        <v>FL 32905, USA</v>
      </c>
      <c r="AO287" t="str">
        <f t="shared" si="75"/>
        <v>FL</v>
      </c>
      <c r="AP287">
        <f>IF(OR(AO287={"AZ","ID","KS","KY","LA","NM","NV","OK","SD","TX","WV"}),0,0)</f>
        <v>0</v>
      </c>
      <c r="AQ287">
        <f>IF(OR(AO287={"AR","MO","MS","MT","OH","VT"}),1,0)</f>
        <v>0</v>
      </c>
      <c r="AR287">
        <f>IF(OR(AO287={"FL","GA","ME","ND","NH","SC","TN","WA","WI","WI","WY"}),2,0)</f>
        <v>2</v>
      </c>
      <c r="AS287">
        <f>IF(OR(AO287={"LN","UT"}),3,0)</f>
        <v>0</v>
      </c>
      <c r="AT287">
        <f>IF(OR(AO287={"AL","CO","VA"}),4,0)</f>
        <v>0</v>
      </c>
      <c r="AU287">
        <f>IF(OR(AO287={"DE","MN","NC","NE","OR","PA"}),5,0)</f>
        <v>0</v>
      </c>
      <c r="AV287">
        <f>IF(OR(AO287={"LA","MI","RI"}),7,0)</f>
        <v>0</v>
      </c>
      <c r="AW287">
        <f>IF(OR(AO287={"CA","IL","MD"}),8,0)</f>
        <v>0</v>
      </c>
      <c r="AX287">
        <f>IF(OR(AO287={"CT","DC","MA"}),9,0)</f>
        <v>0</v>
      </c>
      <c r="AY287">
        <f>IF(OR(AO287={"NJ","NY"}),10,0)</f>
        <v>0</v>
      </c>
      <c r="AZ287">
        <f t="shared" si="74"/>
        <v>2</v>
      </c>
      <c r="BA287">
        <f t="shared" si="76"/>
        <v>0</v>
      </c>
      <c r="BB287">
        <f t="shared" si="77"/>
        <v>1</v>
      </c>
    </row>
    <row r="288" spans="1:54" x14ac:dyDescent="0.25">
      <c r="A288">
        <v>373</v>
      </c>
      <c r="B288" t="s">
        <v>818</v>
      </c>
      <c r="C288" t="s">
        <v>819</v>
      </c>
      <c r="D288" s="1">
        <v>31750</v>
      </c>
      <c r="E288" s="3">
        <v>0</v>
      </c>
      <c r="F288" s="3">
        <v>0</v>
      </c>
      <c r="G288" s="3">
        <v>0</v>
      </c>
      <c r="I288" s="3">
        <v>14</v>
      </c>
      <c r="J288" s="3">
        <f t="shared" si="78"/>
        <v>1</v>
      </c>
      <c r="K288" s="3">
        <f t="shared" si="79"/>
        <v>0</v>
      </c>
      <c r="L288" s="3">
        <f t="shared" si="80"/>
        <v>0</v>
      </c>
      <c r="M288" s="3">
        <f t="shared" si="81"/>
        <v>0</v>
      </c>
      <c r="N288" s="3">
        <f t="shared" si="82"/>
        <v>0</v>
      </c>
      <c r="O288" s="3">
        <f t="shared" si="83"/>
        <v>0</v>
      </c>
      <c r="P288" s="3">
        <f t="shared" si="84"/>
        <v>0</v>
      </c>
      <c r="Q288" s="3">
        <f t="shared" si="86"/>
        <v>0</v>
      </c>
      <c r="R288" s="3" t="s">
        <v>1171</v>
      </c>
      <c r="S288" t="s">
        <v>820</v>
      </c>
      <c r="T288">
        <v>1</v>
      </c>
      <c r="U288">
        <v>3</v>
      </c>
      <c r="V288">
        <v>4</v>
      </c>
      <c r="W288">
        <f t="shared" si="71"/>
        <v>0</v>
      </c>
      <c r="X288">
        <f t="shared" si="72"/>
        <v>1</v>
      </c>
      <c r="Y288" t="s">
        <v>19</v>
      </c>
      <c r="Z288">
        <f t="shared" si="73"/>
        <v>0</v>
      </c>
      <c r="AA288">
        <f>IF(OR(AE288={"Native american","native american or alaska native"}),1,0)</f>
        <v>0</v>
      </c>
      <c r="AB288">
        <f>IF(OR(AE288={"asian","asian american"}),1,0)</f>
        <v>0</v>
      </c>
      <c r="AC288">
        <f>IF(OR(AE288={"black american or african american","black"}),1,0)</f>
        <v>0</v>
      </c>
      <c r="AD288">
        <f>IF(OR(AE288={"White","White American or European American"}),1,0)</f>
        <v>1</v>
      </c>
      <c r="AE288" t="s">
        <v>61</v>
      </c>
      <c r="AF288">
        <f>IF(OR(AH288={"female","f"}),1,0)</f>
        <v>0</v>
      </c>
      <c r="AG288">
        <f>IF(OR(AH288={"m","male"}),1,0)</f>
        <v>1</v>
      </c>
      <c r="AH288" t="s">
        <v>54</v>
      </c>
      <c r="AI288">
        <v>47.037406529999998</v>
      </c>
      <c r="AJ288">
        <v>-109.4844918</v>
      </c>
      <c r="AK288">
        <v>47.037407000000002</v>
      </c>
      <c r="AL288">
        <v>-109.484492</v>
      </c>
      <c r="AM288" t="s">
        <v>1114</v>
      </c>
      <c r="AN288" t="str">
        <f t="shared" si="85"/>
        <v>MT 59457, USA</v>
      </c>
      <c r="AO288" t="str">
        <f t="shared" si="75"/>
        <v>MT</v>
      </c>
      <c r="AP288">
        <f>IF(OR(AO288={"AZ","ID","KS","KY","LA","NM","NV","OK","SD","TX","WV"}),0,0)</f>
        <v>0</v>
      </c>
      <c r="AQ288">
        <f>IF(OR(AO288={"AR","MO","MS","MT","OH","VT"}),1,0)</f>
        <v>1</v>
      </c>
      <c r="AR288">
        <f>IF(OR(AO288={"FL","GA","ME","ND","NH","SC","TN","WA","WI","WI","WY"}),2,0)</f>
        <v>0</v>
      </c>
      <c r="AS288">
        <f>IF(OR(AO288={"LN","UT"}),3,0)</f>
        <v>0</v>
      </c>
      <c r="AT288">
        <f>IF(OR(AO288={"AL","CO","VA"}),4,0)</f>
        <v>0</v>
      </c>
      <c r="AU288">
        <f>IF(OR(AO288={"DE","MN","NC","NE","OR","PA"}),5,0)</f>
        <v>0</v>
      </c>
      <c r="AV288">
        <f>IF(OR(AO288={"LA","MI","RI"}),7,0)</f>
        <v>0</v>
      </c>
      <c r="AW288">
        <f>IF(OR(AO288={"CA","IL","MD"}),8,0)</f>
        <v>0</v>
      </c>
      <c r="AX288">
        <f>IF(OR(AO288={"CT","DC","MA"}),9,0)</f>
        <v>0</v>
      </c>
      <c r="AY288">
        <f>IF(OR(AO288={"NJ","NY"}),10,0)</f>
        <v>0</v>
      </c>
      <c r="AZ288">
        <f t="shared" si="74"/>
        <v>1</v>
      </c>
      <c r="BA288">
        <f t="shared" si="76"/>
        <v>0</v>
      </c>
      <c r="BB288">
        <f t="shared" si="77"/>
        <v>1</v>
      </c>
    </row>
    <row r="289" spans="1:54" x14ac:dyDescent="0.25">
      <c r="A289">
        <v>375</v>
      </c>
      <c r="B289" t="s">
        <v>822</v>
      </c>
      <c r="C289" t="s">
        <v>821</v>
      </c>
      <c r="D289" s="1">
        <v>31644</v>
      </c>
      <c r="E289" s="3">
        <v>0</v>
      </c>
      <c r="F289" s="3">
        <v>0</v>
      </c>
      <c r="G289" s="3">
        <v>1</v>
      </c>
      <c r="I289" s="3">
        <v>44</v>
      </c>
      <c r="J289" s="3">
        <f t="shared" si="78"/>
        <v>0</v>
      </c>
      <c r="K289" s="3">
        <f t="shared" si="79"/>
        <v>0</v>
      </c>
      <c r="L289" s="3">
        <f t="shared" si="80"/>
        <v>0</v>
      </c>
      <c r="M289" s="3">
        <f t="shared" si="81"/>
        <v>0</v>
      </c>
      <c r="N289" s="3">
        <f t="shared" si="82"/>
        <v>0</v>
      </c>
      <c r="O289" s="3">
        <f t="shared" si="83"/>
        <v>0</v>
      </c>
      <c r="P289" s="3">
        <f t="shared" si="84"/>
        <v>0</v>
      </c>
      <c r="Q289" s="3">
        <f t="shared" si="86"/>
        <v>1</v>
      </c>
      <c r="R289" s="3" t="s">
        <v>1164</v>
      </c>
      <c r="S289" t="s">
        <v>823</v>
      </c>
      <c r="T289">
        <v>15</v>
      </c>
      <c r="U289">
        <v>6</v>
      </c>
      <c r="V289">
        <v>20</v>
      </c>
      <c r="W289">
        <f t="shared" si="71"/>
        <v>0</v>
      </c>
      <c r="X289">
        <f t="shared" si="72"/>
        <v>1</v>
      </c>
      <c r="Y289" t="s">
        <v>19</v>
      </c>
      <c r="Z289">
        <f t="shared" si="73"/>
        <v>0</v>
      </c>
      <c r="AA289">
        <f>IF(OR(AE289={"Native american","native american or alaska native"}),1,0)</f>
        <v>0</v>
      </c>
      <c r="AB289">
        <f>IF(OR(AE289={"asian","asian american"}),1,0)</f>
        <v>0</v>
      </c>
      <c r="AC289">
        <f>IF(OR(AE289={"black american or african american","black"}),1,0)</f>
        <v>0</v>
      </c>
      <c r="AD289">
        <f>IF(OR(AE289={"White","White American or European American"}),1,0)</f>
        <v>1</v>
      </c>
      <c r="AE289" t="s">
        <v>61</v>
      </c>
      <c r="AF289">
        <f>IF(OR(AH289={"female","f"}),1,0)</f>
        <v>0</v>
      </c>
      <c r="AG289">
        <f>IF(OR(AH289={"m","male"}),1,0)</f>
        <v>1</v>
      </c>
      <c r="AH289" t="s">
        <v>54</v>
      </c>
      <c r="AI289">
        <v>35.668892229999997</v>
      </c>
      <c r="AJ289">
        <v>-97.414387919999996</v>
      </c>
      <c r="AK289">
        <v>35.668892</v>
      </c>
      <c r="AL289">
        <v>-97.414388000000002</v>
      </c>
      <c r="AM289" t="s">
        <v>1115</v>
      </c>
      <c r="AN289" t="str">
        <f t="shared" si="85"/>
        <v>OK 73034, USA</v>
      </c>
      <c r="AO289" t="str">
        <f t="shared" si="75"/>
        <v>OK</v>
      </c>
      <c r="AP289">
        <f>IF(OR(AO289={"AZ","ID","KS","KY","LA","NM","NV","OK","SD","TX","WV"}),0,0)</f>
        <v>0</v>
      </c>
      <c r="AQ289">
        <f>IF(OR(AO289={"AR","MO","MS","MT","OH","VT"}),1,0)</f>
        <v>0</v>
      </c>
      <c r="AR289">
        <f>IF(OR(AO289={"FL","GA","ME","ND","NH","SC","TN","WA","WI","WI","WY"}),2,0)</f>
        <v>0</v>
      </c>
      <c r="AS289">
        <f>IF(OR(AO289={"LN","UT"}),3,0)</f>
        <v>0</v>
      </c>
      <c r="AT289">
        <f>IF(OR(AO289={"AL","CO","VA"}),4,0)</f>
        <v>0</v>
      </c>
      <c r="AU289">
        <f>IF(OR(AO289={"DE","MN","NC","NE","OR","PA"}),5,0)</f>
        <v>0</v>
      </c>
      <c r="AV289">
        <f>IF(OR(AO289={"LA","MI","RI"}),7,0)</f>
        <v>0</v>
      </c>
      <c r="AW289">
        <f>IF(OR(AO289={"CA","IL","MD"}),8,0)</f>
        <v>0</v>
      </c>
      <c r="AX289">
        <f>IF(OR(AO289={"CT","DC","MA"}),9,0)</f>
        <v>0</v>
      </c>
      <c r="AY289">
        <f>IF(OR(AO289={"NJ","NY"}),10,0)</f>
        <v>0</v>
      </c>
      <c r="AZ289">
        <f t="shared" si="74"/>
        <v>0</v>
      </c>
      <c r="BA289">
        <f t="shared" si="76"/>
        <v>0</v>
      </c>
      <c r="BB289">
        <f t="shared" si="77"/>
        <v>1</v>
      </c>
    </row>
    <row r="290" spans="1:54" x14ac:dyDescent="0.25">
      <c r="A290">
        <v>376</v>
      </c>
      <c r="B290" t="s">
        <v>824</v>
      </c>
      <c r="C290" t="s">
        <v>825</v>
      </c>
      <c r="D290" s="1">
        <v>31636</v>
      </c>
      <c r="E290" s="3">
        <v>0</v>
      </c>
      <c r="F290" s="3">
        <v>0</v>
      </c>
      <c r="G290" s="3">
        <v>0</v>
      </c>
      <c r="I290" s="3">
        <v>29</v>
      </c>
      <c r="J290" s="3">
        <f t="shared" si="78"/>
        <v>1</v>
      </c>
      <c r="K290" s="3">
        <f t="shared" si="79"/>
        <v>0</v>
      </c>
      <c r="L290" s="3">
        <f t="shared" si="80"/>
        <v>0</v>
      </c>
      <c r="M290" s="3">
        <f t="shared" si="81"/>
        <v>0</v>
      </c>
      <c r="N290" s="3">
        <f t="shared" si="82"/>
        <v>0</v>
      </c>
      <c r="O290" s="3">
        <f t="shared" si="83"/>
        <v>0</v>
      </c>
      <c r="P290" s="3">
        <f t="shared" si="84"/>
        <v>0</v>
      </c>
      <c r="Q290" s="3">
        <f t="shared" si="86"/>
        <v>0</v>
      </c>
      <c r="R290" s="3" t="s">
        <v>1171</v>
      </c>
      <c r="S290" t="s">
        <v>826</v>
      </c>
      <c r="T290">
        <v>1</v>
      </c>
      <c r="U290">
        <v>4</v>
      </c>
      <c r="V290">
        <v>5</v>
      </c>
      <c r="W290">
        <f t="shared" si="71"/>
        <v>0</v>
      </c>
      <c r="X290">
        <f t="shared" si="72"/>
        <v>1</v>
      </c>
      <c r="Y290" t="s">
        <v>19</v>
      </c>
      <c r="Z290">
        <f t="shared" si="73"/>
        <v>0</v>
      </c>
      <c r="AA290">
        <f>IF(OR(AE290={"Native american","native american or alaska native"}),1,0)</f>
        <v>0</v>
      </c>
      <c r="AB290">
        <f>IF(OR(AE290={"asian","asian american"}),1,0)</f>
        <v>0</v>
      </c>
      <c r="AC290">
        <f>IF(OR(AE290={"black american or african american","black"}),1,0)</f>
        <v>1</v>
      </c>
      <c r="AD290">
        <f>IF(OR(AE290={"White","White American or European American"}),1,0)</f>
        <v>0</v>
      </c>
      <c r="AE290" t="s">
        <v>53</v>
      </c>
      <c r="AF290">
        <f>IF(OR(AH290={"female","f"}),1,0)</f>
        <v>0</v>
      </c>
      <c r="AG290">
        <f>IF(OR(AH290={"m","male"}),1,0)</f>
        <v>1</v>
      </c>
      <c r="AH290" t="s">
        <v>54</v>
      </c>
      <c r="AI290">
        <v>40.679276000000002</v>
      </c>
      <c r="AJ290">
        <v>-73.939513000000005</v>
      </c>
      <c r="AK290">
        <v>40.679276000000002</v>
      </c>
      <c r="AL290">
        <v>-73.939513000000005</v>
      </c>
      <c r="AM290" t="s">
        <v>1116</v>
      </c>
      <c r="AN290" t="str">
        <f t="shared" si="85"/>
        <v>NY 11213, USA</v>
      </c>
      <c r="AO290" t="str">
        <f t="shared" si="75"/>
        <v>NY</v>
      </c>
      <c r="AP290">
        <f>IF(OR(AO290={"AZ","ID","KS","KY","LA","NM","NV","OK","SD","TX","WV"}),0,0)</f>
        <v>0</v>
      </c>
      <c r="AQ290">
        <f>IF(OR(AO290={"AR","MO","MS","MT","OH","VT"}),1,0)</f>
        <v>0</v>
      </c>
      <c r="AR290">
        <f>IF(OR(AO290={"FL","GA","ME","ND","NH","SC","TN","WA","WI","WI","WY"}),2,0)</f>
        <v>0</v>
      </c>
      <c r="AS290">
        <f>IF(OR(AO290={"LN","UT"}),3,0)</f>
        <v>0</v>
      </c>
      <c r="AT290">
        <f>IF(OR(AO290={"AL","CO","VA"}),4,0)</f>
        <v>0</v>
      </c>
      <c r="AU290">
        <f>IF(OR(AO290={"DE","MN","NC","NE","OR","PA"}),5,0)</f>
        <v>0</v>
      </c>
      <c r="AV290">
        <f>IF(OR(AO290={"LA","MI","RI"}),7,0)</f>
        <v>0</v>
      </c>
      <c r="AW290">
        <f>IF(OR(AO290={"CA","IL","MD"}),8,0)</f>
        <v>0</v>
      </c>
      <c r="AX290">
        <f>IF(OR(AO290={"CT","DC","MA"}),9,0)</f>
        <v>0</v>
      </c>
      <c r="AY290">
        <f>IF(OR(AO290={"NJ","NY"}),10,0)</f>
        <v>10</v>
      </c>
      <c r="AZ290">
        <f t="shared" si="74"/>
        <v>10</v>
      </c>
      <c r="BA290">
        <f t="shared" si="76"/>
        <v>1</v>
      </c>
      <c r="BB290">
        <f t="shared" si="77"/>
        <v>0</v>
      </c>
    </row>
    <row r="291" spans="1:54" x14ac:dyDescent="0.25">
      <c r="A291">
        <v>377</v>
      </c>
      <c r="B291" t="s">
        <v>827</v>
      </c>
      <c r="C291" t="s">
        <v>665</v>
      </c>
      <c r="D291" s="1">
        <v>31112</v>
      </c>
      <c r="E291" s="3">
        <v>1</v>
      </c>
      <c r="F291" s="3">
        <v>0</v>
      </c>
      <c r="G291" s="3">
        <v>0</v>
      </c>
      <c r="I291" s="3">
        <v>30</v>
      </c>
      <c r="J291" s="3">
        <f t="shared" si="78"/>
        <v>0</v>
      </c>
      <c r="K291" s="3">
        <f t="shared" si="79"/>
        <v>0</v>
      </c>
      <c r="L291" s="3">
        <f t="shared" si="80"/>
        <v>0</v>
      </c>
      <c r="M291" s="3">
        <f t="shared" si="81"/>
        <v>0</v>
      </c>
      <c r="N291" s="3">
        <f t="shared" si="82"/>
        <v>0</v>
      </c>
      <c r="O291" s="3">
        <f t="shared" si="83"/>
        <v>0</v>
      </c>
      <c r="P291" s="3">
        <f t="shared" si="84"/>
        <v>0</v>
      </c>
      <c r="Q291" s="3">
        <f t="shared" si="86"/>
        <v>1</v>
      </c>
      <c r="R291" s="3" t="s">
        <v>1164</v>
      </c>
      <c r="S291" t="s">
        <v>828</v>
      </c>
      <c r="T291">
        <v>2</v>
      </c>
      <c r="U291">
        <v>1</v>
      </c>
      <c r="V291">
        <v>3</v>
      </c>
      <c r="W291">
        <f t="shared" si="71"/>
        <v>0</v>
      </c>
      <c r="X291">
        <f t="shared" si="72"/>
        <v>1</v>
      </c>
      <c r="Y291" t="s">
        <v>19</v>
      </c>
      <c r="Z291">
        <f t="shared" si="73"/>
        <v>0</v>
      </c>
      <c r="AA291">
        <f>IF(OR(AE291={"Native american","native american or alaska native"}),1,0)</f>
        <v>0</v>
      </c>
      <c r="AB291">
        <f>IF(OR(AE291={"asian","asian american"}),1,0)</f>
        <v>0</v>
      </c>
      <c r="AC291">
        <f>IF(OR(AE291={"black american or african american","black"}),1,0)</f>
        <v>1</v>
      </c>
      <c r="AD291">
        <f>IF(OR(AE291={"White","White American or European American"}),1,0)</f>
        <v>0</v>
      </c>
      <c r="AE291" t="s">
        <v>53</v>
      </c>
      <c r="AF291">
        <f>IF(OR(AH291={"female","f"}),1,0)</f>
        <v>0</v>
      </c>
      <c r="AG291">
        <f>IF(OR(AH291={"m","male"}),1,0)</f>
        <v>1</v>
      </c>
      <c r="AH291" t="s">
        <v>54</v>
      </c>
      <c r="AI291">
        <v>33.762996899999997</v>
      </c>
      <c r="AJ291">
        <v>-84.423132800000005</v>
      </c>
      <c r="AK291">
        <v>33.762996999999999</v>
      </c>
      <c r="AL291">
        <v>-84.423133000000007</v>
      </c>
      <c r="AM291" t="s">
        <v>1067</v>
      </c>
      <c r="AN291" t="str">
        <f t="shared" si="85"/>
        <v>GA 30314, USA</v>
      </c>
      <c r="AO291" t="str">
        <f t="shared" si="75"/>
        <v>GA</v>
      </c>
      <c r="AP291">
        <f>IF(OR(AO291={"AZ","ID","KS","KY","LA","NM","NV","OK","SD","TX","WV"}),0,0)</f>
        <v>0</v>
      </c>
      <c r="AQ291">
        <f>IF(OR(AO291={"AR","MO","MS","MT","OH","VT"}),1,0)</f>
        <v>0</v>
      </c>
      <c r="AR291">
        <f>IF(OR(AO291={"FL","GA","ME","ND","NH","SC","TN","WA","WI","WI","WY"}),2,0)</f>
        <v>2</v>
      </c>
      <c r="AS291">
        <f>IF(OR(AO291={"LN","UT"}),3,0)</f>
        <v>0</v>
      </c>
      <c r="AT291">
        <f>IF(OR(AO291={"AL","CO","VA"}),4,0)</f>
        <v>0</v>
      </c>
      <c r="AU291">
        <f>IF(OR(AO291={"DE","MN","NC","NE","OR","PA"}),5,0)</f>
        <v>0</v>
      </c>
      <c r="AV291">
        <f>IF(OR(AO291={"LA","MI","RI"}),7,0)</f>
        <v>0</v>
      </c>
      <c r="AW291">
        <f>IF(OR(AO291={"CA","IL","MD"}),8,0)</f>
        <v>0</v>
      </c>
      <c r="AX291">
        <f>IF(OR(AO291={"CT","DC","MA"}),9,0)</f>
        <v>0</v>
      </c>
      <c r="AY291">
        <f>IF(OR(AO291={"NJ","NY"}),10,0)</f>
        <v>0</v>
      </c>
      <c r="AZ291">
        <f t="shared" si="74"/>
        <v>2</v>
      </c>
      <c r="BA291">
        <f t="shared" si="76"/>
        <v>0</v>
      </c>
      <c r="BB291">
        <f t="shared" si="77"/>
        <v>1</v>
      </c>
    </row>
    <row r="292" spans="1:54" x14ac:dyDescent="0.25">
      <c r="A292">
        <v>378</v>
      </c>
      <c r="B292" t="s">
        <v>829</v>
      </c>
      <c r="C292" t="s">
        <v>830</v>
      </c>
      <c r="D292" s="1">
        <v>31068</v>
      </c>
      <c r="E292" s="3">
        <v>0</v>
      </c>
      <c r="F292" s="3">
        <v>0</v>
      </c>
      <c r="G292" s="3">
        <v>0</v>
      </c>
      <c r="I292" s="3">
        <v>14</v>
      </c>
      <c r="J292" s="3">
        <f t="shared" si="78"/>
        <v>1</v>
      </c>
      <c r="K292" s="3">
        <f t="shared" si="79"/>
        <v>0</v>
      </c>
      <c r="L292" s="3">
        <f t="shared" si="80"/>
        <v>0</v>
      </c>
      <c r="M292" s="3">
        <f t="shared" si="81"/>
        <v>0</v>
      </c>
      <c r="N292" s="3">
        <f t="shared" si="82"/>
        <v>0</v>
      </c>
      <c r="O292" s="3">
        <f t="shared" si="83"/>
        <v>0</v>
      </c>
      <c r="P292" s="3">
        <f t="shared" si="84"/>
        <v>0</v>
      </c>
      <c r="Q292" s="3">
        <f t="shared" si="86"/>
        <v>0</v>
      </c>
      <c r="R292" s="3" t="s">
        <v>1171</v>
      </c>
      <c r="S292" t="s">
        <v>831</v>
      </c>
      <c r="T292">
        <v>1</v>
      </c>
      <c r="U292">
        <v>3</v>
      </c>
      <c r="V292">
        <v>4</v>
      </c>
      <c r="W292">
        <f t="shared" si="71"/>
        <v>0</v>
      </c>
      <c r="X292">
        <f t="shared" si="72"/>
        <v>1</v>
      </c>
      <c r="Y292" t="s">
        <v>19</v>
      </c>
      <c r="Z292">
        <f t="shared" si="73"/>
        <v>0</v>
      </c>
      <c r="AA292">
        <f>IF(OR(AE292={"Native american","native american or alaska native"}),1,0)</f>
        <v>0</v>
      </c>
      <c r="AB292">
        <f>IF(OR(AE292={"asian","asian american"}),1,0)</f>
        <v>0</v>
      </c>
      <c r="AC292">
        <f>IF(OR(AE292={"black american or african american","black"}),1,0)</f>
        <v>0</v>
      </c>
      <c r="AD292">
        <f>IF(OR(AE292={"White","White American or European American"}),1,0)</f>
        <v>1</v>
      </c>
      <c r="AE292" t="s">
        <v>61</v>
      </c>
      <c r="AF292">
        <f>IF(OR(AH292={"female","f"}),1,0)</f>
        <v>0</v>
      </c>
      <c r="AG292">
        <f>IF(OR(AH292={"m","male"}),1,0)</f>
        <v>1</v>
      </c>
      <c r="AH292" t="s">
        <v>54</v>
      </c>
      <c r="AI292">
        <v>37.671294179999997</v>
      </c>
      <c r="AJ292">
        <v>-97.550704760000002</v>
      </c>
      <c r="AK292">
        <v>37.671294000000003</v>
      </c>
      <c r="AL292">
        <v>-97.550704999999994</v>
      </c>
      <c r="AM292" t="s">
        <v>1117</v>
      </c>
      <c r="AN292" t="str">
        <f t="shared" si="85"/>
        <v>KS 67052, USA</v>
      </c>
      <c r="AO292" t="str">
        <f t="shared" si="75"/>
        <v>KS</v>
      </c>
      <c r="AP292">
        <f>IF(OR(AO292={"AZ","ID","KS","KY","LA","NM","NV","OK","SD","TX","WV"}),0,0)</f>
        <v>0</v>
      </c>
      <c r="AQ292">
        <f>IF(OR(AO292={"AR","MO","MS","MT","OH","VT"}),1,0)</f>
        <v>0</v>
      </c>
      <c r="AR292">
        <f>IF(OR(AO292={"FL","GA","ME","ND","NH","SC","TN","WA","WI","WI","WY"}),2,0)</f>
        <v>0</v>
      </c>
      <c r="AS292">
        <f>IF(OR(AO292={"LN","UT"}),3,0)</f>
        <v>0</v>
      </c>
      <c r="AT292">
        <f>IF(OR(AO292={"AL","CO","VA"}),4,0)</f>
        <v>0</v>
      </c>
      <c r="AU292">
        <f>IF(OR(AO292={"DE","MN","NC","NE","OR","PA"}),5,0)</f>
        <v>0</v>
      </c>
      <c r="AV292">
        <f>IF(OR(AO292={"LA","MI","RI"}),7,0)</f>
        <v>0</v>
      </c>
      <c r="AW292">
        <f>IF(OR(AO292={"CA","IL","MD"}),8,0)</f>
        <v>0</v>
      </c>
      <c r="AX292">
        <f>IF(OR(AO292={"CT","DC","MA"}),9,0)</f>
        <v>0</v>
      </c>
      <c r="AY292">
        <f>IF(OR(AO292={"NJ","NY"}),10,0)</f>
        <v>0</v>
      </c>
      <c r="AZ292">
        <f t="shared" si="74"/>
        <v>0</v>
      </c>
      <c r="BA292">
        <f t="shared" si="76"/>
        <v>0</v>
      </c>
      <c r="BB292">
        <f t="shared" si="77"/>
        <v>1</v>
      </c>
    </row>
    <row r="293" spans="1:54" x14ac:dyDescent="0.25">
      <c r="A293">
        <v>379</v>
      </c>
      <c r="B293" t="s">
        <v>832</v>
      </c>
      <c r="C293" t="s">
        <v>833</v>
      </c>
      <c r="D293" s="1">
        <v>30881</v>
      </c>
      <c r="E293" s="3">
        <v>0</v>
      </c>
      <c r="F293" s="3">
        <v>1</v>
      </c>
      <c r="G293" s="3">
        <v>0</v>
      </c>
      <c r="I293" s="3">
        <v>41</v>
      </c>
      <c r="J293" s="3">
        <f t="shared" si="78"/>
        <v>0</v>
      </c>
      <c r="K293" s="3">
        <f t="shared" si="79"/>
        <v>0</v>
      </c>
      <c r="L293" s="3">
        <f t="shared" si="80"/>
        <v>0</v>
      </c>
      <c r="M293" s="3">
        <f t="shared" si="81"/>
        <v>0</v>
      </c>
      <c r="N293" s="3">
        <f t="shared" si="82"/>
        <v>0</v>
      </c>
      <c r="O293" s="3">
        <f t="shared" si="83"/>
        <v>0</v>
      </c>
      <c r="P293" s="3">
        <f t="shared" si="84"/>
        <v>1</v>
      </c>
      <c r="Q293" s="3">
        <f t="shared" si="86"/>
        <v>0</v>
      </c>
      <c r="R293" s="3" t="s">
        <v>1163</v>
      </c>
      <c r="S293" t="s">
        <v>834</v>
      </c>
      <c r="T293">
        <v>22</v>
      </c>
      <c r="U293">
        <v>19</v>
      </c>
      <c r="V293">
        <v>41</v>
      </c>
      <c r="W293">
        <f t="shared" si="71"/>
        <v>0</v>
      </c>
      <c r="X293">
        <f t="shared" si="72"/>
        <v>1</v>
      </c>
      <c r="Y293" t="s">
        <v>19</v>
      </c>
      <c r="Z293">
        <f t="shared" si="73"/>
        <v>0</v>
      </c>
      <c r="AA293">
        <f>IF(OR(AE293={"Native american","native american or alaska native"}),1,0)</f>
        <v>0</v>
      </c>
      <c r="AB293">
        <f>IF(OR(AE293={"asian","asian american"}),1,0)</f>
        <v>0</v>
      </c>
      <c r="AC293">
        <f>IF(OR(AE293={"black american or african american","black"}),1,0)</f>
        <v>0</v>
      </c>
      <c r="AD293">
        <f>IF(OR(AE293={"White","White American or European American"}),1,0)</f>
        <v>1</v>
      </c>
      <c r="AE293" t="s">
        <v>473</v>
      </c>
      <c r="AF293">
        <f>IF(OR(AH293={"female","f"}),1,0)</f>
        <v>0</v>
      </c>
      <c r="AG293">
        <f>IF(OR(AH293={"m","male"}),1,0)</f>
        <v>1</v>
      </c>
      <c r="AH293" t="s">
        <v>54</v>
      </c>
      <c r="AI293">
        <v>32.552001300000001</v>
      </c>
      <c r="AJ293">
        <v>-117.0430813</v>
      </c>
      <c r="AK293">
        <v>32.552000999999997</v>
      </c>
      <c r="AL293">
        <v>-117.043081</v>
      </c>
      <c r="AM293" t="s">
        <v>1118</v>
      </c>
      <c r="AN293" t="str">
        <f t="shared" si="85"/>
        <v>CA 92173, USA</v>
      </c>
      <c r="AO293" t="str">
        <f t="shared" si="75"/>
        <v>CA</v>
      </c>
      <c r="AP293">
        <f>IF(OR(AO293={"AZ","ID","KS","KY","LA","NM","NV","OK","SD","TX","WV"}),0,0)</f>
        <v>0</v>
      </c>
      <c r="AQ293">
        <f>IF(OR(AO293={"AR","MO","MS","MT","OH","VT"}),1,0)</f>
        <v>0</v>
      </c>
      <c r="AR293">
        <f>IF(OR(AO293={"FL","GA","ME","ND","NH","SC","TN","WA","WI","WI","WY"}),2,0)</f>
        <v>0</v>
      </c>
      <c r="AS293">
        <f>IF(OR(AO293={"LN","UT"}),3,0)</f>
        <v>0</v>
      </c>
      <c r="AT293">
        <f>IF(OR(AO293={"AL","CO","VA"}),4,0)</f>
        <v>0</v>
      </c>
      <c r="AU293">
        <f>IF(OR(AO293={"DE","MN","NC","NE","OR","PA"}),5,0)</f>
        <v>0</v>
      </c>
      <c r="AV293">
        <f>IF(OR(AO293={"LA","MI","RI"}),7,0)</f>
        <v>0</v>
      </c>
      <c r="AW293">
        <f>IF(OR(AO293={"CA","IL","MD"}),8,0)</f>
        <v>8</v>
      </c>
      <c r="AX293">
        <f>IF(OR(AO293={"CT","DC","MA"}),9,0)</f>
        <v>0</v>
      </c>
      <c r="AY293">
        <f>IF(OR(AO293={"NJ","NY"}),10,0)</f>
        <v>0</v>
      </c>
      <c r="AZ293">
        <f t="shared" si="74"/>
        <v>8</v>
      </c>
      <c r="BA293">
        <f t="shared" si="76"/>
        <v>1</v>
      </c>
      <c r="BB293">
        <f t="shared" si="77"/>
        <v>0</v>
      </c>
    </row>
    <row r="294" spans="1:54" x14ac:dyDescent="0.25">
      <c r="A294">
        <v>381</v>
      </c>
      <c r="B294" t="s">
        <v>835</v>
      </c>
      <c r="C294" t="s">
        <v>47</v>
      </c>
      <c r="D294" s="1">
        <v>30862</v>
      </c>
      <c r="E294" s="3">
        <v>0</v>
      </c>
      <c r="F294" s="3">
        <v>0</v>
      </c>
      <c r="G294" s="3">
        <v>0</v>
      </c>
      <c r="I294" s="3">
        <v>39</v>
      </c>
      <c r="J294" s="3">
        <f t="shared" si="78"/>
        <v>0</v>
      </c>
      <c r="K294" s="3">
        <f t="shared" si="79"/>
        <v>0</v>
      </c>
      <c r="L294" s="3">
        <f t="shared" si="80"/>
        <v>0</v>
      </c>
      <c r="M294" s="3">
        <f t="shared" si="81"/>
        <v>1</v>
      </c>
      <c r="N294" s="3">
        <f t="shared" si="82"/>
        <v>0</v>
      </c>
      <c r="O294" s="3">
        <f t="shared" si="83"/>
        <v>0</v>
      </c>
      <c r="P294" s="3">
        <f t="shared" si="84"/>
        <v>0</v>
      </c>
      <c r="Q294" s="3">
        <f t="shared" si="86"/>
        <v>0</v>
      </c>
      <c r="R294" s="3" t="s">
        <v>1162</v>
      </c>
      <c r="S294" t="s">
        <v>836</v>
      </c>
      <c r="T294">
        <v>6</v>
      </c>
      <c r="U294">
        <v>1</v>
      </c>
      <c r="V294">
        <v>7</v>
      </c>
      <c r="W294">
        <f t="shared" si="71"/>
        <v>0</v>
      </c>
      <c r="X294">
        <f t="shared" si="72"/>
        <v>1</v>
      </c>
      <c r="Y294" t="s">
        <v>19</v>
      </c>
      <c r="Z294">
        <f t="shared" si="73"/>
        <v>0</v>
      </c>
      <c r="AA294">
        <f>IF(OR(AE294={"Native american","native american or alaska native"}),1,0)</f>
        <v>0</v>
      </c>
      <c r="AB294">
        <f>IF(OR(AE294={"asian","asian american"}),1,0)</f>
        <v>0</v>
      </c>
      <c r="AC294">
        <f>IF(OR(AE294={"black american or african american","black"}),1,0)</f>
        <v>0</v>
      </c>
      <c r="AD294">
        <f>IF(OR(AE294={"White","White American or European American"}),1,0)</f>
        <v>1</v>
      </c>
      <c r="AE294" t="s">
        <v>473</v>
      </c>
      <c r="AF294">
        <f>IF(OR(AH294={"female","f"}),1,0)</f>
        <v>0</v>
      </c>
      <c r="AG294">
        <f>IF(OR(AH294={"m","male"}),1,0)</f>
        <v>1</v>
      </c>
      <c r="AH294" t="s">
        <v>54</v>
      </c>
      <c r="AI294">
        <v>32.780105200000001</v>
      </c>
      <c r="AJ294">
        <v>-96.800008199999994</v>
      </c>
      <c r="AK294">
        <v>32.780104999999999</v>
      </c>
      <c r="AL294">
        <v>-96.800008000000005</v>
      </c>
      <c r="AM294" t="s">
        <v>1119</v>
      </c>
      <c r="AN294" t="str">
        <f t="shared" si="85"/>
        <v>TX 75202, USA</v>
      </c>
      <c r="AO294" t="str">
        <f t="shared" si="75"/>
        <v>TX</v>
      </c>
      <c r="AP294">
        <f>IF(OR(AO294={"AZ","ID","KS","KY","LA","NM","NV","OK","SD","TX","WV"}),0,0)</f>
        <v>0</v>
      </c>
      <c r="AQ294">
        <f>IF(OR(AO294={"AR","MO","MS","MT","OH","VT"}),1,0)</f>
        <v>0</v>
      </c>
      <c r="AR294">
        <f>IF(OR(AO294={"FL","GA","ME","ND","NH","SC","TN","WA","WI","WI","WY"}),2,0)</f>
        <v>0</v>
      </c>
      <c r="AS294">
        <f>IF(OR(AO294={"LN","UT"}),3,0)</f>
        <v>0</v>
      </c>
      <c r="AT294">
        <f>IF(OR(AO294={"AL","CO","VA"}),4,0)</f>
        <v>0</v>
      </c>
      <c r="AU294">
        <f>IF(OR(AO294={"DE","MN","NC","NE","OR","PA"}),5,0)</f>
        <v>0</v>
      </c>
      <c r="AV294">
        <f>IF(OR(AO294={"LA","MI","RI"}),7,0)</f>
        <v>0</v>
      </c>
      <c r="AW294">
        <f>IF(OR(AO294={"CA","IL","MD"}),8,0)</f>
        <v>0</v>
      </c>
      <c r="AX294">
        <f>IF(OR(AO294={"CT","DC","MA"}),9,0)</f>
        <v>0</v>
      </c>
      <c r="AY294">
        <f>IF(OR(AO294={"NJ","NY"}),10,0)</f>
        <v>0</v>
      </c>
      <c r="AZ294">
        <f t="shared" si="74"/>
        <v>0</v>
      </c>
      <c r="BA294">
        <f t="shared" si="76"/>
        <v>0</v>
      </c>
      <c r="BB294">
        <f t="shared" si="77"/>
        <v>1</v>
      </c>
    </row>
    <row r="295" spans="1:54" x14ac:dyDescent="0.25">
      <c r="A295">
        <v>383</v>
      </c>
      <c r="B295" t="s">
        <v>837</v>
      </c>
      <c r="C295" t="s">
        <v>423</v>
      </c>
      <c r="D295" s="1">
        <v>30736</v>
      </c>
      <c r="E295" s="3">
        <v>0</v>
      </c>
      <c r="F295" s="3">
        <v>0</v>
      </c>
      <c r="G295" s="3">
        <v>0</v>
      </c>
      <c r="I295" s="3">
        <v>28</v>
      </c>
      <c r="J295" s="3">
        <f t="shared" si="78"/>
        <v>1</v>
      </c>
      <c r="K295" s="3">
        <f t="shared" si="79"/>
        <v>0</v>
      </c>
      <c r="L295" s="3">
        <f t="shared" si="80"/>
        <v>0</v>
      </c>
      <c r="M295" s="3">
        <f t="shared" si="81"/>
        <v>0</v>
      </c>
      <c r="N295" s="3">
        <f t="shared" si="82"/>
        <v>0</v>
      </c>
      <c r="O295" s="3">
        <f t="shared" si="83"/>
        <v>0</v>
      </c>
      <c r="P295" s="3">
        <f t="shared" si="84"/>
        <v>0</v>
      </c>
      <c r="Q295" s="3">
        <f t="shared" si="86"/>
        <v>0</v>
      </c>
      <c r="R295" s="3" t="s">
        <v>1171</v>
      </c>
      <c r="S295" t="s">
        <v>838</v>
      </c>
      <c r="T295">
        <v>3</v>
      </c>
      <c r="U295">
        <v>12</v>
      </c>
      <c r="V295">
        <v>14</v>
      </c>
      <c r="W295">
        <f t="shared" si="71"/>
        <v>0</v>
      </c>
      <c r="X295">
        <f t="shared" si="72"/>
        <v>1</v>
      </c>
      <c r="Y295" t="s">
        <v>19</v>
      </c>
      <c r="Z295">
        <f t="shared" si="73"/>
        <v>0</v>
      </c>
      <c r="AA295">
        <f>IF(OR(AE295={"Native american","native american or alaska native"}),1,0)</f>
        <v>0</v>
      </c>
      <c r="AB295">
        <f>IF(OR(AE295={"asian","asian american"}),1,0)</f>
        <v>0</v>
      </c>
      <c r="AC295">
        <f>IF(OR(AE295={"black american or african american","black"}),1,0)</f>
        <v>1</v>
      </c>
      <c r="AD295">
        <f>IF(OR(AE295={"White","White American or European American"}),1,0)</f>
        <v>0</v>
      </c>
      <c r="AE295" t="s">
        <v>53</v>
      </c>
      <c r="AF295">
        <f>IF(OR(AH295={"female","f"}),1,0)</f>
        <v>0</v>
      </c>
      <c r="AG295">
        <f>IF(OR(AH295={"m","male"}),1,0)</f>
        <v>1</v>
      </c>
      <c r="AH295" t="s">
        <v>54</v>
      </c>
      <c r="AI295">
        <v>34.176220919999999</v>
      </c>
      <c r="AJ295">
        <v>-118.5399542</v>
      </c>
      <c r="AK295">
        <v>34.176220999999998</v>
      </c>
      <c r="AL295">
        <v>-118.53995399999999</v>
      </c>
      <c r="AM295" t="s">
        <v>992</v>
      </c>
      <c r="AN295" t="str">
        <f t="shared" si="85"/>
        <v>CA 91356, USA</v>
      </c>
      <c r="AO295" t="str">
        <f t="shared" si="75"/>
        <v>CA</v>
      </c>
      <c r="AP295">
        <f>IF(OR(AO295={"AZ","ID","KS","KY","LA","NM","NV","OK","SD","TX","WV"}),0,0)</f>
        <v>0</v>
      </c>
      <c r="AQ295">
        <f>IF(OR(AO295={"AR","MO","MS","MT","OH","VT"}),1,0)</f>
        <v>0</v>
      </c>
      <c r="AR295">
        <f>IF(OR(AO295={"FL","GA","ME","ND","NH","SC","TN","WA","WI","WI","WY"}),2,0)</f>
        <v>0</v>
      </c>
      <c r="AS295">
        <f>IF(OR(AO295={"LN","UT"}),3,0)</f>
        <v>0</v>
      </c>
      <c r="AT295">
        <f>IF(OR(AO295={"AL","CO","VA"}),4,0)</f>
        <v>0</v>
      </c>
      <c r="AU295">
        <f>IF(OR(AO295={"DE","MN","NC","NE","OR","PA"}),5,0)</f>
        <v>0</v>
      </c>
      <c r="AV295">
        <f>IF(OR(AO295={"LA","MI","RI"}),7,0)</f>
        <v>0</v>
      </c>
      <c r="AW295">
        <f>IF(OR(AO295={"CA","IL","MD"}),8,0)</f>
        <v>8</v>
      </c>
      <c r="AX295">
        <f>IF(OR(AO295={"CT","DC","MA"}),9,0)</f>
        <v>0</v>
      </c>
      <c r="AY295">
        <f>IF(OR(AO295={"NJ","NY"}),10,0)</f>
        <v>0</v>
      </c>
      <c r="AZ295">
        <f t="shared" si="74"/>
        <v>8</v>
      </c>
      <c r="BA295">
        <f t="shared" si="76"/>
        <v>1</v>
      </c>
      <c r="BB295">
        <f t="shared" si="77"/>
        <v>0</v>
      </c>
    </row>
    <row r="296" spans="1:54" x14ac:dyDescent="0.25">
      <c r="A296">
        <v>384</v>
      </c>
      <c r="B296" t="s">
        <v>839</v>
      </c>
      <c r="C296" t="s">
        <v>840</v>
      </c>
      <c r="D296" s="1">
        <v>30547</v>
      </c>
      <c r="E296" s="3">
        <v>0</v>
      </c>
      <c r="F296" s="3">
        <v>0</v>
      </c>
      <c r="G296" s="3">
        <v>0</v>
      </c>
      <c r="I296" s="3">
        <v>55</v>
      </c>
      <c r="J296" s="3">
        <f t="shared" si="78"/>
        <v>0</v>
      </c>
      <c r="K296" s="3">
        <f t="shared" si="79"/>
        <v>0</v>
      </c>
      <c r="L296" s="3">
        <f t="shared" si="80"/>
        <v>0</v>
      </c>
      <c r="M296" s="3">
        <f t="shared" si="81"/>
        <v>0</v>
      </c>
      <c r="N296" s="3">
        <f t="shared" si="82"/>
        <v>0</v>
      </c>
      <c r="O296" s="3">
        <f t="shared" si="83"/>
        <v>0</v>
      </c>
      <c r="P296" s="3">
        <f t="shared" si="84"/>
        <v>0</v>
      </c>
      <c r="Q296" s="3">
        <f t="shared" si="86"/>
        <v>1</v>
      </c>
      <c r="R296" s="3" t="s">
        <v>1164</v>
      </c>
      <c r="S296" t="s">
        <v>841</v>
      </c>
      <c r="T296">
        <v>1</v>
      </c>
      <c r="U296">
        <v>3</v>
      </c>
      <c r="V296">
        <v>4</v>
      </c>
      <c r="W296">
        <f t="shared" si="71"/>
        <v>0</v>
      </c>
      <c r="X296">
        <f t="shared" si="72"/>
        <v>1</v>
      </c>
      <c r="Y296" t="s">
        <v>19</v>
      </c>
      <c r="Z296">
        <f t="shared" si="73"/>
        <v>0</v>
      </c>
      <c r="AA296">
        <f>IF(OR(AE296={"Native american","native american or alaska native"}),1,0)</f>
        <v>0</v>
      </c>
      <c r="AB296">
        <f>IF(OR(AE296={"asian","asian american"}),1,0)</f>
        <v>0</v>
      </c>
      <c r="AC296">
        <f>IF(OR(AE296={"black american or african american","black"}),1,0)</f>
        <v>0</v>
      </c>
      <c r="AD296">
        <f>IF(OR(AE296={"White","White American or European American"}),1,0)</f>
        <v>1</v>
      </c>
      <c r="AE296" t="s">
        <v>61</v>
      </c>
      <c r="AF296">
        <f>IF(OR(AH296={"female","f"}),1,0)</f>
        <v>0</v>
      </c>
      <c r="AG296">
        <f>IF(OR(AH296={"m","male"}),1,0)</f>
        <v>1</v>
      </c>
      <c r="AH296" t="s">
        <v>54</v>
      </c>
      <c r="AI296">
        <v>33.832728869999997</v>
      </c>
      <c r="AJ296">
        <v>-81.805158399999996</v>
      </c>
      <c r="AK296">
        <v>33.832729</v>
      </c>
      <c r="AL296">
        <v>-81.805158000000006</v>
      </c>
      <c r="AM296" t="s">
        <v>1120</v>
      </c>
      <c r="AN296" t="str">
        <f t="shared" si="85"/>
        <v>SC 29832, USA</v>
      </c>
      <c r="AO296" t="str">
        <f t="shared" si="75"/>
        <v>SC</v>
      </c>
      <c r="AP296">
        <f>IF(OR(AO296={"AZ","ID","KS","KY","LA","NM","NV","OK","SD","TX","WV"}),0,0)</f>
        <v>0</v>
      </c>
      <c r="AQ296">
        <f>IF(OR(AO296={"AR","MO","MS","MT","OH","VT"}),1,0)</f>
        <v>0</v>
      </c>
      <c r="AR296">
        <f>IF(OR(AO296={"FL","GA","ME","ND","NH","SC","TN","WA","WI","WI","WY"}),2,0)</f>
        <v>2</v>
      </c>
      <c r="AS296">
        <f>IF(OR(AO296={"LN","UT"}),3,0)</f>
        <v>0</v>
      </c>
      <c r="AT296">
        <f>IF(OR(AO296={"AL","CO","VA"}),4,0)</f>
        <v>0</v>
      </c>
      <c r="AU296">
        <f>IF(OR(AO296={"DE","MN","NC","NE","OR","PA"}),5,0)</f>
        <v>0</v>
      </c>
      <c r="AV296">
        <f>IF(OR(AO296={"LA","MI","RI"}),7,0)</f>
        <v>0</v>
      </c>
      <c r="AW296">
        <f>IF(OR(AO296={"CA","IL","MD"}),8,0)</f>
        <v>0</v>
      </c>
      <c r="AX296">
        <f>IF(OR(AO296={"CT","DC","MA"}),9,0)</f>
        <v>0</v>
      </c>
      <c r="AY296">
        <f>IF(OR(AO296={"NJ","NY"}),10,0)</f>
        <v>0</v>
      </c>
      <c r="AZ296">
        <f t="shared" si="74"/>
        <v>2</v>
      </c>
      <c r="BA296">
        <f t="shared" si="76"/>
        <v>0</v>
      </c>
      <c r="BB296">
        <f t="shared" si="77"/>
        <v>1</v>
      </c>
    </row>
    <row r="297" spans="1:54" x14ac:dyDescent="0.25">
      <c r="A297">
        <v>385</v>
      </c>
      <c r="B297" t="s">
        <v>842</v>
      </c>
      <c r="C297" t="s">
        <v>400</v>
      </c>
      <c r="D297" s="1">
        <v>30365</v>
      </c>
      <c r="E297" s="3">
        <v>0</v>
      </c>
      <c r="F297" s="3">
        <v>0</v>
      </c>
      <c r="G297" s="3">
        <v>0</v>
      </c>
      <c r="I297" s="3">
        <v>23</v>
      </c>
      <c r="J297" s="3">
        <f t="shared" si="78"/>
        <v>0</v>
      </c>
      <c r="K297" s="3">
        <f t="shared" si="79"/>
        <v>0</v>
      </c>
      <c r="L297" s="3">
        <f t="shared" si="80"/>
        <v>0</v>
      </c>
      <c r="M297" s="3">
        <f t="shared" si="81"/>
        <v>0</v>
      </c>
      <c r="N297" s="3">
        <f t="shared" si="82"/>
        <v>0</v>
      </c>
      <c r="O297" s="3">
        <f t="shared" si="83"/>
        <v>0</v>
      </c>
      <c r="P297" s="3">
        <f t="shared" si="84"/>
        <v>1</v>
      </c>
      <c r="Q297" s="3">
        <f t="shared" si="86"/>
        <v>0</v>
      </c>
      <c r="R297" s="3" t="s">
        <v>1163</v>
      </c>
      <c r="S297" t="s">
        <v>843</v>
      </c>
      <c r="T297">
        <v>13</v>
      </c>
      <c r="U297">
        <v>1</v>
      </c>
      <c r="V297">
        <v>14</v>
      </c>
      <c r="W297">
        <f t="shared" ref="W297:W309" si="87">IF(Y297="NO",1,0)</f>
        <v>0</v>
      </c>
      <c r="X297">
        <f t="shared" si="72"/>
        <v>0</v>
      </c>
      <c r="Y297" t="s">
        <v>52</v>
      </c>
      <c r="Z297">
        <f t="shared" si="73"/>
        <v>0</v>
      </c>
      <c r="AA297">
        <f>IF(OR(AE297={"Native american","native american or alaska native"}),1,0)</f>
        <v>0</v>
      </c>
      <c r="AB297">
        <f>IF(OR(AE297={"asian","asian american"}),1,0)</f>
        <v>1</v>
      </c>
      <c r="AC297">
        <f>IF(OR(AE297={"black american or african american","black"}),1,0)</f>
        <v>0</v>
      </c>
      <c r="AD297">
        <f>IF(OR(AE297={"White","White American or European American"}),1,0)</f>
        <v>0</v>
      </c>
      <c r="AE297" t="s">
        <v>75</v>
      </c>
      <c r="AF297">
        <f>IF(OR(AH297={"female","f"}),1,0)</f>
        <v>0</v>
      </c>
      <c r="AG297">
        <f>IF(OR(AH297={"m","male"}),1,0)</f>
        <v>1</v>
      </c>
      <c r="AH297" t="s">
        <v>54</v>
      </c>
      <c r="AI297">
        <v>47.621995750000004</v>
      </c>
      <c r="AJ297">
        <v>-122.323646</v>
      </c>
      <c r="AK297">
        <v>47.621996000000003</v>
      </c>
      <c r="AL297">
        <v>-122.323646</v>
      </c>
      <c r="AM297" t="s">
        <v>987</v>
      </c>
      <c r="AN297" t="str">
        <f t="shared" si="85"/>
        <v>WA 98102, USA</v>
      </c>
      <c r="AO297" t="str">
        <f t="shared" si="75"/>
        <v>WA</v>
      </c>
      <c r="AP297">
        <f>IF(OR(AO297={"AZ","ID","KS","KY","LA","NM","NV","OK","SD","TX","WV"}),0,0)</f>
        <v>0</v>
      </c>
      <c r="AQ297">
        <f>IF(OR(AO297={"AR","MO","MS","MT","OH","VT"}),1,0)</f>
        <v>0</v>
      </c>
      <c r="AR297">
        <f>IF(OR(AO297={"FL","GA","ME","ND","NH","SC","TN","WA","WI","WI","WY"}),2,0)</f>
        <v>2</v>
      </c>
      <c r="AS297">
        <f>IF(OR(AO297={"LN","UT"}),3,0)</f>
        <v>0</v>
      </c>
      <c r="AT297">
        <f>IF(OR(AO297={"AL","CO","VA"}),4,0)</f>
        <v>0</v>
      </c>
      <c r="AU297">
        <f>IF(OR(AO297={"DE","MN","NC","NE","OR","PA"}),5,0)</f>
        <v>0</v>
      </c>
      <c r="AV297">
        <f>IF(OR(AO297={"LA","MI","RI"}),7,0)</f>
        <v>0</v>
      </c>
      <c r="AW297">
        <f>IF(OR(AO297={"CA","IL","MD"}),8,0)</f>
        <v>0</v>
      </c>
      <c r="AX297">
        <f>IF(OR(AO297={"CT","DC","MA"}),9,0)</f>
        <v>0</v>
      </c>
      <c r="AY297">
        <f>IF(OR(AO297={"NJ","NY"}),10,0)</f>
        <v>0</v>
      </c>
      <c r="AZ297">
        <f t="shared" si="74"/>
        <v>2</v>
      </c>
      <c r="BA297">
        <f t="shared" si="76"/>
        <v>0</v>
      </c>
      <c r="BB297">
        <f t="shared" si="77"/>
        <v>1</v>
      </c>
    </row>
    <row r="298" spans="1:54" x14ac:dyDescent="0.25">
      <c r="A298">
        <v>386</v>
      </c>
      <c r="B298" t="s">
        <v>844</v>
      </c>
      <c r="C298" t="s">
        <v>483</v>
      </c>
      <c r="D298" s="1">
        <v>30183</v>
      </c>
      <c r="E298" s="3">
        <v>1</v>
      </c>
      <c r="F298" s="3">
        <v>0</v>
      </c>
      <c r="G298" s="3">
        <v>0</v>
      </c>
      <c r="I298" s="3">
        <v>51</v>
      </c>
      <c r="J298" s="3">
        <f t="shared" si="78"/>
        <v>0</v>
      </c>
      <c r="K298" s="3">
        <f t="shared" si="79"/>
        <v>0</v>
      </c>
      <c r="L298" s="3">
        <f t="shared" si="80"/>
        <v>0</v>
      </c>
      <c r="M298" s="3">
        <f t="shared" si="81"/>
        <v>0</v>
      </c>
      <c r="N298" s="3">
        <f t="shared" si="82"/>
        <v>0</v>
      </c>
      <c r="O298" s="3">
        <f t="shared" si="83"/>
        <v>0</v>
      </c>
      <c r="P298" s="3">
        <f t="shared" si="84"/>
        <v>1</v>
      </c>
      <c r="Q298" s="3">
        <f t="shared" si="86"/>
        <v>0</v>
      </c>
      <c r="R298" s="3" t="s">
        <v>1163</v>
      </c>
      <c r="S298" t="s">
        <v>845</v>
      </c>
      <c r="T298">
        <v>8</v>
      </c>
      <c r="U298">
        <v>3</v>
      </c>
      <c r="V298">
        <v>11</v>
      </c>
      <c r="W298">
        <f t="shared" si="87"/>
        <v>0</v>
      </c>
      <c r="X298">
        <f t="shared" ref="X298:X309" si="88">IF(Y298="YES",1,0)</f>
        <v>1</v>
      </c>
      <c r="Y298" t="s">
        <v>19</v>
      </c>
      <c r="Z298">
        <f t="shared" ref="Z298:Z309" si="89">IF(AE298="latino",1,0)</f>
        <v>0</v>
      </c>
      <c r="AA298">
        <f>IF(OR(AE298={"Native american","native american or alaska native"}),1,0)</f>
        <v>0</v>
      </c>
      <c r="AB298">
        <f>IF(OR(AE298={"asian","asian american"}),1,0)</f>
        <v>0</v>
      </c>
      <c r="AC298">
        <f>IF(OR(AE298={"black american or african american","black"}),1,0)</f>
        <v>0</v>
      </c>
      <c r="AD298">
        <f>IF(OR(AE298={"White","White American or European American"}),1,0)</f>
        <v>1</v>
      </c>
      <c r="AE298" t="s">
        <v>473</v>
      </c>
      <c r="AF298">
        <f>IF(OR(AH298={"female","f"}),1,0)</f>
        <v>0</v>
      </c>
      <c r="AG298">
        <f>IF(OR(AH298={"m","male"}),1,0)</f>
        <v>1</v>
      </c>
      <c r="AH298" t="s">
        <v>54</v>
      </c>
      <c r="AI298">
        <v>25.796491</v>
      </c>
      <c r="AJ298">
        <v>-80.226682999999994</v>
      </c>
      <c r="AK298">
        <v>25.796491</v>
      </c>
      <c r="AL298">
        <v>-80.226682999999994</v>
      </c>
      <c r="AM298" t="s">
        <v>1121</v>
      </c>
      <c r="AN298" t="str">
        <f t="shared" si="85"/>
        <v>FL 33142, USA</v>
      </c>
      <c r="AO298" t="str">
        <f t="shared" si="75"/>
        <v>FL</v>
      </c>
      <c r="AP298">
        <f>IF(OR(AO298={"AZ","ID","KS","KY","LA","NM","NV","OK","SD","TX","WV"}),0,0)</f>
        <v>0</v>
      </c>
      <c r="AQ298">
        <f>IF(OR(AO298={"AR","MO","MS","MT","OH","VT"}),1,0)</f>
        <v>0</v>
      </c>
      <c r="AR298">
        <f>IF(OR(AO298={"FL","GA","ME","ND","NH","SC","TN","WA","WI","WI","WY"}),2,0)</f>
        <v>2</v>
      </c>
      <c r="AS298">
        <f>IF(OR(AO298={"LN","UT"}),3,0)</f>
        <v>0</v>
      </c>
      <c r="AT298">
        <f>IF(OR(AO298={"AL","CO","VA"}),4,0)</f>
        <v>0</v>
      </c>
      <c r="AU298">
        <f>IF(OR(AO298={"DE","MN","NC","NE","OR","PA"}),5,0)</f>
        <v>0</v>
      </c>
      <c r="AV298">
        <f>IF(OR(AO298={"LA","MI","RI"}),7,0)</f>
        <v>0</v>
      </c>
      <c r="AW298">
        <f>IF(OR(AO298={"CA","IL","MD"}),8,0)</f>
        <v>0</v>
      </c>
      <c r="AX298">
        <f>IF(OR(AO298={"CT","DC","MA"}),9,0)</f>
        <v>0</v>
      </c>
      <c r="AY298">
        <f>IF(OR(AO298={"NJ","NY"}),10,0)</f>
        <v>0</v>
      </c>
      <c r="AZ298">
        <f t="shared" ref="AZ298:AZ309" si="90">SUM(AP298:AY298)</f>
        <v>2</v>
      </c>
      <c r="BA298">
        <f t="shared" si="76"/>
        <v>0</v>
      </c>
      <c r="BB298">
        <f t="shared" si="77"/>
        <v>1</v>
      </c>
    </row>
    <row r="299" spans="1:54" x14ac:dyDescent="0.25">
      <c r="A299">
        <v>388</v>
      </c>
      <c r="B299" t="s">
        <v>846</v>
      </c>
      <c r="C299" t="s">
        <v>397</v>
      </c>
      <c r="D299" s="1">
        <v>30029</v>
      </c>
      <c r="E299" s="3">
        <v>0</v>
      </c>
      <c r="F299" s="3">
        <v>0</v>
      </c>
      <c r="G299" s="3">
        <v>0</v>
      </c>
      <c r="I299" s="3">
        <v>17</v>
      </c>
      <c r="J299" s="3">
        <f t="shared" si="78"/>
        <v>1</v>
      </c>
      <c r="K299" s="3">
        <f t="shared" si="79"/>
        <v>0</v>
      </c>
      <c r="L299" s="3">
        <f t="shared" si="80"/>
        <v>0</v>
      </c>
      <c r="M299" s="3">
        <f t="shared" si="81"/>
        <v>0</v>
      </c>
      <c r="N299" s="3">
        <f t="shared" si="82"/>
        <v>0</v>
      </c>
      <c r="O299" s="3">
        <f t="shared" si="83"/>
        <v>0</v>
      </c>
      <c r="P299" s="3">
        <f t="shared" si="84"/>
        <v>0</v>
      </c>
      <c r="Q299" s="3">
        <f t="shared" si="86"/>
        <v>0</v>
      </c>
      <c r="R299" s="3" t="s">
        <v>1171</v>
      </c>
      <c r="S299" t="s">
        <v>847</v>
      </c>
      <c r="T299">
        <v>1</v>
      </c>
      <c r="U299">
        <v>2</v>
      </c>
      <c r="V299">
        <v>3</v>
      </c>
      <c r="W299">
        <f t="shared" si="87"/>
        <v>0</v>
      </c>
      <c r="X299">
        <f t="shared" si="88"/>
        <v>1</v>
      </c>
      <c r="Y299" t="s">
        <v>19</v>
      </c>
      <c r="Z299">
        <f t="shared" si="89"/>
        <v>0</v>
      </c>
      <c r="AA299">
        <f>IF(OR(AE299={"Native american","native american or alaska native"}),1,0)</f>
        <v>0</v>
      </c>
      <c r="AB299">
        <f>IF(OR(AE299={"asian","asian american"}),1,0)</f>
        <v>0</v>
      </c>
      <c r="AC299">
        <f>IF(OR(AE299={"black american or african american","black"}),1,0)</f>
        <v>0</v>
      </c>
      <c r="AD299">
        <f>IF(OR(AE299={"White","White American or European American"}),1,0)</f>
        <v>1</v>
      </c>
      <c r="AE299" t="s">
        <v>61</v>
      </c>
      <c r="AF299">
        <f>IF(OR(AH299={"female","f"}),1,0)</f>
        <v>0</v>
      </c>
      <c r="AG299">
        <f>IF(OR(AH299={"m","male"}),1,0)</f>
        <v>1</v>
      </c>
      <c r="AH299" t="s">
        <v>54</v>
      </c>
      <c r="AI299">
        <v>36.189319230000002</v>
      </c>
      <c r="AJ299">
        <v>-115.3264875</v>
      </c>
      <c r="AK299">
        <v>36.189318999999998</v>
      </c>
      <c r="AL299">
        <v>-115.326487</v>
      </c>
      <c r="AM299" t="s">
        <v>986</v>
      </c>
      <c r="AN299" t="str">
        <f t="shared" si="85"/>
        <v>NV 89144, USA</v>
      </c>
      <c r="AO299" t="str">
        <f t="shared" si="75"/>
        <v>NV</v>
      </c>
      <c r="AP299">
        <f>IF(OR(AO299={"AZ","ID","KS","KY","LA","NM","NV","OK","SD","TX","WV"}),0,0)</f>
        <v>0</v>
      </c>
      <c r="AQ299">
        <f>IF(OR(AO299={"AR","MO","MS","MT","OH","VT"}),1,0)</f>
        <v>0</v>
      </c>
      <c r="AR299">
        <f>IF(OR(AO299={"FL","GA","ME","ND","NH","SC","TN","WA","WI","WI","WY"}),2,0)</f>
        <v>0</v>
      </c>
      <c r="AS299">
        <f>IF(OR(AO299={"LN","UT"}),3,0)</f>
        <v>0</v>
      </c>
      <c r="AT299">
        <f>IF(OR(AO299={"AL","CO","VA"}),4,0)</f>
        <v>0</v>
      </c>
      <c r="AU299">
        <f>IF(OR(AO299={"DE","MN","NC","NE","OR","PA"}),5,0)</f>
        <v>0</v>
      </c>
      <c r="AV299">
        <f>IF(OR(AO299={"LA","MI","RI"}),7,0)</f>
        <v>0</v>
      </c>
      <c r="AW299">
        <f>IF(OR(AO299={"CA","IL","MD"}),8,0)</f>
        <v>0</v>
      </c>
      <c r="AX299">
        <f>IF(OR(AO299={"CT","DC","MA"}),9,0)</f>
        <v>0</v>
      </c>
      <c r="AY299">
        <f>IF(OR(AO299={"NJ","NY"}),10,0)</f>
        <v>0</v>
      </c>
      <c r="AZ299">
        <f t="shared" si="90"/>
        <v>0</v>
      </c>
      <c r="BA299">
        <f t="shared" si="76"/>
        <v>0</v>
      </c>
      <c r="BB299">
        <f t="shared" si="77"/>
        <v>1</v>
      </c>
    </row>
    <row r="300" spans="1:54" x14ac:dyDescent="0.25">
      <c r="A300">
        <v>389</v>
      </c>
      <c r="B300" t="s">
        <v>848</v>
      </c>
      <c r="C300" t="s">
        <v>849</v>
      </c>
      <c r="D300" s="1">
        <v>29134</v>
      </c>
      <c r="E300" s="3">
        <v>0</v>
      </c>
      <c r="F300" s="3">
        <v>0</v>
      </c>
      <c r="G300" s="3">
        <v>0</v>
      </c>
      <c r="I300" s="3">
        <v>19</v>
      </c>
      <c r="J300" s="3">
        <f t="shared" si="78"/>
        <v>1</v>
      </c>
      <c r="K300" s="3">
        <f t="shared" si="79"/>
        <v>0</v>
      </c>
      <c r="L300" s="3">
        <f t="shared" si="80"/>
        <v>0</v>
      </c>
      <c r="M300" s="3">
        <f t="shared" si="81"/>
        <v>0</v>
      </c>
      <c r="N300" s="3">
        <f t="shared" si="82"/>
        <v>0</v>
      </c>
      <c r="O300" s="3">
        <f t="shared" si="83"/>
        <v>0</v>
      </c>
      <c r="P300" s="3">
        <f t="shared" si="84"/>
        <v>0</v>
      </c>
      <c r="Q300" s="3">
        <f t="shared" si="86"/>
        <v>0</v>
      </c>
      <c r="R300" s="3" t="s">
        <v>1171</v>
      </c>
      <c r="S300" t="s">
        <v>850</v>
      </c>
      <c r="T300">
        <v>2</v>
      </c>
      <c r="U300">
        <v>5</v>
      </c>
      <c r="V300">
        <v>7</v>
      </c>
      <c r="W300">
        <f t="shared" si="87"/>
        <v>0</v>
      </c>
      <c r="X300">
        <f t="shared" si="88"/>
        <v>0</v>
      </c>
      <c r="Y300" t="s">
        <v>52</v>
      </c>
      <c r="Z300">
        <f t="shared" si="89"/>
        <v>0</v>
      </c>
      <c r="AA300">
        <f>IF(OR(AE300={"Native american","native american or alaska native"}),1,0)</f>
        <v>0</v>
      </c>
      <c r="AB300">
        <f>IF(OR(AE300={"asian","asian american"}),1,0)</f>
        <v>0</v>
      </c>
      <c r="AC300">
        <f>IF(OR(AE300={"black american or african american","black"}),1,0)</f>
        <v>1</v>
      </c>
      <c r="AD300">
        <f>IF(OR(AE300={"White","White American or European American"}),1,0)</f>
        <v>0</v>
      </c>
      <c r="AE300" t="s">
        <v>53</v>
      </c>
      <c r="AF300">
        <f>IF(OR(AH300={"female","f"}),1,0)</f>
        <v>0</v>
      </c>
      <c r="AG300">
        <f>IF(OR(AH300={"m","male"}),1,0)</f>
        <v>1</v>
      </c>
      <c r="AH300" t="s">
        <v>54</v>
      </c>
      <c r="AI300">
        <v>34.050988340000004</v>
      </c>
      <c r="AJ300">
        <v>-80.820775269999999</v>
      </c>
      <c r="AK300">
        <v>34.050987999999997</v>
      </c>
      <c r="AL300">
        <v>-80.820774999999998</v>
      </c>
      <c r="AM300" t="s">
        <v>1122</v>
      </c>
      <c r="AN300" t="str">
        <f t="shared" si="85"/>
        <v>SC 29229, USA</v>
      </c>
      <c r="AO300" t="str">
        <f t="shared" si="75"/>
        <v>SC</v>
      </c>
      <c r="AP300">
        <f>IF(OR(AO300={"AZ","ID","KS","KY","LA","NM","NV","OK","SD","TX","WV"}),0,0)</f>
        <v>0</v>
      </c>
      <c r="AQ300">
        <f>IF(OR(AO300={"AR","MO","MS","MT","OH","VT"}),1,0)</f>
        <v>0</v>
      </c>
      <c r="AR300">
        <f>IF(OR(AO300={"FL","GA","ME","ND","NH","SC","TN","WA","WI","WI","WY"}),2,0)</f>
        <v>2</v>
      </c>
      <c r="AS300">
        <f>IF(OR(AO300={"LN","UT"}),3,0)</f>
        <v>0</v>
      </c>
      <c r="AT300">
        <f>IF(OR(AO300={"AL","CO","VA"}),4,0)</f>
        <v>0</v>
      </c>
      <c r="AU300">
        <f>IF(OR(AO300={"DE","MN","NC","NE","OR","PA"}),5,0)</f>
        <v>0</v>
      </c>
      <c r="AV300">
        <f>IF(OR(AO300={"LA","MI","RI"}),7,0)</f>
        <v>0</v>
      </c>
      <c r="AW300">
        <f>IF(OR(AO300={"CA","IL","MD"}),8,0)</f>
        <v>0</v>
      </c>
      <c r="AX300">
        <f>IF(OR(AO300={"CT","DC","MA"}),9,0)</f>
        <v>0</v>
      </c>
      <c r="AY300">
        <f>IF(OR(AO300={"NJ","NY"}),10,0)</f>
        <v>0</v>
      </c>
      <c r="AZ300">
        <f t="shared" si="90"/>
        <v>2</v>
      </c>
      <c r="BA300">
        <f t="shared" si="76"/>
        <v>0</v>
      </c>
      <c r="BB300">
        <f t="shared" si="77"/>
        <v>1</v>
      </c>
    </row>
    <row r="301" spans="1:54" x14ac:dyDescent="0.25">
      <c r="A301">
        <v>390</v>
      </c>
      <c r="B301" t="s">
        <v>851</v>
      </c>
      <c r="C301" t="s">
        <v>706</v>
      </c>
      <c r="D301" s="1">
        <v>28884</v>
      </c>
      <c r="E301" s="3">
        <v>0</v>
      </c>
      <c r="F301" s="3">
        <v>0</v>
      </c>
      <c r="G301" s="3">
        <v>0</v>
      </c>
      <c r="I301" s="3">
        <v>16</v>
      </c>
      <c r="J301" s="3">
        <f t="shared" si="78"/>
        <v>1</v>
      </c>
      <c r="K301" s="3">
        <f t="shared" si="79"/>
        <v>0</v>
      </c>
      <c r="L301" s="3">
        <f t="shared" si="80"/>
        <v>0</v>
      </c>
      <c r="M301" s="3">
        <f t="shared" si="81"/>
        <v>0</v>
      </c>
      <c r="N301" s="3">
        <f t="shared" si="82"/>
        <v>0</v>
      </c>
      <c r="O301" s="3">
        <f t="shared" si="83"/>
        <v>0</v>
      </c>
      <c r="P301" s="3">
        <f t="shared" si="84"/>
        <v>0</v>
      </c>
      <c r="Q301" s="3">
        <f t="shared" si="86"/>
        <v>0</v>
      </c>
      <c r="R301" s="3" t="s">
        <v>1171</v>
      </c>
      <c r="S301" t="s">
        <v>852</v>
      </c>
      <c r="T301">
        <v>2</v>
      </c>
      <c r="U301">
        <v>9</v>
      </c>
      <c r="V301">
        <v>11</v>
      </c>
      <c r="W301">
        <f t="shared" si="87"/>
        <v>0</v>
      </c>
      <c r="X301">
        <f t="shared" si="88"/>
        <v>1</v>
      </c>
      <c r="Y301" t="s">
        <v>19</v>
      </c>
      <c r="Z301">
        <f t="shared" si="89"/>
        <v>0</v>
      </c>
      <c r="AA301">
        <f>IF(OR(AE301={"Native american","native american or alaska native"}),1,0)</f>
        <v>0</v>
      </c>
      <c r="AB301">
        <f>IF(OR(AE301={"asian","asian american"}),1,0)</f>
        <v>0</v>
      </c>
      <c r="AC301">
        <f>IF(OR(AE301={"black american or african american","black"}),1,0)</f>
        <v>0</v>
      </c>
      <c r="AD301">
        <f>IF(OR(AE301={"White","White American or European American"}),1,0)</f>
        <v>1</v>
      </c>
      <c r="AE301" t="s">
        <v>61</v>
      </c>
      <c r="AF301">
        <f>IF(OR(AH301={"female","f"}),1,0)</f>
        <v>1</v>
      </c>
      <c r="AG301">
        <f>IF(OR(AH301={"m","male"}),1,0)</f>
        <v>0</v>
      </c>
      <c r="AH301" t="s">
        <v>418</v>
      </c>
      <c r="AI301">
        <v>32.863572769999998</v>
      </c>
      <c r="AJ301">
        <v>-117.1281628</v>
      </c>
      <c r="AK301">
        <v>32.863573000000002</v>
      </c>
      <c r="AL301">
        <v>-117.128163</v>
      </c>
      <c r="AM301" t="s">
        <v>1060</v>
      </c>
      <c r="AN301" t="str">
        <f t="shared" si="85"/>
        <v>CA 92145, USA</v>
      </c>
      <c r="AO301" t="str">
        <f t="shared" si="75"/>
        <v>CA</v>
      </c>
      <c r="AP301">
        <f>IF(OR(AO301={"AZ","ID","KS","KY","LA","NM","NV","OK","SD","TX","WV"}),0,0)</f>
        <v>0</v>
      </c>
      <c r="AQ301">
        <f>IF(OR(AO301={"AR","MO","MS","MT","OH","VT"}),1,0)</f>
        <v>0</v>
      </c>
      <c r="AR301">
        <f>IF(OR(AO301={"FL","GA","ME","ND","NH","SC","TN","WA","WI","WI","WY"}),2,0)</f>
        <v>0</v>
      </c>
      <c r="AS301">
        <f>IF(OR(AO301={"LN","UT"}),3,0)</f>
        <v>0</v>
      </c>
      <c r="AT301">
        <f>IF(OR(AO301={"AL","CO","VA"}),4,0)</f>
        <v>0</v>
      </c>
      <c r="AU301">
        <f>IF(OR(AO301={"DE","MN","NC","NE","OR","PA"}),5,0)</f>
        <v>0</v>
      </c>
      <c r="AV301">
        <f>IF(OR(AO301={"LA","MI","RI"}),7,0)</f>
        <v>0</v>
      </c>
      <c r="AW301">
        <f>IF(OR(AO301={"CA","IL","MD"}),8,0)</f>
        <v>8</v>
      </c>
      <c r="AX301">
        <f>IF(OR(AO301={"CT","DC","MA"}),9,0)</f>
        <v>0</v>
      </c>
      <c r="AY301">
        <f>IF(OR(AO301={"NJ","NY"}),10,0)</f>
        <v>0</v>
      </c>
      <c r="AZ301">
        <f t="shared" si="90"/>
        <v>8</v>
      </c>
      <c r="BA301">
        <f t="shared" si="76"/>
        <v>1</v>
      </c>
      <c r="BB301">
        <f t="shared" si="77"/>
        <v>0</v>
      </c>
    </row>
    <row r="302" spans="1:54" x14ac:dyDescent="0.25">
      <c r="A302">
        <v>391</v>
      </c>
      <c r="B302" t="s">
        <v>853</v>
      </c>
      <c r="C302" t="s">
        <v>854</v>
      </c>
      <c r="D302" s="1">
        <v>27953</v>
      </c>
      <c r="E302" s="3">
        <v>0</v>
      </c>
      <c r="F302" s="3">
        <v>0</v>
      </c>
      <c r="G302" s="3">
        <v>0</v>
      </c>
      <c r="I302" s="3">
        <v>37</v>
      </c>
      <c r="J302" s="3">
        <f t="shared" si="78"/>
        <v>1</v>
      </c>
      <c r="K302" s="3">
        <f t="shared" si="79"/>
        <v>0</v>
      </c>
      <c r="L302" s="3">
        <f t="shared" si="80"/>
        <v>0</v>
      </c>
      <c r="M302" s="3">
        <f t="shared" si="81"/>
        <v>0</v>
      </c>
      <c r="N302" s="3">
        <f t="shared" si="82"/>
        <v>0</v>
      </c>
      <c r="O302" s="3">
        <f t="shared" si="83"/>
        <v>0</v>
      </c>
      <c r="P302" s="3">
        <f t="shared" si="84"/>
        <v>0</v>
      </c>
      <c r="Q302" s="3">
        <f t="shared" si="86"/>
        <v>0</v>
      </c>
      <c r="R302" s="3" t="s">
        <v>1171</v>
      </c>
      <c r="S302" t="s">
        <v>855</v>
      </c>
      <c r="T302">
        <v>7</v>
      </c>
      <c r="U302">
        <v>2</v>
      </c>
      <c r="V302">
        <v>9</v>
      </c>
      <c r="W302">
        <f t="shared" si="87"/>
        <v>0</v>
      </c>
      <c r="X302">
        <f t="shared" si="88"/>
        <v>1</v>
      </c>
      <c r="Y302" t="s">
        <v>19</v>
      </c>
      <c r="Z302">
        <f t="shared" si="89"/>
        <v>0</v>
      </c>
      <c r="AA302">
        <f>IF(OR(AE302={"Native american","native american or alaska native"}),1,0)</f>
        <v>0</v>
      </c>
      <c r="AB302">
        <f>IF(OR(AE302={"asian","asian american"}),1,0)</f>
        <v>0</v>
      </c>
      <c r="AC302">
        <f>IF(OR(AE302={"black american or african american","black"}),1,0)</f>
        <v>0</v>
      </c>
      <c r="AD302">
        <f>IF(OR(AE302={"White","White American or European American"}),1,0)</f>
        <v>1</v>
      </c>
      <c r="AE302" t="s">
        <v>61</v>
      </c>
      <c r="AF302">
        <f>IF(OR(AH302={"female","f"}),1,0)</f>
        <v>0</v>
      </c>
      <c r="AG302">
        <f>IF(OR(AH302={"m","male"}),1,0)</f>
        <v>1</v>
      </c>
      <c r="AH302" t="s">
        <v>54</v>
      </c>
      <c r="AI302">
        <v>33.884042440000002</v>
      </c>
      <c r="AJ302">
        <v>-117.92785000000001</v>
      </c>
      <c r="AK302">
        <v>33.884042000000001</v>
      </c>
      <c r="AL302">
        <v>-117.92785000000001</v>
      </c>
      <c r="AM302" t="s">
        <v>1123</v>
      </c>
      <c r="AN302" t="str">
        <f t="shared" si="85"/>
        <v>CA 92835, USA</v>
      </c>
      <c r="AO302" t="str">
        <f t="shared" si="75"/>
        <v>CA</v>
      </c>
      <c r="AP302">
        <f>IF(OR(AO302={"AZ","ID","KS","KY","LA","NM","NV","OK","SD","TX","WV"}),0,0)</f>
        <v>0</v>
      </c>
      <c r="AQ302">
        <f>IF(OR(AO302={"AR","MO","MS","MT","OH","VT"}),1,0)</f>
        <v>0</v>
      </c>
      <c r="AR302">
        <f>IF(OR(AO302={"FL","GA","ME","ND","NH","SC","TN","WA","WI","WI","WY"}),2,0)</f>
        <v>0</v>
      </c>
      <c r="AS302">
        <f>IF(OR(AO302={"LN","UT"}),3,0)</f>
        <v>0</v>
      </c>
      <c r="AT302">
        <f>IF(OR(AO302={"AL","CO","VA"}),4,0)</f>
        <v>0</v>
      </c>
      <c r="AU302">
        <f>IF(OR(AO302={"DE","MN","NC","NE","OR","PA"}),5,0)</f>
        <v>0</v>
      </c>
      <c r="AV302">
        <f>IF(OR(AO302={"LA","MI","RI"}),7,0)</f>
        <v>0</v>
      </c>
      <c r="AW302">
        <f>IF(OR(AO302={"CA","IL","MD"}),8,0)</f>
        <v>8</v>
      </c>
      <c r="AX302">
        <f>IF(OR(AO302={"CT","DC","MA"}),9,0)</f>
        <v>0</v>
      </c>
      <c r="AY302">
        <f>IF(OR(AO302={"NJ","NY"}),10,0)</f>
        <v>0</v>
      </c>
      <c r="AZ302">
        <f t="shared" si="90"/>
        <v>8</v>
      </c>
      <c r="BA302">
        <f t="shared" si="76"/>
        <v>1</v>
      </c>
      <c r="BB302">
        <f t="shared" si="77"/>
        <v>0</v>
      </c>
    </row>
    <row r="303" spans="1:54" x14ac:dyDescent="0.25">
      <c r="A303">
        <v>392</v>
      </c>
      <c r="B303" t="s">
        <v>856</v>
      </c>
      <c r="C303" t="s">
        <v>423</v>
      </c>
      <c r="D303" s="1">
        <v>27809</v>
      </c>
      <c r="E303" s="3">
        <v>1</v>
      </c>
      <c r="F303" s="3">
        <v>0</v>
      </c>
      <c r="G303" s="3">
        <v>0</v>
      </c>
      <c r="I303" s="3">
        <v>18</v>
      </c>
      <c r="J303" s="3">
        <f t="shared" si="78"/>
        <v>1</v>
      </c>
      <c r="K303" s="3">
        <f t="shared" si="79"/>
        <v>0</v>
      </c>
      <c r="L303" s="3">
        <f t="shared" si="80"/>
        <v>0</v>
      </c>
      <c r="M303" s="3">
        <f t="shared" si="81"/>
        <v>0</v>
      </c>
      <c r="N303" s="3">
        <f t="shared" si="82"/>
        <v>0</v>
      </c>
      <c r="O303" s="3">
        <f t="shared" si="83"/>
        <v>0</v>
      </c>
      <c r="P303" s="3">
        <f t="shared" si="84"/>
        <v>0</v>
      </c>
      <c r="Q303" s="3">
        <f t="shared" si="86"/>
        <v>0</v>
      </c>
      <c r="R303" s="3" t="s">
        <v>1171</v>
      </c>
      <c r="S303" t="s">
        <v>857</v>
      </c>
      <c r="T303">
        <v>1</v>
      </c>
      <c r="U303">
        <v>7</v>
      </c>
      <c r="V303">
        <v>8</v>
      </c>
      <c r="W303">
        <f t="shared" si="87"/>
        <v>0</v>
      </c>
      <c r="X303">
        <f t="shared" si="88"/>
        <v>0</v>
      </c>
      <c r="Y303" t="s">
        <v>52</v>
      </c>
      <c r="Z303">
        <f t="shared" si="89"/>
        <v>0</v>
      </c>
      <c r="AA303">
        <f>IF(OR(AE303={"Native american","native american or alaska native"}),1,0)</f>
        <v>0</v>
      </c>
      <c r="AB303">
        <f>IF(OR(AE303={"asian","asian american"}),1,0)</f>
        <v>0</v>
      </c>
      <c r="AC303">
        <f>IF(OR(AE303={"black american or african american","black"}),1,0)</f>
        <v>0</v>
      </c>
      <c r="AD303">
        <f>IF(OR(AE303={"White","White American or European American"}),1,0)</f>
        <v>1</v>
      </c>
      <c r="AE303" t="s">
        <v>61</v>
      </c>
      <c r="AF303">
        <f>IF(OR(AH303={"female","f"}),1,0)</f>
        <v>0</v>
      </c>
      <c r="AG303">
        <f>IF(OR(AH303={"m","male"}),1,0)</f>
        <v>1</v>
      </c>
      <c r="AH303" t="s">
        <v>54</v>
      </c>
      <c r="AI303">
        <v>34.176220919999999</v>
      </c>
      <c r="AJ303">
        <v>-118.5399542</v>
      </c>
      <c r="AK303">
        <v>34.176220999999998</v>
      </c>
      <c r="AL303">
        <v>-118.53995399999999</v>
      </c>
      <c r="AM303" t="s">
        <v>992</v>
      </c>
      <c r="AN303" t="str">
        <f t="shared" si="85"/>
        <v>CA 91356, USA</v>
      </c>
      <c r="AO303" t="str">
        <f t="shared" si="75"/>
        <v>CA</v>
      </c>
      <c r="AP303">
        <f>IF(OR(AO303={"AZ","ID","KS","KY","LA","NM","NV","OK","SD","TX","WV"}),0,0)</f>
        <v>0</v>
      </c>
      <c r="AQ303">
        <f>IF(OR(AO303={"AR","MO","MS","MT","OH","VT"}),1,0)</f>
        <v>0</v>
      </c>
      <c r="AR303">
        <f>IF(OR(AO303={"FL","GA","ME","ND","NH","SC","TN","WA","WI","WI","WY"}),2,0)</f>
        <v>0</v>
      </c>
      <c r="AS303">
        <f>IF(OR(AO303={"LN","UT"}),3,0)</f>
        <v>0</v>
      </c>
      <c r="AT303">
        <f>IF(OR(AO303={"AL","CO","VA"}),4,0)</f>
        <v>0</v>
      </c>
      <c r="AU303">
        <f>IF(OR(AO303={"DE","MN","NC","NE","OR","PA"}),5,0)</f>
        <v>0</v>
      </c>
      <c r="AV303">
        <f>IF(OR(AO303={"LA","MI","RI"}),7,0)</f>
        <v>0</v>
      </c>
      <c r="AW303">
        <f>IF(OR(AO303={"CA","IL","MD"}),8,0)</f>
        <v>8</v>
      </c>
      <c r="AX303">
        <f>IF(OR(AO303={"CT","DC","MA"}),9,0)</f>
        <v>0</v>
      </c>
      <c r="AY303">
        <f>IF(OR(AO303={"NJ","NY"}),10,0)</f>
        <v>0</v>
      </c>
      <c r="AZ303">
        <f t="shared" si="90"/>
        <v>8</v>
      </c>
      <c r="BA303">
        <f t="shared" si="76"/>
        <v>1</v>
      </c>
      <c r="BB303">
        <f t="shared" si="77"/>
        <v>0</v>
      </c>
    </row>
    <row r="304" spans="1:54" x14ac:dyDescent="0.25">
      <c r="A304">
        <v>393</v>
      </c>
      <c r="B304" t="s">
        <v>858</v>
      </c>
      <c r="C304" t="s">
        <v>859</v>
      </c>
      <c r="D304" s="1">
        <v>27393</v>
      </c>
      <c r="E304" s="3">
        <v>0</v>
      </c>
      <c r="F304" s="3">
        <v>0</v>
      </c>
      <c r="G304" s="3">
        <v>0</v>
      </c>
      <c r="I304" s="3">
        <v>17</v>
      </c>
      <c r="J304" s="3">
        <f t="shared" si="78"/>
        <v>1</v>
      </c>
      <c r="K304" s="3">
        <f t="shared" si="79"/>
        <v>0</v>
      </c>
      <c r="L304" s="3">
        <f t="shared" si="80"/>
        <v>0</v>
      </c>
      <c r="M304" s="3">
        <f t="shared" si="81"/>
        <v>0</v>
      </c>
      <c r="N304" s="3">
        <f t="shared" si="82"/>
        <v>0</v>
      </c>
      <c r="O304" s="3">
        <f t="shared" si="83"/>
        <v>0</v>
      </c>
      <c r="P304" s="3">
        <f t="shared" si="84"/>
        <v>0</v>
      </c>
      <c r="Q304" s="3">
        <f t="shared" si="86"/>
        <v>0</v>
      </c>
      <c r="R304" s="3" t="s">
        <v>1171</v>
      </c>
      <c r="S304" t="s">
        <v>860</v>
      </c>
      <c r="T304">
        <v>3</v>
      </c>
      <c r="U304">
        <v>7</v>
      </c>
      <c r="V304">
        <v>10</v>
      </c>
      <c r="W304">
        <f t="shared" si="87"/>
        <v>1</v>
      </c>
      <c r="X304">
        <f t="shared" si="88"/>
        <v>0</v>
      </c>
      <c r="Y304" t="s">
        <v>144</v>
      </c>
      <c r="Z304">
        <f t="shared" si="89"/>
        <v>0</v>
      </c>
      <c r="AA304">
        <f>IF(OR(AE304={"Native american","native american or alaska native"}),1,0)</f>
        <v>0</v>
      </c>
      <c r="AB304">
        <f>IF(OR(AE304={"asian","asian american"}),1,0)</f>
        <v>0</v>
      </c>
      <c r="AC304">
        <f>IF(OR(AE304={"black american or african american","black"}),1,0)</f>
        <v>0</v>
      </c>
      <c r="AD304">
        <f>IF(OR(AE304={"White","White American or European American"}),1,0)</f>
        <v>1</v>
      </c>
      <c r="AE304" t="s">
        <v>61</v>
      </c>
      <c r="AF304">
        <f>IF(OR(AH304={"female","f"}),1,0)</f>
        <v>0</v>
      </c>
      <c r="AG304">
        <f>IF(OR(AH304={"m","male"}),1,0)</f>
        <v>1</v>
      </c>
      <c r="AH304" t="s">
        <v>54</v>
      </c>
      <c r="AI304">
        <v>42.081853690000003</v>
      </c>
      <c r="AJ304">
        <v>-78.432139219999996</v>
      </c>
      <c r="AK304">
        <v>42.081854</v>
      </c>
      <c r="AL304">
        <v>-78.432139000000006</v>
      </c>
      <c r="AM304" t="s">
        <v>1124</v>
      </c>
      <c r="AN304" t="str">
        <f t="shared" si="85"/>
        <v>NY 14760, USA</v>
      </c>
      <c r="AO304" t="str">
        <f t="shared" si="75"/>
        <v>NY</v>
      </c>
      <c r="AP304">
        <f>IF(OR(AO304={"AZ","ID","KS","KY","LA","NM","NV","OK","SD","TX","WV"}),0,0)</f>
        <v>0</v>
      </c>
      <c r="AQ304">
        <f>IF(OR(AO304={"AR","MO","MS","MT","OH","VT"}),1,0)</f>
        <v>0</v>
      </c>
      <c r="AR304">
        <f>IF(OR(AO304={"FL","GA","ME","ND","NH","SC","TN","WA","WI","WI","WY"}),2,0)</f>
        <v>0</v>
      </c>
      <c r="AS304">
        <f>IF(OR(AO304={"LN","UT"}),3,0)</f>
        <v>0</v>
      </c>
      <c r="AT304">
        <f>IF(OR(AO304={"AL","CO","VA"}),4,0)</f>
        <v>0</v>
      </c>
      <c r="AU304">
        <f>IF(OR(AO304={"DE","MN","NC","NE","OR","PA"}),5,0)</f>
        <v>0</v>
      </c>
      <c r="AV304">
        <f>IF(OR(AO304={"LA","MI","RI"}),7,0)</f>
        <v>0</v>
      </c>
      <c r="AW304">
        <f>IF(OR(AO304={"CA","IL","MD"}),8,0)</f>
        <v>0</v>
      </c>
      <c r="AX304">
        <f>IF(OR(AO304={"CT","DC","MA"}),9,0)</f>
        <v>0</v>
      </c>
      <c r="AY304">
        <f>IF(OR(AO304={"NJ","NY"}),10,0)</f>
        <v>10</v>
      </c>
      <c r="AZ304">
        <f t="shared" si="90"/>
        <v>10</v>
      </c>
      <c r="BA304">
        <f t="shared" si="76"/>
        <v>1</v>
      </c>
      <c r="BB304">
        <f t="shared" si="77"/>
        <v>0</v>
      </c>
    </row>
    <row r="305" spans="1:54" x14ac:dyDescent="0.25">
      <c r="A305">
        <v>394</v>
      </c>
      <c r="B305" t="s">
        <v>861</v>
      </c>
      <c r="C305" t="s">
        <v>632</v>
      </c>
      <c r="D305" s="1">
        <v>27046</v>
      </c>
      <c r="E305" s="3">
        <v>0</v>
      </c>
      <c r="F305" s="3">
        <v>1</v>
      </c>
      <c r="G305" s="3">
        <v>0</v>
      </c>
      <c r="I305" s="3">
        <v>14</v>
      </c>
      <c r="J305" s="3">
        <f t="shared" si="78"/>
        <v>1</v>
      </c>
      <c r="K305" s="3">
        <f t="shared" si="79"/>
        <v>0</v>
      </c>
      <c r="L305" s="3">
        <f t="shared" si="80"/>
        <v>0</v>
      </c>
      <c r="M305" s="3">
        <f t="shared" si="81"/>
        <v>0</v>
      </c>
      <c r="N305" s="3">
        <f t="shared" si="82"/>
        <v>0</v>
      </c>
      <c r="O305" s="3">
        <f t="shared" si="83"/>
        <v>0</v>
      </c>
      <c r="P305" s="3">
        <f t="shared" si="84"/>
        <v>0</v>
      </c>
      <c r="Q305" s="3">
        <f t="shared" si="86"/>
        <v>0</v>
      </c>
      <c r="R305" s="3" t="s">
        <v>1171</v>
      </c>
      <c r="S305" t="s">
        <v>862</v>
      </c>
      <c r="T305">
        <v>1</v>
      </c>
      <c r="U305">
        <v>3</v>
      </c>
      <c r="V305">
        <v>4</v>
      </c>
      <c r="W305">
        <f t="shared" si="87"/>
        <v>0</v>
      </c>
      <c r="X305">
        <f t="shared" si="88"/>
        <v>1</v>
      </c>
      <c r="Y305" t="s">
        <v>19</v>
      </c>
      <c r="Z305">
        <f t="shared" si="89"/>
        <v>0</v>
      </c>
      <c r="AA305">
        <f>IF(OR(AE305={"Native american","native american or alaska native"}),1,0)</f>
        <v>0</v>
      </c>
      <c r="AB305">
        <f>IF(OR(AE305={"asian","asian american"}),1,0)</f>
        <v>0</v>
      </c>
      <c r="AC305">
        <f>IF(OR(AE305={"black american or african american","black"}),1,0)</f>
        <v>0</v>
      </c>
      <c r="AD305">
        <f>IF(OR(AE305={"White","White American or European American"}),1,0)</f>
        <v>0</v>
      </c>
      <c r="AE305" t="s">
        <v>52</v>
      </c>
      <c r="AF305">
        <f>IF(OR(AH305={"female","f"}),1,0)</f>
        <v>0</v>
      </c>
      <c r="AG305">
        <f>IF(OR(AH305={"m","male"}),1,0)</f>
        <v>1</v>
      </c>
      <c r="AH305" t="s">
        <v>54</v>
      </c>
      <c r="AI305">
        <v>41.839280449999997</v>
      </c>
      <c r="AJ305">
        <v>-87.688181450000002</v>
      </c>
      <c r="AK305">
        <v>41.839280000000002</v>
      </c>
      <c r="AL305">
        <v>-87.688181</v>
      </c>
      <c r="AM305" t="s">
        <v>1057</v>
      </c>
      <c r="AN305" t="str">
        <f t="shared" si="85"/>
        <v>IL 60608, USA</v>
      </c>
      <c r="AO305" t="str">
        <f t="shared" si="75"/>
        <v>IL</v>
      </c>
      <c r="AP305">
        <f>IF(OR(AO305={"AZ","ID","KS","KY","LA","NM","NV","OK","SD","TX","WV"}),0,0)</f>
        <v>0</v>
      </c>
      <c r="AQ305">
        <f>IF(OR(AO305={"AR","MO","MS","MT","OH","VT"}),1,0)</f>
        <v>0</v>
      </c>
      <c r="AR305">
        <f>IF(OR(AO305={"FL","GA","ME","ND","NH","SC","TN","WA","WI","WI","WY"}),2,0)</f>
        <v>0</v>
      </c>
      <c r="AS305">
        <f>IF(OR(AO305={"LN","UT"}),3,0)</f>
        <v>0</v>
      </c>
      <c r="AT305">
        <f>IF(OR(AO305={"AL","CO","VA"}),4,0)</f>
        <v>0</v>
      </c>
      <c r="AU305">
        <f>IF(OR(AO305={"DE","MN","NC","NE","OR","PA"}),5,0)</f>
        <v>0</v>
      </c>
      <c r="AV305">
        <f>IF(OR(AO305={"LA","MI","RI"}),7,0)</f>
        <v>0</v>
      </c>
      <c r="AW305">
        <f>IF(OR(AO305={"CA","IL","MD"}),8,0)</f>
        <v>8</v>
      </c>
      <c r="AX305">
        <f>IF(OR(AO305={"CT","DC","MA"}),9,0)</f>
        <v>0</v>
      </c>
      <c r="AY305">
        <f>IF(OR(AO305={"NJ","NY"}),10,0)</f>
        <v>0</v>
      </c>
      <c r="AZ305">
        <f t="shared" si="90"/>
        <v>8</v>
      </c>
      <c r="BA305">
        <f t="shared" si="76"/>
        <v>1</v>
      </c>
      <c r="BB305">
        <f t="shared" si="77"/>
        <v>0</v>
      </c>
    </row>
    <row r="306" spans="1:54" x14ac:dyDescent="0.25">
      <c r="A306">
        <v>395</v>
      </c>
      <c r="B306" t="s">
        <v>863</v>
      </c>
      <c r="C306" t="s">
        <v>394</v>
      </c>
      <c r="D306" s="1">
        <v>26664</v>
      </c>
      <c r="E306" s="3">
        <v>0</v>
      </c>
      <c r="F306" s="3">
        <v>0</v>
      </c>
      <c r="G306" s="3">
        <v>1</v>
      </c>
      <c r="I306" s="3">
        <v>23</v>
      </c>
      <c r="J306" s="3">
        <f t="shared" si="78"/>
        <v>0</v>
      </c>
      <c r="K306" s="3">
        <f t="shared" si="79"/>
        <v>0</v>
      </c>
      <c r="L306" s="3">
        <f t="shared" si="80"/>
        <v>0</v>
      </c>
      <c r="M306" s="3">
        <f t="shared" si="81"/>
        <v>0</v>
      </c>
      <c r="N306" s="3">
        <f t="shared" si="82"/>
        <v>1</v>
      </c>
      <c r="O306" s="3">
        <f t="shared" si="83"/>
        <v>0</v>
      </c>
      <c r="P306" s="3">
        <f t="shared" si="84"/>
        <v>0</v>
      </c>
      <c r="Q306" s="3">
        <f t="shared" si="86"/>
        <v>0</v>
      </c>
      <c r="R306" s="3" t="s">
        <v>1167</v>
      </c>
      <c r="S306" t="s">
        <v>864</v>
      </c>
      <c r="T306">
        <v>10</v>
      </c>
      <c r="U306">
        <v>13</v>
      </c>
      <c r="V306">
        <v>22</v>
      </c>
      <c r="W306">
        <f t="shared" si="87"/>
        <v>0</v>
      </c>
      <c r="X306">
        <f t="shared" si="88"/>
        <v>1</v>
      </c>
      <c r="Y306" t="s">
        <v>19</v>
      </c>
      <c r="Z306">
        <f t="shared" si="89"/>
        <v>0</v>
      </c>
      <c r="AA306">
        <f>IF(OR(AE306={"Native american","native american or alaska native"}),1,0)</f>
        <v>0</v>
      </c>
      <c r="AB306">
        <f>IF(OR(AE306={"asian","asian american"}),1,0)</f>
        <v>0</v>
      </c>
      <c r="AC306">
        <f>IF(OR(AE306={"black american or african american","black"}),1,0)</f>
        <v>1</v>
      </c>
      <c r="AD306">
        <f>IF(OR(AE306={"White","White American or European American"}),1,0)</f>
        <v>0</v>
      </c>
      <c r="AE306" t="s">
        <v>53</v>
      </c>
      <c r="AF306">
        <f>IF(OR(AH306={"female","f"}),1,0)</f>
        <v>0</v>
      </c>
      <c r="AG306">
        <f>IF(OR(AH306={"m","male"}),1,0)</f>
        <v>1</v>
      </c>
      <c r="AH306" t="s">
        <v>54</v>
      </c>
      <c r="AI306">
        <v>30.068724199999998</v>
      </c>
      <c r="AJ306">
        <v>-89.931474120000004</v>
      </c>
      <c r="AK306">
        <v>30.068724</v>
      </c>
      <c r="AL306">
        <v>-89.931473999999994</v>
      </c>
      <c r="AM306" t="s">
        <v>985</v>
      </c>
      <c r="AN306" t="str">
        <f t="shared" si="85"/>
        <v>LA 70129, USA</v>
      </c>
      <c r="AO306" t="str">
        <f t="shared" si="75"/>
        <v>LA</v>
      </c>
      <c r="AP306">
        <f>IF(OR(AO306={"AZ","ID","KS","KY","LA","NM","NV","OK","SD","TX","WV"}),0,0)</f>
        <v>0</v>
      </c>
      <c r="AQ306">
        <f>IF(OR(AO306={"AR","MO","MS","MT","OH","VT"}),1,0)</f>
        <v>0</v>
      </c>
      <c r="AR306">
        <f>IF(OR(AO306={"FL","GA","ME","ND","NH","SC","TN","WA","WI","WI","WY"}),2,0)</f>
        <v>0</v>
      </c>
      <c r="AS306">
        <f>IF(OR(AO306={"LN","UT"}),3,0)</f>
        <v>0</v>
      </c>
      <c r="AT306">
        <f>IF(OR(AO306={"AL","CO","VA"}),4,0)</f>
        <v>0</v>
      </c>
      <c r="AU306">
        <f>IF(OR(AO306={"DE","MN","NC","NE","OR","PA"}),5,0)</f>
        <v>0</v>
      </c>
      <c r="AV306">
        <f>IF(OR(AO306={"LA","MI","RI"}),7,0)</f>
        <v>7</v>
      </c>
      <c r="AW306">
        <f>IF(OR(AO306={"CA","IL","MD"}),8,0)</f>
        <v>0</v>
      </c>
      <c r="AX306">
        <f>IF(OR(AO306={"CT","DC","MA"}),9,0)</f>
        <v>0</v>
      </c>
      <c r="AY306">
        <f>IF(OR(AO306={"NJ","NY"}),10,0)</f>
        <v>0</v>
      </c>
      <c r="AZ306">
        <f t="shared" si="90"/>
        <v>7</v>
      </c>
      <c r="BA306">
        <f t="shared" si="76"/>
        <v>1</v>
      </c>
      <c r="BB306">
        <f t="shared" si="77"/>
        <v>0</v>
      </c>
    </row>
    <row r="307" spans="1:54" x14ac:dyDescent="0.25">
      <c r="A307">
        <v>396</v>
      </c>
      <c r="B307" t="s">
        <v>865</v>
      </c>
      <c r="C307" t="s">
        <v>866</v>
      </c>
      <c r="D307" s="1">
        <v>26248</v>
      </c>
      <c r="E307" s="3">
        <v>0</v>
      </c>
      <c r="F307" s="3">
        <v>1</v>
      </c>
      <c r="G307" s="3">
        <v>0</v>
      </c>
      <c r="I307" s="3" t="s">
        <v>1159</v>
      </c>
      <c r="J307" s="3">
        <f t="shared" si="78"/>
        <v>1</v>
      </c>
      <c r="K307" s="3">
        <f t="shared" si="79"/>
        <v>0</v>
      </c>
      <c r="L307" s="3">
        <f t="shared" si="80"/>
        <v>0</v>
      </c>
      <c r="M307" s="3">
        <f t="shared" si="81"/>
        <v>0</v>
      </c>
      <c r="N307" s="3">
        <f t="shared" si="82"/>
        <v>0</v>
      </c>
      <c r="O307" s="3">
        <f t="shared" si="83"/>
        <v>0</v>
      </c>
      <c r="P307" s="3">
        <f t="shared" si="84"/>
        <v>0</v>
      </c>
      <c r="Q307" s="3">
        <f t="shared" si="86"/>
        <v>0</v>
      </c>
      <c r="R307" s="3" t="s">
        <v>1171</v>
      </c>
      <c r="S307" t="s">
        <v>867</v>
      </c>
      <c r="T307">
        <v>2</v>
      </c>
      <c r="U307">
        <v>4</v>
      </c>
      <c r="V307">
        <v>5</v>
      </c>
      <c r="W307">
        <f t="shared" si="87"/>
        <v>0</v>
      </c>
      <c r="X307">
        <f t="shared" si="88"/>
        <v>1</v>
      </c>
      <c r="Y307" t="s">
        <v>19</v>
      </c>
      <c r="Z307">
        <f t="shared" si="89"/>
        <v>0</v>
      </c>
      <c r="AA307">
        <f>IF(OR(AE307={"Native american","native american or alaska native"}),1,0)</f>
        <v>0</v>
      </c>
      <c r="AB307">
        <f>IF(OR(AE307={"asian","asian american"}),1,0)</f>
        <v>0</v>
      </c>
      <c r="AC307">
        <f>IF(OR(AE307={"black american or african american","black"}),1,0)</f>
        <v>0</v>
      </c>
      <c r="AD307">
        <f>IF(OR(AE307={"White","White American or European American"}),1,0)</f>
        <v>1</v>
      </c>
      <c r="AE307" t="s">
        <v>61</v>
      </c>
      <c r="AF307">
        <f>IF(OR(AH307={"female","f"}),1,0)</f>
        <v>0</v>
      </c>
      <c r="AG307">
        <f>IF(OR(AH307={"m","male"}),1,0)</f>
        <v>1</v>
      </c>
      <c r="AH307" t="s">
        <v>54</v>
      </c>
      <c r="AI307">
        <v>47.673673749999999</v>
      </c>
      <c r="AJ307">
        <v>-117.41598430000001</v>
      </c>
      <c r="AK307">
        <v>47.673673999999998</v>
      </c>
      <c r="AL307">
        <v>-117.41598399999999</v>
      </c>
      <c r="AM307" t="s">
        <v>1125</v>
      </c>
      <c r="AN307" t="str">
        <f t="shared" si="85"/>
        <v>WA 99205, USA</v>
      </c>
      <c r="AO307" t="str">
        <f t="shared" si="75"/>
        <v>WA</v>
      </c>
      <c r="AP307">
        <f>IF(OR(AO307={"AZ","ID","KS","KY","LA","NM","NV","OK","SD","TX","WV"}),0,0)</f>
        <v>0</v>
      </c>
      <c r="AQ307">
        <f>IF(OR(AO307={"AR","MO","MS","MT","OH","VT"}),1,0)</f>
        <v>0</v>
      </c>
      <c r="AR307">
        <f>IF(OR(AO307={"FL","GA","ME","ND","NH","SC","TN","WA","WI","WI","WY"}),2,0)</f>
        <v>2</v>
      </c>
      <c r="AS307">
        <f>IF(OR(AO307={"LN","UT"}),3,0)</f>
        <v>0</v>
      </c>
      <c r="AT307">
        <f>IF(OR(AO307={"AL","CO","VA"}),4,0)</f>
        <v>0</v>
      </c>
      <c r="AU307">
        <f>IF(OR(AO307={"DE","MN","NC","NE","OR","PA"}),5,0)</f>
        <v>0</v>
      </c>
      <c r="AV307">
        <f>IF(OR(AO307={"LA","MI","RI"}),7,0)</f>
        <v>0</v>
      </c>
      <c r="AW307">
        <f>IF(OR(AO307={"CA","IL","MD"}),8,0)</f>
        <v>0</v>
      </c>
      <c r="AX307">
        <f>IF(OR(AO307={"CT","DC","MA"}),9,0)</f>
        <v>0</v>
      </c>
      <c r="AY307">
        <f>IF(OR(AO307={"NJ","NY"}),10,0)</f>
        <v>0</v>
      </c>
      <c r="AZ307">
        <f t="shared" si="90"/>
        <v>2</v>
      </c>
      <c r="BA307">
        <f t="shared" si="76"/>
        <v>0</v>
      </c>
      <c r="BB307">
        <f t="shared" si="77"/>
        <v>1</v>
      </c>
    </row>
    <row r="308" spans="1:54" x14ac:dyDescent="0.25">
      <c r="A308">
        <v>397</v>
      </c>
      <c r="B308" t="s">
        <v>868</v>
      </c>
      <c r="C308" t="s">
        <v>320</v>
      </c>
      <c r="D308" s="1">
        <v>24423</v>
      </c>
      <c r="E308" s="3">
        <v>0</v>
      </c>
      <c r="F308" s="3">
        <v>0</v>
      </c>
      <c r="G308" s="3">
        <v>0</v>
      </c>
      <c r="I308" s="3">
        <v>18</v>
      </c>
      <c r="J308" s="3">
        <f t="shared" si="78"/>
        <v>0</v>
      </c>
      <c r="K308" s="3">
        <f t="shared" si="79"/>
        <v>0</v>
      </c>
      <c r="L308" s="3">
        <f t="shared" si="80"/>
        <v>0</v>
      </c>
      <c r="M308" s="3">
        <f t="shared" si="81"/>
        <v>0</v>
      </c>
      <c r="N308" s="3">
        <f t="shared" si="82"/>
        <v>0</v>
      </c>
      <c r="O308" s="3">
        <f t="shared" si="83"/>
        <v>0</v>
      </c>
      <c r="P308" s="3">
        <f t="shared" si="84"/>
        <v>1</v>
      </c>
      <c r="Q308" s="3">
        <f t="shared" si="86"/>
        <v>0</v>
      </c>
      <c r="R308" s="3" t="s">
        <v>1163</v>
      </c>
      <c r="S308" t="s">
        <v>869</v>
      </c>
      <c r="T308">
        <v>5</v>
      </c>
      <c r="U308">
        <v>1</v>
      </c>
      <c r="V308">
        <v>6</v>
      </c>
      <c r="W308">
        <f t="shared" si="87"/>
        <v>0</v>
      </c>
      <c r="X308">
        <f t="shared" si="88"/>
        <v>1</v>
      </c>
      <c r="Y308" t="s">
        <v>19</v>
      </c>
      <c r="Z308">
        <f t="shared" si="89"/>
        <v>0</v>
      </c>
      <c r="AA308">
        <f>IF(OR(AE308={"Native american","native american or alaska native"}),1,0)</f>
        <v>0</v>
      </c>
      <c r="AB308">
        <f>IF(OR(AE308={"asian","asian american"}),1,0)</f>
        <v>0</v>
      </c>
      <c r="AC308">
        <f>IF(OR(AE308={"black american or african american","black"}),1,0)</f>
        <v>0</v>
      </c>
      <c r="AD308">
        <f>IF(OR(AE308={"White","White American or European American"}),1,0)</f>
        <v>1</v>
      </c>
      <c r="AE308" t="s">
        <v>61</v>
      </c>
      <c r="AF308">
        <f>IF(OR(AH308={"female","f"}),1,0)</f>
        <v>0</v>
      </c>
      <c r="AG308">
        <f>IF(OR(AH308={"m","male"}),1,0)</f>
        <v>1</v>
      </c>
      <c r="AH308" t="s">
        <v>54</v>
      </c>
      <c r="AI308">
        <v>33.42268696</v>
      </c>
      <c r="AJ308">
        <v>-111.81632020000001</v>
      </c>
      <c r="AK308">
        <v>33.422687000000003</v>
      </c>
      <c r="AL308">
        <v>-111.81632</v>
      </c>
      <c r="AM308" t="s">
        <v>961</v>
      </c>
      <c r="AN308" t="str">
        <f t="shared" ref="AN308:AN309" si="91">RIGHT(AM308,13)</f>
        <v>AZ 85203, USA</v>
      </c>
      <c r="AO308" t="str">
        <f t="shared" si="75"/>
        <v>AZ</v>
      </c>
      <c r="AP308">
        <f>IF(OR(AO308={"AZ","ID","KS","KY","LA","NM","NV","OK","SD","TX","WV"}),0,0)</f>
        <v>0</v>
      </c>
      <c r="AQ308">
        <f>IF(OR(AO308={"AR","MO","MS","MT","OH","VT"}),1,0)</f>
        <v>0</v>
      </c>
      <c r="AR308">
        <f>IF(OR(AO308={"FL","GA","ME","ND","NH","SC","TN","WA","WI","WI","WY"}),2,0)</f>
        <v>0</v>
      </c>
      <c r="AS308">
        <f>IF(OR(AO308={"LN","UT"}),3,0)</f>
        <v>0</v>
      </c>
      <c r="AT308">
        <f>IF(OR(AO308={"AL","CO","VA"}),4,0)</f>
        <v>0</v>
      </c>
      <c r="AU308">
        <f>IF(OR(AO308={"DE","MN","NC","NE","OR","PA"}),5,0)</f>
        <v>0</v>
      </c>
      <c r="AV308">
        <f>IF(OR(AO308={"LA","MI","RI"}),7,0)</f>
        <v>0</v>
      </c>
      <c r="AW308">
        <f>IF(OR(AO308={"CA","IL","MD"}),8,0)</f>
        <v>0</v>
      </c>
      <c r="AX308">
        <f>IF(OR(AO308={"CT","DC","MA"}),9,0)</f>
        <v>0</v>
      </c>
      <c r="AY308">
        <f>IF(OR(AO308={"NJ","NY"}),10,0)</f>
        <v>0</v>
      </c>
      <c r="AZ308">
        <f t="shared" si="90"/>
        <v>0</v>
      </c>
      <c r="BA308">
        <f t="shared" si="76"/>
        <v>0</v>
      </c>
      <c r="BB308">
        <f t="shared" si="77"/>
        <v>1</v>
      </c>
    </row>
    <row r="309" spans="1:54" x14ac:dyDescent="0.25">
      <c r="A309">
        <v>398</v>
      </c>
      <c r="B309" t="s">
        <v>870</v>
      </c>
      <c r="C309" t="s">
        <v>871</v>
      </c>
      <c r="D309" s="1">
        <v>24320</v>
      </c>
      <c r="E309" s="3">
        <v>0</v>
      </c>
      <c r="F309" s="3">
        <v>0</v>
      </c>
      <c r="G309" s="3">
        <v>0</v>
      </c>
      <c r="I309" s="3">
        <v>25</v>
      </c>
      <c r="J309" s="3">
        <f t="shared" si="78"/>
        <v>1</v>
      </c>
      <c r="K309" s="3">
        <f t="shared" si="79"/>
        <v>0</v>
      </c>
      <c r="L309" s="3">
        <f t="shared" si="80"/>
        <v>0</v>
      </c>
      <c r="M309" s="3">
        <f t="shared" si="81"/>
        <v>0</v>
      </c>
      <c r="N309" s="3">
        <f t="shared" si="82"/>
        <v>0</v>
      </c>
      <c r="O309" s="3">
        <f t="shared" si="83"/>
        <v>0</v>
      </c>
      <c r="P309" s="3">
        <f t="shared" si="84"/>
        <v>0</v>
      </c>
      <c r="Q309" s="3">
        <f t="shared" si="86"/>
        <v>0</v>
      </c>
      <c r="R309" s="3" t="s">
        <v>1171</v>
      </c>
      <c r="S309" t="s">
        <v>872</v>
      </c>
      <c r="T309">
        <v>17</v>
      </c>
      <c r="U309">
        <v>32</v>
      </c>
      <c r="V309">
        <v>48</v>
      </c>
      <c r="W309">
        <f t="shared" si="87"/>
        <v>0</v>
      </c>
      <c r="X309">
        <f t="shared" si="88"/>
        <v>1</v>
      </c>
      <c r="Y309" t="s">
        <v>19</v>
      </c>
      <c r="Z309">
        <f t="shared" si="89"/>
        <v>0</v>
      </c>
      <c r="AA309">
        <f>IF(OR(AE309={"Native american","native american or alaska native"}),1,0)</f>
        <v>0</v>
      </c>
      <c r="AB309">
        <f>IF(OR(AE309={"asian","asian american"}),1,0)</f>
        <v>0</v>
      </c>
      <c r="AC309">
        <f>IF(OR(AE309={"black american or african american","black"}),1,0)</f>
        <v>0</v>
      </c>
      <c r="AD309">
        <f>IF(OR(AE309={"White","White American or European American"}),1,0)</f>
        <v>1</v>
      </c>
      <c r="AE309" t="s">
        <v>61</v>
      </c>
      <c r="AF309">
        <f>IF(OR(AH309={"female","f"}),1,0)</f>
        <v>0</v>
      </c>
      <c r="AG309">
        <f>IF(OR(AH309={"m","male"}),1,0)</f>
        <v>1</v>
      </c>
      <c r="AH309" t="s">
        <v>54</v>
      </c>
      <c r="AI309">
        <v>30.198887299999999</v>
      </c>
      <c r="AJ309">
        <v>-97.844159489999996</v>
      </c>
      <c r="AK309">
        <v>30.198886999999999</v>
      </c>
      <c r="AL309">
        <v>-97.844159000000005</v>
      </c>
      <c r="AM309" t="s">
        <v>1126</v>
      </c>
      <c r="AN309" t="str">
        <f t="shared" si="91"/>
        <v>TX 78745, USA</v>
      </c>
      <c r="AO309" t="str">
        <f t="shared" si="75"/>
        <v>TX</v>
      </c>
      <c r="AP309">
        <f>IF(OR(AO309={"AZ","ID","KS","KY","LA","NM","NV","OK","SD","TX","WV"}),0,0)</f>
        <v>0</v>
      </c>
      <c r="AQ309">
        <f>IF(OR(AO309={"AR","MO","MS","MT","OH","VT"}),1,0)</f>
        <v>0</v>
      </c>
      <c r="AR309">
        <f>IF(OR(AO309={"FL","GA","ME","ND","NH","SC","TN","WA","WI","WI","WY"}),2,0)</f>
        <v>0</v>
      </c>
      <c r="AS309">
        <f>IF(OR(AO309={"LN","UT"}),3,0)</f>
        <v>0</v>
      </c>
      <c r="AT309">
        <f>IF(OR(AO309={"AL","CO","VA"}),4,0)</f>
        <v>0</v>
      </c>
      <c r="AU309">
        <f>IF(OR(AO309={"DE","MN","NC","NE","OR","PA"}),5,0)</f>
        <v>0</v>
      </c>
      <c r="AV309">
        <f>IF(OR(AO309={"LA","MI","RI"}),7,0)</f>
        <v>0</v>
      </c>
      <c r="AW309">
        <f>IF(OR(AO309={"CA","IL","MD"}),8,0)</f>
        <v>0</v>
      </c>
      <c r="AX309">
        <f>IF(OR(AO309={"CT","DC","MA"}),9,0)</f>
        <v>0</v>
      </c>
      <c r="AY309">
        <f>IF(OR(AO309={"NJ","NY"}),10,0)</f>
        <v>0</v>
      </c>
      <c r="AZ309">
        <f t="shared" si="90"/>
        <v>0</v>
      </c>
      <c r="BA309">
        <f t="shared" si="76"/>
        <v>0</v>
      </c>
      <c r="BB309">
        <f t="shared" si="77"/>
        <v>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Mass Shootings Dataset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simeon wilson</dc:creator>
  <cp:lastModifiedBy>simeon</cp:lastModifiedBy>
  <dcterms:created xsi:type="dcterms:W3CDTF">2017-10-08T06:59:10Z</dcterms:created>
  <dcterms:modified xsi:type="dcterms:W3CDTF">2019-03-01T20:51:32Z</dcterms:modified>
</cp:coreProperties>
</file>