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10 Pro x64\Documents\Universita\Unige\Energie rinnovabili\Assignment2\"/>
    </mc:Choice>
  </mc:AlternateContent>
  <xr:revisionPtr revIDLastSave="0" documentId="13_ncr:1_{7F21F4C1-1C32-4F9A-AC16-230FA23476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1" i="1"/>
  <c r="B32" i="1"/>
  <c r="B22" i="1"/>
  <c r="B23" i="1"/>
  <c r="B24" i="1"/>
  <c r="B25" i="1"/>
  <c r="B26" i="1"/>
  <c r="B27" i="1"/>
  <c r="B28" i="1"/>
  <c r="B29" i="1"/>
  <c r="B30" i="1"/>
  <c r="B21" i="1"/>
  <c r="B16" i="1"/>
  <c r="B17" i="1"/>
  <c r="B18" i="1"/>
  <c r="B19" i="1"/>
  <c r="B20" i="1"/>
  <c r="B15" i="1"/>
  <c r="L7" i="1"/>
  <c r="L8" i="1"/>
  <c r="L9" i="1"/>
  <c r="L10" i="1"/>
  <c r="L6" i="1"/>
  <c r="K7" i="1"/>
  <c r="K8" i="1"/>
  <c r="K9" i="1"/>
  <c r="K10" i="1"/>
  <c r="K6" i="1"/>
  <c r="N6" i="1"/>
  <c r="R6" i="1" s="1"/>
  <c r="O8" i="1"/>
  <c r="S8" i="1" s="1"/>
  <c r="O9" i="1"/>
  <c r="O6" i="1"/>
  <c r="S6" i="1" s="1"/>
  <c r="N8" i="1"/>
  <c r="R8" i="1" s="1"/>
  <c r="N9" i="1"/>
  <c r="R9" i="1" s="1"/>
  <c r="C10" i="1"/>
  <c r="E10" i="1" s="1"/>
  <c r="H10" i="1" s="1"/>
  <c r="N10" i="1" s="1"/>
  <c r="R10" i="1" s="1"/>
  <c r="F8" i="1"/>
  <c r="E8" i="1"/>
  <c r="H8" i="1" s="1"/>
  <c r="F6" i="1"/>
  <c r="E6" i="1"/>
  <c r="E7" i="1"/>
  <c r="F9" i="1"/>
  <c r="E9" i="1"/>
  <c r="H9" i="1" s="1"/>
  <c r="C7" i="1"/>
  <c r="F7" i="1" s="1"/>
  <c r="I7" i="1" s="1"/>
  <c r="O7" i="1" s="1"/>
  <c r="S7" i="1" s="1"/>
  <c r="I8" i="1"/>
  <c r="I9" i="1"/>
  <c r="C8" i="1"/>
  <c r="C9" i="1"/>
  <c r="C6" i="1"/>
  <c r="P8" i="1" l="1"/>
  <c r="P9" i="1"/>
  <c r="S9" i="1"/>
  <c r="P6" i="1"/>
  <c r="F10" i="1"/>
  <c r="I10" i="1" s="1"/>
  <c r="O10" i="1" s="1"/>
  <c r="I6" i="1"/>
  <c r="H6" i="1"/>
  <c r="H7" i="1"/>
  <c r="N7" i="1" s="1"/>
  <c r="R7" i="1" s="1"/>
  <c r="P7" i="1" l="1"/>
  <c r="S10" i="1"/>
  <c r="P10" i="1"/>
</calcChain>
</file>

<file path=xl/sharedStrings.xml><?xml version="1.0" encoding="utf-8"?>
<sst xmlns="http://schemas.openxmlformats.org/spreadsheetml/2006/main" count="23" uniqueCount="23">
  <si>
    <t>Assignment 2</t>
  </si>
  <si>
    <t>Lat. Φ [°]</t>
  </si>
  <si>
    <t>Long. [°]</t>
  </si>
  <si>
    <r>
      <t>γ</t>
    </r>
    <r>
      <rPr>
        <b/>
        <vertAlign val="subscript"/>
        <sz val="11"/>
        <color theme="1"/>
        <rFont val="Calibri"/>
        <family val="2"/>
      </rPr>
      <t>sup</t>
    </r>
    <r>
      <rPr>
        <b/>
        <sz val="11"/>
        <color theme="1"/>
        <rFont val="Calibri"/>
        <family val="2"/>
      </rPr>
      <t xml:space="preserve"> [°]</t>
    </r>
  </si>
  <si>
    <t>n</t>
  </si>
  <si>
    <t>δ</t>
  </si>
  <si>
    <r>
      <t>ω</t>
    </r>
    <r>
      <rPr>
        <b/>
        <sz val="9"/>
        <color theme="1"/>
        <rFont val="Calibri"/>
        <family val="2"/>
      </rPr>
      <t>sr</t>
    </r>
  </si>
  <si>
    <r>
      <t>ω</t>
    </r>
    <r>
      <rPr>
        <b/>
        <sz val="9"/>
        <color theme="1"/>
        <rFont val="Calibri"/>
        <family val="2"/>
      </rPr>
      <t>ss</t>
    </r>
  </si>
  <si>
    <r>
      <t>τ</t>
    </r>
    <r>
      <rPr>
        <b/>
        <sz val="9"/>
        <color theme="1"/>
        <rFont val="Aptos Narrow"/>
        <family val="2"/>
        <scheme val="minor"/>
      </rPr>
      <t>sol,sr</t>
    </r>
  </si>
  <si>
    <r>
      <t>τ</t>
    </r>
    <r>
      <rPr>
        <b/>
        <sz val="9"/>
        <color theme="1"/>
        <rFont val="Aptos Narrow"/>
        <family val="2"/>
        <scheme val="minor"/>
      </rPr>
      <t>sol,ss</t>
    </r>
  </si>
  <si>
    <r>
      <t>τ</t>
    </r>
    <r>
      <rPr>
        <b/>
        <sz val="9"/>
        <color theme="1"/>
        <rFont val="Aptos Narrow"/>
        <family val="2"/>
        <scheme val="minor"/>
      </rPr>
      <t>loc,sr</t>
    </r>
  </si>
  <si>
    <r>
      <t>τ</t>
    </r>
    <r>
      <rPr>
        <b/>
        <sz val="9"/>
        <color theme="1"/>
        <rFont val="Aptos Narrow"/>
        <family val="2"/>
        <scheme val="minor"/>
      </rPr>
      <t>loc,ss</t>
    </r>
  </si>
  <si>
    <t>DLS</t>
  </si>
  <si>
    <t>S.L. [°]</t>
  </si>
  <si>
    <t>x giorno</t>
  </si>
  <si>
    <t>si</t>
  </si>
  <si>
    <t>ore di luce</t>
  </si>
  <si>
    <t>sunrise</t>
  </si>
  <si>
    <t>sunset</t>
  </si>
  <si>
    <t>DLS [min]</t>
  </si>
  <si>
    <t>ET [min]</t>
  </si>
  <si>
    <t>ore luce</t>
  </si>
  <si>
    <t xml:space="preserve">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</si>
</sst>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16" fontId="1" fillId="3" borderId="1" xfId="0" applyNumberFormat="1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3" borderId="1" xfId="0" applyFill="1" applyBorder="1" applyAlignment="1">
      <alignment horizontal="left"/>
    </xf>
    <xf numFmtId="16" fontId="2" fillId="2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C14" sqref="C14"/>
    </sheetView>
  </sheetViews>
  <sheetFormatPr defaultRowHeight="15" x14ac:dyDescent="0.25"/>
  <cols>
    <col min="3" max="3" width="12.85546875" bestFit="1" customWidth="1"/>
    <col min="13" max="13" width="10.42578125" bestFit="1" customWidth="1"/>
    <col min="16" max="16" width="12" bestFit="1" customWidth="1"/>
  </cols>
  <sheetData>
    <row r="1" spans="1:19" ht="18.75" x14ac:dyDescent="0.3">
      <c r="A1" s="9" t="s">
        <v>0</v>
      </c>
      <c r="B1" s="10"/>
      <c r="C1" s="10"/>
      <c r="D1" s="11"/>
    </row>
    <row r="2" spans="1:19" ht="18" x14ac:dyDescent="0.35">
      <c r="A2" s="2" t="s">
        <v>1</v>
      </c>
      <c r="B2" s="2" t="s">
        <v>2</v>
      </c>
      <c r="C2" s="3" t="s">
        <v>3</v>
      </c>
      <c r="D2" s="2" t="s">
        <v>13</v>
      </c>
      <c r="E2" s="2" t="s">
        <v>12</v>
      </c>
    </row>
    <row r="3" spans="1:19" x14ac:dyDescent="0.25">
      <c r="A3" s="1">
        <v>44.299921019999999</v>
      </c>
      <c r="B3" s="1">
        <v>8.4495032000000005</v>
      </c>
      <c r="C3" s="1">
        <v>30</v>
      </c>
      <c r="D3" s="1">
        <v>15</v>
      </c>
      <c r="E3" s="7" t="s">
        <v>15</v>
      </c>
    </row>
    <row r="5" spans="1:19" x14ac:dyDescent="0.25">
      <c r="B5" s="2" t="s">
        <v>4</v>
      </c>
      <c r="C5" s="2" t="s">
        <v>5</v>
      </c>
      <c r="E5" s="3" t="s">
        <v>6</v>
      </c>
      <c r="F5" s="3" t="s">
        <v>7</v>
      </c>
      <c r="H5" s="2" t="s">
        <v>8</v>
      </c>
      <c r="I5" s="2" t="s">
        <v>9</v>
      </c>
      <c r="K5" s="2" t="s">
        <v>20</v>
      </c>
      <c r="L5" s="2" t="s">
        <v>19</v>
      </c>
      <c r="N5" s="2" t="s">
        <v>10</v>
      </c>
      <c r="O5" s="2" t="s">
        <v>11</v>
      </c>
      <c r="P5" s="2" t="s">
        <v>16</v>
      </c>
      <c r="R5" s="2" t="s">
        <v>17</v>
      </c>
      <c r="S5" s="2" t="s">
        <v>18</v>
      </c>
    </row>
    <row r="6" spans="1:19" x14ac:dyDescent="0.25">
      <c r="A6" s="4">
        <v>45372</v>
      </c>
      <c r="B6" s="1">
        <v>80</v>
      </c>
      <c r="C6" s="1">
        <f>23.45*SIN(RADIANS(360*((284+B6)/365)))</f>
        <v>-0.40365320185431652</v>
      </c>
      <c r="E6" s="1">
        <f>-ACOS(-TAN(RADIANS($A$3))*TAN(RADIANS(C6)))*(180/PI())</f>
        <v>-89.606082805286647</v>
      </c>
      <c r="F6" s="1">
        <f>ACOS(-TAN(RADIANS($A$3))*TAN(RADIANS(C6)))*(180/PI())</f>
        <v>89.606082805286647</v>
      </c>
      <c r="H6" s="1">
        <f>(E6/15)+12</f>
        <v>6.0262611463142237</v>
      </c>
      <c r="I6" s="1">
        <f>(F6/15)+12</f>
        <v>17.973738853685777</v>
      </c>
      <c r="K6" s="1">
        <f>IF(AND(1&lt;=B6,B6&lt;=106),-14.2*SIN(RADIANS(180*((7+B6)/111))),IF(B6&lt;=166,4*SIN(RADIANS(180*((B6-106)/59))),IF(B6&lt;=246,-6.5*SIN(RADIANS(180*((B6-166)/80))),IF(B6&lt;=365,16.4*SIN(RADIANS(180*((B6-247)/113))),0))))</f>
        <v>-8.9207239615981244</v>
      </c>
      <c r="L6" s="1">
        <f>IF($E$3="si",IF(AND(91&lt;B6,B6&lt;274),60,0),0)</f>
        <v>0</v>
      </c>
      <c r="N6" s="1">
        <f>H6+(-IF(AND(1&lt;=B6,B6&lt;=106),-14.2*SIN(RADIANS(180*((7+B6)/111))),IF(B6&lt;=166,4*SIN(RADIANS(180*((B6-106)/59))),IF(B6&lt;=246,-6.5*SIN(RADIANS(180*((B6-166)/80))),IF(B6&lt;=365,16.4*SIN(RADIANS(180*((B6-247)/113))),0))))+4*($D$3-$B$3)+60*(IF($E$3="si",IF(AND(91&lt;B6,B6&lt;274),1,0),0)))/60</f>
        <v>6.6116396656741925</v>
      </c>
      <c r="O6" s="1">
        <f>I6+(-IF(AND(1&lt;=B6,B6&lt;=106),-14.2*SIN(RADIANS(180*((7+B6)/111))),IF(B6&lt;=166,4*SIN(RADIANS(180*((B6-106)/59))),IF(B6&lt;=246,-6.5*SIN(RADIANS(180*((B6-166)/80))),IF(B6&lt;=365,16.4*SIN(RADIANS(180*((B6-247)/113))),0))))+4*($D$3-$B$3)+60*(IF($E$3="si",IF(AND(91&lt;B6,B6&lt;274),1,0),0)))/60</f>
        <v>18.559117373045744</v>
      </c>
      <c r="P6" s="1">
        <f>O6-N6</f>
        <v>11.947477707371551</v>
      </c>
      <c r="R6" s="1" t="str">
        <f>TEXT(N6/24,"h:mm")</f>
        <v>6:36</v>
      </c>
      <c r="S6" s="1" t="str">
        <f>TEXT(O6/24,"h:mm")</f>
        <v>18:33</v>
      </c>
    </row>
    <row r="7" spans="1:19" x14ac:dyDescent="0.25">
      <c r="A7" s="4">
        <v>45464</v>
      </c>
      <c r="B7" s="1">
        <v>172</v>
      </c>
      <c r="C7" s="1">
        <f t="shared" ref="C7:C10" si="0">23.45*SIN(RADIANS(360*((284+B7)/365)))</f>
        <v>23.449782846813658</v>
      </c>
      <c r="E7" s="1">
        <f>-ACOS(-TAN(RADIANS($A$3))*TAN(RADIANS(C7)))*(180/PI())</f>
        <v>-115.04296994521582</v>
      </c>
      <c r="F7" s="1">
        <f>ACOS(-TAN(RADIANS($A$3))*TAN(RADIANS(C7)))*(180/PI())</f>
        <v>115.04296994521582</v>
      </c>
      <c r="H7" s="1">
        <f t="shared" ref="H7:H8" si="1">(E7/15)+12</f>
        <v>4.3304686703189459</v>
      </c>
      <c r="I7" s="1">
        <f t="shared" ref="I7:I10" si="2">(F7/15)+12</f>
        <v>19.669531329681053</v>
      </c>
      <c r="K7" s="1">
        <f t="shared" ref="K7:K10" si="3">IF(AND(1&lt;=B7,B7&lt;=106),-14.2*SIN(RADIANS(180*((7+B7)/111))),IF(B7&lt;=166,4*SIN(RADIANS(180*((B7-106)/59))),IF(B7&lt;=246,-6.5*SIN(RADIANS(180*((B7-166)/80))),IF(B7&lt;=365,16.4*SIN(RADIANS(180*((B7-247)/113))),0))))</f>
        <v>-1.5173948650633851</v>
      </c>
      <c r="L7" s="1">
        <f t="shared" ref="L7:L10" si="4">IF($E$3="si",IF(AND(91&lt;B7,B7&lt;274),60,0),0)</f>
        <v>60</v>
      </c>
      <c r="N7" s="1">
        <f>H7+(-IF(AND(1&lt;=B7,B7&lt;=106),-14.2*SIN(RADIANS(180*((7+B7)/111))),IF(B7&lt;=166,4*SIN(RADIANS(180*((B7-106)/59))),IF(B7&lt;=246,-6.5*SIN(RADIANS(180*((B7-166)/80))),IF(B7&lt;=365,16.4*SIN(RADIANS(180*((B7-247)/113))),0))))+4*($D$3-$B$3)+60*(IF($E$3="si",IF(AND(91&lt;B7,B7&lt;274),1,0),0)))/60</f>
        <v>5.7924583714033355</v>
      </c>
      <c r="O7" s="1">
        <f>I7+(-IF(AND(1&lt;=B7,B7&lt;=106),-14.2*SIN(RADIANS(180*((7+B7)/111))),IF(B7&lt;=166,4*SIN(RADIANS(180*((B7-106)/59))),IF(B7&lt;=246,-6.5*SIN(RADIANS(180*((B7-166)/80))),IF(B7&lt;=365,16.4*SIN(RADIANS(180*((B7-247)/113))),0))))+4*($D$3-$B$3)+60*(IF($E$3="si",IF(AND(91&lt;B7,B7&lt;274),1,0),0)))/60</f>
        <v>21.131521030765445</v>
      </c>
      <c r="P7" s="1">
        <f t="shared" ref="P7:P10" si="5">O7-N7</f>
        <v>15.33906265936211</v>
      </c>
      <c r="R7" s="1" t="str">
        <f t="shared" ref="R7:S10" si="6">TEXT(N7/24,"h:mm")</f>
        <v>5:47</v>
      </c>
      <c r="S7" s="1" t="str">
        <f t="shared" si="6"/>
        <v>21:07</v>
      </c>
    </row>
    <row r="8" spans="1:19" x14ac:dyDescent="0.25">
      <c r="A8" s="4">
        <v>45556</v>
      </c>
      <c r="B8" s="1">
        <v>264</v>
      </c>
      <c r="C8" s="1">
        <f t="shared" si="0"/>
        <v>-0.20183407703972808</v>
      </c>
      <c r="E8" s="1">
        <f>-ACOS(-TAN(RADIANS($A$3))*TAN(RADIANS(C8)))*(180/PI())</f>
        <v>-89.803037714556041</v>
      </c>
      <c r="F8" s="1">
        <f>ACOS(-TAN(RADIANS($A$3))*TAN(RADIANS(C8)))*(180/PI())</f>
        <v>89.803037714556041</v>
      </c>
      <c r="H8" s="1">
        <f t="shared" si="1"/>
        <v>6.0131308190295973</v>
      </c>
      <c r="I8" s="1">
        <f t="shared" si="2"/>
        <v>17.986869180970402</v>
      </c>
      <c r="K8" s="1">
        <f t="shared" si="3"/>
        <v>7.4657496260021565</v>
      </c>
      <c r="L8" s="1">
        <f t="shared" si="4"/>
        <v>60</v>
      </c>
      <c r="N8" s="1">
        <f>H8+(-IF(AND(1&lt;=B8,B8&lt;=106),-14.2*SIN(RADIANS(180*((7+B8)/111))),IF(B8&lt;=166,4*SIN(RADIANS(180*((B8-106)/59))),IF(B8&lt;=246,-6.5*SIN(RADIANS(180*((B8-166)/80))),IF(B8&lt;=365,16.4*SIN(RADIANS(180*((B8-247)/113))),0))))+4*($D$3-$B$3)+60*(IF($E$3="si",IF(AND(91&lt;B8,B8&lt;274),1,0),0)))/60</f>
        <v>7.3254014452628944</v>
      </c>
      <c r="O8" s="1">
        <f>I8+(-IF(AND(1&lt;=B8,B8&lt;=106),-14.2*SIN(RADIANS(180*((7+B8)/111))),IF(B8&lt;=166,4*SIN(RADIANS(180*((B8-106)/59))),IF(B8&lt;=246,-6.5*SIN(RADIANS(180*((B8-166)/80))),IF(B8&lt;=365,16.4*SIN(RADIANS(180*((B8-247)/113))),0))))+4*($D$3-$B$3)+60*(IF($E$3="si",IF(AND(91&lt;B8,B8&lt;274),1,0),0)))/60</f>
        <v>19.299139807203698</v>
      </c>
      <c r="P8" s="1">
        <f t="shared" si="5"/>
        <v>11.973738361940804</v>
      </c>
      <c r="R8" s="1" t="str">
        <f t="shared" si="6"/>
        <v>7:19</v>
      </c>
      <c r="S8" s="1" t="str">
        <f t="shared" si="6"/>
        <v>19:17</v>
      </c>
    </row>
    <row r="9" spans="1:19" x14ac:dyDescent="0.25">
      <c r="A9" s="4">
        <v>45648</v>
      </c>
      <c r="B9" s="1">
        <v>356</v>
      </c>
      <c r="C9" s="1">
        <f t="shared" si="0"/>
        <v>-23.444571371428442</v>
      </c>
      <c r="E9" s="1">
        <f>-ACOS(-TAN(RADIANS($A$3))*TAN(RADIANS(C9)))*(180/PI())</f>
        <v>-64.963699163651142</v>
      </c>
      <c r="F9" s="1">
        <f>ACOS(-TAN(RADIANS($A$3))*TAN(RADIANS(C9)))*(180/PI())</f>
        <v>64.963699163651142</v>
      </c>
      <c r="H9" s="1">
        <f>(E9/15)+12</f>
        <v>7.6690867224232573</v>
      </c>
      <c r="I9" s="1">
        <f t="shared" si="2"/>
        <v>16.330913277576741</v>
      </c>
      <c r="K9" s="1">
        <f t="shared" si="3"/>
        <v>1.8200350393428166</v>
      </c>
      <c r="L9" s="1">
        <f t="shared" si="4"/>
        <v>0</v>
      </c>
      <c r="N9" s="1">
        <f>H9+(-IF(AND(1&lt;=B9,B9&lt;=106),-14.2*SIN(RADIANS(180*((7+B9)/111))),IF(B9&lt;=166,4*SIN(RADIANS(180*((B9-106)/59))),IF(B9&lt;=246,-6.5*SIN(RADIANS(180*((B9-166)/80))),IF(B9&lt;=365,16.4*SIN(RADIANS(180*((B9-247)/113))),0))))+4*($D$3-$B$3)+60*(IF($E$3="si",IF(AND(91&lt;B9,B9&lt;274),1,0),0)))/60</f>
        <v>8.0754525917675437</v>
      </c>
      <c r="O9" s="1">
        <f>I9+(-IF(AND(1&lt;=B9,B9&lt;=106),-14.2*SIN(RADIANS(180*((7+B9)/111))),IF(B9&lt;=166,4*SIN(RADIANS(180*((B9-106)/59))),IF(B9&lt;=246,-6.5*SIN(RADIANS(180*((B9-166)/80))),IF(B9&lt;=365,16.4*SIN(RADIANS(180*((B9-247)/113))),0))))+4*($D$3-$B$3)+60*(IF($E$3="si",IF(AND(91&lt;B9,B9&lt;274),1,0),0)))/60</f>
        <v>16.737279146921026</v>
      </c>
      <c r="P9" s="1">
        <f t="shared" si="5"/>
        <v>8.6618265551534819</v>
      </c>
      <c r="R9" s="1" t="str">
        <f t="shared" si="6"/>
        <v>8:04</v>
      </c>
      <c r="S9" s="1" t="str">
        <f t="shared" si="6"/>
        <v>16:44</v>
      </c>
    </row>
    <row r="10" spans="1:19" x14ac:dyDescent="0.25">
      <c r="A10" s="6" t="s">
        <v>14</v>
      </c>
      <c r="B10" s="5">
        <v>1</v>
      </c>
      <c r="C10" s="5">
        <f t="shared" si="0"/>
        <v>-23.011636727869238</v>
      </c>
      <c r="E10" s="5">
        <f>-ACOS(-TAN(RADIANS($A$3))*TAN(RADIANS(C10)))*(180/PI())</f>
        <v>-65.51465964466712</v>
      </c>
      <c r="F10" s="5">
        <f>ACOS(-TAN(RADIANS($A$3))*TAN(RADIANS(C10)))*(180/PI())</f>
        <v>65.51465964466712</v>
      </c>
      <c r="H10" s="5">
        <f>(E10/15)+12</f>
        <v>7.6323560236888586</v>
      </c>
      <c r="I10" s="5">
        <f t="shared" si="2"/>
        <v>16.367643976311143</v>
      </c>
      <c r="K10" s="5">
        <f t="shared" si="3"/>
        <v>-3.187778002653531</v>
      </c>
      <c r="L10" s="5">
        <f t="shared" si="4"/>
        <v>0</v>
      </c>
      <c r="N10" s="5">
        <f>H10+(-IF(AND(1&lt;=B10,B10&lt;=106),-14.2*SIN(RADIANS(180*((7+B10)/111))),IF(B10&lt;=166,4*SIN(RADIANS(180*((B10-106)/59))),IF(B10&lt;=246,-6.5*SIN(RADIANS(180*((B10-166)/80))),IF(B10&lt;=365,16.4*SIN(RADIANS(180*((B10-247)/113))),0))))+4*($D$3-$B$3)+60*(IF($E$3="si",IF(AND(91&lt;B10,B10&lt;274),1,0),0)))/60</f>
        <v>8.122185443733084</v>
      </c>
      <c r="O10" s="5">
        <f>I10+(-IF(AND(1&lt;=B10,B10&lt;=106),-14.2*SIN(RADIANS(180*((7+B10)/111))),IF(B10&lt;=166,4*SIN(RADIANS(180*((B10-106)/59))),IF(B10&lt;=246,-6.5*SIN(RADIANS(180*((B10-166)/80))),IF(B10&lt;=365,16.4*SIN(RADIANS(180*((B10-247)/113))),0))))+4*($D$3-$B$3)+60*(IF($E$3="si",IF(AND(91&lt;B10,B10&lt;274),1,0),0)))/60</f>
        <v>16.857473396355367</v>
      </c>
      <c r="P10" s="5">
        <f t="shared" si="5"/>
        <v>8.7352879526222829</v>
      </c>
      <c r="R10" s="5" t="str">
        <f t="shared" si="6"/>
        <v>8:07</v>
      </c>
      <c r="S10" s="5" t="str">
        <f t="shared" si="6"/>
        <v>16:51</v>
      </c>
    </row>
    <row r="13" spans="1:19" x14ac:dyDescent="0.25">
      <c r="A13" s="8">
        <v>45372</v>
      </c>
    </row>
    <row r="14" spans="1:19" x14ac:dyDescent="0.25">
      <c r="A14" s="2" t="s">
        <v>22</v>
      </c>
      <c r="B14" s="2" t="s">
        <v>21</v>
      </c>
    </row>
    <row r="15" spans="1:19" x14ac:dyDescent="0.25">
      <c r="A15" s="1">
        <v>1</v>
      </c>
      <c r="B15" s="1">
        <f>IF(AND(A15&gt;$N$6,A15&lt;$O$6),A15,0)</f>
        <v>0</v>
      </c>
    </row>
    <row r="16" spans="1:19" x14ac:dyDescent="0.25">
      <c r="A16" s="1">
        <v>2</v>
      </c>
      <c r="B16" s="1">
        <f t="shared" ref="B16:B20" si="7">IF(AND(A16&gt;$N$6,A16&lt;$O$6),A16,0)</f>
        <v>0</v>
      </c>
    </row>
    <row r="17" spans="1:2" x14ac:dyDescent="0.25">
      <c r="A17" s="1">
        <v>3</v>
      </c>
      <c r="B17" s="1">
        <f t="shared" si="7"/>
        <v>0</v>
      </c>
    </row>
    <row r="18" spans="1:2" x14ac:dyDescent="0.25">
      <c r="A18" s="1">
        <v>4</v>
      </c>
      <c r="B18" s="1">
        <f t="shared" si="7"/>
        <v>0</v>
      </c>
    </row>
    <row r="19" spans="1:2" x14ac:dyDescent="0.25">
      <c r="A19" s="1">
        <v>5</v>
      </c>
      <c r="B19" s="1">
        <f t="shared" si="7"/>
        <v>0</v>
      </c>
    </row>
    <row r="20" spans="1:2" x14ac:dyDescent="0.25">
      <c r="A20" s="1">
        <v>6</v>
      </c>
      <c r="B20" s="1">
        <f t="shared" si="7"/>
        <v>0</v>
      </c>
    </row>
    <row r="21" spans="1:2" x14ac:dyDescent="0.25">
      <c r="A21" s="1">
        <v>7</v>
      </c>
      <c r="B21" s="1">
        <f>IF(AND(A21&gt;$N$6,A21&lt;$O$6),A21,0)</f>
        <v>7</v>
      </c>
    </row>
    <row r="22" spans="1:2" x14ac:dyDescent="0.25">
      <c r="A22" s="1">
        <v>8</v>
      </c>
      <c r="B22" s="1">
        <f t="shared" ref="B22:B30" si="8">IF(AND(A22&gt;$N$6,A22&lt;$O$6),A22,0)</f>
        <v>8</v>
      </c>
    </row>
    <row r="23" spans="1:2" x14ac:dyDescent="0.25">
      <c r="A23" s="1">
        <v>9</v>
      </c>
      <c r="B23" s="1">
        <f t="shared" si="8"/>
        <v>9</v>
      </c>
    </row>
    <row r="24" spans="1:2" x14ac:dyDescent="0.25">
      <c r="A24" s="1">
        <v>10</v>
      </c>
      <c r="B24" s="1">
        <f t="shared" si="8"/>
        <v>10</v>
      </c>
    </row>
    <row r="25" spans="1:2" x14ac:dyDescent="0.25">
      <c r="A25" s="1">
        <v>11</v>
      </c>
      <c r="B25" s="1">
        <f t="shared" si="8"/>
        <v>11</v>
      </c>
    </row>
    <row r="26" spans="1:2" x14ac:dyDescent="0.25">
      <c r="A26" s="1">
        <v>12</v>
      </c>
      <c r="B26" s="1">
        <f t="shared" si="8"/>
        <v>12</v>
      </c>
    </row>
    <row r="27" spans="1:2" x14ac:dyDescent="0.25">
      <c r="A27" s="1">
        <v>13</v>
      </c>
      <c r="B27" s="1">
        <f t="shared" si="8"/>
        <v>13</v>
      </c>
    </row>
    <row r="28" spans="1:2" x14ac:dyDescent="0.25">
      <c r="A28" s="1">
        <v>14</v>
      </c>
      <c r="B28" s="1">
        <f t="shared" si="8"/>
        <v>14</v>
      </c>
    </row>
    <row r="29" spans="1:2" x14ac:dyDescent="0.25">
      <c r="A29" s="1">
        <v>15</v>
      </c>
      <c r="B29" s="1">
        <f t="shared" si="8"/>
        <v>15</v>
      </c>
    </row>
    <row r="30" spans="1:2" x14ac:dyDescent="0.25">
      <c r="A30" s="1">
        <v>16</v>
      </c>
      <c r="B30" s="1">
        <f t="shared" si="8"/>
        <v>16</v>
      </c>
    </row>
    <row r="31" spans="1:2" x14ac:dyDescent="0.25">
      <c r="A31" s="1">
        <v>17</v>
      </c>
      <c r="B31" s="1">
        <f>IF(AND(A31&gt;$N$6,A31&lt;$O$6),A31,0)</f>
        <v>17</v>
      </c>
    </row>
    <row r="32" spans="1:2" x14ac:dyDescent="0.25">
      <c r="A32" s="1">
        <v>18</v>
      </c>
      <c r="B32" s="1">
        <f t="shared" ref="B32" si="9">IF(AND(A32&gt;$N$6,A32&lt;$O$6),A32,0)</f>
        <v>18</v>
      </c>
    </row>
    <row r="33" spans="1:2" x14ac:dyDescent="0.25">
      <c r="A33" s="1">
        <v>19</v>
      </c>
      <c r="B33" s="1">
        <f>IF(AND(A33&gt;$N$6,A33&lt;$O$6),A33,0)</f>
        <v>0</v>
      </c>
    </row>
    <row r="34" spans="1:2" x14ac:dyDescent="0.25">
      <c r="A34" s="1">
        <v>20</v>
      </c>
      <c r="B34" s="1">
        <f t="shared" ref="B34:B38" si="10">IF(AND(A34&gt;$N$6,A34&lt;$O$6),A34,0)</f>
        <v>0</v>
      </c>
    </row>
    <row r="35" spans="1:2" x14ac:dyDescent="0.25">
      <c r="A35" s="1">
        <v>21</v>
      </c>
      <c r="B35" s="1">
        <f t="shared" si="10"/>
        <v>0</v>
      </c>
    </row>
    <row r="36" spans="1:2" x14ac:dyDescent="0.25">
      <c r="A36" s="1">
        <v>22</v>
      </c>
      <c r="B36" s="1">
        <f t="shared" si="10"/>
        <v>0</v>
      </c>
    </row>
    <row r="37" spans="1:2" x14ac:dyDescent="0.25">
      <c r="A37" s="1">
        <v>23</v>
      </c>
      <c r="B37" s="1">
        <f t="shared" si="10"/>
        <v>0</v>
      </c>
    </row>
    <row r="38" spans="1:2" x14ac:dyDescent="0.25">
      <c r="A38" s="1">
        <v>24</v>
      </c>
      <c r="B38" s="1">
        <f t="shared" si="10"/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Grandin</dc:creator>
  <cp:lastModifiedBy>Samuele Grandin</cp:lastModifiedBy>
  <dcterms:created xsi:type="dcterms:W3CDTF">2024-02-24T15:47:36Z</dcterms:created>
  <dcterms:modified xsi:type="dcterms:W3CDTF">2024-02-28T09:10:17Z</dcterms:modified>
</cp:coreProperties>
</file>