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ACOMPANHAMENTOS\Acompanhamento Consórcio\2019\"/>
    </mc:Choice>
  </mc:AlternateContent>
  <bookViews>
    <workbookView xWindow="0" yWindow="0" windowWidth="15360" windowHeight="7155"/>
  </bookViews>
  <sheets>
    <sheet name="Vendas" sheetId="1" r:id="rId1"/>
    <sheet name="Produção" sheetId="5" r:id="rId2"/>
  </sheets>
  <externalReferences>
    <externalReference r:id="rId3"/>
  </externalReferences>
  <definedNames>
    <definedName name="_">Vendas!$C$52:$C$57</definedName>
    <definedName name="ATENDIMENTO">#REF!</definedName>
    <definedName name="mODALIDADE">[1]Plan1!$I$2:$I$6</definedName>
    <definedName name="Planos">[1]Plan1!$G$2:$G$7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1" i="1" l="1"/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J50" i="1"/>
  <c r="J49" i="1"/>
  <c r="J48" i="1"/>
  <c r="J47" i="1"/>
  <c r="J46" i="1"/>
  <c r="J35" i="1" l="1"/>
  <c r="J36" i="1"/>
  <c r="J37" i="1"/>
  <c r="J38" i="1"/>
  <c r="J39" i="1"/>
  <c r="J40" i="1"/>
  <c r="J41" i="1"/>
  <c r="J42" i="1"/>
  <c r="J43" i="1"/>
  <c r="J44" i="1"/>
  <c r="J45" i="1"/>
  <c r="J3" i="1"/>
  <c r="J2" i="1"/>
  <c r="J4" i="1"/>
  <c r="J6" i="1"/>
  <c r="J5" i="1"/>
  <c r="J7" i="1"/>
  <c r="J13" i="1"/>
  <c r="J10" i="1"/>
  <c r="J8" i="1"/>
  <c r="J11" i="1"/>
  <c r="J14" i="1"/>
  <c r="J12" i="1"/>
  <c r="J9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B62" i="5" l="1"/>
  <c r="B60" i="5"/>
  <c r="B59" i="5"/>
  <c r="B61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C62" i="5" l="1"/>
  <c r="C60" i="5"/>
  <c r="B64" i="5"/>
  <c r="C61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C59" i="5" l="1"/>
  <c r="C64" i="5" s="1"/>
  <c r="F56" i="5"/>
  <c r="E2" i="5"/>
</calcChain>
</file>

<file path=xl/sharedStrings.xml><?xml version="1.0" encoding="utf-8"?>
<sst xmlns="http://schemas.openxmlformats.org/spreadsheetml/2006/main" count="227" uniqueCount="116">
  <si>
    <t>Nome</t>
  </si>
  <si>
    <t>CPF/CNPJ</t>
  </si>
  <si>
    <t>Contrato</t>
  </si>
  <si>
    <t>Grupo</t>
  </si>
  <si>
    <t>Cota</t>
  </si>
  <si>
    <t>Modalidade</t>
  </si>
  <si>
    <t>Plano</t>
  </si>
  <si>
    <t>Data</t>
  </si>
  <si>
    <t>Valor</t>
  </si>
  <si>
    <t>PA</t>
  </si>
  <si>
    <t>Angariador</t>
  </si>
  <si>
    <t>SERVIÇOS</t>
  </si>
  <si>
    <t>LUCIANA ALVES QUEIROZ</t>
  </si>
  <si>
    <t>AUTO</t>
  </si>
  <si>
    <t>JACKSON SOARES RABELO</t>
  </si>
  <si>
    <t>THAMYRES LOPO MACEDO</t>
  </si>
  <si>
    <t>EVALDO JUNIO MACEDO DE SOUZA</t>
  </si>
  <si>
    <t>JANAINA RAMOS DE SOUZA RABELO</t>
  </si>
  <si>
    <t>ALEXANDRINA LUCIA DUARTE FONSECA</t>
  </si>
  <si>
    <t>KELLY CRISTINA GONÇALVES VIEIRA</t>
  </si>
  <si>
    <t>ROBERTA SIEGA VILABOIM</t>
  </si>
  <si>
    <t>VITOR DE OLIVEIRA FREITAS</t>
  </si>
  <si>
    <t>DENISE GOMES DA FONSECA RABELO</t>
  </si>
  <si>
    <t>VALERIA RODRIGUES MOTA</t>
  </si>
  <si>
    <t>IMÓVEL</t>
  </si>
  <si>
    <t>HELEN KAROLINE CARDOSO DA SILVA</t>
  </si>
  <si>
    <t>CLARISSA TAMMY SANTOS SILVA</t>
  </si>
  <si>
    <t>DANIELLE DE OLIVEIRA RABELLO SANTANA</t>
  </si>
  <si>
    <t>SAMUEL GOMES VIEIRA</t>
  </si>
  <si>
    <t>JOSIELLY ANDRADE SILVA MOREIRA</t>
  </si>
  <si>
    <t>KARINE GONÇALVES DE SOUZA</t>
  </si>
  <si>
    <t>RAQUEL FREITAS OLIVEIRA</t>
  </si>
  <si>
    <t>Meta</t>
  </si>
  <si>
    <t>%</t>
  </si>
  <si>
    <t>ALICE NARDIELLE RODRIGUES OLIVEIRA</t>
  </si>
  <si>
    <t>ALYNE CRISTINA DE OLIVEIRA SOUSA</t>
  </si>
  <si>
    <t>AYDIL NUNES VIANA</t>
  </si>
  <si>
    <t>BARBARA BEZERRA PALMA</t>
  </si>
  <si>
    <t>BRENO DE CARVALHO MIRANDA</t>
  </si>
  <si>
    <t>CLAUDIA MARIA DOS SANTOS</t>
  </si>
  <si>
    <t>CLEUZEANE TATIELLE AZEVEDO</t>
  </si>
  <si>
    <t>DIEGO SILVA DE SOUZA</t>
  </si>
  <si>
    <t>FLORINDA CUNHA DA CRUZ</t>
  </si>
  <si>
    <t>GABRIELA ALMEIDA FREITAS</t>
  </si>
  <si>
    <t>GERALDO FERREIRA DA CUNHA</t>
  </si>
  <si>
    <t>JAQUELINE CRISTINA OLIVEIRA DOS SANTOS</t>
  </si>
  <si>
    <t>JAQUELINE DA CONCEIÇÃO FERREIRA</t>
  </si>
  <si>
    <t>JOILDO KEYSER DOS SANTOS E SILVA</t>
  </si>
  <si>
    <t>JORGE FERNANDES GOMES</t>
  </si>
  <si>
    <t>JOSE RAIMUNDO VIANA RABELO</t>
  </si>
  <si>
    <t>JUCYARA PEREIRA DE ARAÚJO</t>
  </si>
  <si>
    <t>JUSCELINO MARTINS SANTOS</t>
  </si>
  <si>
    <t>KELIANE RODRIGUES RAMOS</t>
  </si>
  <si>
    <t>LARISSA BOAVENTURA NOVAIS</t>
  </si>
  <si>
    <t>LUIDY ALAN FARIAS DE AGUIAR</t>
  </si>
  <si>
    <t>MATHEUS MARTINS VELOSO LOPES</t>
  </si>
  <si>
    <t>ODILEI SOARES DE SOUZA</t>
  </si>
  <si>
    <t>ODILON DE ARAUJO</t>
  </si>
  <si>
    <t>PEDRO HENRIQUE DOS SANTOS OLIVEIRA</t>
  </si>
  <si>
    <t>RAFAEL WILLIAM SOUZA SANTOS</t>
  </si>
  <si>
    <t>RAPHAEL RUAS SILVA</t>
  </si>
  <si>
    <t>RUI REZENDE SOUZA</t>
  </si>
  <si>
    <t>SABINO PEREIRA FILHO</t>
  </si>
  <si>
    <t>SAMARA LAYANE SOUZA OLIVEIRA</t>
  </si>
  <si>
    <t>SAMUEL SANTANA QUEIROZ</t>
  </si>
  <si>
    <t>TAYSSA MARA DE OLIVEIRA NOBRE</t>
  </si>
  <si>
    <t>WANDERLEY APARECIDO PEREIRA SILVA</t>
  </si>
  <si>
    <t>4133-00</t>
  </si>
  <si>
    <t>4133-01</t>
  </si>
  <si>
    <t>4133-02</t>
  </si>
  <si>
    <t>4133-03</t>
  </si>
  <si>
    <t>SAMUEL WINDERES COSTA LEITE</t>
  </si>
  <si>
    <t>CAMINHÃO</t>
  </si>
  <si>
    <t>MOTO</t>
  </si>
  <si>
    <t>Tabela A</t>
  </si>
  <si>
    <t>Tabela C</t>
  </si>
  <si>
    <t>Tabela B</t>
  </si>
  <si>
    <t>Tabela D</t>
  </si>
  <si>
    <t>Tabela E</t>
  </si>
  <si>
    <t>FLAVIO JOSE SANTOS SOUZA</t>
  </si>
  <si>
    <t>VADSON HENRIQUE OLIVEIRA NERY</t>
  </si>
  <si>
    <t>27.305.868/0001-56</t>
  </si>
  <si>
    <t>TOTAL</t>
  </si>
  <si>
    <t>QUANTIDADE</t>
  </si>
  <si>
    <t>VALOR</t>
  </si>
  <si>
    <t>BENS DURÁVEIS</t>
  </si>
  <si>
    <t>Produto</t>
  </si>
  <si>
    <t>RODRIGO CORDEIRO DA SILVA</t>
  </si>
  <si>
    <t>080.220.516-08</t>
  </si>
  <si>
    <t>Comissionamento Cooperativa</t>
  </si>
  <si>
    <t>Comissionamento Funcionário</t>
  </si>
  <si>
    <t>Quantidade</t>
  </si>
  <si>
    <t>HEUDSON VANDER GALIZA</t>
  </si>
  <si>
    <t>044.223.566-66</t>
  </si>
  <si>
    <t>ERICK BRUNO PACHECO DA ROCHA</t>
  </si>
  <si>
    <t>099.137.516-59</t>
  </si>
  <si>
    <t>ALDIMAR ALBERTO BENFICA COELHO</t>
  </si>
  <si>
    <t>728.681.206-87</t>
  </si>
  <si>
    <t>THAIS NEVES RODRIGUES</t>
  </si>
  <si>
    <t>110.007.466-07</t>
  </si>
  <si>
    <t>JOSE PAULO SOARES DA MOTA</t>
  </si>
  <si>
    <t>856.892.036-53</t>
  </si>
  <si>
    <t>DOUGLAS GUEDES DA SILVA</t>
  </si>
  <si>
    <t>109.009.547-36</t>
  </si>
  <si>
    <t>MSL SERRARIA, MADEIRAS &amp; TRANSPORTES EIRELI</t>
  </si>
  <si>
    <t>21.900.538/0001-22</t>
  </si>
  <si>
    <t>111.669.306-29</t>
  </si>
  <si>
    <t>DOUGLAS GUEDES DA SILVA &amp; CIA LTDA - ME</t>
  </si>
  <si>
    <t>10.614.916/0001-95</t>
  </si>
  <si>
    <t>VERA LUCIA MACEDO DE MELO</t>
  </si>
  <si>
    <t>267.761.138-72</t>
  </si>
  <si>
    <t>65221387 </t>
  </si>
  <si>
    <t>HEBERT DE OLIVEIRA LIMA</t>
  </si>
  <si>
    <t>098.712.536-21</t>
  </si>
  <si>
    <t>ALEX MOREIRA DE OLIVEIRA</t>
  </si>
  <si>
    <t>139.562.706-14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</si>
</sst>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&quot;R$&quot;\ #,##0.00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6" fillId="0" borderId="3" xfId="0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0" borderId="0" xfId="0" applyFont="1" applyAlignment="1" applyProtection="1">
      <alignment horizontal="center"/>
      <protection hidden="1"/>
    </xf>
    <xf numFmtId="0" fontId="2" fillId="0" borderId="0" xfId="0" applyNumberFormat="1" applyFont="1" applyAlignment="1">
      <alignment horizontal="center"/>
    </xf>
    <xf numFmtId="0" fontId="2" fillId="0" borderId="0" xfId="0" applyFont="1" applyAlignment="1" applyProtection="1">
      <alignment horizontal="center"/>
      <protection locked="0"/>
    </xf>
    <xf numFmtId="14" fontId="2" fillId="0" borderId="0" xfId="0" applyNumberFormat="1" applyFont="1" applyAlignment="1" applyProtection="1">
      <alignment horizontal="center"/>
      <protection locked="0"/>
    </xf>
    <xf numFmtId="164" fontId="2" fillId="0" borderId="0" xfId="0" applyNumberFormat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14" fontId="4" fillId="0" borderId="0" xfId="0" applyNumberFormat="1" applyFont="1" applyAlignment="1" applyProtection="1">
      <alignment horizontal="center"/>
      <protection locked="0"/>
    </xf>
    <xf numFmtId="164" fontId="4" fillId="0" borderId="0" xfId="0" applyNumberFormat="1" applyFont="1" applyAlignment="1" applyProtection="1">
      <alignment horizontal="center"/>
      <protection locked="0"/>
    </xf>
    <xf numFmtId="0" fontId="3" fillId="0" borderId="3" xfId="0" applyFont="1" applyBorder="1" applyAlignment="1">
      <alignment horizontal="center"/>
    </xf>
    <xf numFmtId="0" fontId="2" fillId="0" borderId="1" xfId="0" applyFont="1" applyBorder="1" applyAlignment="1" applyProtection="1">
      <alignment horizontal="center"/>
      <protection hidden="1"/>
    </xf>
    <xf numFmtId="0" fontId="2" fillId="0" borderId="1" xfId="0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9" fontId="2" fillId="0" borderId="1" xfId="2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9" fontId="2" fillId="0" borderId="9" xfId="2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44" fontId="6" fillId="0" borderId="3" xfId="0" applyNumberFormat="1" applyFont="1" applyBorder="1" applyAlignment="1">
      <alignment horizontal="center"/>
    </xf>
    <xf numFmtId="0" fontId="7" fillId="0" borderId="0" xfId="0" applyFont="1" applyAlignment="1" applyProtection="1">
      <alignment horizontal="center"/>
      <protection locked="0"/>
    </xf>
  </cellXfs>
  <cellStyles count="4">
    <cellStyle name="Moeda 2" xfId="1"/>
    <cellStyle name="Moeda 3" xfId="3"/>
    <cellStyle name="Normal" xfId="0" builtinId="0"/>
    <cellStyle name="Porcentagem" xfId="2" builtinId="5"/>
  </cellStyles>
  <dxfs count="36"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5" formatCode="0.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5" formatCode="0.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5" formatCode="0.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5" formatCode="0.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5" formatCode="0.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&quot;R$&quot;\ 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COMPANHAMENTOS/Acompanhamento%20Cons&#243;rcio/Controle%20Comiss&#245;es%20Consorci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ela1" displayName="Tabela1" ref="A1:K50" totalsRowShown="0" headerRowDxfId="35" dataDxfId="34">
  <sortState ref="A2:K50">
    <sortCondition ref="H9"/>
  </sortState>
  <tableColumns count="11">
    <tableColumn id="1" name="Nome" dataDxfId="33"/>
    <tableColumn id="2" name="CPF/CNPJ" dataDxfId="32"/>
    <tableColumn id="3" name="Contrato" dataDxfId="31"/>
    <tableColumn id="4" name="Grupo" dataDxfId="30"/>
    <tableColumn id="5" name="Cota" dataDxfId="29"/>
    <tableColumn id="6" name="Modalidade" dataDxfId="28"/>
    <tableColumn id="7" name="Plano" dataDxfId="27"/>
    <tableColumn id="8" name="Data" dataDxfId="26"/>
    <tableColumn id="9" name="Valor" dataDxfId="25"/>
    <tableColumn id="11" name="PA" dataDxfId="24">
      <calculatedColumnFormula>IF(K2="","",VLOOKUP(K2,Tabela2[#All],2,FALSE))</calculatedColumnFormula>
    </tableColumn>
    <tableColumn id="12" name="Angariador" dataDxfId="23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F54" totalsRowShown="0" headerRowDxfId="22" dataDxfId="20" headerRowBorderDxfId="21" tableBorderDxfId="19" totalsRowBorderDxfId="18">
  <tableColumns count="6">
    <tableColumn id="1" name="Nome" dataDxfId="17"/>
    <tableColumn id="8" name="PA" dataDxfId="16"/>
    <tableColumn id="5" name="Quantidade" dataDxfId="15">
      <calculatedColumnFormula>COUNTIF(Tabela1[Angariador],A2)</calculatedColumnFormula>
    </tableColumn>
    <tableColumn id="2" name="Meta" dataDxfId="14"/>
    <tableColumn id="3" name="%" dataDxfId="13">
      <calculatedColumnFormula>IF(D2=0,IF(F2&gt;0,"-","-"),F2/D2)</calculatedColumnFormula>
    </tableColumn>
    <tableColumn id="4" name="Valor" dataDxfId="12">
      <calculatedColumnFormula>SUMIF(Tabela1[[#All],[Angariador]],A2,Tabela1[[#All],[Valor]])</calculatedColumnFormula>
    </tableColumn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58:C62" totalsRowShown="0" headerRowDxfId="11" dataDxfId="10">
  <tableColumns count="3">
    <tableColumn id="1" name="PA" dataDxfId="9"/>
    <tableColumn id="2" name="QUANTIDADE" dataDxfId="8">
      <calculatedColumnFormula>COUNTIF(Tabela1[PA],A59)</calculatedColumnFormula>
    </tableColumn>
    <tableColumn id="3" name="VALOR" dataDxfId="7">
      <calculatedColumnFormula>SUMIFS(Tabela2[Valor],Tabela2[PA],A59)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4" name="Tabela4" displayName="Tabela4" ref="A71:F77" totalsRowShown="0" headerRowDxfId="6">
  <tableColumns count="6">
    <tableColumn id="1" name="Produto" dataDxfId="5"/>
    <tableColumn id="2" name="Tabela A" dataDxfId="4"/>
    <tableColumn id="3" name="Tabela B" dataDxfId="3"/>
    <tableColumn id="4" name="Tabela C" dataDxfId="2"/>
    <tableColumn id="5" name="Tabela D" dataDxfId="1"/>
    <tableColumn id="6" name="Tabela 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showGridLines="0" tabSelected="1" topLeftCell="C1" zoomScale="90" zoomScaleNormal="90" workbookViewId="0">
      <pane ySplit="1" topLeftCell="A2" activePane="bottomLeft" state="frozen"/>
      <selection pane="bottomLeft" activeCell="K17" sqref="K17"/>
    </sheetView>
  </sheetViews>
  <sheetFormatPr defaultRowHeight="15" x14ac:dyDescent="0.25"/>
  <cols>
    <col min="1" max="1" width="56.7109375" bestFit="1" customWidth="1"/>
    <col min="2" max="2" width="19.85546875" bestFit="1" customWidth="1"/>
    <col min="3" max="3" width="10.140625" bestFit="1" customWidth="1"/>
    <col min="4" max="5" width="9.85546875" bestFit="1" customWidth="1"/>
    <col min="6" max="6" width="12.42578125" customWidth="1"/>
    <col min="7" max="7" width="9.5703125" bestFit="1" customWidth="1"/>
    <col min="8" max="8" width="11.28515625" bestFit="1" customWidth="1"/>
    <col min="9" max="9" width="15" customWidth="1"/>
    <col min="10" max="10" width="8.7109375" bestFit="1" customWidth="1"/>
    <col min="11" max="11" width="39.85546875" bestFit="1" customWidth="1"/>
    <col min="12" max="12" width="45.7109375" bestFit="1" customWidth="1"/>
    <col min="13" max="13" width="18.7109375" bestFit="1" customWidth="1"/>
  </cols>
  <sheetData>
    <row r="1" spans="1:1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x14ac:dyDescent="0.25">
      <c r="A2" s="10" t="s">
        <v>87</v>
      </c>
      <c r="B2" s="10" t="s">
        <v>88</v>
      </c>
      <c r="C2" s="10">
        <v>65217206</v>
      </c>
      <c r="D2" s="10">
        <v>1056</v>
      </c>
      <c r="E2" s="10">
        <v>131</v>
      </c>
      <c r="F2" s="10" t="s">
        <v>11</v>
      </c>
      <c r="G2" s="10" t="s">
        <v>76</v>
      </c>
      <c r="H2" s="11">
        <v>43678</v>
      </c>
      <c r="I2" s="12">
        <v>7000</v>
      </c>
      <c r="J2" s="1" t="str">
        <f>IF(K2="","",VLOOKUP(K2,Tabela2[#All],2,FALSE))</f>
        <v>4133-00</v>
      </c>
      <c r="K2" s="10" t="s">
        <v>52</v>
      </c>
    </row>
    <row r="3" spans="1:11" ht="15.75" x14ac:dyDescent="0.25">
      <c r="A3" s="10" t="s">
        <v>80</v>
      </c>
      <c r="B3" s="10" t="s">
        <v>81</v>
      </c>
      <c r="C3" s="10">
        <v>65217015</v>
      </c>
      <c r="D3" s="10">
        <v>1022</v>
      </c>
      <c r="E3" s="10">
        <v>455</v>
      </c>
      <c r="F3" s="10" t="s">
        <v>11</v>
      </c>
      <c r="G3" s="10" t="s">
        <v>76</v>
      </c>
      <c r="H3" s="11">
        <v>43678</v>
      </c>
      <c r="I3" s="12">
        <v>5250</v>
      </c>
      <c r="J3" s="1" t="str">
        <f>IF(K3="","",VLOOKUP(K3,Tabela2[#All],2,FALSE))</f>
        <v>4133-00</v>
      </c>
      <c r="K3" s="10" t="s">
        <v>31</v>
      </c>
    </row>
    <row r="4" spans="1:11" ht="15.75" x14ac:dyDescent="0.25">
      <c r="A4" s="10" t="s">
        <v>87</v>
      </c>
      <c r="B4" s="10" t="s">
        <v>88</v>
      </c>
      <c r="C4" s="10">
        <v>65217421</v>
      </c>
      <c r="D4" s="10">
        <v>1056</v>
      </c>
      <c r="E4" s="10">
        <v>134</v>
      </c>
      <c r="F4" s="10" t="s">
        <v>11</v>
      </c>
      <c r="G4" s="10" t="s">
        <v>76</v>
      </c>
      <c r="H4" s="11">
        <v>43679</v>
      </c>
      <c r="I4" s="12">
        <v>7000</v>
      </c>
      <c r="J4" s="1" t="str">
        <f>IF(K4="","",VLOOKUP(K4,Tabela2[#All],2,FALSE))</f>
        <v>4133-00</v>
      </c>
      <c r="K4" s="10" t="s">
        <v>52</v>
      </c>
    </row>
    <row r="5" spans="1:11" ht="15.75" x14ac:dyDescent="0.25">
      <c r="A5" s="10" t="s">
        <v>94</v>
      </c>
      <c r="B5" s="10" t="s">
        <v>95</v>
      </c>
      <c r="C5" s="10">
        <v>65218349</v>
      </c>
      <c r="D5" s="10">
        <v>1048</v>
      </c>
      <c r="E5" s="10">
        <v>409</v>
      </c>
      <c r="F5" s="10" t="s">
        <v>11</v>
      </c>
      <c r="G5" s="10" t="s">
        <v>76</v>
      </c>
      <c r="H5" s="11">
        <v>43686</v>
      </c>
      <c r="I5" s="12">
        <v>15000</v>
      </c>
      <c r="J5" s="1" t="str">
        <f>IF(K5="","",VLOOKUP(K5,Tabela2[#All],2,FALSE))</f>
        <v>4133-02</v>
      </c>
      <c r="K5" s="10" t="s">
        <v>16</v>
      </c>
    </row>
    <row r="6" spans="1:11" ht="15.75" x14ac:dyDescent="0.25">
      <c r="A6" s="10" t="s">
        <v>92</v>
      </c>
      <c r="B6" s="10" t="s">
        <v>93</v>
      </c>
      <c r="C6" s="10">
        <v>65218339</v>
      </c>
      <c r="D6" s="10">
        <v>1006</v>
      </c>
      <c r="E6" s="10">
        <v>32</v>
      </c>
      <c r="F6" s="10" t="s">
        <v>13</v>
      </c>
      <c r="G6" s="10" t="s">
        <v>76</v>
      </c>
      <c r="H6" s="11">
        <v>43686</v>
      </c>
      <c r="I6" s="12">
        <v>39792</v>
      </c>
      <c r="J6" s="1" t="str">
        <f>IF(K6="","",VLOOKUP(K6,Tabela2[#All],2,FALSE))</f>
        <v>4133-01</v>
      </c>
      <c r="K6" s="10" t="s">
        <v>14</v>
      </c>
    </row>
    <row r="7" spans="1:11" ht="15.75" x14ac:dyDescent="0.25">
      <c r="A7" s="10" t="s">
        <v>96</v>
      </c>
      <c r="B7" s="10" t="s">
        <v>97</v>
      </c>
      <c r="C7" s="10">
        <v>65220380</v>
      </c>
      <c r="D7" s="10">
        <v>1041</v>
      </c>
      <c r="E7" s="10">
        <v>908</v>
      </c>
      <c r="F7" s="10" t="s">
        <v>73</v>
      </c>
      <c r="G7" s="10" t="s">
        <v>76</v>
      </c>
      <c r="H7" s="11">
        <v>43703</v>
      </c>
      <c r="I7" s="12">
        <v>13723</v>
      </c>
      <c r="J7" s="1" t="str">
        <f>IF(K7="","",VLOOKUP(K7,Tabela2[#All],2,FALSE))</f>
        <v>4133-01</v>
      </c>
      <c r="K7" s="10" t="s">
        <v>14</v>
      </c>
    </row>
    <row r="8" spans="1:11" ht="15.75" x14ac:dyDescent="0.25">
      <c r="A8" s="10" t="s">
        <v>102</v>
      </c>
      <c r="B8" s="10" t="s">
        <v>103</v>
      </c>
      <c r="C8" s="10">
        <v>65220913</v>
      </c>
      <c r="D8" s="10">
        <v>1004</v>
      </c>
      <c r="E8" s="10">
        <v>288</v>
      </c>
      <c r="F8" s="10" t="s">
        <v>11</v>
      </c>
      <c r="G8" s="10" t="s">
        <v>76</v>
      </c>
      <c r="H8" s="11">
        <v>43705</v>
      </c>
      <c r="I8" s="12">
        <v>7851</v>
      </c>
      <c r="J8" s="1" t="str">
        <f>IF(K8="","",VLOOKUP(K8,Tabela2[#All],2,FALSE))</f>
        <v>4133-02</v>
      </c>
      <c r="K8" s="10" t="s">
        <v>12</v>
      </c>
    </row>
    <row r="9" spans="1:11" ht="15.75" x14ac:dyDescent="0.25">
      <c r="A9" s="10" t="s">
        <v>107</v>
      </c>
      <c r="B9" s="10" t="s">
        <v>108</v>
      </c>
      <c r="C9" s="10">
        <v>65220953</v>
      </c>
      <c r="D9" s="10">
        <v>1004</v>
      </c>
      <c r="E9" s="10">
        <v>368</v>
      </c>
      <c r="F9" s="10" t="s">
        <v>11</v>
      </c>
      <c r="G9" s="10" t="s">
        <v>76</v>
      </c>
      <c r="H9" s="11">
        <v>43705</v>
      </c>
      <c r="I9" s="12">
        <v>7851</v>
      </c>
      <c r="J9" s="1" t="str">
        <f>IF(K9="","",VLOOKUP(K9,Tabela2[#All],2,FALSE))</f>
        <v>4133-02</v>
      </c>
      <c r="K9" s="10" t="s">
        <v>12</v>
      </c>
    </row>
    <row r="10" spans="1:11" ht="15.75" x14ac:dyDescent="0.25">
      <c r="A10" s="10" t="s">
        <v>100</v>
      </c>
      <c r="B10" s="10" t="s">
        <v>101</v>
      </c>
      <c r="C10" s="10">
        <v>65220941</v>
      </c>
      <c r="D10" s="10">
        <v>948</v>
      </c>
      <c r="E10" s="10">
        <v>357</v>
      </c>
      <c r="F10" s="10" t="s">
        <v>73</v>
      </c>
      <c r="G10" s="10" t="s">
        <v>76</v>
      </c>
      <c r="H10" s="11">
        <v>43705</v>
      </c>
      <c r="I10" s="12">
        <v>13723</v>
      </c>
      <c r="J10" s="1" t="str">
        <f>IF(K10="","",VLOOKUP(K10,Tabela2[#All],2,FALSE))</f>
        <v>4133-02</v>
      </c>
      <c r="K10" s="10" t="s">
        <v>15</v>
      </c>
    </row>
    <row r="11" spans="1:11" ht="15.75" x14ac:dyDescent="0.25">
      <c r="A11" s="10" t="s">
        <v>104</v>
      </c>
      <c r="B11" s="10" t="s">
        <v>105</v>
      </c>
      <c r="C11" s="10">
        <v>65220872</v>
      </c>
      <c r="D11" s="10">
        <v>966</v>
      </c>
      <c r="E11" s="10">
        <v>241</v>
      </c>
      <c r="F11" s="10" t="s">
        <v>11</v>
      </c>
      <c r="G11" s="10" t="s">
        <v>76</v>
      </c>
      <c r="H11" s="11">
        <v>43705</v>
      </c>
      <c r="I11" s="12">
        <v>15994</v>
      </c>
      <c r="J11" s="1" t="str">
        <f>IF(K11="","",VLOOKUP(K11,Tabela2[#All],2,FALSE))</f>
        <v>4133-02</v>
      </c>
      <c r="K11" s="10" t="s">
        <v>15</v>
      </c>
    </row>
    <row r="12" spans="1:11" ht="15.75" x14ac:dyDescent="0.25">
      <c r="A12" s="10" t="s">
        <v>104</v>
      </c>
      <c r="B12" s="10" t="s">
        <v>105</v>
      </c>
      <c r="C12" s="10">
        <v>65220853</v>
      </c>
      <c r="D12" s="10">
        <v>1004</v>
      </c>
      <c r="E12" s="10">
        <v>24</v>
      </c>
      <c r="F12" s="10" t="s">
        <v>11</v>
      </c>
      <c r="G12" s="10" t="s">
        <v>76</v>
      </c>
      <c r="H12" s="11">
        <v>43705</v>
      </c>
      <c r="I12" s="12">
        <v>15701</v>
      </c>
      <c r="J12" s="1" t="str">
        <f>IF(K12="","",VLOOKUP(K12,Tabela2[#All],2,FALSE))</f>
        <v>4133-02</v>
      </c>
      <c r="K12" s="10" t="s">
        <v>15</v>
      </c>
    </row>
    <row r="13" spans="1:11" ht="15.75" x14ac:dyDescent="0.25">
      <c r="A13" s="10" t="s">
        <v>98</v>
      </c>
      <c r="B13" s="10" t="s">
        <v>99</v>
      </c>
      <c r="C13" s="10">
        <v>65220725</v>
      </c>
      <c r="D13" s="33">
        <v>1012</v>
      </c>
      <c r="E13" s="10">
        <v>157</v>
      </c>
      <c r="F13" s="10" t="s">
        <v>11</v>
      </c>
      <c r="G13" s="10" t="s">
        <v>76</v>
      </c>
      <c r="H13" s="11">
        <v>43705</v>
      </c>
      <c r="I13" s="12">
        <v>7232</v>
      </c>
      <c r="J13" s="1" t="str">
        <f>IF(K13="","",VLOOKUP(K13,Tabela2[#All],2,FALSE))</f>
        <v>4133-02</v>
      </c>
      <c r="K13" s="10" t="s">
        <v>15</v>
      </c>
    </row>
    <row r="14" spans="1:11" ht="15.75" x14ac:dyDescent="0.25">
      <c r="A14" s="10" t="s">
        <v>15</v>
      </c>
      <c r="B14" s="10" t="s">
        <v>106</v>
      </c>
      <c r="C14" s="10">
        <v>65220927</v>
      </c>
      <c r="D14" s="10">
        <v>1012</v>
      </c>
      <c r="E14" s="10">
        <v>287</v>
      </c>
      <c r="F14" s="10" t="s">
        <v>11</v>
      </c>
      <c r="G14" s="10" t="s">
        <v>76</v>
      </c>
      <c r="H14" s="11">
        <v>43705</v>
      </c>
      <c r="I14" s="12">
        <v>5063</v>
      </c>
      <c r="J14" s="1" t="str">
        <f>IF(K14="","",VLOOKUP(K14,Tabela2[#All],2,FALSE))</f>
        <v>4133-02</v>
      </c>
      <c r="K14" s="10" t="s">
        <v>15</v>
      </c>
    </row>
    <row r="15" spans="1:11" ht="15.75" x14ac:dyDescent="0.25">
      <c r="A15" s="10" t="s">
        <v>109</v>
      </c>
      <c r="B15" s="10" t="s">
        <v>110</v>
      </c>
      <c r="C15" s="10" t="s">
        <v>111</v>
      </c>
      <c r="D15" s="10">
        <v>1036</v>
      </c>
      <c r="E15" s="10">
        <v>363</v>
      </c>
      <c r="F15" s="10" t="s">
        <v>11</v>
      </c>
      <c r="G15" s="10" t="s">
        <v>76</v>
      </c>
      <c r="H15" s="11">
        <v>43706</v>
      </c>
      <c r="I15" s="12">
        <v>15000</v>
      </c>
      <c r="J15" s="1" t="str">
        <f>IF(K15="","",VLOOKUP(K15,Tabela2[#All],2,FALSE))</f>
        <v>4133-02</v>
      </c>
      <c r="K15" s="10" t="s">
        <v>15</v>
      </c>
    </row>
    <row r="16" spans="1:11" ht="15.75" x14ac:dyDescent="0.25">
      <c r="A16" s="10" t="s">
        <v>112</v>
      </c>
      <c r="B16" s="10" t="s">
        <v>113</v>
      </c>
      <c r="C16" s="10">
        <v>65222433</v>
      </c>
      <c r="D16" s="10">
        <v>1022</v>
      </c>
      <c r="E16" s="10">
        <v>500</v>
      </c>
      <c r="F16" s="10" t="s">
        <v>11</v>
      </c>
      <c r="G16" s="10" t="s">
        <v>76</v>
      </c>
      <c r="H16" s="11">
        <v>43711</v>
      </c>
      <c r="I16" s="12">
        <v>7000</v>
      </c>
      <c r="J16" s="1" t="str">
        <f>IF(K16="","",VLOOKUP(K16,Tabela2[#All],2,FALSE))</f>
        <v>4133-02</v>
      </c>
      <c r="K16" s="10" t="s">
        <v>16</v>
      </c>
    </row>
    <row r="17" spans="1:11" ht="15.75" x14ac:dyDescent="0.25">
      <c r="A17" s="10" t="s">
        <v>114</v>
      </c>
      <c r="B17" s="10" t="s">
        <v>115</v>
      </c>
      <c r="C17" s="10">
        <v>65222599</v>
      </c>
      <c r="D17" s="10">
        <v>1064</v>
      </c>
      <c r="E17" s="10">
        <v>760</v>
      </c>
      <c r="F17" s="10" t="s">
        <v>73</v>
      </c>
      <c r="G17" s="10" t="s">
        <v>76</v>
      </c>
      <c r="H17" s="11">
        <v>43712</v>
      </c>
      <c r="I17" s="12">
        <v>10293</v>
      </c>
      <c r="J17" s="1" t="str">
        <f>IF(K17="","",VLOOKUP(K17,Tabela2[#All],2,FALSE))</f>
        <v>4133-01</v>
      </c>
      <c r="K17" s="10" t="s">
        <v>14</v>
      </c>
    </row>
    <row r="18" spans="1:11" ht="15.75" x14ac:dyDescent="0.25">
      <c r="A18" s="10"/>
      <c r="B18" s="10"/>
      <c r="C18" s="10"/>
      <c r="D18" s="10"/>
      <c r="E18" s="10"/>
      <c r="F18" s="10"/>
      <c r="G18" s="10"/>
      <c r="H18" s="11"/>
      <c r="I18" s="12"/>
      <c r="J18" s="1" t="str">
        <f>IF(K18="","",VLOOKUP(K18,Tabela2[#All],2,FALSE))</f>
        <v/>
      </c>
      <c r="K18" s="10"/>
    </row>
    <row r="19" spans="1:11" ht="15.75" x14ac:dyDescent="0.25">
      <c r="A19" s="10"/>
      <c r="B19" s="10"/>
      <c r="C19" s="10"/>
      <c r="D19" s="10"/>
      <c r="E19" s="10"/>
      <c r="F19" s="10"/>
      <c r="G19" s="10"/>
      <c r="H19" s="11"/>
      <c r="I19" s="12"/>
      <c r="J19" s="1" t="str">
        <f>IF(K19="","",VLOOKUP(K19,Tabela2[#All],2,FALSE))</f>
        <v/>
      </c>
      <c r="K19" s="10"/>
    </row>
    <row r="20" spans="1:11" ht="15.75" x14ac:dyDescent="0.25">
      <c r="A20" s="10"/>
      <c r="B20" s="10"/>
      <c r="C20" s="10"/>
      <c r="D20" s="10"/>
      <c r="E20" s="10"/>
      <c r="F20" s="10"/>
      <c r="G20" s="10"/>
      <c r="H20" s="11"/>
      <c r="I20" s="12"/>
      <c r="J20" s="1" t="str">
        <f>IF(K20="","",VLOOKUP(K20,Tabela2[#All],2,FALSE))</f>
        <v/>
      </c>
      <c r="K20" s="10"/>
    </row>
    <row r="21" spans="1:11" ht="15.75" x14ac:dyDescent="0.25">
      <c r="A21" s="10"/>
      <c r="B21" s="10"/>
      <c r="C21" s="10"/>
      <c r="D21" s="10"/>
      <c r="E21" s="10"/>
      <c r="F21" s="10"/>
      <c r="G21" s="10"/>
      <c r="H21" s="11"/>
      <c r="I21" s="12"/>
      <c r="J21" s="1" t="str">
        <f>IF(K21="","",VLOOKUP(K21,Tabela2[#All],2,FALSE))</f>
        <v/>
      </c>
      <c r="K21" s="10"/>
    </row>
    <row r="22" spans="1:11" ht="15.75" x14ac:dyDescent="0.25">
      <c r="A22" s="10"/>
      <c r="B22" s="10"/>
      <c r="C22" s="10"/>
      <c r="D22" s="10"/>
      <c r="E22" s="10"/>
      <c r="F22" s="10"/>
      <c r="G22" s="10"/>
      <c r="H22" s="11"/>
      <c r="I22" s="12"/>
      <c r="J22" s="1" t="str">
        <f>IF(K22="","",VLOOKUP(K22,Tabela2[#All],2,FALSE))</f>
        <v/>
      </c>
      <c r="K22" s="10"/>
    </row>
    <row r="23" spans="1:11" ht="15.75" x14ac:dyDescent="0.25">
      <c r="A23" s="10"/>
      <c r="B23" s="10"/>
      <c r="C23" s="10"/>
      <c r="D23" s="10"/>
      <c r="E23" s="10"/>
      <c r="F23" s="10"/>
      <c r="G23" s="10"/>
      <c r="H23" s="11"/>
      <c r="I23" s="12"/>
      <c r="J23" s="1" t="str">
        <f>IF(K23="","",VLOOKUP(K23,Tabela2[#All],2,FALSE))</f>
        <v/>
      </c>
      <c r="K23" s="10"/>
    </row>
    <row r="24" spans="1:11" ht="15.75" x14ac:dyDescent="0.25">
      <c r="A24" s="10"/>
      <c r="B24" s="10"/>
      <c r="C24" s="10"/>
      <c r="D24" s="10"/>
      <c r="E24" s="10"/>
      <c r="F24" s="10"/>
      <c r="G24" s="10"/>
      <c r="H24" s="11"/>
      <c r="I24" s="12"/>
      <c r="J24" s="1" t="str">
        <f>IF(K24="","",VLOOKUP(K24,Tabela2[#All],2,FALSE))</f>
        <v/>
      </c>
      <c r="K24" s="10"/>
    </row>
    <row r="25" spans="1:11" ht="15.75" x14ac:dyDescent="0.25">
      <c r="A25" s="10"/>
      <c r="B25" s="10"/>
      <c r="C25" s="10"/>
      <c r="D25" s="10"/>
      <c r="E25" s="10"/>
      <c r="F25" s="10"/>
      <c r="G25" s="10"/>
      <c r="H25" s="11"/>
      <c r="I25" s="12"/>
      <c r="J25" s="1" t="str">
        <f>IF(K25="","",VLOOKUP(K25,Tabela2[#All],2,FALSE))</f>
        <v/>
      </c>
      <c r="K25" s="10"/>
    </row>
    <row r="26" spans="1:11" ht="15.75" x14ac:dyDescent="0.25">
      <c r="A26" s="10"/>
      <c r="B26" s="10"/>
      <c r="C26" s="10"/>
      <c r="D26" s="10"/>
      <c r="E26" s="10"/>
      <c r="F26" s="10"/>
      <c r="G26" s="10"/>
      <c r="H26" s="11"/>
      <c r="I26" s="12"/>
      <c r="J26" s="1" t="str">
        <f>IF(K26="","",VLOOKUP(K26,Tabela2[#All],2,FALSE))</f>
        <v/>
      </c>
      <c r="K26" s="10"/>
    </row>
    <row r="27" spans="1:11" ht="15.75" x14ac:dyDescent="0.25">
      <c r="A27" s="10"/>
      <c r="B27" s="10"/>
      <c r="C27" s="10"/>
      <c r="D27" s="10"/>
      <c r="E27" s="10"/>
      <c r="F27" s="10"/>
      <c r="G27" s="10"/>
      <c r="H27" s="11"/>
      <c r="I27" s="12"/>
      <c r="J27" s="1" t="str">
        <f>IF(K27="","",VLOOKUP(K27,Tabela2[#All],2,FALSE))</f>
        <v/>
      </c>
      <c r="K27" s="10"/>
    </row>
    <row r="28" spans="1:11" ht="15.75" x14ac:dyDescent="0.25">
      <c r="A28" s="10"/>
      <c r="B28" s="10"/>
      <c r="C28" s="10"/>
      <c r="D28" s="10"/>
      <c r="E28" s="10"/>
      <c r="F28" s="10"/>
      <c r="G28" s="10"/>
      <c r="H28" s="11"/>
      <c r="I28" s="12"/>
      <c r="J28" s="1" t="str">
        <f>IF(K28="","",VLOOKUP(K28,Tabela2[#All],2,FALSE))</f>
        <v/>
      </c>
      <c r="K28" s="10"/>
    </row>
    <row r="29" spans="1:11" ht="15.75" x14ac:dyDescent="0.25">
      <c r="A29" s="10"/>
      <c r="B29" s="10"/>
      <c r="C29" s="10"/>
      <c r="D29" s="10"/>
      <c r="E29" s="10"/>
      <c r="F29" s="10"/>
      <c r="G29" s="10"/>
      <c r="H29" s="11"/>
      <c r="I29" s="12"/>
      <c r="J29" s="1" t="str">
        <f>IF(K29="","",VLOOKUP(K29,Tabela2[#All],2,FALSE))</f>
        <v/>
      </c>
      <c r="K29" s="10"/>
    </row>
    <row r="30" spans="1:11" ht="15.75" x14ac:dyDescent="0.25">
      <c r="A30" s="10"/>
      <c r="B30" s="10"/>
      <c r="C30" s="10"/>
      <c r="D30" s="10"/>
      <c r="E30" s="10"/>
      <c r="F30" s="10"/>
      <c r="G30" s="10"/>
      <c r="H30" s="11"/>
      <c r="I30" s="12"/>
      <c r="J30" s="1" t="str">
        <f>IF(K30="","",VLOOKUP(K30,Tabela2[#All],2,FALSE))</f>
        <v/>
      </c>
      <c r="K30" s="10"/>
    </row>
    <row r="31" spans="1:11" ht="15.75" x14ac:dyDescent="0.25">
      <c r="A31" s="10"/>
      <c r="B31" s="10"/>
      <c r="C31" s="10"/>
      <c r="D31" s="10"/>
      <c r="E31" s="10"/>
      <c r="F31" s="10"/>
      <c r="G31" s="10"/>
      <c r="H31" s="11"/>
      <c r="I31" s="12"/>
      <c r="J31" s="1" t="str">
        <f>IF(K31="","",VLOOKUP(K31,Tabela2[#All],2,FALSE))</f>
        <v/>
      </c>
      <c r="K31" s="10"/>
    </row>
    <row r="32" spans="1:11" ht="15.75" x14ac:dyDescent="0.25">
      <c r="A32" s="10"/>
      <c r="B32" s="10"/>
      <c r="C32" s="10"/>
      <c r="D32" s="10"/>
      <c r="E32" s="10"/>
      <c r="F32" s="10"/>
      <c r="G32" s="10"/>
      <c r="H32" s="11"/>
      <c r="I32" s="12"/>
      <c r="J32" s="1" t="str">
        <f>IF(K32="","",VLOOKUP(K32,Tabela2[#All],2,FALSE))</f>
        <v/>
      </c>
      <c r="K32" s="10"/>
    </row>
    <row r="33" spans="1:11" ht="15.75" x14ac:dyDescent="0.25">
      <c r="A33" s="10"/>
      <c r="B33" s="10"/>
      <c r="C33" s="10"/>
      <c r="D33" s="10"/>
      <c r="E33" s="10"/>
      <c r="F33" s="10"/>
      <c r="G33" s="10"/>
      <c r="H33" s="11"/>
      <c r="I33" s="12"/>
      <c r="J33" s="1" t="str">
        <f>IF(K33="","",VLOOKUP(K33,Tabela2[#All],2,FALSE))</f>
        <v/>
      </c>
      <c r="K33" s="10"/>
    </row>
    <row r="34" spans="1:11" ht="15.75" x14ac:dyDescent="0.25">
      <c r="A34" s="10"/>
      <c r="B34" s="10"/>
      <c r="C34" s="10"/>
      <c r="D34" s="10"/>
      <c r="E34" s="10"/>
      <c r="F34" s="10"/>
      <c r="G34" s="10"/>
      <c r="H34" s="11"/>
      <c r="I34" s="12"/>
      <c r="J34" s="1" t="str">
        <f>IF(K34="","",VLOOKUP(K34,Tabela2[#All],2,FALSE))</f>
        <v/>
      </c>
      <c r="K34" s="10"/>
    </row>
    <row r="35" spans="1:11" ht="15.75" x14ac:dyDescent="0.25">
      <c r="A35" s="13"/>
      <c r="B35" s="13"/>
      <c r="C35" s="13"/>
      <c r="D35" s="13"/>
      <c r="E35" s="13"/>
      <c r="F35" s="13"/>
      <c r="G35" s="13"/>
      <c r="H35" s="14"/>
      <c r="I35" s="15"/>
      <c r="J35" s="3" t="str">
        <f>IF(K35="","",VLOOKUP(K35,Tabela2[#All],2,FALSE))</f>
        <v/>
      </c>
      <c r="K35" s="10"/>
    </row>
    <row r="36" spans="1:11" ht="15.75" x14ac:dyDescent="0.25">
      <c r="A36" s="13"/>
      <c r="B36" s="13"/>
      <c r="C36" s="13"/>
      <c r="D36" s="13"/>
      <c r="E36" s="13"/>
      <c r="F36" s="13"/>
      <c r="G36" s="13"/>
      <c r="H36" s="14"/>
      <c r="I36" s="15"/>
      <c r="J36" s="3" t="str">
        <f>IF(K36="","",VLOOKUP(K36,Tabela2[#All],2,FALSE))</f>
        <v/>
      </c>
      <c r="K36" s="10"/>
    </row>
    <row r="37" spans="1:11" ht="15.75" x14ac:dyDescent="0.25">
      <c r="A37" s="13"/>
      <c r="B37" s="13"/>
      <c r="C37" s="13"/>
      <c r="D37" s="13"/>
      <c r="E37" s="13"/>
      <c r="F37" s="13"/>
      <c r="G37" s="13"/>
      <c r="H37" s="14"/>
      <c r="I37" s="15"/>
      <c r="J37" s="3" t="str">
        <f>IF(K37="","",VLOOKUP(K37,Tabela2[#All],2,FALSE))</f>
        <v/>
      </c>
      <c r="K37" s="10"/>
    </row>
    <row r="38" spans="1:11" ht="15.75" x14ac:dyDescent="0.25">
      <c r="A38" s="13"/>
      <c r="B38" s="13"/>
      <c r="C38" s="13"/>
      <c r="D38" s="13"/>
      <c r="E38" s="13"/>
      <c r="F38" s="13"/>
      <c r="G38" s="13"/>
      <c r="H38" s="14"/>
      <c r="I38" s="15"/>
      <c r="J38" s="3" t="str">
        <f>IF(K38="","",VLOOKUP(K38,Tabela2[#All],2,FALSE))</f>
        <v/>
      </c>
      <c r="K38" s="10"/>
    </row>
    <row r="39" spans="1:11" ht="15.75" x14ac:dyDescent="0.25">
      <c r="A39" s="13"/>
      <c r="B39" s="13"/>
      <c r="C39" s="13"/>
      <c r="D39" s="13"/>
      <c r="E39" s="13"/>
      <c r="F39" s="13"/>
      <c r="G39" s="13"/>
      <c r="H39" s="14"/>
      <c r="I39" s="15"/>
      <c r="J39" s="3" t="str">
        <f>IF(K39="","",VLOOKUP(K39,Tabela2[#All],2,FALSE))</f>
        <v/>
      </c>
      <c r="K39" s="10"/>
    </row>
    <row r="40" spans="1:11" ht="15.75" x14ac:dyDescent="0.25">
      <c r="A40" s="13"/>
      <c r="B40" s="13"/>
      <c r="C40" s="13"/>
      <c r="D40" s="13"/>
      <c r="E40" s="13"/>
      <c r="F40" s="13"/>
      <c r="G40" s="13"/>
      <c r="H40" s="14"/>
      <c r="I40" s="15"/>
      <c r="J40" s="3" t="str">
        <f>IF(K40="","",VLOOKUP(K40,Tabela2[#All],2,FALSE))</f>
        <v/>
      </c>
      <c r="K40" s="10"/>
    </row>
    <row r="41" spans="1:11" ht="15.75" x14ac:dyDescent="0.25">
      <c r="A41" s="13"/>
      <c r="B41" s="13"/>
      <c r="C41" s="13"/>
      <c r="D41" s="13"/>
      <c r="E41" s="13"/>
      <c r="F41" s="13"/>
      <c r="G41" s="13"/>
      <c r="H41" s="14"/>
      <c r="I41" s="15"/>
      <c r="J41" s="3" t="str">
        <f>IF(K41="","",VLOOKUP(K41,Tabela2[#All],2,FALSE))</f>
        <v/>
      </c>
      <c r="K41" s="10"/>
    </row>
    <row r="42" spans="1:11" ht="15.75" x14ac:dyDescent="0.25">
      <c r="A42" s="13"/>
      <c r="B42" s="13"/>
      <c r="C42" s="13"/>
      <c r="D42" s="13"/>
      <c r="E42" s="13"/>
      <c r="F42" s="13"/>
      <c r="G42" s="13"/>
      <c r="H42" s="14"/>
      <c r="I42" s="15"/>
      <c r="J42" s="3" t="str">
        <f>IF(K42="","",VLOOKUP(K42,Tabela2[#All],2,FALSE))</f>
        <v/>
      </c>
      <c r="K42" s="10"/>
    </row>
    <row r="43" spans="1:11" ht="15.75" x14ac:dyDescent="0.25">
      <c r="A43" s="13"/>
      <c r="B43" s="13"/>
      <c r="C43" s="13"/>
      <c r="D43" s="13"/>
      <c r="E43" s="13"/>
      <c r="F43" s="13"/>
      <c r="G43" s="13"/>
      <c r="H43" s="14"/>
      <c r="I43" s="15"/>
      <c r="J43" s="3" t="str">
        <f>IF(K43="","",VLOOKUP(K43,Tabela2[#All],2,FALSE))</f>
        <v/>
      </c>
      <c r="K43" s="10"/>
    </row>
    <row r="44" spans="1:11" ht="15.75" x14ac:dyDescent="0.25">
      <c r="A44" s="13"/>
      <c r="B44" s="13"/>
      <c r="C44" s="13"/>
      <c r="D44" s="13"/>
      <c r="E44" s="13"/>
      <c r="F44" s="13"/>
      <c r="G44" s="13"/>
      <c r="H44" s="14"/>
      <c r="I44" s="15"/>
      <c r="J44" s="3" t="str">
        <f>IF(K44="","",VLOOKUP(K44,Tabela2[#All],2,FALSE))</f>
        <v/>
      </c>
      <c r="K44" s="10"/>
    </row>
    <row r="45" spans="1:11" ht="15.75" x14ac:dyDescent="0.25">
      <c r="A45" s="13"/>
      <c r="B45" s="13"/>
      <c r="C45" s="13"/>
      <c r="D45" s="13"/>
      <c r="E45" s="13"/>
      <c r="F45" s="13"/>
      <c r="G45" s="13"/>
      <c r="H45" s="14"/>
      <c r="I45" s="15"/>
      <c r="J45" s="3" t="str">
        <f>IF(K45="","",VLOOKUP(K45,Tabela2[#All],2,FALSE))</f>
        <v/>
      </c>
      <c r="K45" s="10"/>
    </row>
    <row r="46" spans="1:11" ht="15.75" x14ac:dyDescent="0.25">
      <c r="A46" s="10"/>
      <c r="B46" s="10"/>
      <c r="C46" s="10"/>
      <c r="D46" s="10"/>
      <c r="E46" s="10"/>
      <c r="F46" s="10"/>
      <c r="G46" s="10"/>
      <c r="H46" s="11"/>
      <c r="I46" s="12"/>
      <c r="J46" s="9" t="str">
        <f>IF(K46="","",VLOOKUP(K46,Tabela2[#All],2,FALSE))</f>
        <v/>
      </c>
      <c r="K46" s="10"/>
    </row>
    <row r="47" spans="1:11" ht="15.75" x14ac:dyDescent="0.25">
      <c r="A47" s="10"/>
      <c r="B47" s="10"/>
      <c r="C47" s="10"/>
      <c r="D47" s="10"/>
      <c r="E47" s="10"/>
      <c r="F47" s="10"/>
      <c r="G47" s="10"/>
      <c r="H47" s="11"/>
      <c r="I47" s="12"/>
      <c r="J47" s="9" t="str">
        <f>IF(K47="","",VLOOKUP(K47,Tabela2[#All],2,FALSE))</f>
        <v/>
      </c>
      <c r="K47" s="10"/>
    </row>
    <row r="48" spans="1:11" ht="15.75" x14ac:dyDescent="0.25">
      <c r="A48" s="10"/>
      <c r="B48" s="10"/>
      <c r="C48" s="10"/>
      <c r="D48" s="10"/>
      <c r="E48" s="10"/>
      <c r="F48" s="10"/>
      <c r="G48" s="10"/>
      <c r="H48" s="11"/>
      <c r="I48" s="12"/>
      <c r="J48" s="9" t="str">
        <f>IF(K48="","",VLOOKUP(K48,Tabela2[#All],2,FALSE))</f>
        <v/>
      </c>
      <c r="K48" s="10"/>
    </row>
    <row r="49" spans="1:11" ht="15.75" x14ac:dyDescent="0.25">
      <c r="A49" s="10"/>
      <c r="B49" s="10"/>
      <c r="C49" s="10"/>
      <c r="D49" s="10"/>
      <c r="E49" s="10"/>
      <c r="F49" s="10"/>
      <c r="G49" s="10"/>
      <c r="H49" s="11"/>
      <c r="I49" s="12"/>
      <c r="J49" s="9" t="str">
        <f>IF(K49="","",VLOOKUP(K49,Tabela2[#All],2,FALSE))</f>
        <v/>
      </c>
      <c r="K49" s="10"/>
    </row>
    <row r="50" spans="1:11" ht="16.5" thickBot="1" x14ac:dyDescent="0.3">
      <c r="A50" s="10"/>
      <c r="B50" s="10"/>
      <c r="C50" s="10"/>
      <c r="D50" s="10"/>
      <c r="E50" s="10"/>
      <c r="F50" s="10"/>
      <c r="G50" s="10"/>
      <c r="H50" s="11"/>
      <c r="I50" s="12"/>
      <c r="J50" s="9" t="str">
        <f>IF(K50="","",VLOOKUP(K50,Tabela2[#All],2,FALSE))</f>
        <v/>
      </c>
      <c r="K50" s="10"/>
    </row>
    <row r="51" spans="1:11" ht="15.75" thickBot="1" x14ac:dyDescent="0.3">
      <c r="I51" s="32">
        <f>SUM(Tabela1[Valor])</f>
        <v>193473</v>
      </c>
    </row>
    <row r="52" spans="1:11" ht="15.75" x14ac:dyDescent="0.25">
      <c r="B52" s="8"/>
      <c r="C52" s="8"/>
    </row>
  </sheetData>
  <sheetProtection algorithmName="SHA-512" hashValue="ldNBM+4VE/NaHOpcq6AAlNDID87eZOHkVA+rxfZucPCfk0XbSBjUwlENbrf9gJf8zFRWG2iT31QPyWVKrGvrpQ==" saltValue="QNbFPWSlDpjh7jgYq6FB/w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Produção!$A$2:$A$54</xm:f>
          </x14:formula1>
          <xm:sqref>K2:K45</xm:sqref>
        </x14:dataValidation>
        <x14:dataValidation type="list" allowBlank="1" showInputMessage="1" showErrorMessage="1">
          <x14:formula1>
            <xm:f>Produção!$B$71:$F$71</xm:f>
          </x14:formula1>
          <xm:sqref>G2:G50</xm:sqref>
        </x14:dataValidation>
        <x14:dataValidation type="list" showInputMessage="1" showErrorMessage="1">
          <x14:formula1>
            <xm:f>Produção!$A$72:$A$77</xm:f>
          </x14:formula1>
          <xm:sqref>F2:F50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showGridLines="0" topLeftCell="A61" workbookViewId="0">
      <selection activeCell="A30" sqref="A30"/>
    </sheetView>
  </sheetViews>
  <sheetFormatPr defaultRowHeight="15" x14ac:dyDescent="0.25"/>
  <cols>
    <col min="1" max="1" width="50.7109375" bestFit="1" customWidth="1"/>
    <col min="2" max="2" width="16.42578125" bestFit="1" customWidth="1"/>
    <col min="3" max="3" width="14.85546875" bestFit="1" customWidth="1"/>
    <col min="4" max="4" width="9.7109375" bestFit="1" customWidth="1"/>
    <col min="5" max="5" width="13.5703125" bestFit="1" customWidth="1"/>
    <col min="6" max="6" width="16.140625" customWidth="1"/>
  </cols>
  <sheetData>
    <row r="1" spans="1:6" ht="15.75" x14ac:dyDescent="0.25">
      <c r="A1" s="20" t="s">
        <v>0</v>
      </c>
      <c r="B1" s="21" t="s">
        <v>9</v>
      </c>
      <c r="C1" s="21" t="s">
        <v>91</v>
      </c>
      <c r="D1" s="21" t="s">
        <v>32</v>
      </c>
      <c r="E1" s="21" t="s">
        <v>33</v>
      </c>
      <c r="F1" s="22" t="s">
        <v>8</v>
      </c>
    </row>
    <row r="2" spans="1:6" ht="15.75" x14ac:dyDescent="0.25">
      <c r="A2" s="23" t="s">
        <v>18</v>
      </c>
      <c r="B2" s="18" t="s">
        <v>67</v>
      </c>
      <c r="C2" s="18">
        <f>COUNTIF(Tabela1[Angariador],A2)</f>
        <v>0</v>
      </c>
      <c r="D2" s="24"/>
      <c r="E2" s="25" t="str">
        <f t="shared" ref="E2:E54" si="0">IF(D2=0,IF(F2&gt;0,"-","-"),F2/D2)</f>
        <v>-</v>
      </c>
      <c r="F2" s="26">
        <f>SUMIF(Tabela1[[#All],[Angariador]],A2,Tabela1[[#All],[Valor]])</f>
        <v>0</v>
      </c>
    </row>
    <row r="3" spans="1:6" ht="15.75" x14ac:dyDescent="0.25">
      <c r="A3" s="23" t="s">
        <v>34</v>
      </c>
      <c r="B3" s="18" t="s">
        <v>67</v>
      </c>
      <c r="C3" s="18">
        <f>COUNTIF(Tabela1[Angariador],A3)</f>
        <v>0</v>
      </c>
      <c r="D3" s="24"/>
      <c r="E3" s="25" t="str">
        <f t="shared" si="0"/>
        <v>-</v>
      </c>
      <c r="F3" s="26">
        <f>SUMIF(Tabela1[[#All],[Angariador]],A3,Tabela1[[#All],[Valor]])</f>
        <v>0</v>
      </c>
    </row>
    <row r="4" spans="1:6" ht="15.75" x14ac:dyDescent="0.25">
      <c r="A4" s="23" t="s">
        <v>35</v>
      </c>
      <c r="B4" s="18" t="s">
        <v>67</v>
      </c>
      <c r="C4" s="18">
        <f>COUNTIF(Tabela1[Angariador],A4)</f>
        <v>0</v>
      </c>
      <c r="D4" s="24"/>
      <c r="E4" s="25" t="str">
        <f t="shared" si="0"/>
        <v>-</v>
      </c>
      <c r="F4" s="26">
        <f>SUMIF(Tabela1[[#All],[Angariador]],A4,Tabela1[[#All],[Valor]])</f>
        <v>0</v>
      </c>
    </row>
    <row r="5" spans="1:6" ht="15.75" x14ac:dyDescent="0.25">
      <c r="A5" s="23" t="s">
        <v>36</v>
      </c>
      <c r="B5" s="18" t="s">
        <v>67</v>
      </c>
      <c r="C5" s="18">
        <f>COUNTIF(Tabela1[Angariador],A5)</f>
        <v>0</v>
      </c>
      <c r="D5" s="24"/>
      <c r="E5" s="25" t="str">
        <f t="shared" si="0"/>
        <v>-</v>
      </c>
      <c r="F5" s="26">
        <f>SUMIF(Tabela1[[#All],[Angariador]],A5,Tabela1[[#All],[Valor]])</f>
        <v>0</v>
      </c>
    </row>
    <row r="6" spans="1:6" ht="15.75" x14ac:dyDescent="0.25">
      <c r="A6" s="23" t="s">
        <v>37</v>
      </c>
      <c r="B6" s="18" t="s">
        <v>67</v>
      </c>
      <c r="C6" s="18">
        <f>COUNTIF(Tabela1[Angariador],A6)</f>
        <v>0</v>
      </c>
      <c r="D6" s="24"/>
      <c r="E6" s="25" t="str">
        <f t="shared" si="0"/>
        <v>-</v>
      </c>
      <c r="F6" s="26">
        <f>SUMIF(Tabela1[[#All],[Angariador]],A6,Tabela1[[#All],[Valor]])</f>
        <v>0</v>
      </c>
    </row>
    <row r="7" spans="1:6" ht="15.75" x14ac:dyDescent="0.25">
      <c r="A7" s="23" t="s">
        <v>38</v>
      </c>
      <c r="B7" s="18" t="s">
        <v>67</v>
      </c>
      <c r="C7" s="18">
        <f>COUNTIF(Tabela1[Angariador],A7)</f>
        <v>0</v>
      </c>
      <c r="D7" s="24"/>
      <c r="E7" s="25" t="str">
        <f t="shared" si="0"/>
        <v>-</v>
      </c>
      <c r="F7" s="26">
        <f>SUMIF(Tabela1[[#All],[Angariador]],A7,Tabela1[[#All],[Valor]])</f>
        <v>0</v>
      </c>
    </row>
    <row r="8" spans="1:6" ht="15.75" x14ac:dyDescent="0.25">
      <c r="A8" s="23" t="s">
        <v>26</v>
      </c>
      <c r="B8" s="18" t="s">
        <v>67</v>
      </c>
      <c r="C8" s="18">
        <f>COUNTIF(Tabela1[Angariador],A8)</f>
        <v>0</v>
      </c>
      <c r="D8" s="24"/>
      <c r="E8" s="25" t="str">
        <f t="shared" si="0"/>
        <v>-</v>
      </c>
      <c r="F8" s="26">
        <f>SUMIF(Tabela1[[#All],[Angariador]],A8,Tabela1[[#All],[Valor]])</f>
        <v>0</v>
      </c>
    </row>
    <row r="9" spans="1:6" ht="15.75" x14ac:dyDescent="0.25">
      <c r="A9" s="23" t="s">
        <v>39</v>
      </c>
      <c r="B9" s="18" t="s">
        <v>68</v>
      </c>
      <c r="C9" s="18">
        <f>COUNTIF(Tabela1[Angariador],A9)</f>
        <v>0</v>
      </c>
      <c r="D9" s="24"/>
      <c r="E9" s="25" t="str">
        <f t="shared" si="0"/>
        <v>-</v>
      </c>
      <c r="F9" s="26">
        <f>SUMIF(Tabela1[[#All],[Angariador]],A9,Tabela1[[#All],[Valor]])</f>
        <v>0</v>
      </c>
    </row>
    <row r="10" spans="1:6" ht="15.75" x14ac:dyDescent="0.25">
      <c r="A10" s="23" t="s">
        <v>40</v>
      </c>
      <c r="B10" s="18" t="s">
        <v>70</v>
      </c>
      <c r="C10" s="18">
        <f>COUNTIF(Tabela1[Angariador],A10)</f>
        <v>0</v>
      </c>
      <c r="D10" s="24"/>
      <c r="E10" s="25" t="str">
        <f t="shared" si="0"/>
        <v>-</v>
      </c>
      <c r="F10" s="26">
        <f>SUMIF(Tabela1[[#All],[Angariador]],A10,Tabela1[[#All],[Valor]])</f>
        <v>0</v>
      </c>
    </row>
    <row r="11" spans="1:6" ht="15.75" x14ac:dyDescent="0.25">
      <c r="A11" s="23" t="s">
        <v>27</v>
      </c>
      <c r="B11" s="18" t="s">
        <v>67</v>
      </c>
      <c r="C11" s="18">
        <f>COUNTIF(Tabela1[Angariador],A11)</f>
        <v>0</v>
      </c>
      <c r="D11" s="24"/>
      <c r="E11" s="25" t="str">
        <f t="shared" si="0"/>
        <v>-</v>
      </c>
      <c r="F11" s="26">
        <f>SUMIF(Tabela1[[#All],[Angariador]],A11,Tabela1[[#All],[Valor]])</f>
        <v>0</v>
      </c>
    </row>
    <row r="12" spans="1:6" ht="15.75" x14ac:dyDescent="0.25">
      <c r="A12" s="23" t="s">
        <v>22</v>
      </c>
      <c r="B12" s="18" t="s">
        <v>68</v>
      </c>
      <c r="C12" s="18">
        <f>COUNTIF(Tabela1[Angariador],A12)</f>
        <v>0</v>
      </c>
      <c r="D12" s="24"/>
      <c r="E12" s="25" t="str">
        <f t="shared" si="0"/>
        <v>-</v>
      </c>
      <c r="F12" s="26">
        <f>SUMIF(Tabela1[[#All],[Angariador]],A12,Tabela1[[#All],[Valor]])</f>
        <v>0</v>
      </c>
    </row>
    <row r="13" spans="1:6" ht="15.75" x14ac:dyDescent="0.25">
      <c r="A13" s="23" t="s">
        <v>41</v>
      </c>
      <c r="B13" s="18" t="s">
        <v>67</v>
      </c>
      <c r="C13" s="18">
        <f>COUNTIF(Tabela1[Angariador],A13)</f>
        <v>0</v>
      </c>
      <c r="D13" s="24"/>
      <c r="E13" s="25" t="str">
        <f t="shared" si="0"/>
        <v>-</v>
      </c>
      <c r="F13" s="26">
        <f>SUMIF(Tabela1[[#All],[Angariador]],A13,Tabela1[[#All],[Valor]])</f>
        <v>0</v>
      </c>
    </row>
    <row r="14" spans="1:6" ht="15.75" x14ac:dyDescent="0.25">
      <c r="A14" s="23" t="s">
        <v>16</v>
      </c>
      <c r="B14" s="18" t="s">
        <v>69</v>
      </c>
      <c r="C14" s="18">
        <f>COUNTIF(Tabela1[Angariador],A14)</f>
        <v>2</v>
      </c>
      <c r="D14" s="24"/>
      <c r="E14" s="25" t="str">
        <f t="shared" si="0"/>
        <v>-</v>
      </c>
      <c r="F14" s="26">
        <f>SUMIF(Tabela1[[#All],[Angariador]],A14,Tabela1[[#All],[Valor]])</f>
        <v>22000</v>
      </c>
    </row>
    <row r="15" spans="1:6" ht="15.75" x14ac:dyDescent="0.25">
      <c r="A15" s="23" t="s">
        <v>79</v>
      </c>
      <c r="B15" s="18" t="s">
        <v>68</v>
      </c>
      <c r="C15" s="18">
        <f>COUNTIF(Tabela1[Angariador],A15)</f>
        <v>0</v>
      </c>
      <c r="D15" s="24"/>
      <c r="E15" s="25" t="str">
        <f t="shared" si="0"/>
        <v>-</v>
      </c>
      <c r="F15" s="26">
        <f>SUMIF(Tabela1[[#All],[Angariador]],A15,Tabela1[[#All],[Valor]])</f>
        <v>0</v>
      </c>
    </row>
    <row r="16" spans="1:6" ht="15.75" x14ac:dyDescent="0.25">
      <c r="A16" s="23" t="s">
        <v>42</v>
      </c>
      <c r="B16" s="18" t="s">
        <v>67</v>
      </c>
      <c r="C16" s="18">
        <f>COUNTIF(Tabela1[Angariador],A16)</f>
        <v>0</v>
      </c>
      <c r="D16" s="24"/>
      <c r="E16" s="25" t="str">
        <f t="shared" si="0"/>
        <v>-</v>
      </c>
      <c r="F16" s="26">
        <f>SUMIF(Tabela1[[#All],[Angariador]],A16,Tabela1[[#All],[Valor]])</f>
        <v>0</v>
      </c>
    </row>
    <row r="17" spans="1:6" ht="15.75" x14ac:dyDescent="0.25">
      <c r="A17" s="23" t="s">
        <v>43</v>
      </c>
      <c r="B17" s="18" t="s">
        <v>67</v>
      </c>
      <c r="C17" s="18">
        <f>COUNTIF(Tabela1[Angariador],A17)</f>
        <v>0</v>
      </c>
      <c r="D17" s="24"/>
      <c r="E17" s="25" t="str">
        <f t="shared" si="0"/>
        <v>-</v>
      </c>
      <c r="F17" s="26">
        <f>SUMIF(Tabela1[[#All],[Angariador]],A17,Tabela1[[#All],[Valor]])</f>
        <v>0</v>
      </c>
    </row>
    <row r="18" spans="1:6" ht="15.75" x14ac:dyDescent="0.25">
      <c r="A18" s="23" t="s">
        <v>44</v>
      </c>
      <c r="B18" s="18" t="s">
        <v>67</v>
      </c>
      <c r="C18" s="18">
        <f>COUNTIF(Tabela1[Angariador],A18)</f>
        <v>0</v>
      </c>
      <c r="D18" s="24"/>
      <c r="E18" s="25" t="str">
        <f t="shared" si="0"/>
        <v>-</v>
      </c>
      <c r="F18" s="26">
        <f>SUMIF(Tabela1[[#All],[Angariador]],A18,Tabela1[[#All],[Valor]])</f>
        <v>0</v>
      </c>
    </row>
    <row r="19" spans="1:6" ht="15.75" x14ac:dyDescent="0.25">
      <c r="A19" s="23" t="s">
        <v>25</v>
      </c>
      <c r="B19" s="18" t="s">
        <v>67</v>
      </c>
      <c r="C19" s="18">
        <f>COUNTIF(Tabela1[Angariador],A19)</f>
        <v>0</v>
      </c>
      <c r="D19" s="24"/>
      <c r="E19" s="25" t="str">
        <f t="shared" si="0"/>
        <v>-</v>
      </c>
      <c r="F19" s="26">
        <f>SUMIF(Tabela1[[#All],[Angariador]],A19,Tabela1[[#All],[Valor]])</f>
        <v>0</v>
      </c>
    </row>
    <row r="20" spans="1:6" ht="15.75" x14ac:dyDescent="0.25">
      <c r="A20" s="23" t="s">
        <v>14</v>
      </c>
      <c r="B20" s="18" t="s">
        <v>68</v>
      </c>
      <c r="C20" s="18">
        <f>COUNTIF(Tabela1[Angariador],A20)</f>
        <v>3</v>
      </c>
      <c r="D20" s="24"/>
      <c r="E20" s="25" t="str">
        <f t="shared" si="0"/>
        <v>-</v>
      </c>
      <c r="F20" s="26">
        <f>SUMIF(Tabela1[[#All],[Angariador]],A20,Tabela1[[#All],[Valor]])</f>
        <v>63808</v>
      </c>
    </row>
    <row r="21" spans="1:6" ht="15.75" x14ac:dyDescent="0.25">
      <c r="A21" s="23" t="s">
        <v>17</v>
      </c>
      <c r="B21" s="18" t="s">
        <v>68</v>
      </c>
      <c r="C21" s="18">
        <f>COUNTIF(Tabela1[Angariador],A21)</f>
        <v>0</v>
      </c>
      <c r="D21" s="24"/>
      <c r="E21" s="25" t="str">
        <f t="shared" si="0"/>
        <v>-</v>
      </c>
      <c r="F21" s="26">
        <f>SUMIF(Tabela1[[#All],[Angariador]],A21,Tabela1[[#All],[Valor]])</f>
        <v>0</v>
      </c>
    </row>
    <row r="22" spans="1:6" ht="15.75" x14ac:dyDescent="0.25">
      <c r="A22" s="23" t="s">
        <v>45</v>
      </c>
      <c r="B22" s="18" t="s">
        <v>68</v>
      </c>
      <c r="C22" s="18">
        <f>COUNTIF(Tabela1[Angariador],A22)</f>
        <v>0</v>
      </c>
      <c r="D22" s="24"/>
      <c r="E22" s="25" t="str">
        <f t="shared" si="0"/>
        <v>-</v>
      </c>
      <c r="F22" s="26">
        <f>SUMIF(Tabela1[[#All],[Angariador]],A22,Tabela1[[#All],[Valor]])</f>
        <v>0</v>
      </c>
    </row>
    <row r="23" spans="1:6" ht="15.75" x14ac:dyDescent="0.25">
      <c r="A23" s="23" t="s">
        <v>46</v>
      </c>
      <c r="B23" s="18" t="s">
        <v>67</v>
      </c>
      <c r="C23" s="18">
        <f>COUNTIF(Tabela1[Angariador],A23)</f>
        <v>0</v>
      </c>
      <c r="D23" s="24"/>
      <c r="E23" s="25" t="str">
        <f t="shared" si="0"/>
        <v>-</v>
      </c>
      <c r="F23" s="26">
        <f>SUMIF(Tabela1[[#All],[Angariador]],A23,Tabela1[[#All],[Valor]])</f>
        <v>0</v>
      </c>
    </row>
    <row r="24" spans="1:6" ht="15.75" x14ac:dyDescent="0.25">
      <c r="A24" s="23" t="s">
        <v>47</v>
      </c>
      <c r="B24" s="18" t="s">
        <v>67</v>
      </c>
      <c r="C24" s="18">
        <f>COUNTIF(Tabela1[Angariador],A24)</f>
        <v>0</v>
      </c>
      <c r="D24" s="24"/>
      <c r="E24" s="25" t="str">
        <f t="shared" si="0"/>
        <v>-</v>
      </c>
      <c r="F24" s="26">
        <f>SUMIF(Tabela1[[#All],[Angariador]],A24,Tabela1[[#All],[Valor]])</f>
        <v>0</v>
      </c>
    </row>
    <row r="25" spans="1:6" ht="15.75" x14ac:dyDescent="0.25">
      <c r="A25" s="23" t="s">
        <v>48</v>
      </c>
      <c r="B25" s="18" t="s">
        <v>68</v>
      </c>
      <c r="C25" s="18">
        <f>COUNTIF(Tabela1[Angariador],A25)</f>
        <v>0</v>
      </c>
      <c r="D25" s="24"/>
      <c r="E25" s="25" t="str">
        <f t="shared" si="0"/>
        <v>-</v>
      </c>
      <c r="F25" s="26">
        <f>SUMIF(Tabela1[[#All],[Angariador]],A25,Tabela1[[#All],[Valor]])</f>
        <v>0</v>
      </c>
    </row>
    <row r="26" spans="1:6" ht="15.75" x14ac:dyDescent="0.25">
      <c r="A26" s="23" t="s">
        <v>49</v>
      </c>
      <c r="B26" s="18" t="s">
        <v>67</v>
      </c>
      <c r="C26" s="18">
        <f>COUNTIF(Tabela1[Angariador],A26)</f>
        <v>0</v>
      </c>
      <c r="D26" s="24"/>
      <c r="E26" s="25" t="str">
        <f t="shared" si="0"/>
        <v>-</v>
      </c>
      <c r="F26" s="26">
        <f>SUMIF(Tabela1[[#All],[Angariador]],A26,Tabela1[[#All],[Valor]])</f>
        <v>0</v>
      </c>
    </row>
    <row r="27" spans="1:6" ht="15.75" x14ac:dyDescent="0.25">
      <c r="A27" s="23" t="s">
        <v>29</v>
      </c>
      <c r="B27" s="18" t="s">
        <v>69</v>
      </c>
      <c r="C27" s="18">
        <f>COUNTIF(Tabela1[Angariador],A27)</f>
        <v>0</v>
      </c>
      <c r="D27" s="24"/>
      <c r="E27" s="25" t="str">
        <f t="shared" si="0"/>
        <v>-</v>
      </c>
      <c r="F27" s="26">
        <f>SUMIF(Tabela1[[#All],[Angariador]],A27,Tabela1[[#All],[Valor]])</f>
        <v>0</v>
      </c>
    </row>
    <row r="28" spans="1:6" ht="15.75" x14ac:dyDescent="0.25">
      <c r="A28" s="23" t="s">
        <v>50</v>
      </c>
      <c r="B28" s="18" t="s">
        <v>67</v>
      </c>
      <c r="C28" s="18">
        <f>COUNTIF(Tabela1[Angariador],A28)</f>
        <v>0</v>
      </c>
      <c r="D28" s="24"/>
      <c r="E28" s="25" t="str">
        <f t="shared" si="0"/>
        <v>-</v>
      </c>
      <c r="F28" s="26">
        <f>SUMIF(Tabela1[[#All],[Angariador]],A28,Tabela1[[#All],[Valor]])</f>
        <v>0</v>
      </c>
    </row>
    <row r="29" spans="1:6" ht="15.75" x14ac:dyDescent="0.25">
      <c r="A29" s="23" t="s">
        <v>51</v>
      </c>
      <c r="B29" s="18" t="s">
        <v>69</v>
      </c>
      <c r="C29" s="18">
        <f>COUNTIF(Tabela1[Angariador],A29)</f>
        <v>0</v>
      </c>
      <c r="D29" s="24"/>
      <c r="E29" s="25" t="str">
        <f t="shared" si="0"/>
        <v>-</v>
      </c>
      <c r="F29" s="26">
        <f>SUMIF(Tabela1[[#All],[Angariador]],A29,Tabela1[[#All],[Valor]])</f>
        <v>0</v>
      </c>
    </row>
    <row r="30" spans="1:6" ht="15.75" x14ac:dyDescent="0.25">
      <c r="A30" s="23" t="s">
        <v>30</v>
      </c>
      <c r="B30" s="18" t="s">
        <v>69</v>
      </c>
      <c r="C30" s="18">
        <f>COUNTIF(Tabela1[Angariador],A30)</f>
        <v>0</v>
      </c>
      <c r="D30" s="24"/>
      <c r="E30" s="25" t="str">
        <f t="shared" si="0"/>
        <v>-</v>
      </c>
      <c r="F30" s="26">
        <f>SUMIF(Tabela1[[#All],[Angariador]],A30,Tabela1[[#All],[Valor]])</f>
        <v>0</v>
      </c>
    </row>
    <row r="31" spans="1:6" ht="15.75" x14ac:dyDescent="0.25">
      <c r="A31" s="23" t="s">
        <v>52</v>
      </c>
      <c r="B31" s="18" t="s">
        <v>67</v>
      </c>
      <c r="C31" s="18">
        <f>COUNTIF(Tabela1[Angariador],A31)</f>
        <v>2</v>
      </c>
      <c r="D31" s="24"/>
      <c r="E31" s="25" t="str">
        <f t="shared" si="0"/>
        <v>-</v>
      </c>
      <c r="F31" s="26">
        <f>SUMIF(Tabela1[[#All],[Angariador]],A31,Tabela1[[#All],[Valor]])</f>
        <v>14000</v>
      </c>
    </row>
    <row r="32" spans="1:6" ht="15.75" x14ac:dyDescent="0.25">
      <c r="A32" s="23" t="s">
        <v>19</v>
      </c>
      <c r="B32" s="18" t="s">
        <v>70</v>
      </c>
      <c r="C32" s="18">
        <f>COUNTIF(Tabela1[Angariador],A32)</f>
        <v>0</v>
      </c>
      <c r="D32" s="24"/>
      <c r="E32" s="25" t="str">
        <f t="shared" si="0"/>
        <v>-</v>
      </c>
      <c r="F32" s="26">
        <f>SUMIF(Tabela1[[#All],[Angariador]],A32,Tabela1[[#All],[Valor]])</f>
        <v>0</v>
      </c>
    </row>
    <row r="33" spans="1:6" ht="15.75" x14ac:dyDescent="0.25">
      <c r="A33" s="23" t="s">
        <v>53</v>
      </c>
      <c r="B33" s="18" t="s">
        <v>67</v>
      </c>
      <c r="C33" s="18">
        <f>COUNTIF(Tabela1[Angariador],A33)</f>
        <v>0</v>
      </c>
      <c r="D33" s="24"/>
      <c r="E33" s="25" t="str">
        <f t="shared" si="0"/>
        <v>-</v>
      </c>
      <c r="F33" s="26">
        <f>SUMIF(Tabela1[[#All],[Angariador]],A33,Tabela1[[#All],[Valor]])</f>
        <v>0</v>
      </c>
    </row>
    <row r="34" spans="1:6" ht="15.75" x14ac:dyDescent="0.25">
      <c r="A34" s="23" t="s">
        <v>12</v>
      </c>
      <c r="B34" s="18" t="s">
        <v>69</v>
      </c>
      <c r="C34" s="18">
        <f>COUNTIF(Tabela1[Angariador],A34)</f>
        <v>2</v>
      </c>
      <c r="D34" s="24"/>
      <c r="E34" s="25" t="str">
        <f t="shared" si="0"/>
        <v>-</v>
      </c>
      <c r="F34" s="26">
        <f>SUMIF(Tabela1[[#All],[Angariador]],A34,Tabela1[[#All],[Valor]])</f>
        <v>15702</v>
      </c>
    </row>
    <row r="35" spans="1:6" ht="15.75" x14ac:dyDescent="0.25">
      <c r="A35" s="23" t="s">
        <v>54</v>
      </c>
      <c r="B35" s="18" t="s">
        <v>67</v>
      </c>
      <c r="C35" s="18">
        <f>COUNTIF(Tabela1[Angariador],A35)</f>
        <v>0</v>
      </c>
      <c r="D35" s="24"/>
      <c r="E35" s="25" t="str">
        <f t="shared" si="0"/>
        <v>-</v>
      </c>
      <c r="F35" s="26">
        <f>SUMIF(Tabela1[[#All],[Angariador]],A35,Tabela1[[#All],[Valor]])</f>
        <v>0</v>
      </c>
    </row>
    <row r="36" spans="1:6" ht="15.75" x14ac:dyDescent="0.25">
      <c r="A36" s="23" t="s">
        <v>55</v>
      </c>
      <c r="B36" s="18" t="s">
        <v>67</v>
      </c>
      <c r="C36" s="18">
        <f>COUNTIF(Tabela1[Angariador],A36)</f>
        <v>0</v>
      </c>
      <c r="D36" s="24"/>
      <c r="E36" s="25" t="str">
        <f t="shared" si="0"/>
        <v>-</v>
      </c>
      <c r="F36" s="26">
        <f>SUMIF(Tabela1[[#All],[Angariador]],A36,Tabela1[[#All],[Valor]])</f>
        <v>0</v>
      </c>
    </row>
    <row r="37" spans="1:6" ht="15.75" x14ac:dyDescent="0.25">
      <c r="A37" s="23" t="s">
        <v>56</v>
      </c>
      <c r="B37" s="18" t="s">
        <v>67</v>
      </c>
      <c r="C37" s="18">
        <f>COUNTIF(Tabela1[Angariador],A37)</f>
        <v>0</v>
      </c>
      <c r="D37" s="24"/>
      <c r="E37" s="25" t="str">
        <f t="shared" si="0"/>
        <v>-</v>
      </c>
      <c r="F37" s="26">
        <f>SUMIF(Tabela1[[#All],[Angariador]],A37,Tabela1[[#All],[Valor]])</f>
        <v>0</v>
      </c>
    </row>
    <row r="38" spans="1:6" ht="15.75" x14ac:dyDescent="0.25">
      <c r="A38" s="23" t="s">
        <v>57</v>
      </c>
      <c r="B38" s="18" t="s">
        <v>67</v>
      </c>
      <c r="C38" s="18">
        <f>COUNTIF(Tabela1[Angariador],A38)</f>
        <v>0</v>
      </c>
      <c r="D38" s="24"/>
      <c r="E38" s="25" t="str">
        <f t="shared" si="0"/>
        <v>-</v>
      </c>
      <c r="F38" s="26">
        <f>SUMIF(Tabela1[[#All],[Angariador]],A38,Tabela1[[#All],[Valor]])</f>
        <v>0</v>
      </c>
    </row>
    <row r="39" spans="1:6" ht="15.75" x14ac:dyDescent="0.25">
      <c r="A39" s="23" t="s">
        <v>58</v>
      </c>
      <c r="B39" s="18" t="s">
        <v>67</v>
      </c>
      <c r="C39" s="18">
        <f>COUNTIF(Tabela1[Angariador],A39)</f>
        <v>0</v>
      </c>
      <c r="D39" s="24"/>
      <c r="E39" s="25" t="str">
        <f t="shared" si="0"/>
        <v>-</v>
      </c>
      <c r="F39" s="26">
        <f>SUMIF(Tabela1[[#All],[Angariador]],A39,Tabela1[[#All],[Valor]])</f>
        <v>0</v>
      </c>
    </row>
    <row r="40" spans="1:6" ht="15.75" x14ac:dyDescent="0.25">
      <c r="A40" s="23" t="s">
        <v>59</v>
      </c>
      <c r="B40" s="18" t="s">
        <v>69</v>
      </c>
      <c r="C40" s="18">
        <f>COUNTIF(Tabela1[Angariador],A40)</f>
        <v>0</v>
      </c>
      <c r="D40" s="24"/>
      <c r="E40" s="25" t="str">
        <f t="shared" si="0"/>
        <v>-</v>
      </c>
      <c r="F40" s="26">
        <f>SUMIF(Tabela1[[#All],[Angariador]],A40,Tabela1[[#All],[Valor]])</f>
        <v>0</v>
      </c>
    </row>
    <row r="41" spans="1:6" ht="15.75" x14ac:dyDescent="0.25">
      <c r="A41" s="23" t="s">
        <v>60</v>
      </c>
      <c r="B41" s="18" t="s">
        <v>67</v>
      </c>
      <c r="C41" s="18">
        <f>COUNTIF(Tabela1[Angariador],A41)</f>
        <v>0</v>
      </c>
      <c r="D41" s="24"/>
      <c r="E41" s="25" t="str">
        <f t="shared" si="0"/>
        <v>-</v>
      </c>
      <c r="F41" s="26">
        <f>SUMIF(Tabela1[[#All],[Angariador]],A41,Tabela1[[#All],[Valor]])</f>
        <v>0</v>
      </c>
    </row>
    <row r="42" spans="1:6" ht="15.75" x14ac:dyDescent="0.25">
      <c r="A42" s="23" t="s">
        <v>31</v>
      </c>
      <c r="B42" s="18" t="s">
        <v>67</v>
      </c>
      <c r="C42" s="18">
        <f>COUNTIF(Tabela1[Angariador],A42)</f>
        <v>1</v>
      </c>
      <c r="D42" s="24"/>
      <c r="E42" s="25" t="str">
        <f t="shared" si="0"/>
        <v>-</v>
      </c>
      <c r="F42" s="26">
        <f>SUMIF(Tabela1[[#All],[Angariador]],A42,Tabela1[[#All],[Valor]])</f>
        <v>5250</v>
      </c>
    </row>
    <row r="43" spans="1:6" ht="15.75" x14ac:dyDescent="0.25">
      <c r="A43" s="23" t="s">
        <v>20</v>
      </c>
      <c r="B43" s="18" t="s">
        <v>67</v>
      </c>
      <c r="C43" s="18">
        <f>COUNTIF(Tabela1[Angariador],A43)</f>
        <v>0</v>
      </c>
      <c r="D43" s="24"/>
      <c r="E43" s="25" t="str">
        <f t="shared" si="0"/>
        <v>-</v>
      </c>
      <c r="F43" s="26">
        <f>SUMIF(Tabela1[[#All],[Angariador]],A43,Tabela1[[#All],[Valor]])</f>
        <v>0</v>
      </c>
    </row>
    <row r="44" spans="1:6" ht="15.75" x14ac:dyDescent="0.25">
      <c r="A44" s="23" t="s">
        <v>61</v>
      </c>
      <c r="B44" s="18" t="s">
        <v>67</v>
      </c>
      <c r="C44" s="18">
        <f>COUNTIF(Tabela1[Angariador],A44)</f>
        <v>0</v>
      </c>
      <c r="D44" s="24"/>
      <c r="E44" s="25" t="str">
        <f t="shared" si="0"/>
        <v>-</v>
      </c>
      <c r="F44" s="26">
        <f>SUMIF(Tabela1[[#All],[Angariador]],A44,Tabela1[[#All],[Valor]])</f>
        <v>0</v>
      </c>
    </row>
    <row r="45" spans="1:6" ht="15.75" x14ac:dyDescent="0.25">
      <c r="A45" s="23" t="s">
        <v>62</v>
      </c>
      <c r="B45" s="18" t="s">
        <v>67</v>
      </c>
      <c r="C45" s="18">
        <f>COUNTIF(Tabela1[Angariador],A45)</f>
        <v>0</v>
      </c>
      <c r="D45" s="24"/>
      <c r="E45" s="25" t="str">
        <f t="shared" si="0"/>
        <v>-</v>
      </c>
      <c r="F45" s="26">
        <f>SUMIF(Tabela1[[#All],[Angariador]],A45,Tabela1[[#All],[Valor]])</f>
        <v>0</v>
      </c>
    </row>
    <row r="46" spans="1:6" ht="15.75" x14ac:dyDescent="0.25">
      <c r="A46" s="23" t="s">
        <v>63</v>
      </c>
      <c r="B46" s="18" t="s">
        <v>67</v>
      </c>
      <c r="C46" s="18">
        <f>COUNTIF(Tabela1[Angariador],A46)</f>
        <v>0</v>
      </c>
      <c r="D46" s="24"/>
      <c r="E46" s="25" t="str">
        <f t="shared" si="0"/>
        <v>-</v>
      </c>
      <c r="F46" s="26">
        <f>SUMIF(Tabela1[[#All],[Angariador]],A46,Tabela1[[#All],[Valor]])</f>
        <v>0</v>
      </c>
    </row>
    <row r="47" spans="1:6" ht="15.75" x14ac:dyDescent="0.25">
      <c r="A47" s="23" t="s">
        <v>28</v>
      </c>
      <c r="B47" s="18" t="s">
        <v>67</v>
      </c>
      <c r="C47" s="18">
        <f>COUNTIF(Tabela1[Angariador],A47)</f>
        <v>0</v>
      </c>
      <c r="D47" s="24"/>
      <c r="E47" s="25" t="str">
        <f t="shared" si="0"/>
        <v>-</v>
      </c>
      <c r="F47" s="26">
        <f>SUMIF(Tabela1[[#All],[Angariador]],A47,Tabela1[[#All],[Valor]])</f>
        <v>0</v>
      </c>
    </row>
    <row r="48" spans="1:6" ht="15.75" x14ac:dyDescent="0.25">
      <c r="A48" s="23" t="s">
        <v>64</v>
      </c>
      <c r="B48" s="18" t="s">
        <v>67</v>
      </c>
      <c r="C48" s="18">
        <f>COUNTIF(Tabela1[Angariador],A48)</f>
        <v>0</v>
      </c>
      <c r="D48" s="24"/>
      <c r="E48" s="25" t="str">
        <f t="shared" si="0"/>
        <v>-</v>
      </c>
      <c r="F48" s="26">
        <f>SUMIF(Tabela1[[#All],[Angariador]],A48,Tabela1[[#All],[Valor]])</f>
        <v>0</v>
      </c>
    </row>
    <row r="49" spans="1:6" ht="15.75" x14ac:dyDescent="0.25">
      <c r="A49" s="23" t="s">
        <v>71</v>
      </c>
      <c r="B49" s="18" t="s">
        <v>67</v>
      </c>
      <c r="C49" s="18">
        <f>COUNTIF(Tabela1[Angariador],A49)</f>
        <v>0</v>
      </c>
      <c r="D49" s="24"/>
      <c r="E49" s="25" t="str">
        <f t="shared" si="0"/>
        <v>-</v>
      </c>
      <c r="F49" s="26">
        <f>SUMIF(Tabela1[[#All],[Angariador]],A49,Tabela1[[#All],[Valor]])</f>
        <v>0</v>
      </c>
    </row>
    <row r="50" spans="1:6" ht="15.75" x14ac:dyDescent="0.25">
      <c r="A50" s="23" t="s">
        <v>65</v>
      </c>
      <c r="B50" s="18" t="s">
        <v>67</v>
      </c>
      <c r="C50" s="18">
        <f>COUNTIF(Tabela1[Angariador],A50)</f>
        <v>0</v>
      </c>
      <c r="D50" s="24"/>
      <c r="E50" s="25" t="str">
        <f t="shared" si="0"/>
        <v>-</v>
      </c>
      <c r="F50" s="26">
        <f>SUMIF(Tabela1[[#All],[Angariador]],A50,Tabela1[[#All],[Valor]])</f>
        <v>0</v>
      </c>
    </row>
    <row r="51" spans="1:6" ht="15.75" x14ac:dyDescent="0.25">
      <c r="A51" s="23" t="s">
        <v>15</v>
      </c>
      <c r="B51" s="18" t="s">
        <v>69</v>
      </c>
      <c r="C51" s="18">
        <f>COUNTIF(Tabela1[Angariador],A51)</f>
        <v>6</v>
      </c>
      <c r="D51" s="24"/>
      <c r="E51" s="25" t="str">
        <f t="shared" si="0"/>
        <v>-</v>
      </c>
      <c r="F51" s="26">
        <f>SUMIF(Tabela1[[#All],[Angariador]],A51,Tabela1[[#All],[Valor]])</f>
        <v>72713</v>
      </c>
    </row>
    <row r="52" spans="1:6" ht="15.75" x14ac:dyDescent="0.25">
      <c r="A52" s="23" t="s">
        <v>23</v>
      </c>
      <c r="B52" s="18" t="s">
        <v>68</v>
      </c>
      <c r="C52" s="18">
        <f>COUNTIF(Tabela1[Angariador],A52)</f>
        <v>0</v>
      </c>
      <c r="D52" s="24"/>
      <c r="E52" s="25" t="str">
        <f t="shared" si="0"/>
        <v>-</v>
      </c>
      <c r="F52" s="26">
        <f>SUMIF(Tabela1[[#All],[Angariador]],A52,Tabela1[[#All],[Valor]])</f>
        <v>0</v>
      </c>
    </row>
    <row r="53" spans="1:6" ht="15.75" x14ac:dyDescent="0.25">
      <c r="A53" s="23" t="s">
        <v>21</v>
      </c>
      <c r="B53" s="18" t="s">
        <v>68</v>
      </c>
      <c r="C53" s="18">
        <f>COUNTIF(Tabela1[Angariador],A53)</f>
        <v>0</v>
      </c>
      <c r="D53" s="24"/>
      <c r="E53" s="25" t="str">
        <f t="shared" si="0"/>
        <v>-</v>
      </c>
      <c r="F53" s="26">
        <f>SUMIF(Tabela1[[#All],[Angariador]],A53,Tabela1[[#All],[Valor]])</f>
        <v>0</v>
      </c>
    </row>
    <row r="54" spans="1:6" ht="15.75" x14ac:dyDescent="0.25">
      <c r="A54" s="27" t="s">
        <v>66</v>
      </c>
      <c r="B54" s="28" t="s">
        <v>67</v>
      </c>
      <c r="C54" s="28">
        <f>COUNTIF(Tabela1[Angariador],A54)</f>
        <v>0</v>
      </c>
      <c r="D54" s="29"/>
      <c r="E54" s="30" t="str">
        <f t="shared" si="0"/>
        <v>-</v>
      </c>
      <c r="F54" s="31">
        <f>SUMIF(Tabela1[[#All],[Angariador]],A54,Tabela1[[#All],[Valor]])</f>
        <v>0</v>
      </c>
    </row>
    <row r="55" spans="1:6" ht="15.75" thickBot="1" x14ac:dyDescent="0.3"/>
    <row r="56" spans="1:6" ht="15.75" thickBot="1" x14ac:dyDescent="0.3">
      <c r="A56" s="4" t="s">
        <v>82</v>
      </c>
      <c r="F56" s="5">
        <f>SUM(Tabela2[Valor])</f>
        <v>193473</v>
      </c>
    </row>
    <row r="58" spans="1:6" ht="15.75" x14ac:dyDescent="0.25">
      <c r="A58" s="1" t="s">
        <v>9</v>
      </c>
      <c r="B58" s="1" t="s">
        <v>83</v>
      </c>
      <c r="C58" s="1" t="s">
        <v>84</v>
      </c>
    </row>
    <row r="59" spans="1:6" ht="15.75" x14ac:dyDescent="0.25">
      <c r="A59" s="1" t="s">
        <v>67</v>
      </c>
      <c r="B59" s="1">
        <f>COUNTIF(Tabela1[PA],A59)</f>
        <v>3</v>
      </c>
      <c r="C59" s="2">
        <f>SUMIFS(Tabela2[Valor],Tabela2[PA],A59)</f>
        <v>19250</v>
      </c>
    </row>
    <row r="60" spans="1:6" ht="15.75" x14ac:dyDescent="0.25">
      <c r="A60" s="1" t="s">
        <v>68</v>
      </c>
      <c r="B60" s="1">
        <f>COUNTIF(Tabela1[PA],A60)</f>
        <v>3</v>
      </c>
      <c r="C60" s="2">
        <f>SUMIFS(Tabela2[Valor],Tabela2[PA],A60)</f>
        <v>63808</v>
      </c>
    </row>
    <row r="61" spans="1:6" ht="15.75" x14ac:dyDescent="0.25">
      <c r="A61" s="1" t="s">
        <v>69</v>
      </c>
      <c r="B61" s="1">
        <f>COUNTIF(Tabela1[PA],A61)</f>
        <v>10</v>
      </c>
      <c r="C61" s="2">
        <f>SUMIFS(Tabela2[Valor],Tabela2[PA],A61)</f>
        <v>110415</v>
      </c>
    </row>
    <row r="62" spans="1:6" ht="15.75" x14ac:dyDescent="0.25">
      <c r="A62" s="1" t="s">
        <v>70</v>
      </c>
      <c r="B62" s="1">
        <f>COUNTIF(Tabela1[PA],A62)</f>
        <v>0</v>
      </c>
      <c r="C62" s="2">
        <f>SUMIFS(Tabela2[Valor],Tabela2[PA],A62)</f>
        <v>0</v>
      </c>
    </row>
    <row r="64" spans="1:6" ht="15.75" x14ac:dyDescent="0.25">
      <c r="A64" s="6" t="s">
        <v>82</v>
      </c>
      <c r="B64" s="6">
        <f>SUM(Tabela3[QUANTIDADE])</f>
        <v>16</v>
      </c>
      <c r="C64" s="7">
        <f>SUM(Tabela3[VALOR])</f>
        <v>193473</v>
      </c>
    </row>
    <row r="68" spans="1:6" ht="15.75" thickBot="1" x14ac:dyDescent="0.3"/>
    <row r="69" spans="1:6" ht="16.5" thickBot="1" x14ac:dyDescent="0.3">
      <c r="A69" s="16" t="s">
        <v>89</v>
      </c>
    </row>
    <row r="71" spans="1:6" ht="15.75" x14ac:dyDescent="0.25">
      <c r="A71" s="8" t="s">
        <v>86</v>
      </c>
      <c r="B71" s="8" t="s">
        <v>74</v>
      </c>
      <c r="C71" s="8" t="s">
        <v>76</v>
      </c>
      <c r="D71" s="8" t="s">
        <v>75</v>
      </c>
      <c r="E71" s="8" t="s">
        <v>77</v>
      </c>
      <c r="F71" s="8" t="s">
        <v>78</v>
      </c>
    </row>
    <row r="72" spans="1:6" ht="15.75" x14ac:dyDescent="0.25">
      <c r="A72" s="17" t="s">
        <v>13</v>
      </c>
      <c r="B72" s="19">
        <v>3.5000000000000003E-2</v>
      </c>
      <c r="C72" s="19">
        <v>4.4999999999999998E-2</v>
      </c>
      <c r="D72" s="19">
        <v>6.5000000000000002E-2</v>
      </c>
      <c r="E72" s="19">
        <v>9.5000000000000001E-2</v>
      </c>
      <c r="F72" s="19">
        <v>0.12</v>
      </c>
    </row>
    <row r="73" spans="1:6" ht="15.75" x14ac:dyDescent="0.25">
      <c r="A73" s="17" t="s">
        <v>85</v>
      </c>
      <c r="B73" s="19">
        <v>0.03</v>
      </c>
      <c r="C73" s="19">
        <v>0.04</v>
      </c>
      <c r="D73" s="19">
        <v>0.06</v>
      </c>
      <c r="E73" s="19">
        <v>0.09</v>
      </c>
      <c r="F73" s="19">
        <v>0.115</v>
      </c>
    </row>
    <row r="74" spans="1:6" ht="15.75" x14ac:dyDescent="0.25">
      <c r="A74" s="17" t="s">
        <v>72</v>
      </c>
      <c r="B74" s="19">
        <v>3.5000000000000003E-2</v>
      </c>
      <c r="C74" s="19">
        <v>4.4999999999999998E-2</v>
      </c>
      <c r="D74" s="19">
        <v>6.5000000000000002E-2</v>
      </c>
      <c r="E74" s="19">
        <v>9.5000000000000001E-2</v>
      </c>
      <c r="F74" s="19">
        <v>0.12</v>
      </c>
    </row>
    <row r="75" spans="1:6" ht="15.75" x14ac:dyDescent="0.25">
      <c r="A75" s="17" t="s">
        <v>24</v>
      </c>
      <c r="B75" s="19">
        <v>3.5000000000000003E-2</v>
      </c>
      <c r="C75" s="19">
        <v>4.4999999999999998E-2</v>
      </c>
      <c r="D75" s="19">
        <v>6.5000000000000002E-2</v>
      </c>
      <c r="E75" s="19">
        <v>9.5000000000000001E-2</v>
      </c>
      <c r="F75" s="19">
        <v>0.14499999999999999</v>
      </c>
    </row>
    <row r="76" spans="1:6" ht="15.75" x14ac:dyDescent="0.25">
      <c r="A76" s="17" t="s">
        <v>73</v>
      </c>
      <c r="B76" s="19">
        <v>3.5000000000000003E-2</v>
      </c>
      <c r="C76" s="19">
        <v>4.4999999999999998E-2</v>
      </c>
      <c r="D76" s="19">
        <v>6.5000000000000002E-2</v>
      </c>
      <c r="E76" s="19">
        <v>9.5000000000000001E-2</v>
      </c>
      <c r="F76" s="19">
        <v>0.14499999999999999</v>
      </c>
    </row>
    <row r="77" spans="1:6" ht="15.75" x14ac:dyDescent="0.25">
      <c r="A77" s="17" t="s">
        <v>11</v>
      </c>
      <c r="B77" s="19">
        <v>3.5000000000000003E-2</v>
      </c>
      <c r="C77" s="19">
        <v>4.4999999999999998E-2</v>
      </c>
      <c r="D77" s="19">
        <v>6.5000000000000002E-2</v>
      </c>
      <c r="E77" s="19">
        <v>9.5000000000000001E-2</v>
      </c>
      <c r="F77" s="19">
        <v>0.12</v>
      </c>
    </row>
    <row r="78" spans="1:6" ht="15.75" thickBot="1" x14ac:dyDescent="0.3"/>
    <row r="79" spans="1:6" ht="16.5" thickBot="1" x14ac:dyDescent="0.3">
      <c r="A79" s="16" t="s">
        <v>90</v>
      </c>
      <c r="B79" s="19">
        <v>0.12</v>
      </c>
    </row>
  </sheetData>
  <sheetProtection algorithmName="SHA-512" hashValue="AVqopmmbfPWi53PA2xYzqWWozsm7AHUmQHXiTgZdqSOo9cMwM+40NVRmUvwgCbZX6pYk/tkzraDhTLEjIb+niw==" saltValue="UXdhzknV4bD2+QfYJFJHlg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Vendas</vt:lpstr>
      <vt:lpstr>Produção</vt:lpstr>
      <vt:lpstr>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samuelg4133_00</dc:creator>
  <cp:lastModifiedBy>samuelg4133_00</cp:lastModifiedBy>
  <dcterms:created xsi:type="dcterms:W3CDTF">2019-07-30T16:47:47Z</dcterms:created>
  <dcterms:modified xsi:type="dcterms:W3CDTF">2019-09-04T20:07:20Z</dcterms:modified>
</cp:coreProperties>
</file>