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murray90/Documents/Random Data/E Dingle/Income Tax Modelling/"/>
    </mc:Choice>
  </mc:AlternateContent>
  <xr:revisionPtr revIDLastSave="0" documentId="13_ncr:1_{AB36960B-98F5-B443-965E-17282C9EF39A}" xr6:coauthVersionLast="36" xr6:coauthVersionMax="36" xr10:uidLastSave="{00000000-0000-0000-0000-000000000000}"/>
  <bookViews>
    <workbookView xWindow="80" yWindow="500" windowWidth="25440" windowHeight="14040" activeTab="2" xr2:uid="{7DA02614-DDFF-EB4E-BE1A-8AB72F4EF03C}"/>
  </bookViews>
  <sheets>
    <sheet name="Revenue modellng (1% Flat)" sheetId="6" r:id="rId1"/>
    <sheet name="Revenue modellng (1% 200k)" sheetId="7" r:id="rId2"/>
    <sheet name="Revenue modellng (1% 600k)" sheetId="8" r:id="rId3"/>
  </sheets>
  <definedNames>
    <definedName name="s1_" localSheetId="1">'Revenue modellng (1% 200k)'!$D$3</definedName>
    <definedName name="s1_" localSheetId="2">'Revenue modellng (1% 600k)'!$D$3</definedName>
    <definedName name="s1_" localSheetId="0">'Revenue modellng (1% Flat)'!$D$3</definedName>
    <definedName name="s1_">#REF!</definedName>
    <definedName name="s2_" localSheetId="1">'Revenue modellng (1% 200k)'!$D$4</definedName>
    <definedName name="s2_" localSheetId="2">'Revenue modellng (1% 600k)'!$D$4</definedName>
    <definedName name="s2_" localSheetId="0">'Revenue modellng (1% Flat)'!$D$4</definedName>
    <definedName name="s2_">#REF!</definedName>
    <definedName name="s3_" localSheetId="1">'Revenue modellng (1% 200k)'!$D$5</definedName>
    <definedName name="s3_" localSheetId="2">'Revenue modellng (1% 600k)'!$D$5</definedName>
    <definedName name="s3_" localSheetId="0">'Revenue modellng (1% Flat)'!$D$5</definedName>
    <definedName name="s3_">#REF!</definedName>
    <definedName name="s4_" localSheetId="1">'Revenue modellng (1% 200k)'!$D$6</definedName>
    <definedName name="s4_" localSheetId="2">'Revenue modellng (1% 600k)'!$D$6</definedName>
    <definedName name="s4_" localSheetId="0">'Revenue modellng (1% Flat)'!$D$6</definedName>
    <definedName name="s4_">#REF!</definedName>
    <definedName name="s5_" localSheetId="1">'Revenue modellng (1% 200k)'!$D$7</definedName>
    <definedName name="s5_" localSheetId="2">'Revenue modellng (1% 600k)'!$D$7</definedName>
    <definedName name="s5_" localSheetId="0">'Revenue modellng (1% Flat)'!$D$7</definedName>
    <definedName name="s5_">#REF!</definedName>
    <definedName name="s6_" localSheetId="1">'Revenue modellng (1% 200k)'!$D$8</definedName>
    <definedName name="s6_" localSheetId="2">'Revenue modellng (1% 600k)'!$D$8</definedName>
    <definedName name="s6_" localSheetId="0">'Revenue modellng (1% Flat)'!$D$8</definedName>
    <definedName name="s6_">#REF!</definedName>
    <definedName name="s7_" localSheetId="1">'Revenue modellng (1% 200k)'!$D$9</definedName>
    <definedName name="s7_" localSheetId="2">'Revenue modellng (1% 600k)'!$D$9</definedName>
    <definedName name="s7_" localSheetId="0">'Revenue modellng (1% Flat)'!$D$9</definedName>
    <definedName name="s7_">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L45" i="8" s="1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D45" i="8"/>
  <c r="L44" i="8"/>
  <c r="D44" i="8"/>
  <c r="L43" i="8"/>
  <c r="D43" i="8"/>
  <c r="L42" i="8"/>
  <c r="D42" i="8"/>
  <c r="L41" i="8"/>
  <c r="D41" i="8"/>
  <c r="L40" i="8"/>
  <c r="D40" i="8"/>
  <c r="L39" i="8"/>
  <c r="D39" i="8"/>
  <c r="L38" i="8"/>
  <c r="D38" i="8"/>
  <c r="L37" i="8"/>
  <c r="D37" i="8"/>
  <c r="L36" i="8"/>
  <c r="D36" i="8"/>
  <c r="L35" i="8"/>
  <c r="D35" i="8"/>
  <c r="L34" i="8"/>
  <c r="D34" i="8"/>
  <c r="L33" i="8"/>
  <c r="D33" i="8"/>
  <c r="L32" i="8"/>
  <c r="D32" i="8"/>
  <c r="L31" i="8"/>
  <c r="D31" i="8"/>
  <c r="L30" i="8"/>
  <c r="D30" i="8"/>
  <c r="L29" i="8"/>
  <c r="D29" i="8"/>
  <c r="L28" i="8"/>
  <c r="D28" i="8"/>
  <c r="L27" i="8"/>
  <c r="D27" i="8"/>
  <c r="L26" i="8"/>
  <c r="D26" i="8"/>
  <c r="L25" i="8"/>
  <c r="D25" i="8"/>
  <c r="G17" i="8"/>
  <c r="H16" i="8"/>
  <c r="G16" i="8"/>
  <c r="J15" i="8"/>
  <c r="I15" i="8"/>
  <c r="H15" i="8"/>
  <c r="G15" i="8"/>
  <c r="D8" i="8"/>
  <c r="H17" i="8" s="1"/>
  <c r="D45" i="7"/>
  <c r="L44" i="7"/>
  <c r="D44" i="7"/>
  <c r="L43" i="7"/>
  <c r="D43" i="7"/>
  <c r="L42" i="7"/>
  <c r="D42" i="7"/>
  <c r="L41" i="7"/>
  <c r="D41" i="7"/>
  <c r="L40" i="7"/>
  <c r="D40" i="7"/>
  <c r="L39" i="7"/>
  <c r="D39" i="7"/>
  <c r="L38" i="7"/>
  <c r="D38" i="7"/>
  <c r="L37" i="7"/>
  <c r="D37" i="7"/>
  <c r="L36" i="7"/>
  <c r="D36" i="7"/>
  <c r="L35" i="7"/>
  <c r="D35" i="7"/>
  <c r="L34" i="7"/>
  <c r="D34" i="7"/>
  <c r="L33" i="7"/>
  <c r="D33" i="7"/>
  <c r="L32" i="7"/>
  <c r="D32" i="7"/>
  <c r="L31" i="7"/>
  <c r="D31" i="7"/>
  <c r="L30" i="7"/>
  <c r="D30" i="7"/>
  <c r="L29" i="7"/>
  <c r="D29" i="7"/>
  <c r="L28" i="7"/>
  <c r="D28" i="7"/>
  <c r="L27" i="7"/>
  <c r="D27" i="7"/>
  <c r="L26" i="7"/>
  <c r="D26" i="7"/>
  <c r="L25" i="7"/>
  <c r="D25" i="7"/>
  <c r="G17" i="7"/>
  <c r="H16" i="7"/>
  <c r="G16" i="7"/>
  <c r="J15" i="7"/>
  <c r="I15" i="7"/>
  <c r="H15" i="7"/>
  <c r="G15" i="7"/>
  <c r="D8" i="7"/>
  <c r="H17" i="7" s="1"/>
  <c r="E45" i="6"/>
  <c r="L45" i="6" s="1"/>
  <c r="D45" i="6"/>
  <c r="L44" i="6"/>
  <c r="D44" i="6"/>
  <c r="L43" i="6"/>
  <c r="D43" i="6"/>
  <c r="L42" i="6"/>
  <c r="D42" i="6"/>
  <c r="L41" i="6"/>
  <c r="D41" i="6"/>
  <c r="L40" i="6"/>
  <c r="D40" i="6"/>
  <c r="L39" i="6"/>
  <c r="D39" i="6"/>
  <c r="L38" i="6"/>
  <c r="D38" i="6"/>
  <c r="L37" i="6"/>
  <c r="D37" i="6"/>
  <c r="L36" i="6"/>
  <c r="D36" i="6"/>
  <c r="L35" i="6"/>
  <c r="D35" i="6"/>
  <c r="L34" i="6"/>
  <c r="D34" i="6"/>
  <c r="L33" i="6"/>
  <c r="D33" i="6"/>
  <c r="L32" i="6"/>
  <c r="D32" i="6"/>
  <c r="L31" i="6"/>
  <c r="D31" i="6"/>
  <c r="L30" i="6"/>
  <c r="D30" i="6"/>
  <c r="L29" i="6"/>
  <c r="D29" i="6"/>
  <c r="L28" i="6"/>
  <c r="D28" i="6"/>
  <c r="L27" i="6"/>
  <c r="D27" i="6"/>
  <c r="L26" i="6"/>
  <c r="D26" i="6"/>
  <c r="L25" i="6"/>
  <c r="D25" i="6"/>
  <c r="G17" i="6"/>
  <c r="H16" i="6"/>
  <c r="G16" i="6"/>
  <c r="J15" i="6"/>
  <c r="I15" i="6"/>
  <c r="H15" i="6"/>
  <c r="G15" i="6"/>
  <c r="D8" i="6"/>
  <c r="H17" i="6" s="1"/>
  <c r="G42" i="8" l="1"/>
  <c r="G44" i="7"/>
  <c r="G36" i="7"/>
  <c r="G26" i="8"/>
  <c r="G34" i="8"/>
  <c r="G40" i="8"/>
  <c r="G42" i="7"/>
  <c r="H43" i="8"/>
  <c r="G28" i="8"/>
  <c r="G36" i="8"/>
  <c r="G44" i="8"/>
  <c r="G45" i="8"/>
  <c r="G30" i="8"/>
  <c r="G38" i="8"/>
  <c r="G32" i="8"/>
  <c r="G28" i="7"/>
  <c r="H44" i="8"/>
  <c r="H38" i="8"/>
  <c r="H36" i="8"/>
  <c r="H34" i="8"/>
  <c r="H32" i="8"/>
  <c r="H30" i="8"/>
  <c r="H28" i="8"/>
  <c r="H26" i="8"/>
  <c r="H45" i="8"/>
  <c r="H42" i="8"/>
  <c r="H40" i="8"/>
  <c r="I17" i="8"/>
  <c r="G30" i="7"/>
  <c r="G32" i="7"/>
  <c r="G40" i="7"/>
  <c r="G25" i="8"/>
  <c r="G27" i="8"/>
  <c r="G29" i="8"/>
  <c r="G31" i="8"/>
  <c r="G33" i="8"/>
  <c r="G35" i="8"/>
  <c r="G37" i="8"/>
  <c r="G39" i="8"/>
  <c r="G41" i="8"/>
  <c r="G43" i="8"/>
  <c r="I16" i="8"/>
  <c r="G38" i="7"/>
  <c r="J16" i="8"/>
  <c r="G26" i="7"/>
  <c r="G34" i="7"/>
  <c r="H25" i="8"/>
  <c r="H27" i="8"/>
  <c r="H29" i="8"/>
  <c r="H31" i="8"/>
  <c r="H33" i="8"/>
  <c r="H35" i="8"/>
  <c r="H37" i="8"/>
  <c r="H39" i="8"/>
  <c r="H41" i="8"/>
  <c r="H43" i="7"/>
  <c r="H38" i="7"/>
  <c r="H36" i="7"/>
  <c r="H26" i="7"/>
  <c r="H44" i="7"/>
  <c r="H42" i="7"/>
  <c r="H40" i="7"/>
  <c r="H34" i="7"/>
  <c r="H32" i="7"/>
  <c r="H30" i="7"/>
  <c r="H28" i="7"/>
  <c r="I16" i="7"/>
  <c r="G25" i="7"/>
  <c r="G27" i="7"/>
  <c r="G29" i="7"/>
  <c r="G31" i="7"/>
  <c r="G33" i="7"/>
  <c r="G35" i="7"/>
  <c r="G37" i="7"/>
  <c r="G39" i="7"/>
  <c r="G41" i="7"/>
  <c r="G43" i="7"/>
  <c r="I17" i="7"/>
  <c r="J16" i="7"/>
  <c r="G40" i="6"/>
  <c r="H25" i="7"/>
  <c r="H27" i="7"/>
  <c r="H29" i="7"/>
  <c r="H31" i="7"/>
  <c r="H33" i="7"/>
  <c r="H35" i="7"/>
  <c r="H37" i="7"/>
  <c r="H39" i="7"/>
  <c r="H41" i="7"/>
  <c r="G34" i="6"/>
  <c r="G42" i="6"/>
  <c r="G28" i="6"/>
  <c r="G36" i="6"/>
  <c r="G44" i="6"/>
  <c r="G38" i="6"/>
  <c r="G26" i="6"/>
  <c r="G45" i="6"/>
  <c r="G30" i="6"/>
  <c r="G32" i="6"/>
  <c r="H42" i="6"/>
  <c r="H40" i="6"/>
  <c r="H38" i="6"/>
  <c r="H36" i="6"/>
  <c r="H34" i="6"/>
  <c r="H32" i="6"/>
  <c r="H30" i="6"/>
  <c r="H28" i="6"/>
  <c r="H26" i="6"/>
  <c r="H44" i="6"/>
  <c r="H45" i="6"/>
  <c r="H43" i="6"/>
  <c r="I16" i="6"/>
  <c r="I17" i="6"/>
  <c r="J16" i="6"/>
  <c r="G25" i="6"/>
  <c r="G27" i="6"/>
  <c r="G29" i="6"/>
  <c r="G31" i="6"/>
  <c r="G33" i="6"/>
  <c r="G35" i="6"/>
  <c r="G37" i="6"/>
  <c r="G39" i="6"/>
  <c r="G41" i="6"/>
  <c r="G43" i="6"/>
  <c r="H25" i="6"/>
  <c r="H27" i="6"/>
  <c r="H29" i="6"/>
  <c r="H31" i="6"/>
  <c r="H33" i="6"/>
  <c r="H35" i="6"/>
  <c r="H37" i="6"/>
  <c r="H39" i="6"/>
  <c r="H41" i="6"/>
  <c r="G20" i="8" l="1"/>
  <c r="H20" i="8"/>
  <c r="I45" i="8"/>
  <c r="I41" i="8"/>
  <c r="I37" i="8"/>
  <c r="I35" i="8"/>
  <c r="I31" i="8"/>
  <c r="I29" i="8"/>
  <c r="I44" i="8"/>
  <c r="I42" i="8"/>
  <c r="I40" i="8"/>
  <c r="I38" i="8"/>
  <c r="I36" i="8"/>
  <c r="I34" i="8"/>
  <c r="I32" i="8"/>
  <c r="I30" i="8"/>
  <c r="I28" i="8"/>
  <c r="I26" i="8"/>
  <c r="I43" i="8"/>
  <c r="I39" i="8"/>
  <c r="I33" i="8"/>
  <c r="I27" i="8"/>
  <c r="I25" i="8"/>
  <c r="J44" i="8"/>
  <c r="J42" i="8"/>
  <c r="J40" i="8"/>
  <c r="J38" i="8"/>
  <c r="J36" i="8"/>
  <c r="J34" i="8"/>
  <c r="J32" i="8"/>
  <c r="J30" i="8"/>
  <c r="J28" i="8"/>
  <c r="J26" i="8"/>
  <c r="J41" i="8"/>
  <c r="J39" i="8"/>
  <c r="J45" i="8"/>
  <c r="J43" i="8"/>
  <c r="J37" i="8"/>
  <c r="J35" i="8"/>
  <c r="J33" i="8"/>
  <c r="J31" i="8"/>
  <c r="J29" i="8"/>
  <c r="J27" i="8"/>
  <c r="J25" i="8"/>
  <c r="J44" i="7"/>
  <c r="J42" i="7"/>
  <c r="J40" i="7"/>
  <c r="J38" i="7"/>
  <c r="J36" i="7"/>
  <c r="J34" i="7"/>
  <c r="J32" i="7"/>
  <c r="J30" i="7"/>
  <c r="J28" i="7"/>
  <c r="J26" i="7"/>
  <c r="J43" i="7"/>
  <c r="J41" i="7"/>
  <c r="J39" i="7"/>
  <c r="J33" i="7"/>
  <c r="J31" i="7"/>
  <c r="J29" i="7"/>
  <c r="J27" i="7"/>
  <c r="J37" i="7"/>
  <c r="J35" i="7"/>
  <c r="J25" i="7"/>
  <c r="I43" i="7"/>
  <c r="I39" i="7"/>
  <c r="I29" i="7"/>
  <c r="I44" i="7"/>
  <c r="I42" i="7"/>
  <c r="I40" i="7"/>
  <c r="I38" i="7"/>
  <c r="I36" i="7"/>
  <c r="I34" i="7"/>
  <c r="I32" i="7"/>
  <c r="I30" i="7"/>
  <c r="I28" i="7"/>
  <c r="I26" i="7"/>
  <c r="I33" i="7"/>
  <c r="I31" i="7"/>
  <c r="I25" i="7"/>
  <c r="I41" i="7"/>
  <c r="I37" i="7"/>
  <c r="I35" i="7"/>
  <c r="I27" i="7"/>
  <c r="J44" i="6"/>
  <c r="J42" i="6"/>
  <c r="J40" i="6"/>
  <c r="J38" i="6"/>
  <c r="J36" i="6"/>
  <c r="J34" i="6"/>
  <c r="J32" i="6"/>
  <c r="J30" i="6"/>
  <c r="J28" i="6"/>
  <c r="J26" i="6"/>
  <c r="J43" i="6"/>
  <c r="J41" i="6"/>
  <c r="J45" i="6"/>
  <c r="J39" i="6"/>
  <c r="J37" i="6"/>
  <c r="J35" i="6"/>
  <c r="J33" i="6"/>
  <c r="J31" i="6"/>
  <c r="J29" i="6"/>
  <c r="J27" i="6"/>
  <c r="J25" i="6"/>
  <c r="G20" i="6"/>
  <c r="G21" i="6" s="1"/>
  <c r="H20" i="6"/>
  <c r="H21" i="6" s="1"/>
  <c r="I27" i="6"/>
  <c r="I25" i="6"/>
  <c r="I44" i="6"/>
  <c r="I42" i="6"/>
  <c r="I40" i="6"/>
  <c r="I38" i="6"/>
  <c r="I36" i="6"/>
  <c r="I34" i="6"/>
  <c r="I32" i="6"/>
  <c r="I30" i="6"/>
  <c r="I28" i="6"/>
  <c r="I26" i="6"/>
  <c r="I45" i="6"/>
  <c r="I43" i="6"/>
  <c r="I41" i="6"/>
  <c r="I39" i="6"/>
  <c r="I37" i="6"/>
  <c r="I35" i="6"/>
  <c r="I33" i="6"/>
  <c r="I31" i="6"/>
  <c r="I29" i="6"/>
  <c r="I20" i="8" l="1"/>
  <c r="G22" i="8"/>
  <c r="G21" i="8"/>
  <c r="J20" i="8"/>
  <c r="H22" i="8"/>
  <c r="H21" i="8"/>
  <c r="D14" i="8"/>
  <c r="J20" i="6"/>
  <c r="J21" i="6" s="1"/>
  <c r="H22" i="6"/>
  <c r="D14" i="6"/>
  <c r="I20" i="6"/>
  <c r="I21" i="6" s="1"/>
  <c r="G22" i="6"/>
  <c r="J21" i="8" l="1"/>
  <c r="J22" i="8"/>
  <c r="I22" i="8"/>
  <c r="I21" i="8"/>
  <c r="I22" i="6"/>
  <c r="J22" i="6"/>
  <c r="H45" i="7" l="1"/>
  <c r="H20" i="7" s="1"/>
  <c r="H22" i="7" s="1"/>
  <c r="G45" i="7"/>
  <c r="G20" i="7" s="1"/>
  <c r="G21" i="7" s="1"/>
  <c r="I45" i="7"/>
  <c r="I20" i="7" s="1"/>
  <c r="I22" i="7" s="1"/>
  <c r="E45" i="7"/>
  <c r="L45" i="7" s="1"/>
  <c r="J45" i="7"/>
  <c r="J20" i="7" s="1"/>
  <c r="G22" i="7" l="1"/>
  <c r="H21" i="7"/>
  <c r="I21" i="7"/>
  <c r="J21" i="7"/>
  <c r="J22" i="7"/>
  <c r="D14" i="7"/>
</calcChain>
</file>

<file path=xl/sharedStrings.xml><?xml version="1.0" encoding="utf-8"?>
<sst xmlns="http://schemas.openxmlformats.org/spreadsheetml/2006/main" count="78" uniqueCount="25">
  <si>
    <t>Percentile</t>
  </si>
  <si>
    <t>Salary</t>
  </si>
  <si>
    <t>Midpoint</t>
  </si>
  <si>
    <t>Basic</t>
  </si>
  <si>
    <t>Higher</t>
  </si>
  <si>
    <t>Phase-out</t>
  </si>
  <si>
    <t>Additional</t>
  </si>
  <si>
    <t>Rate</t>
  </si>
  <si>
    <t>threshlow</t>
  </si>
  <si>
    <t>threshhigh</t>
  </si>
  <si>
    <t>s1</t>
  </si>
  <si>
    <t>s2</t>
  </si>
  <si>
    <t>s3</t>
  </si>
  <si>
    <t>s4</t>
  </si>
  <si>
    <t>s5</t>
  </si>
  <si>
    <t>s6</t>
  </si>
  <si>
    <t>s7</t>
  </si>
  <si>
    <t>cnt_emp_PAYE</t>
  </si>
  <si>
    <t>Popuation</t>
  </si>
  <si>
    <t>bn</t>
  </si>
  <si>
    <t>Revenue_base</t>
  </si>
  <si>
    <t>Revenue_comparison</t>
  </si>
  <si>
    <t>Rev_base</t>
  </si>
  <si>
    <t>Rev_comp</t>
  </si>
  <si>
    <t>Annualised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</si>
</sst>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64" formatCode="_(* #,##0_);_(* \(#,##0\);_(* &quot;-&quot;??_);_(@_)"/>
    <numFmt numFmtId="165" formatCode="&quot;£&quot;#,##0.00"/>
    <numFmt numFmtId="166" formatCode="&quot;£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</cellStyleXfs>
  <cellXfs count="18">
    <xf numFmtId="0" fontId="0" fillId="0" borderId="0" xfId="0"/>
    <xf numFmtId="166" fontId="0" fillId="0" borderId="0" xfId="1" applyNumberFormat="1" applyFont="1"/>
    <xf numFmtId="9" fontId="6" fillId="0" borderId="0" xfId="2" applyFont="1"/>
    <xf numFmtId="9" fontId="4" fillId="0" borderId="2" xfId="5" applyNumberFormat="1"/>
    <xf numFmtId="166" fontId="4" fillId="0" borderId="2" xfId="5" applyNumberFormat="1"/>
    <xf numFmtId="0" fontId="2" fillId="2" borderId="1" xfId="3"/>
    <xf numFmtId="3" fontId="2" fillId="2" borderId="1" xfId="3" applyNumberFormat="1"/>
    <xf numFmtId="166" fontId="2" fillId="2" borderId="1" xfId="3" applyNumberFormat="1"/>
    <xf numFmtId="164" fontId="3" fillId="3" borderId="1" xfId="4" applyNumberFormat="1"/>
    <xf numFmtId="166" fontId="3" fillId="3" borderId="1" xfId="4" applyNumberFormat="1"/>
    <xf numFmtId="9" fontId="4" fillId="0" borderId="2" xfId="2" applyFont="1" applyBorder="1"/>
    <xf numFmtId="166" fontId="5" fillId="4" borderId="3" xfId="6" applyNumberFormat="1"/>
    <xf numFmtId="9" fontId="2" fillId="2" borderId="1" xfId="2" applyFont="1" applyFill="1" applyBorder="1"/>
    <xf numFmtId="166" fontId="0" fillId="0" borderId="0" xfId="0" applyNumberFormat="1"/>
    <xf numFmtId="165" fontId="0" fillId="0" borderId="0" xfId="0" applyNumberFormat="1"/>
    <xf numFmtId="165" fontId="2" fillId="2" borderId="1" xfId="3" applyNumberFormat="1"/>
    <xf numFmtId="165" fontId="3" fillId="3" borderId="1" xfId="4" applyNumberFormat="1"/>
    <xf numFmtId="166" fontId="4" fillId="0" borderId="2" xfId="5" applyNumberFormat="1" applyFill="1"/>
  </cellXfs>
  <cellStyles count="7">
    <cellStyle name="Calculation" xfId="4" builtinId="22"/>
    <cellStyle name="Check Cell" xfId="6" builtinId="23"/>
    <cellStyle name="Currency" xfId="1" builtinId="4"/>
    <cellStyle name="Input" xfId="3" builtinId="20"/>
    <cellStyle name="Linked Cell" xfId="5" builtinId="2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5D59-6510-C647-93A8-D7E9BA6D2749}">
  <dimension ref="C3:N47"/>
  <sheetViews>
    <sheetView workbookViewId="0">
      <selection activeCell="D10" sqref="D10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0.21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0.41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0.46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211.95953398981808</v>
      </c>
      <c r="E13" t="s">
        <v>19</v>
      </c>
    </row>
    <row r="14" spans="3:11" x14ac:dyDescent="0.2">
      <c r="C14" t="s">
        <v>21</v>
      </c>
      <c r="D14" s="16">
        <f>SUM(G25:J45)/1000000000</f>
        <v>219.44079951675846</v>
      </c>
      <c r="E14" t="s">
        <v>19</v>
      </c>
    </row>
    <row r="15" spans="3:11" ht="17" thickBot="1" x14ac:dyDescent="0.25">
      <c r="F15" t="s">
        <v>7</v>
      </c>
      <c r="G15" s="3">
        <f>s2_</f>
        <v>0.21</v>
      </c>
      <c r="H15" s="3">
        <f>s4_</f>
        <v>0.41</v>
      </c>
      <c r="I15" s="10">
        <f>s5_*0.6</f>
        <v>0.6</v>
      </c>
      <c r="J15" s="3">
        <f>s7_</f>
        <v>0.46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19084543278.858017</v>
      </c>
      <c r="K19" s="1"/>
    </row>
    <row r="20" spans="3:14" x14ac:dyDescent="0.2">
      <c r="F20" t="s">
        <v>23</v>
      </c>
      <c r="G20" s="9">
        <f>SUM(G25:G45)</f>
        <v>117777907654.21802</v>
      </c>
      <c r="H20" s="9">
        <f>SUM(H25:H45)</f>
        <v>59396403657.330002</v>
      </c>
      <c r="I20" s="9">
        <f>SUM(I25:I45)</f>
        <v>22757843964.600025</v>
      </c>
      <c r="J20" s="9">
        <f>SUM(J25:J45)</f>
        <v>19508644240.61042</v>
      </c>
      <c r="K20" s="1"/>
      <c r="L20" s="14"/>
      <c r="N20" s="14"/>
    </row>
    <row r="21" spans="3:14" ht="17" thickBot="1" x14ac:dyDescent="0.25">
      <c r="G21" s="13">
        <f>(G20-G19)*(100/85)/1000000</f>
        <v>6598.2021094800166</v>
      </c>
      <c r="H21" s="13">
        <f t="shared" ref="H21:J21" si="0">(H20-H19)*(100/85)/1000000</f>
        <v>1704.3444377999879</v>
      </c>
      <c r="I21" s="13">
        <f t="shared" si="0"/>
        <v>0</v>
      </c>
      <c r="J21" s="13">
        <f t="shared" si="0"/>
        <v>498.94230794400386</v>
      </c>
      <c r="K21" s="1"/>
      <c r="L21" s="14"/>
      <c r="N21" s="14"/>
    </row>
    <row r="22" spans="3:14" ht="18" thickTop="1" thickBot="1" x14ac:dyDescent="0.25">
      <c r="G22" s="11" t="b">
        <f>ABS(G20-G19)&lt;1</f>
        <v>0</v>
      </c>
      <c r="H22" s="11" t="b">
        <f>ABS(H20-H19)&lt;1</f>
        <v>0</v>
      </c>
      <c r="I22" s="11" t="b">
        <f>ABS(I20-I19)&lt;1</f>
        <v>1</v>
      </c>
      <c r="J22" s="11" t="b">
        <f>ABS(J20-J19)&lt;1</f>
        <v>0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1">MAX(0,MIN($F25,G$17)-G$16)*G$15*$D25</f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L26" s="13">
        <f t="shared" ref="L26:L45" si="2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5" si="3">AVERAGE(E26:E27)*12</f>
        <v>11262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L27" s="13">
        <f t="shared" si="2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3"/>
        <v>13584</v>
      </c>
      <c r="G28" s="9">
        <f t="shared" si="1"/>
        <v>321271234.0110001</v>
      </c>
      <c r="H28" s="9">
        <f t="shared" si="1"/>
        <v>0</v>
      </c>
      <c r="I28" s="9">
        <f t="shared" si="1"/>
        <v>0</v>
      </c>
      <c r="J28" s="9">
        <f t="shared" si="1"/>
        <v>0</v>
      </c>
      <c r="L28" s="13">
        <f t="shared" si="2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3"/>
        <v>16272</v>
      </c>
      <c r="G29" s="9">
        <f t="shared" si="1"/>
        <v>1172925156.1229997</v>
      </c>
      <c r="H29" s="9">
        <f t="shared" si="1"/>
        <v>0</v>
      </c>
      <c r="I29" s="9">
        <f t="shared" si="1"/>
        <v>0</v>
      </c>
      <c r="J29" s="9">
        <f t="shared" si="1"/>
        <v>0</v>
      </c>
      <c r="L29" s="13">
        <f t="shared" si="2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3"/>
        <v>19548</v>
      </c>
      <c r="G30" s="9">
        <f t="shared" si="1"/>
        <v>2210878373.6969995</v>
      </c>
      <c r="H30" s="9">
        <f t="shared" si="1"/>
        <v>0</v>
      </c>
      <c r="I30" s="9">
        <f t="shared" si="1"/>
        <v>0</v>
      </c>
      <c r="J30" s="9">
        <f t="shared" si="1"/>
        <v>0</v>
      </c>
      <c r="L30" s="13">
        <f t="shared" si="2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3"/>
        <v>22584</v>
      </c>
      <c r="G31" s="9">
        <f t="shared" si="1"/>
        <v>3172791062.5109992</v>
      </c>
      <c r="H31" s="9">
        <f t="shared" si="1"/>
        <v>0</v>
      </c>
      <c r="I31" s="9">
        <f t="shared" si="1"/>
        <v>0</v>
      </c>
      <c r="J31" s="9">
        <f t="shared" si="1"/>
        <v>0</v>
      </c>
      <c r="L31" s="13">
        <f t="shared" si="2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3"/>
        <v>24942</v>
      </c>
      <c r="G32" s="9">
        <f t="shared" si="1"/>
        <v>3919889257.5780034</v>
      </c>
      <c r="H32" s="9">
        <f t="shared" si="1"/>
        <v>0</v>
      </c>
      <c r="I32" s="9">
        <f t="shared" si="1"/>
        <v>0</v>
      </c>
      <c r="J32" s="9">
        <f t="shared" si="1"/>
        <v>0</v>
      </c>
      <c r="L32" s="13">
        <f t="shared" si="2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3"/>
        <v>26868</v>
      </c>
      <c r="G33" s="9">
        <f t="shared" si="1"/>
        <v>4530114500.8769989</v>
      </c>
      <c r="H33" s="9">
        <f t="shared" si="1"/>
        <v>0</v>
      </c>
      <c r="I33" s="9">
        <f t="shared" si="1"/>
        <v>0</v>
      </c>
      <c r="J33" s="9">
        <f t="shared" si="1"/>
        <v>0</v>
      </c>
      <c r="L33" s="13">
        <f t="shared" si="2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3"/>
        <v>28884</v>
      </c>
      <c r="G34" s="9">
        <f t="shared" si="1"/>
        <v>5168854942.4609985</v>
      </c>
      <c r="H34" s="9">
        <f t="shared" si="1"/>
        <v>0</v>
      </c>
      <c r="I34" s="9">
        <f t="shared" si="1"/>
        <v>0</v>
      </c>
      <c r="J34" s="9">
        <f t="shared" si="1"/>
        <v>0</v>
      </c>
      <c r="L34" s="13">
        <f t="shared" si="2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3"/>
        <v>31032</v>
      </c>
      <c r="G35" s="9">
        <f t="shared" si="1"/>
        <v>5849417674.8630047</v>
      </c>
      <c r="H35" s="9">
        <f t="shared" si="1"/>
        <v>0</v>
      </c>
      <c r="I35" s="9">
        <f t="shared" si="1"/>
        <v>0</v>
      </c>
      <c r="J35" s="9">
        <f t="shared" si="1"/>
        <v>0</v>
      </c>
      <c r="L35" s="13">
        <f t="shared" si="2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3"/>
        <v>33468</v>
      </c>
      <c r="G36" s="9">
        <f t="shared" si="1"/>
        <v>6621229041.7769909</v>
      </c>
      <c r="H36" s="9">
        <f t="shared" si="1"/>
        <v>0</v>
      </c>
      <c r="I36" s="9">
        <f t="shared" si="1"/>
        <v>0</v>
      </c>
      <c r="J36" s="9">
        <f t="shared" si="1"/>
        <v>0</v>
      </c>
      <c r="L36" s="13">
        <f t="shared" si="2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3"/>
        <v>36324</v>
      </c>
      <c r="G37" s="9">
        <f t="shared" si="1"/>
        <v>7526111334.0210066</v>
      </c>
      <c r="H37" s="9">
        <f t="shared" si="1"/>
        <v>0</v>
      </c>
      <c r="I37" s="9">
        <f t="shared" si="1"/>
        <v>0</v>
      </c>
      <c r="J37" s="9">
        <f t="shared" si="1"/>
        <v>0</v>
      </c>
      <c r="L37" s="13">
        <f t="shared" si="2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3"/>
        <v>39534</v>
      </c>
      <c r="G38" s="9">
        <f t="shared" si="1"/>
        <v>8543153406.1859884</v>
      </c>
      <c r="H38" s="9">
        <f t="shared" si="1"/>
        <v>0</v>
      </c>
      <c r="I38" s="9">
        <f t="shared" si="1"/>
        <v>0</v>
      </c>
      <c r="J38" s="9">
        <f t="shared" si="1"/>
        <v>0</v>
      </c>
      <c r="L38" s="13">
        <f t="shared" si="2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3"/>
        <v>43344</v>
      </c>
      <c r="G39" s="9">
        <f t="shared" si="1"/>
        <v>9750296800.251009</v>
      </c>
      <c r="H39" s="9">
        <f t="shared" si="1"/>
        <v>0</v>
      </c>
      <c r="I39" s="9">
        <f t="shared" si="1"/>
        <v>0</v>
      </c>
      <c r="J39" s="9">
        <f t="shared" si="1"/>
        <v>0</v>
      </c>
      <c r="L39" s="13">
        <f t="shared" si="2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3"/>
        <v>47958</v>
      </c>
      <c r="G40" s="9">
        <f t="shared" si="1"/>
        <v>11212175965.662008</v>
      </c>
      <c r="H40" s="9">
        <f t="shared" si="1"/>
        <v>0</v>
      </c>
      <c r="I40" s="9">
        <f t="shared" si="1"/>
        <v>0</v>
      </c>
      <c r="J40" s="9">
        <f t="shared" si="1"/>
        <v>0</v>
      </c>
      <c r="L40" s="13">
        <f t="shared" si="2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3"/>
        <v>53844</v>
      </c>
      <c r="G41" s="9">
        <f t="shared" si="1"/>
        <v>11944699726.049984</v>
      </c>
      <c r="H41" s="9">
        <f t="shared" si="1"/>
        <v>2210818024.0709972</v>
      </c>
      <c r="I41" s="9">
        <f t="shared" si="1"/>
        <v>0</v>
      </c>
      <c r="J41" s="9">
        <f t="shared" si="1"/>
        <v>0</v>
      </c>
      <c r="L41" s="13">
        <f t="shared" si="2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3"/>
        <v>62850</v>
      </c>
      <c r="G42" s="9">
        <f t="shared" si="1"/>
        <v>11944699726.050011</v>
      </c>
      <c r="H42" s="9">
        <f t="shared" si="1"/>
        <v>7781782524.5700054</v>
      </c>
      <c r="I42" s="9">
        <f t="shared" si="1"/>
        <v>0</v>
      </c>
      <c r="J42" s="9">
        <f t="shared" si="1"/>
        <v>0</v>
      </c>
      <c r="L42" s="13">
        <f t="shared" si="2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3"/>
        <v>80406</v>
      </c>
      <c r="G43" s="9">
        <f t="shared" si="1"/>
        <v>11944699726.049984</v>
      </c>
      <c r="H43" s="9">
        <f t="shared" si="1"/>
        <v>18641637373.643974</v>
      </c>
      <c r="I43" s="9">
        <f t="shared" si="1"/>
        <v>0</v>
      </c>
      <c r="J43" s="9">
        <f t="shared" si="1"/>
        <v>0</v>
      </c>
      <c r="L43" s="13">
        <f t="shared" si="2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3"/>
        <v>143100</v>
      </c>
      <c r="G44" s="9">
        <f t="shared" si="1"/>
        <v>9555759780.8400097</v>
      </c>
      <c r="H44" s="9">
        <f t="shared" si="1"/>
        <v>24609732588.036022</v>
      </c>
      <c r="I44" s="9">
        <f t="shared" si="1"/>
        <v>18206275171.680019</v>
      </c>
      <c r="J44" s="9">
        <f t="shared" si="1"/>
        <v>9971689403.2320099</v>
      </c>
      <c r="L44" s="13">
        <f t="shared" si="2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7">
        <f>E44</f>
        <v>16154</v>
      </c>
      <c r="F45" s="17">
        <f t="shared" si="3"/>
        <v>193848</v>
      </c>
      <c r="G45" s="9">
        <f t="shared" si="1"/>
        <v>2388939945.2100024</v>
      </c>
      <c r="H45" s="9">
        <f t="shared" si="1"/>
        <v>6152433147.0090055</v>
      </c>
      <c r="I45" s="9">
        <f t="shared" si="1"/>
        <v>4551568792.9200048</v>
      </c>
      <c r="J45" s="9">
        <f t="shared" si="1"/>
        <v>9536954837.3784103</v>
      </c>
      <c r="L45" s="13">
        <f t="shared" si="2"/>
        <v>193848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1CF-6761-AA46-8F8C-8AECB605C9DD}">
  <dimension ref="C3:N47"/>
  <sheetViews>
    <sheetView workbookViewId="0">
      <selection activeCell="D10" sqref="D10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0.21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0.41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0.46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212.79489351291005</v>
      </c>
      <c r="E13" t="s">
        <v>19</v>
      </c>
    </row>
    <row r="14" spans="3:11" x14ac:dyDescent="0.2">
      <c r="C14" t="s">
        <v>21</v>
      </c>
      <c r="D14" s="16">
        <f>SUM(G25:J45)/1000000000</f>
        <v>220.29472258480806</v>
      </c>
      <c r="E14" t="s">
        <v>19</v>
      </c>
    </row>
    <row r="15" spans="3:11" ht="17" thickBot="1" x14ac:dyDescent="0.25">
      <c r="F15" t="s">
        <v>7</v>
      </c>
      <c r="G15" s="3">
        <f>s2_</f>
        <v>0.21</v>
      </c>
      <c r="H15" s="3">
        <f>s4_</f>
        <v>0.41</v>
      </c>
      <c r="I15" s="10">
        <f>s5_*0.6</f>
        <v>0.6</v>
      </c>
      <c r="J15" s="3">
        <f>s7_</f>
        <v>0.46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19919902801.95002</v>
      </c>
      <c r="K19" s="1"/>
    </row>
    <row r="20" spans="3:14" x14ac:dyDescent="0.2">
      <c r="F20" t="s">
        <v>23</v>
      </c>
      <c r="G20" s="9">
        <f>SUM(G25:G45)</f>
        <v>117777907654.21802</v>
      </c>
      <c r="H20" s="9">
        <f>SUM(H25:H45)</f>
        <v>59396403657.330002</v>
      </c>
      <c r="I20" s="9">
        <f>SUM(I25:I45)</f>
        <v>22757843964.600025</v>
      </c>
      <c r="J20" s="9">
        <f>SUM(J25:J45)</f>
        <v>20362567308.660019</v>
      </c>
      <c r="K20" s="1"/>
      <c r="L20" s="14"/>
      <c r="N20" s="14"/>
    </row>
    <row r="21" spans="3:14" ht="17" thickBot="1" x14ac:dyDescent="0.25">
      <c r="G21" s="13">
        <f>(G20-G19)*(100/80)/1000000</f>
        <v>7010.5897413225175</v>
      </c>
      <c r="H21" s="13">
        <f>(H20-H19)*(100/80)/1000000</f>
        <v>1810.8659651624871</v>
      </c>
      <c r="I21" s="13">
        <f>(I20-I19)*(100/80)/1000000</f>
        <v>0</v>
      </c>
      <c r="J21" s="13">
        <f>(J20-J19)*(100/80)/1000000</f>
        <v>553.33063338749889</v>
      </c>
      <c r="K21" s="1"/>
      <c r="L21" s="14"/>
      <c r="N21" s="14"/>
    </row>
    <row r="22" spans="3:14" ht="18" thickTop="1" thickBot="1" x14ac:dyDescent="0.25">
      <c r="G22" s="11" t="b">
        <f>ABS(G20-G19)&lt;1</f>
        <v>0</v>
      </c>
      <c r="H22" s="11" t="b">
        <f>ABS(H20-H19)&lt;1</f>
        <v>0</v>
      </c>
      <c r="I22" s="11" t="b">
        <f>ABS(I20-I19)&lt;1</f>
        <v>1</v>
      </c>
      <c r="J22" s="11" t="b">
        <f>ABS(J20-J19)&lt;1</f>
        <v>0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0">MAX(0,MIN($F25,G$17)-G$16)*G$15*$D25</f>
        <v>0</v>
      </c>
      <c r="H25" s="9">
        <f t="shared" si="0"/>
        <v>0</v>
      </c>
      <c r="I25" s="9">
        <f t="shared" si="0"/>
        <v>0</v>
      </c>
      <c r="J25" s="9">
        <f t="shared" si="0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0"/>
        <v>0</v>
      </c>
      <c r="H26" s="9">
        <f t="shared" si="0"/>
        <v>0</v>
      </c>
      <c r="I26" s="9">
        <f t="shared" si="0"/>
        <v>0</v>
      </c>
      <c r="J26" s="9">
        <f t="shared" si="0"/>
        <v>0</v>
      </c>
      <c r="L26" s="13">
        <f t="shared" ref="L26:L45" si="1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4" si="2">AVERAGE(E26:E27)*12</f>
        <v>11262</v>
      </c>
      <c r="G27" s="9">
        <f t="shared" si="0"/>
        <v>0</v>
      </c>
      <c r="H27" s="9">
        <f t="shared" si="0"/>
        <v>0</v>
      </c>
      <c r="I27" s="9">
        <f t="shared" si="0"/>
        <v>0</v>
      </c>
      <c r="J27" s="9">
        <f t="shared" si="0"/>
        <v>0</v>
      </c>
      <c r="L27" s="13">
        <f t="shared" si="1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2"/>
        <v>13584</v>
      </c>
      <c r="G28" s="9">
        <f t="shared" si="0"/>
        <v>321271234.0110001</v>
      </c>
      <c r="H28" s="9">
        <f t="shared" si="0"/>
        <v>0</v>
      </c>
      <c r="I28" s="9">
        <f t="shared" si="0"/>
        <v>0</v>
      </c>
      <c r="J28" s="9">
        <f t="shared" si="0"/>
        <v>0</v>
      </c>
      <c r="L28" s="13">
        <f t="shared" si="1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2"/>
        <v>16272</v>
      </c>
      <c r="G29" s="9">
        <f t="shared" si="0"/>
        <v>1172925156.1229997</v>
      </c>
      <c r="H29" s="9">
        <f t="shared" si="0"/>
        <v>0</v>
      </c>
      <c r="I29" s="9">
        <f t="shared" si="0"/>
        <v>0</v>
      </c>
      <c r="J29" s="9">
        <f t="shared" si="0"/>
        <v>0</v>
      </c>
      <c r="L29" s="13">
        <f t="shared" si="1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2"/>
        <v>19548</v>
      </c>
      <c r="G30" s="9">
        <f t="shared" si="0"/>
        <v>2210878373.6969995</v>
      </c>
      <c r="H30" s="9">
        <f t="shared" si="0"/>
        <v>0</v>
      </c>
      <c r="I30" s="9">
        <f t="shared" si="0"/>
        <v>0</v>
      </c>
      <c r="J30" s="9">
        <f t="shared" si="0"/>
        <v>0</v>
      </c>
      <c r="L30" s="13">
        <f t="shared" si="1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2"/>
        <v>22584</v>
      </c>
      <c r="G31" s="9">
        <f t="shared" si="0"/>
        <v>3172791062.5109992</v>
      </c>
      <c r="H31" s="9">
        <f t="shared" si="0"/>
        <v>0</v>
      </c>
      <c r="I31" s="9">
        <f t="shared" si="0"/>
        <v>0</v>
      </c>
      <c r="J31" s="9">
        <f t="shared" si="0"/>
        <v>0</v>
      </c>
      <c r="L31" s="13">
        <f t="shared" si="1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2"/>
        <v>24942</v>
      </c>
      <c r="G32" s="9">
        <f t="shared" si="0"/>
        <v>3919889257.5780034</v>
      </c>
      <c r="H32" s="9">
        <f t="shared" si="0"/>
        <v>0</v>
      </c>
      <c r="I32" s="9">
        <f t="shared" si="0"/>
        <v>0</v>
      </c>
      <c r="J32" s="9">
        <f t="shared" si="0"/>
        <v>0</v>
      </c>
      <c r="L32" s="13">
        <f t="shared" si="1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2"/>
        <v>26868</v>
      </c>
      <c r="G33" s="9">
        <f t="shared" si="0"/>
        <v>4530114500.8769989</v>
      </c>
      <c r="H33" s="9">
        <f t="shared" si="0"/>
        <v>0</v>
      </c>
      <c r="I33" s="9">
        <f t="shared" si="0"/>
        <v>0</v>
      </c>
      <c r="J33" s="9">
        <f t="shared" si="0"/>
        <v>0</v>
      </c>
      <c r="L33" s="13">
        <f t="shared" si="1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2"/>
        <v>28884</v>
      </c>
      <c r="G34" s="9">
        <f t="shared" si="0"/>
        <v>5168854942.4609985</v>
      </c>
      <c r="H34" s="9">
        <f t="shared" si="0"/>
        <v>0</v>
      </c>
      <c r="I34" s="9">
        <f t="shared" si="0"/>
        <v>0</v>
      </c>
      <c r="J34" s="9">
        <f t="shared" si="0"/>
        <v>0</v>
      </c>
      <c r="L34" s="13">
        <f t="shared" si="1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2"/>
        <v>31032</v>
      </c>
      <c r="G35" s="9">
        <f t="shared" si="0"/>
        <v>5849417674.8630047</v>
      </c>
      <c r="H35" s="9">
        <f t="shared" si="0"/>
        <v>0</v>
      </c>
      <c r="I35" s="9">
        <f t="shared" si="0"/>
        <v>0</v>
      </c>
      <c r="J35" s="9">
        <f t="shared" si="0"/>
        <v>0</v>
      </c>
      <c r="L35" s="13">
        <f t="shared" si="1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2"/>
        <v>33468</v>
      </c>
      <c r="G36" s="9">
        <f t="shared" si="0"/>
        <v>6621229041.7769909</v>
      </c>
      <c r="H36" s="9">
        <f t="shared" si="0"/>
        <v>0</v>
      </c>
      <c r="I36" s="9">
        <f t="shared" si="0"/>
        <v>0</v>
      </c>
      <c r="J36" s="9">
        <f t="shared" si="0"/>
        <v>0</v>
      </c>
      <c r="L36" s="13">
        <f t="shared" si="1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2"/>
        <v>36324</v>
      </c>
      <c r="G37" s="9">
        <f t="shared" si="0"/>
        <v>7526111334.0210066</v>
      </c>
      <c r="H37" s="9">
        <f t="shared" si="0"/>
        <v>0</v>
      </c>
      <c r="I37" s="9">
        <f t="shared" si="0"/>
        <v>0</v>
      </c>
      <c r="J37" s="9">
        <f t="shared" si="0"/>
        <v>0</v>
      </c>
      <c r="L37" s="13">
        <f t="shared" si="1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2"/>
        <v>39534</v>
      </c>
      <c r="G38" s="9">
        <f t="shared" si="0"/>
        <v>8543153406.1859884</v>
      </c>
      <c r="H38" s="9">
        <f t="shared" si="0"/>
        <v>0</v>
      </c>
      <c r="I38" s="9">
        <f t="shared" si="0"/>
        <v>0</v>
      </c>
      <c r="J38" s="9">
        <f t="shared" si="0"/>
        <v>0</v>
      </c>
      <c r="L38" s="13">
        <f t="shared" si="1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2"/>
        <v>43344</v>
      </c>
      <c r="G39" s="9">
        <f t="shared" si="0"/>
        <v>9750296800.251009</v>
      </c>
      <c r="H39" s="9">
        <f t="shared" si="0"/>
        <v>0</v>
      </c>
      <c r="I39" s="9">
        <f t="shared" si="0"/>
        <v>0</v>
      </c>
      <c r="J39" s="9">
        <f t="shared" si="0"/>
        <v>0</v>
      </c>
      <c r="L39" s="13">
        <f t="shared" si="1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2"/>
        <v>47958</v>
      </c>
      <c r="G40" s="9">
        <f t="shared" si="0"/>
        <v>11212175965.662008</v>
      </c>
      <c r="H40" s="9">
        <f t="shared" si="0"/>
        <v>0</v>
      </c>
      <c r="I40" s="9">
        <f t="shared" si="0"/>
        <v>0</v>
      </c>
      <c r="J40" s="9">
        <f t="shared" si="0"/>
        <v>0</v>
      </c>
      <c r="L40" s="13">
        <f t="shared" si="1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2"/>
        <v>53844</v>
      </c>
      <c r="G41" s="9">
        <f t="shared" si="0"/>
        <v>11944699726.049984</v>
      </c>
      <c r="H41" s="9">
        <f t="shared" si="0"/>
        <v>2210818024.0709972</v>
      </c>
      <c r="I41" s="9">
        <f t="shared" si="0"/>
        <v>0</v>
      </c>
      <c r="J41" s="9">
        <f t="shared" si="0"/>
        <v>0</v>
      </c>
      <c r="L41" s="13">
        <f t="shared" si="1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2"/>
        <v>62850</v>
      </c>
      <c r="G42" s="9">
        <f t="shared" si="0"/>
        <v>11944699726.050011</v>
      </c>
      <c r="H42" s="9">
        <f t="shared" si="0"/>
        <v>7781782524.5700054</v>
      </c>
      <c r="I42" s="9">
        <f t="shared" si="0"/>
        <v>0</v>
      </c>
      <c r="J42" s="9">
        <f t="shared" si="0"/>
        <v>0</v>
      </c>
      <c r="L42" s="13">
        <f t="shared" si="1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2"/>
        <v>80406</v>
      </c>
      <c r="G43" s="9">
        <f t="shared" si="0"/>
        <v>11944699726.049984</v>
      </c>
      <c r="H43" s="9">
        <f t="shared" si="0"/>
        <v>18641637373.643974</v>
      </c>
      <c r="I43" s="9">
        <f t="shared" si="0"/>
        <v>0</v>
      </c>
      <c r="J43" s="9">
        <f t="shared" si="0"/>
        <v>0</v>
      </c>
      <c r="L43" s="13">
        <f t="shared" si="1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2"/>
        <v>143100</v>
      </c>
      <c r="G44" s="9">
        <f t="shared" si="0"/>
        <v>9555759780.8400097</v>
      </c>
      <c r="H44" s="9">
        <f t="shared" si="0"/>
        <v>24609732588.036022</v>
      </c>
      <c r="I44" s="9">
        <f t="shared" si="0"/>
        <v>18206275171.680019</v>
      </c>
      <c r="J44" s="9">
        <f t="shared" si="0"/>
        <v>9971689403.2320099</v>
      </c>
      <c r="L44" s="13">
        <f t="shared" si="1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17">
        <f>F45/12</f>
        <v>16666.666666666668</v>
      </c>
      <c r="F45" s="7">
        <v>200000</v>
      </c>
      <c r="G45" s="9">
        <f t="shared" si="0"/>
        <v>2388939945.2100024</v>
      </c>
      <c r="H45" s="9">
        <f t="shared" si="0"/>
        <v>6152433147.0090055</v>
      </c>
      <c r="I45" s="9">
        <f t="shared" si="0"/>
        <v>4551568792.9200048</v>
      </c>
      <c r="J45" s="9">
        <f t="shared" si="0"/>
        <v>10390877905.428009</v>
      </c>
      <c r="L45" s="13">
        <f t="shared" si="1"/>
        <v>200000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652C-5237-6E4B-ADC8-2CE81B2643EF}">
  <dimension ref="C3:N47"/>
  <sheetViews>
    <sheetView tabSelected="1" workbookViewId="0">
      <selection activeCell="Q15" sqref="Q15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0.21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0.41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0.46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267.10955691291014</v>
      </c>
      <c r="E13" t="s">
        <v>19</v>
      </c>
    </row>
    <row r="14" spans="3:11" x14ac:dyDescent="0.2">
      <c r="C14" t="s">
        <v>21</v>
      </c>
      <c r="D14" s="16">
        <f>SUM(G25:J45)/1000000000</f>
        <v>275.81637850480809</v>
      </c>
      <c r="E14" t="s">
        <v>19</v>
      </c>
    </row>
    <row r="15" spans="3:11" ht="17" thickBot="1" x14ac:dyDescent="0.25">
      <c r="F15" t="s">
        <v>7</v>
      </c>
      <c r="G15" s="3">
        <f>s2_</f>
        <v>0.21</v>
      </c>
      <c r="H15" s="3">
        <f>s4_</f>
        <v>0.41</v>
      </c>
      <c r="I15" s="10">
        <f>s5_*0.6</f>
        <v>0.6</v>
      </c>
      <c r="J15" s="3">
        <f>s7_</f>
        <v>0.46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74234566201.950073</v>
      </c>
      <c r="K19" s="1"/>
    </row>
    <row r="20" spans="3:14" x14ac:dyDescent="0.2">
      <c r="F20" t="s">
        <v>23</v>
      </c>
      <c r="G20" s="9">
        <f>SUM(G25:G45)</f>
        <v>117777907654.21802</v>
      </c>
      <c r="H20" s="9">
        <f>SUM(H25:H45)</f>
        <v>59396403657.330002</v>
      </c>
      <c r="I20" s="9">
        <f>SUM(I25:I45)</f>
        <v>22757843964.600025</v>
      </c>
      <c r="J20" s="9">
        <f>SUM(J25:J45)</f>
        <v>75884223228.66008</v>
      </c>
      <c r="K20" s="1"/>
      <c r="L20" s="14"/>
      <c r="N20" s="14"/>
    </row>
    <row r="21" spans="3:14" ht="17" thickBot="1" x14ac:dyDescent="0.25">
      <c r="G21" s="13">
        <f>(G20-G19)*(100/80)/1000000</f>
        <v>7010.5897413225175</v>
      </c>
      <c r="H21" s="13">
        <f>(H20-H19)*(100/80)/1000000</f>
        <v>1810.8659651624871</v>
      </c>
      <c r="I21" s="13">
        <f>(I20-I19)*(100/80)/1000000</f>
        <v>0</v>
      </c>
      <c r="J21" s="13">
        <f>(J20-J19)*(100/80)/1000000</f>
        <v>2062.0712833875082</v>
      </c>
      <c r="K21" s="1"/>
      <c r="L21" s="14"/>
      <c r="N21" s="14"/>
    </row>
    <row r="22" spans="3:14" ht="18" thickTop="1" thickBot="1" x14ac:dyDescent="0.25">
      <c r="G22" s="11" t="b">
        <f>ABS(G20-G19)&lt;1</f>
        <v>0</v>
      </c>
      <c r="H22" s="11" t="b">
        <f>ABS(H20-H19)&lt;1</f>
        <v>0</v>
      </c>
      <c r="I22" s="11" t="b">
        <f>ABS(I20-I19)&lt;1</f>
        <v>1</v>
      </c>
      <c r="J22" s="11" t="b">
        <f>ABS(J20-J19)&lt;1</f>
        <v>0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0">MAX(0,MIN($F25,G$17)-G$16)*G$15*$D25</f>
        <v>0</v>
      </c>
      <c r="H25" s="9">
        <f t="shared" si="0"/>
        <v>0</v>
      </c>
      <c r="I25" s="9">
        <f t="shared" si="0"/>
        <v>0</v>
      </c>
      <c r="J25" s="9">
        <f t="shared" si="0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0"/>
        <v>0</v>
      </c>
      <c r="H26" s="9">
        <f t="shared" si="0"/>
        <v>0</v>
      </c>
      <c r="I26" s="9">
        <f t="shared" si="0"/>
        <v>0</v>
      </c>
      <c r="J26" s="9">
        <f t="shared" si="0"/>
        <v>0</v>
      </c>
      <c r="L26" s="13">
        <f t="shared" ref="L26:L45" si="1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4" si="2">AVERAGE(E26:E27)*12</f>
        <v>11262</v>
      </c>
      <c r="G27" s="9">
        <f t="shared" si="0"/>
        <v>0</v>
      </c>
      <c r="H27" s="9">
        <f t="shared" si="0"/>
        <v>0</v>
      </c>
      <c r="I27" s="9">
        <f t="shared" si="0"/>
        <v>0</v>
      </c>
      <c r="J27" s="9">
        <f t="shared" si="0"/>
        <v>0</v>
      </c>
      <c r="L27" s="13">
        <f t="shared" si="1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2"/>
        <v>13584</v>
      </c>
      <c r="G28" s="9">
        <f t="shared" si="0"/>
        <v>321271234.0110001</v>
      </c>
      <c r="H28" s="9">
        <f t="shared" si="0"/>
        <v>0</v>
      </c>
      <c r="I28" s="9">
        <f t="shared" si="0"/>
        <v>0</v>
      </c>
      <c r="J28" s="9">
        <f t="shared" si="0"/>
        <v>0</v>
      </c>
      <c r="L28" s="13">
        <f t="shared" si="1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2"/>
        <v>16272</v>
      </c>
      <c r="G29" s="9">
        <f t="shared" si="0"/>
        <v>1172925156.1229997</v>
      </c>
      <c r="H29" s="9">
        <f t="shared" si="0"/>
        <v>0</v>
      </c>
      <c r="I29" s="9">
        <f t="shared" si="0"/>
        <v>0</v>
      </c>
      <c r="J29" s="9">
        <f t="shared" si="0"/>
        <v>0</v>
      </c>
      <c r="L29" s="13">
        <f t="shared" si="1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2"/>
        <v>19548</v>
      </c>
      <c r="G30" s="9">
        <f t="shared" si="0"/>
        <v>2210878373.6969995</v>
      </c>
      <c r="H30" s="9">
        <f t="shared" si="0"/>
        <v>0</v>
      </c>
      <c r="I30" s="9">
        <f t="shared" si="0"/>
        <v>0</v>
      </c>
      <c r="J30" s="9">
        <f t="shared" si="0"/>
        <v>0</v>
      </c>
      <c r="L30" s="13">
        <f t="shared" si="1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2"/>
        <v>22584</v>
      </c>
      <c r="G31" s="9">
        <f t="shared" si="0"/>
        <v>3172791062.5109992</v>
      </c>
      <c r="H31" s="9">
        <f t="shared" si="0"/>
        <v>0</v>
      </c>
      <c r="I31" s="9">
        <f t="shared" si="0"/>
        <v>0</v>
      </c>
      <c r="J31" s="9">
        <f t="shared" si="0"/>
        <v>0</v>
      </c>
      <c r="L31" s="13">
        <f t="shared" si="1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2"/>
        <v>24942</v>
      </c>
      <c r="G32" s="9">
        <f t="shared" si="0"/>
        <v>3919889257.5780034</v>
      </c>
      <c r="H32" s="9">
        <f t="shared" si="0"/>
        <v>0</v>
      </c>
      <c r="I32" s="9">
        <f t="shared" si="0"/>
        <v>0</v>
      </c>
      <c r="J32" s="9">
        <f t="shared" si="0"/>
        <v>0</v>
      </c>
      <c r="L32" s="13">
        <f t="shared" si="1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2"/>
        <v>26868</v>
      </c>
      <c r="G33" s="9">
        <f t="shared" si="0"/>
        <v>4530114500.8769989</v>
      </c>
      <c r="H33" s="9">
        <f t="shared" si="0"/>
        <v>0</v>
      </c>
      <c r="I33" s="9">
        <f t="shared" si="0"/>
        <v>0</v>
      </c>
      <c r="J33" s="9">
        <f t="shared" si="0"/>
        <v>0</v>
      </c>
      <c r="L33" s="13">
        <f t="shared" si="1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2"/>
        <v>28884</v>
      </c>
      <c r="G34" s="9">
        <f t="shared" si="0"/>
        <v>5168854942.4609985</v>
      </c>
      <c r="H34" s="9">
        <f t="shared" si="0"/>
        <v>0</v>
      </c>
      <c r="I34" s="9">
        <f t="shared" si="0"/>
        <v>0</v>
      </c>
      <c r="J34" s="9">
        <f t="shared" si="0"/>
        <v>0</v>
      </c>
      <c r="L34" s="13">
        <f t="shared" si="1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2"/>
        <v>31032</v>
      </c>
      <c r="G35" s="9">
        <f t="shared" si="0"/>
        <v>5849417674.8630047</v>
      </c>
      <c r="H35" s="9">
        <f t="shared" si="0"/>
        <v>0</v>
      </c>
      <c r="I35" s="9">
        <f t="shared" si="0"/>
        <v>0</v>
      </c>
      <c r="J35" s="9">
        <f t="shared" si="0"/>
        <v>0</v>
      </c>
      <c r="L35" s="13">
        <f t="shared" si="1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2"/>
        <v>33468</v>
      </c>
      <c r="G36" s="9">
        <f t="shared" si="0"/>
        <v>6621229041.7769909</v>
      </c>
      <c r="H36" s="9">
        <f t="shared" si="0"/>
        <v>0</v>
      </c>
      <c r="I36" s="9">
        <f t="shared" si="0"/>
        <v>0</v>
      </c>
      <c r="J36" s="9">
        <f t="shared" si="0"/>
        <v>0</v>
      </c>
      <c r="L36" s="13">
        <f t="shared" si="1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2"/>
        <v>36324</v>
      </c>
      <c r="G37" s="9">
        <f t="shared" si="0"/>
        <v>7526111334.0210066</v>
      </c>
      <c r="H37" s="9">
        <f t="shared" si="0"/>
        <v>0</v>
      </c>
      <c r="I37" s="9">
        <f t="shared" si="0"/>
        <v>0</v>
      </c>
      <c r="J37" s="9">
        <f t="shared" si="0"/>
        <v>0</v>
      </c>
      <c r="L37" s="13">
        <f t="shared" si="1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2"/>
        <v>39534</v>
      </c>
      <c r="G38" s="9">
        <f t="shared" si="0"/>
        <v>8543153406.1859884</v>
      </c>
      <c r="H38" s="9">
        <f t="shared" si="0"/>
        <v>0</v>
      </c>
      <c r="I38" s="9">
        <f t="shared" si="0"/>
        <v>0</v>
      </c>
      <c r="J38" s="9">
        <f t="shared" si="0"/>
        <v>0</v>
      </c>
      <c r="L38" s="13">
        <f t="shared" si="1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2"/>
        <v>43344</v>
      </c>
      <c r="G39" s="9">
        <f t="shared" si="0"/>
        <v>9750296800.251009</v>
      </c>
      <c r="H39" s="9">
        <f t="shared" si="0"/>
        <v>0</v>
      </c>
      <c r="I39" s="9">
        <f t="shared" si="0"/>
        <v>0</v>
      </c>
      <c r="J39" s="9">
        <f t="shared" si="0"/>
        <v>0</v>
      </c>
      <c r="L39" s="13">
        <f t="shared" si="1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2"/>
        <v>47958</v>
      </c>
      <c r="G40" s="9">
        <f t="shared" si="0"/>
        <v>11212175965.662008</v>
      </c>
      <c r="H40" s="9">
        <f t="shared" si="0"/>
        <v>0</v>
      </c>
      <c r="I40" s="9">
        <f t="shared" si="0"/>
        <v>0</v>
      </c>
      <c r="J40" s="9">
        <f t="shared" si="0"/>
        <v>0</v>
      </c>
      <c r="L40" s="13">
        <f t="shared" si="1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2"/>
        <v>53844</v>
      </c>
      <c r="G41" s="9">
        <f t="shared" si="0"/>
        <v>11944699726.049984</v>
      </c>
      <c r="H41" s="9">
        <f t="shared" si="0"/>
        <v>2210818024.0709972</v>
      </c>
      <c r="I41" s="9">
        <f t="shared" si="0"/>
        <v>0</v>
      </c>
      <c r="J41" s="9">
        <f t="shared" si="0"/>
        <v>0</v>
      </c>
      <c r="L41" s="13">
        <f t="shared" si="1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2"/>
        <v>62850</v>
      </c>
      <c r="G42" s="9">
        <f t="shared" si="0"/>
        <v>11944699726.050011</v>
      </c>
      <c r="H42" s="9">
        <f t="shared" si="0"/>
        <v>7781782524.5700054</v>
      </c>
      <c r="I42" s="9">
        <f t="shared" si="0"/>
        <v>0</v>
      </c>
      <c r="J42" s="9">
        <f t="shared" si="0"/>
        <v>0</v>
      </c>
      <c r="L42" s="13">
        <f t="shared" si="1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2"/>
        <v>80406</v>
      </c>
      <c r="G43" s="9">
        <f t="shared" si="0"/>
        <v>11944699726.049984</v>
      </c>
      <c r="H43" s="9">
        <f t="shared" si="0"/>
        <v>18641637373.643974</v>
      </c>
      <c r="I43" s="9">
        <f t="shared" si="0"/>
        <v>0</v>
      </c>
      <c r="J43" s="9">
        <f t="shared" si="0"/>
        <v>0</v>
      </c>
      <c r="L43" s="13">
        <f t="shared" si="1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2"/>
        <v>143100</v>
      </c>
      <c r="G44" s="9">
        <f t="shared" si="0"/>
        <v>9555759780.8400097</v>
      </c>
      <c r="H44" s="9">
        <f t="shared" si="0"/>
        <v>24609732588.036022</v>
      </c>
      <c r="I44" s="9">
        <f t="shared" si="0"/>
        <v>18206275171.680019</v>
      </c>
      <c r="J44" s="9">
        <f t="shared" si="0"/>
        <v>9971689403.2320099</v>
      </c>
      <c r="L44" s="13">
        <f t="shared" si="1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17">
        <f>F45/12</f>
        <v>50000</v>
      </c>
      <c r="F45" s="7">
        <v>600000</v>
      </c>
      <c r="G45" s="9">
        <f t="shared" si="0"/>
        <v>2388939945.2100024</v>
      </c>
      <c r="H45" s="9">
        <f t="shared" si="0"/>
        <v>6152433147.0090055</v>
      </c>
      <c r="I45" s="9">
        <f t="shared" si="0"/>
        <v>4551568792.9200048</v>
      </c>
      <c r="J45" s="9">
        <f t="shared" si="0"/>
        <v>65912533825.42807</v>
      </c>
      <c r="L45" s="13">
        <f t="shared" si="1"/>
        <v>600000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Revenue modellng (1% Flat)</vt:lpstr>
      <vt:lpstr>Revenue modellng (1% 200k)</vt:lpstr>
      <vt:lpstr>Revenue modellng (1% 600k)</vt:lpstr>
      <vt:lpstr>'Revenue modellng (1% 200k)'!s1_</vt:lpstr>
      <vt:lpstr>'Revenue modellng (1% 600k)'!s1_</vt:lpstr>
      <vt:lpstr>'Revenue modellng (1% Flat)'!s1_</vt:lpstr>
      <vt:lpstr>'Revenue modellng (1% 200k)'!s2_</vt:lpstr>
      <vt:lpstr>'Revenue modellng (1% 600k)'!s2_</vt:lpstr>
      <vt:lpstr>'Revenue modellng (1% Flat)'!s2_</vt:lpstr>
      <vt:lpstr>'Revenue modellng (1% 200k)'!s3_</vt:lpstr>
      <vt:lpstr>'Revenue modellng (1% 600k)'!s3_</vt:lpstr>
      <vt:lpstr>'Revenue modellng (1% Flat)'!s3_</vt:lpstr>
      <vt:lpstr>'Revenue modellng (1% 200k)'!s4_</vt:lpstr>
      <vt:lpstr>'Revenue modellng (1% 600k)'!s4_</vt:lpstr>
      <vt:lpstr>'Revenue modellng (1% Flat)'!s4_</vt:lpstr>
      <vt:lpstr>'Revenue modellng (1% 200k)'!s5_</vt:lpstr>
      <vt:lpstr>'Revenue modellng (1% 600k)'!s5_</vt:lpstr>
      <vt:lpstr>'Revenue modellng (1% Flat)'!s5_</vt:lpstr>
      <vt:lpstr>'Revenue modellng (1% 200k)'!s6_</vt:lpstr>
      <vt:lpstr>'Revenue modellng (1% 600k)'!s6_</vt:lpstr>
      <vt:lpstr>'Revenue modellng (1% Flat)'!s6_</vt:lpstr>
      <vt:lpstr>'Revenue modellng (1% 200k)'!s7_</vt:lpstr>
      <vt:lpstr>'Revenue modellng (1% 600k)'!s7_</vt:lpstr>
      <vt:lpstr>'Revenue modellng (1% Flat)'!s7_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2025-07-06T11:31:14Z</dcterms:created>
  <dcterms:modified xsi:type="dcterms:W3CDTF">2025-07-17T14:05:19Z</dcterms:modified>
</cp:coreProperties>
</file>