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bssfh_leeds_ac_uk/Documents/PhD Mechanistic Biology (2018-22)/Computing/BAM_folding_fitting/Data/"/>
    </mc:Choice>
  </mc:AlternateContent>
  <xr:revisionPtr revIDLastSave="37" documentId="8_{64331347-570B-7F4E-9282-C6170C8C362F}" xr6:coauthVersionLast="47" xr6:coauthVersionMax="47" xr10:uidLastSave="{4500C9B5-E75D-0049-8C6F-499A71E68F91}"/>
  <bookViews>
    <workbookView xWindow="360" yWindow="500" windowWidth="29320" windowHeight="20020" activeTab="3" xr2:uid="{523DFFC5-F362-CC4C-8E38-F8EE0B94077F}"/>
  </bookViews>
  <sheets>
    <sheet name="WT BAM (new)" sheetId="1" r:id="rId1"/>
    <sheet name="WT BAM + DAR-B" sheetId="2" r:id="rId2"/>
    <sheet name="WT BAM + 1% DMSO" sheetId="3" r:id="rId3"/>
    <sheet name="WT BAM + 1% DMSO (new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G8" i="1"/>
  <c r="G9" i="1"/>
  <c r="I9" i="1" s="1"/>
  <c r="G4" i="1"/>
  <c r="F4" i="1"/>
  <c r="F5" i="1"/>
  <c r="F8" i="1"/>
  <c r="F9" i="1"/>
  <c r="E4" i="1"/>
  <c r="E5" i="1"/>
  <c r="E6" i="1"/>
  <c r="E7" i="1"/>
  <c r="E9" i="1"/>
  <c r="I8" i="1"/>
  <c r="G3" i="1"/>
  <c r="E3" i="1"/>
  <c r="D13" i="1"/>
  <c r="G13" i="1" s="1"/>
  <c r="I13" i="1" s="1"/>
  <c r="D12" i="1"/>
  <c r="E12" i="1" s="1"/>
  <c r="D11" i="1"/>
  <c r="E11" i="1" s="1"/>
  <c r="D10" i="1"/>
  <c r="E10" i="1" s="1"/>
  <c r="D9" i="1"/>
  <c r="D8" i="1"/>
  <c r="E8" i="1" s="1"/>
  <c r="D7" i="1"/>
  <c r="D6" i="1"/>
  <c r="F6" i="1" s="1"/>
  <c r="D5" i="1"/>
  <c r="G5" i="1" s="1"/>
  <c r="D4" i="1"/>
  <c r="I4" i="1" s="1"/>
  <c r="G13" i="3"/>
  <c r="D13" i="3"/>
  <c r="G12" i="3"/>
  <c r="D12" i="3"/>
  <c r="J12" i="3" s="1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L3" i="3"/>
  <c r="K3" i="3"/>
  <c r="M3" i="3" s="1"/>
  <c r="N3" i="3" s="1"/>
  <c r="J3" i="3"/>
  <c r="I3" i="3"/>
  <c r="H3" i="3"/>
  <c r="G13" i="2"/>
  <c r="D13" i="2"/>
  <c r="K13" i="2" s="1"/>
  <c r="G12" i="2"/>
  <c r="D12" i="2"/>
  <c r="K12" i="2" s="1"/>
  <c r="L11" i="2"/>
  <c r="G11" i="2"/>
  <c r="D11" i="2"/>
  <c r="H11" i="2" s="1"/>
  <c r="G10" i="2"/>
  <c r="D10" i="2"/>
  <c r="L10" i="2" s="1"/>
  <c r="G9" i="2"/>
  <c r="D9" i="2"/>
  <c r="J9" i="2" s="1"/>
  <c r="G8" i="2"/>
  <c r="D8" i="2"/>
  <c r="K8" i="2" s="1"/>
  <c r="G7" i="2"/>
  <c r="D7" i="2"/>
  <c r="H7" i="2" s="1"/>
  <c r="G6" i="2"/>
  <c r="D6" i="2"/>
  <c r="L6" i="2" s="1"/>
  <c r="G5" i="2"/>
  <c r="D5" i="2"/>
  <c r="K5" i="2" s="1"/>
  <c r="G4" i="2"/>
  <c r="L4" i="2" s="1"/>
  <c r="D4" i="2"/>
  <c r="L3" i="2"/>
  <c r="K3" i="2"/>
  <c r="M3" i="2" s="1"/>
  <c r="N3" i="2" s="1"/>
  <c r="J3" i="2"/>
  <c r="I3" i="2"/>
  <c r="H3" i="2"/>
  <c r="J4" i="3" l="1"/>
  <c r="L10" i="3"/>
  <c r="K5" i="3"/>
  <c r="K11" i="3"/>
  <c r="K6" i="3"/>
  <c r="H12" i="3"/>
  <c r="H7" i="3"/>
  <c r="H13" i="3"/>
  <c r="L13" i="3"/>
  <c r="L5" i="3"/>
  <c r="K9" i="3"/>
  <c r="L8" i="2"/>
  <c r="F13" i="1"/>
  <c r="G12" i="1"/>
  <c r="H12" i="1" s="1"/>
  <c r="J12" i="1" s="1"/>
  <c r="K12" i="1" s="1"/>
  <c r="I12" i="3"/>
  <c r="I12" i="1"/>
  <c r="F12" i="1"/>
  <c r="G11" i="1"/>
  <c r="I11" i="1" s="1"/>
  <c r="M8" i="2"/>
  <c r="N8" i="2" s="1"/>
  <c r="E13" i="1"/>
  <c r="F11" i="1"/>
  <c r="G10" i="1"/>
  <c r="F10" i="1"/>
  <c r="H5" i="1"/>
  <c r="I5" i="1"/>
  <c r="J7" i="2"/>
  <c r="I11" i="2"/>
  <c r="K7" i="2"/>
  <c r="I6" i="1"/>
  <c r="F7" i="1"/>
  <c r="G6" i="1"/>
  <c r="H10" i="1"/>
  <c r="I10" i="1"/>
  <c r="L12" i="2"/>
  <c r="M12" i="2" s="1"/>
  <c r="N12" i="2" s="1"/>
  <c r="I7" i="2"/>
  <c r="H6" i="1"/>
  <c r="G7" i="1"/>
  <c r="I7" i="1" s="1"/>
  <c r="J11" i="2"/>
  <c r="K4" i="2"/>
  <c r="M4" i="2" s="1"/>
  <c r="N4" i="2" s="1"/>
  <c r="L7" i="2"/>
  <c r="K11" i="2"/>
  <c r="M11" i="2" s="1"/>
  <c r="N11" i="2" s="1"/>
  <c r="I4" i="3"/>
  <c r="I13" i="3"/>
  <c r="K4" i="3"/>
  <c r="J13" i="3"/>
  <c r="J5" i="3"/>
  <c r="L8" i="3"/>
  <c r="H9" i="1"/>
  <c r="J9" i="1" s="1"/>
  <c r="K9" i="1" s="1"/>
  <c r="H4" i="1"/>
  <c r="J4" i="1" s="1"/>
  <c r="K4" i="1" s="1"/>
  <c r="H13" i="1"/>
  <c r="J13" i="1" s="1"/>
  <c r="K13" i="1" s="1"/>
  <c r="H8" i="1"/>
  <c r="J8" i="1" s="1"/>
  <c r="K8" i="1" s="1"/>
  <c r="H3" i="1"/>
  <c r="H10" i="3"/>
  <c r="I11" i="3"/>
  <c r="H9" i="3"/>
  <c r="I10" i="3"/>
  <c r="J11" i="3"/>
  <c r="H8" i="3"/>
  <c r="I8" i="3"/>
  <c r="J9" i="3"/>
  <c r="J10" i="3"/>
  <c r="J8" i="3"/>
  <c r="H5" i="3"/>
  <c r="I6" i="3"/>
  <c r="J7" i="3"/>
  <c r="K8" i="3"/>
  <c r="L9" i="3"/>
  <c r="I9" i="3"/>
  <c r="I5" i="3"/>
  <c r="I7" i="3"/>
  <c r="H4" i="3"/>
  <c r="J6" i="3"/>
  <c r="I6" i="2"/>
  <c r="I10" i="2"/>
  <c r="H6" i="2"/>
  <c r="J6" i="2"/>
  <c r="J10" i="2"/>
  <c r="H9" i="2"/>
  <c r="K10" i="2"/>
  <c r="M10" i="2" s="1"/>
  <c r="N10" i="2" s="1"/>
  <c r="H13" i="2"/>
  <c r="I5" i="2"/>
  <c r="I13" i="2"/>
  <c r="J13" i="2"/>
  <c r="H10" i="2"/>
  <c r="I9" i="2"/>
  <c r="J5" i="2"/>
  <c r="H8" i="2"/>
  <c r="H12" i="2"/>
  <c r="I4" i="2"/>
  <c r="L5" i="2"/>
  <c r="M5" i="2" s="1"/>
  <c r="N5" i="2" s="1"/>
  <c r="I8" i="2"/>
  <c r="L9" i="2"/>
  <c r="I12" i="2"/>
  <c r="L13" i="2"/>
  <c r="M13" i="2" s="1"/>
  <c r="N13" i="2" s="1"/>
  <c r="H5" i="2"/>
  <c r="K9" i="2"/>
  <c r="J4" i="2"/>
  <c r="J8" i="2"/>
  <c r="J12" i="2"/>
  <c r="K6" i="2"/>
  <c r="M6" i="2" s="1"/>
  <c r="N6" i="2" s="1"/>
  <c r="H4" i="2"/>
  <c r="K10" i="3" l="1"/>
  <c r="H11" i="3"/>
  <c r="L7" i="3"/>
  <c r="L4" i="3"/>
  <c r="M4" i="3" s="1"/>
  <c r="N4" i="3" s="1"/>
  <c r="L12" i="3"/>
  <c r="K12" i="3"/>
  <c r="M12" i="3" s="1"/>
  <c r="N12" i="3" s="1"/>
  <c r="M5" i="3"/>
  <c r="N5" i="3" s="1"/>
  <c r="L11" i="3"/>
  <c r="M11" i="3" s="1"/>
  <c r="N11" i="3" s="1"/>
  <c r="K13" i="3"/>
  <c r="M13" i="3" s="1"/>
  <c r="N13" i="3" s="1"/>
  <c r="K7" i="3"/>
  <c r="M7" i="3" s="1"/>
  <c r="N7" i="3" s="1"/>
  <c r="H6" i="3"/>
  <c r="L6" i="3"/>
  <c r="M6" i="3" s="1"/>
  <c r="N6" i="3" s="1"/>
  <c r="M9" i="3"/>
  <c r="N9" i="3" s="1"/>
  <c r="M10" i="3"/>
  <c r="N10" i="3" s="1"/>
  <c r="M7" i="2"/>
  <c r="N7" i="2" s="1"/>
  <c r="J5" i="1"/>
  <c r="K5" i="1" s="1"/>
  <c r="H11" i="1"/>
  <c r="J11" i="1" s="1"/>
  <c r="K11" i="1" s="1"/>
  <c r="J6" i="1"/>
  <c r="K6" i="1" s="1"/>
  <c r="H7" i="1"/>
  <c r="J7" i="1" s="1"/>
  <c r="K7" i="1" s="1"/>
  <c r="J10" i="1"/>
  <c r="K10" i="1" s="1"/>
  <c r="M8" i="3"/>
  <c r="N8" i="3" s="1"/>
  <c r="M9" i="2"/>
  <c r="N9" i="2" s="1"/>
</calcChain>
</file>

<file path=xl/sharedStrings.xml><?xml version="1.0" encoding="utf-8"?>
<sst xmlns="http://schemas.openxmlformats.org/spreadsheetml/2006/main" count="52" uniqueCount="18">
  <si>
    <t>220304_BAM-WT_DAR-B_OmpX_FOLDING</t>
  </si>
  <si>
    <t>220310_BAM-WT_OmpX_Dar-B_FOLDINJG</t>
  </si>
  <si>
    <t>Summary_Statistics</t>
  </si>
  <si>
    <t>Time (s)</t>
  </si>
  <si>
    <t>Unfolded</t>
  </si>
  <si>
    <t>Folded</t>
  </si>
  <si>
    <t>Fraction folded</t>
  </si>
  <si>
    <t>AVG</t>
  </si>
  <si>
    <t>STDEV</t>
  </si>
  <si>
    <t>STERR</t>
  </si>
  <si>
    <t>MAX</t>
  </si>
  <si>
    <t>MIN</t>
  </si>
  <si>
    <t>RANGE</t>
  </si>
  <si>
    <t>RANGE/2</t>
  </si>
  <si>
    <t>220310_BAM-WT_OmpX_FOLDINJG</t>
  </si>
  <si>
    <t>220322_BAM-WT_OmpX_DMSO_LESSLINES</t>
  </si>
  <si>
    <t>220322_BAM-WT_OmpX</t>
  </si>
  <si>
    <t>220304_BAM-WT_OmpX_FOLDING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</si>
</sst>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0101"/>
      <name val="Calibri Body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0" fontId="1" fillId="2" borderId="1" xfId="1"/>
    <xf numFmtId="0" fontId="3" fillId="3" borderId="1" xfId="3"/>
    <xf numFmtId="0" fontId="2" fillId="3" borderId="2" xfId="2"/>
    <xf numFmtId="0" fontId="2" fillId="4" borderId="3" xfId="2" applyFill="1" applyBorder="1" applyAlignment="1">
      <alignment horizontal="center"/>
    </xf>
    <xf numFmtId="0" fontId="4" fillId="4" borderId="3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164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7387-8E17-0F41-BAED-4CC8387DA915}">
  <dimension ref="A1:K13"/>
  <sheetViews>
    <sheetView workbookViewId="0">
      <selection activeCell="B1" sqref="B1"/>
    </sheetView>
  </sheetViews>
  <sheetFormatPr baseColWidth="10" defaultRowHeight="16"/>
  <cols>
    <col min="4" max="4" width="13.5" bestFit="1" customWidth="1"/>
  </cols>
  <sheetData>
    <row r="1" spans="1:11">
      <c r="B1" s="6" t="s">
        <v>16</v>
      </c>
      <c r="E1" s="9" t="s">
        <v>2</v>
      </c>
      <c r="F1" s="9"/>
      <c r="G1" s="9"/>
      <c r="H1" s="9"/>
      <c r="I1" s="9"/>
      <c r="J1" s="9"/>
      <c r="K1" s="9"/>
    </row>
    <row r="2" spans="1:11">
      <c r="A2" s="1" t="s">
        <v>3</v>
      </c>
      <c r="B2" t="s">
        <v>4</v>
      </c>
      <c r="C2" t="s">
        <v>5</v>
      </c>
      <c r="D2" s="2" t="s">
        <v>6</v>
      </c>
      <c r="E2" s="3" t="s">
        <v>7</v>
      </c>
      <c r="F2" s="3" t="s">
        <v>8</v>
      </c>
      <c r="G2" s="3" t="s">
        <v>9</v>
      </c>
      <c r="H2" s="4" t="s">
        <v>10</v>
      </c>
      <c r="I2" s="4" t="s">
        <v>11</v>
      </c>
      <c r="J2" s="4" t="s">
        <v>12</v>
      </c>
      <c r="K2" s="4" t="s">
        <v>13</v>
      </c>
    </row>
    <row r="3" spans="1:11">
      <c r="A3" s="1">
        <v>0</v>
      </c>
      <c r="B3">
        <v>0</v>
      </c>
      <c r="C3">
        <v>0</v>
      </c>
      <c r="D3" s="2">
        <v>0</v>
      </c>
      <c r="E3" s="3">
        <f>AVERAGE(A3,D3)</f>
        <v>0</v>
      </c>
      <c r="F3" s="3">
        <v>0</v>
      </c>
      <c r="G3" s="3">
        <f>STDEV(A3,D3)/SQRT(COUNT(A3,D3))</f>
        <v>0</v>
      </c>
      <c r="H3" s="5">
        <f>MAX($D3,$G3)</f>
        <v>0</v>
      </c>
      <c r="I3" s="5">
        <v>0</v>
      </c>
      <c r="J3" s="5">
        <v>0</v>
      </c>
      <c r="K3" s="4">
        <v>0</v>
      </c>
    </row>
    <row r="4" spans="1:11">
      <c r="A4" s="1">
        <v>120</v>
      </c>
      <c r="B4">
        <v>11262.237999999999</v>
      </c>
      <c r="C4">
        <v>1331.962</v>
      </c>
      <c r="D4" s="2">
        <f>C4/SUM(B4:C4)</f>
        <v>0.10575995299423545</v>
      </c>
      <c r="E4" s="3">
        <f>AVERAGE(D4)</f>
        <v>0.10575995299423545</v>
      </c>
      <c r="F4" s="3" t="e">
        <f>STDEV(D4)</f>
        <v>#DIV/0!</v>
      </c>
      <c r="G4" s="3" t="e">
        <f>STDEV(D4)/SQRT(COUNT(D4))</f>
        <v>#DIV/0!</v>
      </c>
      <c r="H4" s="5" t="e">
        <f t="shared" ref="H4:H13" si="0">MAX($D4,$G4)</f>
        <v>#DIV/0!</v>
      </c>
      <c r="I4" s="5" t="e">
        <f t="shared" ref="I4:I13" si="1">MIN($D4,$G4)</f>
        <v>#DIV/0!</v>
      </c>
      <c r="J4" s="5" t="e">
        <f t="shared" ref="J4:J13" si="2">H4-I4</f>
        <v>#DIV/0!</v>
      </c>
      <c r="K4" s="4" t="e">
        <f t="shared" ref="K4:K12" si="3">J4/2</f>
        <v>#DIV/0!</v>
      </c>
    </row>
    <row r="5" spans="1:11">
      <c r="A5" s="1">
        <v>300</v>
      </c>
      <c r="B5">
        <v>11577.237999999999</v>
      </c>
      <c r="C5">
        <v>3431.125</v>
      </c>
      <c r="D5" s="2">
        <f t="shared" ref="D5:D13" si="4">C5/SUM(B5:C5)</f>
        <v>0.22861420662599913</v>
      </c>
      <c r="E5" s="3">
        <f t="shared" ref="E5:E13" si="5">AVERAGE(D5)</f>
        <v>0.22861420662599913</v>
      </c>
      <c r="F5" s="3" t="e">
        <f t="shared" ref="F5:F13" si="6">STDEV(D5)</f>
        <v>#DIV/0!</v>
      </c>
      <c r="G5" s="3" t="e">
        <f t="shared" ref="G5:G13" si="7">STDEV(D5)/SQRT(COUNT(D5))</f>
        <v>#DIV/0!</v>
      </c>
      <c r="H5" s="5" t="e">
        <f t="shared" si="0"/>
        <v>#DIV/0!</v>
      </c>
      <c r="I5" s="5" t="e">
        <f t="shared" si="1"/>
        <v>#DIV/0!</v>
      </c>
      <c r="J5" s="5" t="e">
        <f t="shared" si="2"/>
        <v>#DIV/0!</v>
      </c>
      <c r="K5" s="4" t="e">
        <f t="shared" si="3"/>
        <v>#DIV/0!</v>
      </c>
    </row>
    <row r="6" spans="1:11">
      <c r="A6" s="1">
        <v>600</v>
      </c>
      <c r="B6">
        <v>8915.6810000000005</v>
      </c>
      <c r="C6">
        <v>5708.317</v>
      </c>
      <c r="D6" s="2">
        <f t="shared" si="4"/>
        <v>0.39033901673126598</v>
      </c>
      <c r="E6" s="3">
        <f t="shared" si="5"/>
        <v>0.39033901673126598</v>
      </c>
      <c r="F6" s="3" t="e">
        <f t="shared" si="6"/>
        <v>#DIV/0!</v>
      </c>
      <c r="G6" s="3" t="e">
        <f t="shared" si="7"/>
        <v>#DIV/0!</v>
      </c>
      <c r="H6" s="5" t="e">
        <f t="shared" si="0"/>
        <v>#DIV/0!</v>
      </c>
      <c r="I6" s="5" t="e">
        <f t="shared" si="1"/>
        <v>#DIV/0!</v>
      </c>
      <c r="J6" s="5" t="e">
        <f t="shared" si="2"/>
        <v>#DIV/0!</v>
      </c>
      <c r="K6" s="4" t="e">
        <f t="shared" si="3"/>
        <v>#DIV/0!</v>
      </c>
    </row>
    <row r="7" spans="1:11">
      <c r="A7" s="1">
        <v>1200</v>
      </c>
      <c r="B7">
        <v>6958.4889999999996</v>
      </c>
      <c r="C7">
        <v>8700.8029999999999</v>
      </c>
      <c r="D7" s="2">
        <f t="shared" si="4"/>
        <v>0.55563195321985182</v>
      </c>
      <c r="E7" s="3">
        <f t="shared" si="5"/>
        <v>0.55563195321985182</v>
      </c>
      <c r="F7" s="3" t="e">
        <f t="shared" si="6"/>
        <v>#DIV/0!</v>
      </c>
      <c r="G7" s="3" t="e">
        <f t="shared" si="7"/>
        <v>#DIV/0!</v>
      </c>
      <c r="H7" s="5" t="e">
        <f t="shared" si="0"/>
        <v>#DIV/0!</v>
      </c>
      <c r="I7" s="5" t="e">
        <f t="shared" si="1"/>
        <v>#DIV/0!</v>
      </c>
      <c r="J7" s="5" t="e">
        <f t="shared" si="2"/>
        <v>#DIV/0!</v>
      </c>
      <c r="K7" s="4" t="e">
        <f t="shared" si="3"/>
        <v>#DIV/0!</v>
      </c>
    </row>
    <row r="8" spans="1:11">
      <c r="A8" s="1">
        <v>1800</v>
      </c>
      <c r="B8">
        <v>5711.2960000000003</v>
      </c>
      <c r="C8">
        <v>10386.995000000001</v>
      </c>
      <c r="D8" s="2">
        <f t="shared" si="4"/>
        <v>0.64522345881311249</v>
      </c>
      <c r="E8" s="3">
        <f t="shared" si="5"/>
        <v>0.64522345881311249</v>
      </c>
      <c r="F8" s="3" t="e">
        <f t="shared" si="6"/>
        <v>#DIV/0!</v>
      </c>
      <c r="G8" s="3" t="e">
        <f t="shared" si="7"/>
        <v>#DIV/0!</v>
      </c>
      <c r="H8" s="5" t="e">
        <f t="shared" si="0"/>
        <v>#DIV/0!</v>
      </c>
      <c r="I8" s="5" t="e">
        <f t="shared" si="1"/>
        <v>#DIV/0!</v>
      </c>
      <c r="J8" s="5" t="e">
        <f t="shared" si="2"/>
        <v>#DIV/0!</v>
      </c>
      <c r="K8" s="4" t="e">
        <f t="shared" si="3"/>
        <v>#DIV/0!</v>
      </c>
    </row>
    <row r="9" spans="1:11">
      <c r="A9" s="1">
        <v>2700</v>
      </c>
      <c r="B9">
        <v>4902.5889999999999</v>
      </c>
      <c r="C9">
        <v>12327.187</v>
      </c>
      <c r="D9" s="2">
        <f t="shared" si="4"/>
        <v>0.7154583437416715</v>
      </c>
      <c r="E9" s="3">
        <f t="shared" si="5"/>
        <v>0.7154583437416715</v>
      </c>
      <c r="F9" s="3" t="e">
        <f t="shared" si="6"/>
        <v>#DIV/0!</v>
      </c>
      <c r="G9" s="3" t="e">
        <f t="shared" si="7"/>
        <v>#DIV/0!</v>
      </c>
      <c r="H9" s="5" t="e">
        <f t="shared" si="0"/>
        <v>#DIV/0!</v>
      </c>
      <c r="I9" s="5" t="e">
        <f t="shared" si="1"/>
        <v>#DIV/0!</v>
      </c>
      <c r="J9" s="5" t="e">
        <f t="shared" si="2"/>
        <v>#DIV/0!</v>
      </c>
      <c r="K9" s="4" t="e">
        <f t="shared" si="3"/>
        <v>#DIV/0!</v>
      </c>
    </row>
    <row r="10" spans="1:11">
      <c r="A10" s="1">
        <v>3600</v>
      </c>
      <c r="B10">
        <v>5084.2460000000001</v>
      </c>
      <c r="C10">
        <v>15819.966</v>
      </c>
      <c r="D10" s="2">
        <f t="shared" si="4"/>
        <v>0.75678365680562365</v>
      </c>
      <c r="E10" s="3">
        <f t="shared" si="5"/>
        <v>0.75678365680562365</v>
      </c>
      <c r="F10" s="3" t="e">
        <f t="shared" si="6"/>
        <v>#DIV/0!</v>
      </c>
      <c r="G10" s="3" t="e">
        <f t="shared" si="7"/>
        <v>#DIV/0!</v>
      </c>
      <c r="H10" s="5" t="e">
        <f t="shared" si="0"/>
        <v>#DIV/0!</v>
      </c>
      <c r="I10" s="5" t="e">
        <f t="shared" si="1"/>
        <v>#DIV/0!</v>
      </c>
      <c r="J10" s="5" t="e">
        <f t="shared" si="2"/>
        <v>#DIV/0!</v>
      </c>
      <c r="K10" s="4" t="e">
        <f t="shared" si="3"/>
        <v>#DIV/0!</v>
      </c>
    </row>
    <row r="11" spans="1:11">
      <c r="A11" s="1">
        <v>5400</v>
      </c>
      <c r="B11">
        <v>3892.4679999999998</v>
      </c>
      <c r="C11">
        <v>14787.137000000001</v>
      </c>
      <c r="D11" s="2">
        <f t="shared" si="4"/>
        <v>0.7916193624008645</v>
      </c>
      <c r="E11" s="3">
        <f t="shared" si="5"/>
        <v>0.7916193624008645</v>
      </c>
      <c r="F11" s="3" t="e">
        <f t="shared" si="6"/>
        <v>#DIV/0!</v>
      </c>
      <c r="G11" s="3" t="e">
        <f t="shared" si="7"/>
        <v>#DIV/0!</v>
      </c>
      <c r="H11" s="5" t="e">
        <f t="shared" si="0"/>
        <v>#DIV/0!</v>
      </c>
      <c r="I11" s="5" t="e">
        <f t="shared" si="1"/>
        <v>#DIV/0!</v>
      </c>
      <c r="J11" s="5" t="e">
        <f t="shared" si="2"/>
        <v>#DIV/0!</v>
      </c>
      <c r="K11" s="4" t="e">
        <f t="shared" si="3"/>
        <v>#DIV/0!</v>
      </c>
    </row>
    <row r="12" spans="1:11">
      <c r="A12" s="1">
        <v>7200</v>
      </c>
      <c r="B12">
        <v>3049.518</v>
      </c>
      <c r="C12">
        <v>13001.116</v>
      </c>
      <c r="D12" s="2">
        <f t="shared" si="4"/>
        <v>0.81000638354846299</v>
      </c>
      <c r="E12" s="3">
        <f t="shared" si="5"/>
        <v>0.81000638354846299</v>
      </c>
      <c r="F12" s="3" t="e">
        <f t="shared" si="6"/>
        <v>#DIV/0!</v>
      </c>
      <c r="G12" s="3" t="e">
        <f t="shared" si="7"/>
        <v>#DIV/0!</v>
      </c>
      <c r="H12" s="5" t="e">
        <f t="shared" si="0"/>
        <v>#DIV/0!</v>
      </c>
      <c r="I12" s="5" t="e">
        <f t="shared" si="1"/>
        <v>#DIV/0!</v>
      </c>
      <c r="J12" s="5" t="e">
        <f t="shared" si="2"/>
        <v>#DIV/0!</v>
      </c>
      <c r="K12" s="4" t="e">
        <f t="shared" si="3"/>
        <v>#DIV/0!</v>
      </c>
    </row>
    <row r="13" spans="1:11">
      <c r="A13" s="1">
        <v>10800</v>
      </c>
      <c r="B13">
        <v>2613.518</v>
      </c>
      <c r="C13">
        <v>9885.8739999999998</v>
      </c>
      <c r="D13" s="2">
        <f t="shared" si="4"/>
        <v>0.79090838978407907</v>
      </c>
      <c r="E13" s="3">
        <f t="shared" si="5"/>
        <v>0.79090838978407907</v>
      </c>
      <c r="F13" s="3" t="e">
        <f t="shared" si="6"/>
        <v>#DIV/0!</v>
      </c>
      <c r="G13" s="3" t="e">
        <f t="shared" si="7"/>
        <v>#DIV/0!</v>
      </c>
      <c r="H13" s="5" t="e">
        <f t="shared" si="0"/>
        <v>#DIV/0!</v>
      </c>
      <c r="I13" s="5" t="e">
        <f t="shared" si="1"/>
        <v>#DIV/0!</v>
      </c>
      <c r="J13" s="5" t="e">
        <f t="shared" si="2"/>
        <v>#DIV/0!</v>
      </c>
      <c r="K13" s="4" t="e">
        <f>J13/2</f>
        <v>#DIV/0!</v>
      </c>
    </row>
  </sheetData>
  <mergeCells count="1"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8B8B-F7E0-9B49-A711-66231823ECD7}">
  <dimension ref="A1:N13"/>
  <sheetViews>
    <sheetView zoomScale="110" zoomScaleNormal="110" workbookViewId="0">
      <selection activeCell="E1" sqref="E1:G1"/>
    </sheetView>
  </sheetViews>
  <sheetFormatPr baseColWidth="10" defaultRowHeight="16"/>
  <cols>
    <col min="4" max="4" width="13.6640625" bestFit="1" customWidth="1"/>
    <col min="7" max="7" width="13.6640625" bestFit="1" customWidth="1"/>
  </cols>
  <sheetData>
    <row r="1" spans="1:14">
      <c r="B1" s="9" t="s">
        <v>0</v>
      </c>
      <c r="C1" s="9"/>
      <c r="D1" s="9"/>
      <c r="E1" s="9" t="s">
        <v>1</v>
      </c>
      <c r="F1" s="9"/>
      <c r="G1" s="9"/>
      <c r="H1" s="9" t="s">
        <v>2</v>
      </c>
      <c r="I1" s="9"/>
      <c r="J1" s="9"/>
      <c r="K1" s="9"/>
      <c r="L1" s="9"/>
      <c r="M1" s="9"/>
      <c r="N1" s="9"/>
    </row>
    <row r="2" spans="1:14">
      <c r="A2" s="1" t="s">
        <v>3</v>
      </c>
      <c r="B2" t="s">
        <v>4</v>
      </c>
      <c r="C2" t="s">
        <v>5</v>
      </c>
      <c r="D2" s="2" t="s">
        <v>6</v>
      </c>
      <c r="E2" t="s">
        <v>4</v>
      </c>
      <c r="F2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>
      <c r="A3" s="1">
        <v>0</v>
      </c>
      <c r="D3" s="2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5">
        <f>MAX($D3,$G3)</f>
        <v>0</v>
      </c>
      <c r="L3" s="5">
        <f>MIN($D3,$G3)</f>
        <v>0</v>
      </c>
      <c r="M3" s="5">
        <f>K3-L3</f>
        <v>0</v>
      </c>
      <c r="N3" s="4">
        <f>M3/2</f>
        <v>0</v>
      </c>
    </row>
    <row r="4" spans="1:14">
      <c r="A4" s="1">
        <v>120</v>
      </c>
      <c r="B4">
        <v>10188.995000000001</v>
      </c>
      <c r="C4">
        <v>0</v>
      </c>
      <c r="D4" s="2">
        <f t="shared" ref="D4:D13" si="0">C4/(B4+C4)</f>
        <v>0</v>
      </c>
      <c r="E4">
        <v>9070.0450000000001</v>
      </c>
      <c r="F4">
        <v>0</v>
      </c>
      <c r="G4" s="2">
        <f>F4/(E4+F4)</f>
        <v>0</v>
      </c>
      <c r="H4" s="3">
        <f t="shared" ref="H4:H13" si="1">AVERAGE(D4,G4)</f>
        <v>0</v>
      </c>
      <c r="I4" s="3">
        <f t="shared" ref="I4:I13" si="2">STDEV(D4,G4)</f>
        <v>0</v>
      </c>
      <c r="J4" s="3">
        <f t="shared" ref="J4:J13" si="3">STDEV(D4,G4)/SQRT(COUNT(D4,G4))</f>
        <v>0</v>
      </c>
      <c r="K4" s="5">
        <f t="shared" ref="K4:K13" si="4">MAX($D4,$G4)</f>
        <v>0</v>
      </c>
      <c r="L4" s="5">
        <f t="shared" ref="L4:L13" si="5">MIN($D4,$G4)</f>
        <v>0</v>
      </c>
      <c r="M4" s="5">
        <f t="shared" ref="M4:M13" si="6">K4-L4</f>
        <v>0</v>
      </c>
      <c r="N4" s="4">
        <f t="shared" ref="N4:N12" si="7">M4/2</f>
        <v>0</v>
      </c>
    </row>
    <row r="5" spans="1:14">
      <c r="A5" s="1">
        <v>300</v>
      </c>
      <c r="B5">
        <v>11154.995000000001</v>
      </c>
      <c r="C5">
        <v>0</v>
      </c>
      <c r="D5" s="2">
        <f t="shared" si="0"/>
        <v>0</v>
      </c>
      <c r="E5">
        <v>9364.51</v>
      </c>
      <c r="F5">
        <v>0</v>
      </c>
      <c r="G5" s="2">
        <f t="shared" ref="G5:G13" si="8">F5/(E5+F5)</f>
        <v>0</v>
      </c>
      <c r="H5" s="3">
        <f t="shared" si="1"/>
        <v>0</v>
      </c>
      <c r="I5" s="3">
        <f t="shared" si="2"/>
        <v>0</v>
      </c>
      <c r="J5" s="3">
        <f t="shared" si="3"/>
        <v>0</v>
      </c>
      <c r="K5" s="5">
        <f t="shared" si="4"/>
        <v>0</v>
      </c>
      <c r="L5" s="5">
        <f t="shared" si="5"/>
        <v>0</v>
      </c>
      <c r="M5" s="5">
        <f t="shared" si="6"/>
        <v>0</v>
      </c>
      <c r="N5" s="4">
        <f t="shared" si="7"/>
        <v>0</v>
      </c>
    </row>
    <row r="6" spans="1:14">
      <c r="A6" s="1">
        <v>600</v>
      </c>
      <c r="B6">
        <v>11278.237999999999</v>
      </c>
      <c r="C6">
        <v>0</v>
      </c>
      <c r="D6" s="2">
        <f t="shared" si="0"/>
        <v>0</v>
      </c>
      <c r="E6">
        <v>10029.752</v>
      </c>
      <c r="F6">
        <v>0</v>
      </c>
      <c r="G6" s="2">
        <f t="shared" si="8"/>
        <v>0</v>
      </c>
      <c r="H6" s="3">
        <f t="shared" si="1"/>
        <v>0</v>
      </c>
      <c r="I6" s="3">
        <f t="shared" si="2"/>
        <v>0</v>
      </c>
      <c r="J6" s="3">
        <f t="shared" si="3"/>
        <v>0</v>
      </c>
      <c r="K6" s="5">
        <f t="shared" si="4"/>
        <v>0</v>
      </c>
      <c r="L6" s="5">
        <f t="shared" si="5"/>
        <v>0</v>
      </c>
      <c r="M6" s="5">
        <f t="shared" si="6"/>
        <v>0</v>
      </c>
      <c r="N6" s="4">
        <f t="shared" si="7"/>
        <v>0</v>
      </c>
    </row>
    <row r="7" spans="1:14">
      <c r="A7" s="1">
        <v>1200</v>
      </c>
      <c r="B7">
        <v>11436.701999999999</v>
      </c>
      <c r="C7">
        <v>0</v>
      </c>
      <c r="D7" s="2">
        <f t="shared" si="0"/>
        <v>0</v>
      </c>
      <c r="E7">
        <v>9594.9950000000008</v>
      </c>
      <c r="F7">
        <v>0</v>
      </c>
      <c r="G7" s="2">
        <f t="shared" si="8"/>
        <v>0</v>
      </c>
      <c r="H7" s="3">
        <f t="shared" si="1"/>
        <v>0</v>
      </c>
      <c r="I7" s="3">
        <f t="shared" si="2"/>
        <v>0</v>
      </c>
      <c r="J7" s="3">
        <f t="shared" si="3"/>
        <v>0</v>
      </c>
      <c r="K7" s="5">
        <f t="shared" si="4"/>
        <v>0</v>
      </c>
      <c r="L7" s="5">
        <f t="shared" si="5"/>
        <v>0</v>
      </c>
      <c r="M7" s="5">
        <f t="shared" si="6"/>
        <v>0</v>
      </c>
      <c r="N7" s="4">
        <f t="shared" si="7"/>
        <v>0</v>
      </c>
    </row>
    <row r="8" spans="1:14">
      <c r="A8" s="1">
        <v>1800</v>
      </c>
      <c r="B8">
        <v>11940.945</v>
      </c>
      <c r="C8">
        <v>207.607</v>
      </c>
      <c r="D8" s="2">
        <f t="shared" si="0"/>
        <v>1.7089032503626769E-2</v>
      </c>
      <c r="E8">
        <v>9471.7520000000004</v>
      </c>
      <c r="F8">
        <v>0</v>
      </c>
      <c r="G8" s="2">
        <f t="shared" si="8"/>
        <v>0</v>
      </c>
      <c r="H8" s="3">
        <f t="shared" si="1"/>
        <v>8.5445162518133846E-3</v>
      </c>
      <c r="I8" s="3">
        <f t="shared" si="2"/>
        <v>1.2083770767231812E-2</v>
      </c>
      <c r="J8" s="3">
        <f t="shared" si="3"/>
        <v>8.5445162518133829E-3</v>
      </c>
      <c r="K8" s="5">
        <f t="shared" si="4"/>
        <v>1.7089032503626769E-2</v>
      </c>
      <c r="L8" s="5">
        <f t="shared" si="5"/>
        <v>0</v>
      </c>
      <c r="M8" s="5">
        <f t="shared" si="6"/>
        <v>1.7089032503626769E-2</v>
      </c>
      <c r="N8" s="4">
        <f t="shared" si="7"/>
        <v>8.5445162518133846E-3</v>
      </c>
    </row>
    <row r="9" spans="1:14">
      <c r="A9" s="1">
        <v>2700</v>
      </c>
      <c r="B9">
        <v>11461.237999999999</v>
      </c>
      <c r="C9">
        <v>285.435</v>
      </c>
      <c r="D9" s="2">
        <f t="shared" si="0"/>
        <v>2.429922072402969E-2</v>
      </c>
      <c r="E9">
        <v>9579.2880000000005</v>
      </c>
      <c r="F9">
        <v>0</v>
      </c>
      <c r="G9" s="2">
        <f t="shared" si="8"/>
        <v>0</v>
      </c>
      <c r="H9" s="3">
        <f t="shared" si="1"/>
        <v>1.2149610362014845E-2</v>
      </c>
      <c r="I9" s="3">
        <f t="shared" si="2"/>
        <v>1.7182143751510084E-2</v>
      </c>
      <c r="J9" s="3">
        <f t="shared" si="3"/>
        <v>1.2149610362014845E-2</v>
      </c>
      <c r="K9" s="5">
        <f t="shared" si="4"/>
        <v>2.429922072402969E-2</v>
      </c>
      <c r="L9" s="5">
        <f t="shared" si="5"/>
        <v>0</v>
      </c>
      <c r="M9" s="5">
        <f t="shared" si="6"/>
        <v>2.429922072402969E-2</v>
      </c>
      <c r="N9" s="4">
        <f t="shared" si="7"/>
        <v>1.2149610362014845E-2</v>
      </c>
    </row>
    <row r="10" spans="1:14">
      <c r="A10" s="1">
        <v>3600</v>
      </c>
      <c r="B10">
        <v>11517.237999999999</v>
      </c>
      <c r="C10">
        <v>372.60700000000003</v>
      </c>
      <c r="D10" s="2">
        <f t="shared" si="0"/>
        <v>3.133825546085757E-2</v>
      </c>
      <c r="E10">
        <v>9881.7520000000004</v>
      </c>
      <c r="F10">
        <v>0</v>
      </c>
      <c r="G10" s="2">
        <f t="shared" si="8"/>
        <v>0</v>
      </c>
      <c r="H10" s="3">
        <f t="shared" si="1"/>
        <v>1.5669127730428785E-2</v>
      </c>
      <c r="I10" s="3">
        <f t="shared" si="2"/>
        <v>2.215949294692874E-2</v>
      </c>
      <c r="J10" s="3">
        <f t="shared" si="3"/>
        <v>1.5669127730428781E-2</v>
      </c>
      <c r="K10" s="5">
        <f t="shared" si="4"/>
        <v>3.133825546085757E-2</v>
      </c>
      <c r="L10" s="5">
        <f t="shared" si="5"/>
        <v>0</v>
      </c>
      <c r="M10" s="5">
        <f t="shared" si="6"/>
        <v>3.133825546085757E-2</v>
      </c>
      <c r="N10" s="4">
        <f t="shared" si="7"/>
        <v>1.5669127730428785E-2</v>
      </c>
    </row>
    <row r="11" spans="1:14">
      <c r="A11" s="1">
        <v>5400</v>
      </c>
      <c r="B11">
        <v>11265.53</v>
      </c>
      <c r="C11">
        <v>439.435</v>
      </c>
      <c r="D11" s="2">
        <f t="shared" si="0"/>
        <v>3.7542615462754482E-2</v>
      </c>
      <c r="E11">
        <v>9940.5810000000001</v>
      </c>
      <c r="F11">
        <v>254.607</v>
      </c>
      <c r="G11" s="2">
        <f t="shared" si="8"/>
        <v>2.497325208716112E-2</v>
      </c>
      <c r="H11" s="3">
        <f t="shared" si="1"/>
        <v>3.1257933774957801E-2</v>
      </c>
      <c r="I11" s="3">
        <f t="shared" si="2"/>
        <v>8.8878820780799051E-3</v>
      </c>
      <c r="J11" s="3">
        <f t="shared" si="3"/>
        <v>6.2846816877966845E-3</v>
      </c>
      <c r="K11" s="5">
        <f t="shared" si="4"/>
        <v>3.7542615462754482E-2</v>
      </c>
      <c r="L11" s="5">
        <f t="shared" si="5"/>
        <v>2.497325208716112E-2</v>
      </c>
      <c r="M11" s="5">
        <f t="shared" si="6"/>
        <v>1.2569363375593362E-2</v>
      </c>
      <c r="N11" s="4">
        <f t="shared" si="7"/>
        <v>6.284681687796681E-3</v>
      </c>
    </row>
    <row r="12" spans="1:14">
      <c r="A12" s="1">
        <v>7200</v>
      </c>
      <c r="B12">
        <v>11042.116</v>
      </c>
      <c r="C12">
        <v>512.678</v>
      </c>
      <c r="D12" s="2">
        <f t="shared" si="0"/>
        <v>4.4369289491443982E-2</v>
      </c>
      <c r="E12">
        <v>9225.3379999999997</v>
      </c>
      <c r="F12">
        <v>328.84899999999999</v>
      </c>
      <c r="G12" s="2">
        <f t="shared" si="8"/>
        <v>3.4419359805287458E-2</v>
      </c>
      <c r="H12" s="3">
        <f t="shared" si="1"/>
        <v>3.9394324648365717E-2</v>
      </c>
      <c r="I12" s="3">
        <f t="shared" si="2"/>
        <v>7.035662753410634E-3</v>
      </c>
      <c r="J12" s="3">
        <f t="shared" si="3"/>
        <v>4.9749648430782757E-3</v>
      </c>
      <c r="K12" s="5">
        <f t="shared" si="4"/>
        <v>4.4369289491443982E-2</v>
      </c>
      <c r="L12" s="5">
        <f t="shared" si="5"/>
        <v>3.4419359805287458E-2</v>
      </c>
      <c r="M12" s="5">
        <f t="shared" si="6"/>
        <v>9.9499296861565237E-3</v>
      </c>
      <c r="N12" s="4">
        <f t="shared" si="7"/>
        <v>4.9749648430782618E-3</v>
      </c>
    </row>
    <row r="13" spans="1:14">
      <c r="A13" s="1">
        <v>10800</v>
      </c>
      <c r="B13">
        <v>10309.995000000001</v>
      </c>
      <c r="C13">
        <v>659.33500000000004</v>
      </c>
      <c r="D13" s="2">
        <f t="shared" si="0"/>
        <v>6.010713507570653E-2</v>
      </c>
      <c r="E13">
        <v>8435.8529999999992</v>
      </c>
      <c r="F13">
        <v>542.26300000000003</v>
      </c>
      <c r="G13" s="2">
        <f t="shared" si="8"/>
        <v>6.0398306281629691E-2</v>
      </c>
      <c r="H13" s="3">
        <f t="shared" si="1"/>
        <v>6.025272067866811E-2</v>
      </c>
      <c r="I13" s="3">
        <f t="shared" si="2"/>
        <v>2.0588913419453125E-4</v>
      </c>
      <c r="J13" s="3">
        <f t="shared" si="3"/>
        <v>1.4558560296158013E-4</v>
      </c>
      <c r="K13" s="5">
        <f t="shared" si="4"/>
        <v>6.0398306281629691E-2</v>
      </c>
      <c r="L13" s="5">
        <f t="shared" si="5"/>
        <v>6.010713507570653E-2</v>
      </c>
      <c r="M13" s="5">
        <f t="shared" si="6"/>
        <v>2.9117120592316026E-4</v>
      </c>
      <c r="N13" s="4">
        <f>M13/2</f>
        <v>1.4558560296158013E-4</v>
      </c>
    </row>
  </sheetData>
  <mergeCells count="3">
    <mergeCell ref="B1:D1"/>
    <mergeCell ref="E1:G1"/>
    <mergeCell ref="H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7AC5-613F-6844-8649-9D35BC6E883F}">
  <dimension ref="A1:T44"/>
  <sheetViews>
    <sheetView zoomScale="88" zoomScaleNormal="88" workbookViewId="0">
      <selection activeCell="D25" sqref="D25"/>
    </sheetView>
  </sheetViews>
  <sheetFormatPr baseColWidth="10" defaultRowHeight="16"/>
  <cols>
    <col min="4" max="4" width="18.33203125" customWidth="1"/>
    <col min="7" max="7" width="14.33203125" customWidth="1"/>
  </cols>
  <sheetData>
    <row r="1" spans="1:17">
      <c r="B1" s="6" t="s">
        <v>17</v>
      </c>
      <c r="E1" s="6" t="s">
        <v>14</v>
      </c>
      <c r="H1" s="9" t="s">
        <v>2</v>
      </c>
      <c r="I1" s="9"/>
      <c r="J1" s="9"/>
      <c r="K1" s="9"/>
      <c r="L1" s="9"/>
      <c r="M1" s="9"/>
      <c r="N1" s="9"/>
      <c r="O1" s="10"/>
      <c r="P1" s="10"/>
      <c r="Q1" s="10"/>
    </row>
    <row r="2" spans="1:17">
      <c r="A2" s="1" t="s">
        <v>3</v>
      </c>
      <c r="B2" t="s">
        <v>4</v>
      </c>
      <c r="C2" t="s">
        <v>5</v>
      </c>
      <c r="D2" s="2" t="s">
        <v>6</v>
      </c>
      <c r="E2" t="s">
        <v>4</v>
      </c>
      <c r="F2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7">
      <c r="A3" s="1">
        <v>0</v>
      </c>
      <c r="D3" s="2">
        <v>0</v>
      </c>
      <c r="G3" s="2">
        <v>0</v>
      </c>
      <c r="H3" s="3">
        <f>AVERAGE(D3,G3)</f>
        <v>0</v>
      </c>
      <c r="I3" s="3">
        <f>STDEV(D3,G3)</f>
        <v>0</v>
      </c>
      <c r="J3" s="3">
        <f>STDEV(D3,G3)/SQRT(COUNT(D3,G3))</f>
        <v>0</v>
      </c>
      <c r="K3" s="5">
        <f>MAX($D3,$G3)</f>
        <v>0</v>
      </c>
      <c r="L3" s="5">
        <f>MIN($D3,$G3)</f>
        <v>0</v>
      </c>
      <c r="M3" s="5">
        <f>K3-L3</f>
        <v>0</v>
      </c>
      <c r="N3" s="4">
        <f>M3/2</f>
        <v>0</v>
      </c>
    </row>
    <row r="4" spans="1:17">
      <c r="A4" s="1">
        <v>120</v>
      </c>
      <c r="B4">
        <v>10302.530000000001</v>
      </c>
      <c r="C4">
        <v>0</v>
      </c>
      <c r="D4" s="2">
        <f>C4/(B4+C4)</f>
        <v>0</v>
      </c>
      <c r="E4" s="7">
        <v>9354.0949999999993</v>
      </c>
      <c r="F4" s="7">
        <v>153.19200000000001</v>
      </c>
      <c r="G4" s="2">
        <f>F4/(E4+F4)</f>
        <v>1.6113114077654329E-2</v>
      </c>
      <c r="H4" s="3">
        <f>AVERAGE(D4,G4,'WT BAM + 1% DMSO (new)'!D4)</f>
        <v>3.6691135296191398E-2</v>
      </c>
      <c r="I4" s="3">
        <f>STDEV(D4,G4,'WT BAM + 1% DMSO (new)'!D4)</f>
        <v>5.0246644935271312E-2</v>
      </c>
      <c r="J4" s="3">
        <f>STDEV(D4,G4,'WT BAM + 1% DMSO (new)'!D4)/SQRT(COUNT(D4,G4,'WT BAM + 1% DMSO (new)'!D4))</f>
        <v>2.900991397925444E-2</v>
      </c>
      <c r="K4" s="5">
        <f>MAX(D4,G4,'WT BAM + 1% DMSO (new)'!D4)</f>
        <v>9.3960291810919874E-2</v>
      </c>
      <c r="L4" s="5">
        <f>MIN(D4,G4,'WT BAM + 1% DMSO (new)'!D4)</f>
        <v>0</v>
      </c>
      <c r="M4" s="5">
        <f>K4-L4</f>
        <v>9.3960291810919874E-2</v>
      </c>
      <c r="N4" s="4">
        <f t="shared" ref="N4:N13" si="0">M4/2</f>
        <v>4.6980145905459937E-2</v>
      </c>
    </row>
    <row r="5" spans="1:17">
      <c r="A5" s="1">
        <v>300</v>
      </c>
      <c r="B5">
        <v>11066.823</v>
      </c>
      <c r="C5">
        <v>166.77799999999999</v>
      </c>
      <c r="D5" s="2">
        <f>C5/(B5+C5)</f>
        <v>1.4846352474153212E-2</v>
      </c>
      <c r="E5" s="7">
        <v>9733.8739999999998</v>
      </c>
      <c r="F5" s="7">
        <v>447.92</v>
      </c>
      <c r="G5" s="2">
        <f>F5/(E5+F5)</f>
        <v>4.3992247338730292E-2</v>
      </c>
      <c r="H5" s="3">
        <f>AVERAGE(D5,G5,'WT BAM + 1% DMSO (new)'!D5)</f>
        <v>9.2811634025736042E-2</v>
      </c>
      <c r="I5" s="3">
        <f>STDEV(D5,G5)</f>
        <v>2.0609259902492631E-2</v>
      </c>
      <c r="J5" s="3">
        <f>STDEV(D5,G5)/SQRT(COUNT(D5,G5))</f>
        <v>1.4572947432288543E-2</v>
      </c>
      <c r="K5" s="5">
        <f>MAX(D5,G5,'WT BAM + 1% DMSO (new)'!D5)</f>
        <v>0.21959630226432458</v>
      </c>
      <c r="L5" s="5">
        <f>MIN(D5,G5,'WT BAM + 1% DMSO (new)'!D5)</f>
        <v>1.4846352474153212E-2</v>
      </c>
      <c r="M5" s="5">
        <f t="shared" ref="M5:M13" si="1">K5-L5</f>
        <v>0.20474994979017136</v>
      </c>
      <c r="N5" s="4">
        <f t="shared" si="0"/>
        <v>0.10237497489508568</v>
      </c>
    </row>
    <row r="6" spans="1:17">
      <c r="A6" s="1">
        <v>600</v>
      </c>
      <c r="B6">
        <v>10196.701999999999</v>
      </c>
      <c r="C6">
        <v>714.74900000000002</v>
      </c>
      <c r="D6" s="2">
        <f>C6/(B6+C6)</f>
        <v>6.5504486983445201E-2</v>
      </c>
      <c r="E6" s="7">
        <v>9100.6810000000005</v>
      </c>
      <c r="F6" s="7">
        <v>1141.8910000000001</v>
      </c>
      <c r="G6" s="2">
        <f>F6/(E6+F6)</f>
        <v>0.11148479112472923</v>
      </c>
      <c r="H6" s="3">
        <f>AVERAGE(D6,G6,'WT BAM + 1% DMSO (new)'!D6)</f>
        <v>0.17903214235203466</v>
      </c>
      <c r="I6" s="3">
        <f>STDEV(D6,G6)</f>
        <v>3.2512984859321796E-2</v>
      </c>
      <c r="J6" s="3">
        <f>STDEV(D6,G6)/SQRT(COUNT(D6,G6))</f>
        <v>2.2990152070641989E-2</v>
      </c>
      <c r="K6" s="5">
        <f>MAX(D6,G6,'WT BAM + 1% DMSO (new)'!D6)</f>
        <v>0.3601071489479295</v>
      </c>
      <c r="L6" s="5">
        <f>MIN(D6,G6,'WT BAM + 1% DMSO (new)'!D6)</f>
        <v>6.5504486983445201E-2</v>
      </c>
      <c r="M6" s="5">
        <f t="shared" si="1"/>
        <v>0.29460266196448431</v>
      </c>
      <c r="N6" s="4">
        <f t="shared" si="0"/>
        <v>0.14730133098224216</v>
      </c>
    </row>
    <row r="7" spans="1:17">
      <c r="A7" s="1">
        <v>1200</v>
      </c>
      <c r="B7">
        <v>9965.5300000000007</v>
      </c>
      <c r="C7">
        <v>1502.134</v>
      </c>
      <c r="D7" s="2">
        <f>C7/(B7+C7)</f>
        <v>0.13098866517191296</v>
      </c>
      <c r="E7" s="7">
        <v>8375.8529999999992</v>
      </c>
      <c r="F7" s="7">
        <v>1950.79</v>
      </c>
      <c r="G7" s="2">
        <f>F7/(E7+F7)</f>
        <v>0.1889084381052003</v>
      </c>
      <c r="H7" s="3">
        <f>AVERAGE(D7,G7,'WT BAM + 1% DMSO (new)'!D7)</f>
        <v>0.26483944283679406</v>
      </c>
      <c r="I7" s="3">
        <f>STDEV(D7,G7)</f>
        <v>4.0955464205912478E-2</v>
      </c>
      <c r="J7" s="3">
        <f>STDEV(D7,G7)/SQRT(COUNT(D7,G7))</f>
        <v>2.8959886466643631E-2</v>
      </c>
      <c r="K7" s="5">
        <f>MAX(D7,G7,'WT BAM + 1% DMSO (new)'!D7)</f>
        <v>0.47462122523326888</v>
      </c>
      <c r="L7" s="5">
        <f>MIN(D7,G7,'WT BAM + 1% DMSO (new)'!D7)</f>
        <v>0.13098866517191296</v>
      </c>
      <c r="M7" s="5">
        <f t="shared" si="1"/>
        <v>0.3436325600613559</v>
      </c>
      <c r="N7" s="4">
        <f t="shared" si="0"/>
        <v>0.17181628003067795</v>
      </c>
    </row>
    <row r="8" spans="1:17">
      <c r="A8" s="1">
        <v>1800</v>
      </c>
      <c r="B8">
        <v>8756.2880000000005</v>
      </c>
      <c r="C8">
        <v>1995.0830000000001</v>
      </c>
      <c r="D8" s="2">
        <f>C8/(B8+C8)</f>
        <v>0.18556545021095447</v>
      </c>
      <c r="E8" s="7">
        <v>8343.56</v>
      </c>
      <c r="F8" s="7">
        <v>3083.3969999999999</v>
      </c>
      <c r="G8" s="2">
        <f>F8/(E8+F8)</f>
        <v>0.26983535511685225</v>
      </c>
      <c r="H8" s="3">
        <f>AVERAGE(D8,G8,'WT BAM + 1% DMSO (new)'!D8)</f>
        <v>0.35631242544608105</v>
      </c>
      <c r="I8" s="3">
        <f>STDEV(D8,G8)</f>
        <v>5.958782120890601E-2</v>
      </c>
      <c r="J8" s="3">
        <f>STDEV(D8,G8)/SQRT(COUNT(D8,G8))</f>
        <v>4.2134952452949015E-2</v>
      </c>
      <c r="K8" s="5">
        <f>MAX(D8,G8,'WT BAM + 1% DMSO (new)'!D8)</f>
        <v>0.61353647101043651</v>
      </c>
      <c r="L8" s="5">
        <f>MIN(D8,G8,'WT BAM + 1% DMSO (new)'!D8)</f>
        <v>0.18556545021095447</v>
      </c>
      <c r="M8" s="5">
        <f t="shared" si="1"/>
        <v>0.42797102079948202</v>
      </c>
      <c r="N8" s="4">
        <f t="shared" si="0"/>
        <v>0.21398551039974101</v>
      </c>
    </row>
    <row r="9" spans="1:17">
      <c r="A9" s="1">
        <v>2700</v>
      </c>
      <c r="B9">
        <v>7870.2169999999996</v>
      </c>
      <c r="C9">
        <v>2681.1039999999998</v>
      </c>
      <c r="D9" s="2">
        <f>C9/(B9+C9)</f>
        <v>0.25410126371854291</v>
      </c>
      <c r="E9" s="7">
        <v>7737.4390000000003</v>
      </c>
      <c r="F9" s="7">
        <v>3572.3969999999999</v>
      </c>
      <c r="G9" s="2">
        <f>F9/(E9+F9)</f>
        <v>0.31586638391573496</v>
      </c>
      <c r="H9" s="3">
        <f>AVERAGE(D9,G9,'WT BAM + 1% DMSO (new)'!D9)</f>
        <v>0.42523975371367512</v>
      </c>
      <c r="I9" s="3">
        <f>STDEV(D9,G9)</f>
        <v>4.36745353322366E-2</v>
      </c>
      <c r="J9" s="3">
        <f>STDEV(D9,G9)/SQRT(COUNT(D9,G9))</f>
        <v>3.0882560098595961E-2</v>
      </c>
      <c r="K9" s="5">
        <f>MAX(D9,G9,'WT BAM + 1% DMSO (new)'!D9)</f>
        <v>0.70575161350674753</v>
      </c>
      <c r="L9" s="5">
        <f>MIN(D9,G9,'WT BAM + 1% DMSO (new)'!D9)</f>
        <v>0.25410126371854291</v>
      </c>
      <c r="M9" s="5">
        <f t="shared" si="1"/>
        <v>0.45165034978820462</v>
      </c>
      <c r="N9" s="4">
        <f t="shared" si="0"/>
        <v>0.22582517489410231</v>
      </c>
    </row>
    <row r="10" spans="1:17">
      <c r="A10" s="1">
        <v>3600</v>
      </c>
      <c r="B10">
        <v>7295.3879999999999</v>
      </c>
      <c r="C10">
        <v>3498.0540000000001</v>
      </c>
      <c r="D10" s="2">
        <f>C10/(B10+C10)</f>
        <v>0.3240906839542011</v>
      </c>
      <c r="E10" s="7">
        <v>7144.9740000000002</v>
      </c>
      <c r="F10" s="7">
        <v>4130.933</v>
      </c>
      <c r="G10" s="2">
        <f>F10/(E10+F10)</f>
        <v>0.3663503964692153</v>
      </c>
      <c r="H10" s="3">
        <f>AVERAGE(D10,G10,'WT BAM + 1% DMSO (new)'!D10)</f>
        <v>0.46854769111522598</v>
      </c>
      <c r="I10" s="3">
        <f>STDEV(D10,G10)</f>
        <v>2.9882129290360552E-2</v>
      </c>
      <c r="J10" s="3">
        <f>STDEV(D10,G10)/SQRT(COUNT(D10,G10))</f>
        <v>2.1129856257507101E-2</v>
      </c>
      <c r="K10" s="5">
        <f>MAX(D10,G10,'WT BAM + 1% DMSO (new)'!D10)</f>
        <v>0.71520199292226139</v>
      </c>
      <c r="L10" s="5">
        <f>MIN(D10,G10,'WT BAM + 1% DMSO (new)'!D10)</f>
        <v>0.3240906839542011</v>
      </c>
      <c r="M10" s="5">
        <f t="shared" si="1"/>
        <v>0.39111130896806029</v>
      </c>
      <c r="N10" s="4">
        <f t="shared" si="0"/>
        <v>0.19555565448403014</v>
      </c>
    </row>
    <row r="11" spans="1:17">
      <c r="A11" s="1">
        <v>5400</v>
      </c>
      <c r="B11">
        <v>6349.0240000000003</v>
      </c>
      <c r="C11">
        <v>4645.9530000000004</v>
      </c>
      <c r="D11" s="2">
        <f>C11/(B11+C11)</f>
        <v>0.42255231638956592</v>
      </c>
      <c r="E11" s="7">
        <v>5819.9530000000004</v>
      </c>
      <c r="F11" s="7">
        <v>6028.8819999999996</v>
      </c>
      <c r="G11" s="2">
        <f>F11/(E11+F11)</f>
        <v>0.50881643638383012</v>
      </c>
      <c r="H11" s="3">
        <f>AVERAGE(D11,G11,'WT BAM + 1% DMSO (new)'!D11)</f>
        <v>0.56167019177484867</v>
      </c>
      <c r="I11" s="3">
        <f>STDEV(D11,G11)</f>
        <v>6.0997944221034252E-2</v>
      </c>
      <c r="J11" s="3">
        <f>STDEV(D11,G11)/SQRT(COUNT(D11,G11))</f>
        <v>4.3132059997132093E-2</v>
      </c>
      <c r="K11" s="5">
        <f>MAX(D11,G11,'WT BAM + 1% DMSO (new)'!D11)</f>
        <v>0.75364182255114975</v>
      </c>
      <c r="L11" s="5">
        <f>MIN(D11,G11,'WT BAM + 1% DMSO (new)'!D11)</f>
        <v>0.42255231638956592</v>
      </c>
      <c r="M11" s="5">
        <f t="shared" si="1"/>
        <v>0.33108950616158384</v>
      </c>
      <c r="N11" s="4">
        <f t="shared" si="0"/>
        <v>0.16554475308079192</v>
      </c>
    </row>
    <row r="12" spans="1:17">
      <c r="A12" s="1">
        <v>7200</v>
      </c>
      <c r="B12">
        <v>5745.1959999999999</v>
      </c>
      <c r="C12">
        <v>7296.2879999999996</v>
      </c>
      <c r="D12" s="2">
        <f>C12/(B12+C12)</f>
        <v>0.55946761886914087</v>
      </c>
      <c r="E12" s="7">
        <v>4829.2960000000003</v>
      </c>
      <c r="F12" s="7">
        <v>6037.2460000000001</v>
      </c>
      <c r="G12" s="2">
        <f>F12/(E12+F12)</f>
        <v>0.55558115912127326</v>
      </c>
      <c r="H12" s="3">
        <f>AVERAGE(D12,G12,'WT BAM + 1% DMSO (new)'!D12)</f>
        <v>0.64700967072905291</v>
      </c>
      <c r="I12" s="3">
        <f>STDEV(D12,G12)</f>
        <v>2.7481420425257467E-3</v>
      </c>
      <c r="J12" s="3">
        <f>STDEV(D12,G12)/SQRT(COUNT(D12,G12))</f>
        <v>1.9432298739338048E-3</v>
      </c>
      <c r="K12" s="5">
        <f>MAX(D12,G12,'WT BAM + 1% DMSO (new)'!D12)</f>
        <v>0.8259802341967446</v>
      </c>
      <c r="L12" s="5">
        <f>MIN(D12,G12,'WT BAM + 1% DMSO (new)'!D12)</f>
        <v>0.55558115912127326</v>
      </c>
      <c r="M12" s="5">
        <f t="shared" si="1"/>
        <v>0.27039907507547134</v>
      </c>
      <c r="N12" s="4">
        <f t="shared" si="0"/>
        <v>0.13519953753773567</v>
      </c>
    </row>
    <row r="13" spans="1:17">
      <c r="A13" s="1">
        <v>10800</v>
      </c>
      <c r="B13">
        <v>5173.9030000000002</v>
      </c>
      <c r="C13">
        <v>7284.7520000000004</v>
      </c>
      <c r="D13" s="2">
        <f>C13/(B13+C13)</f>
        <v>0.58471416055745984</v>
      </c>
      <c r="E13" s="7">
        <v>5070.2460000000001</v>
      </c>
      <c r="F13" s="7">
        <v>6675.9530000000004</v>
      </c>
      <c r="G13" s="2">
        <f>F13/(E13+F13)</f>
        <v>0.56835006796666732</v>
      </c>
      <c r="H13" s="3">
        <f>AVERAGE(D13,G13,'WT BAM + 1% DMSO (new)'!D13)</f>
        <v>0.66577481196538457</v>
      </c>
      <c r="I13" s="3">
        <f>STDEV(D13,G13)</f>
        <v>1.1571160838913932E-2</v>
      </c>
      <c r="J13" s="3">
        <f>STDEV(D13,G13)/SQRT(COUNT(D13,G13))</f>
        <v>8.1820462953962614E-3</v>
      </c>
      <c r="K13" s="5">
        <f>MAX(D13,G13,'WT BAM + 1% DMSO (new)'!D13)</f>
        <v>0.84426020737202634</v>
      </c>
      <c r="L13" s="5">
        <f>MIN(D13,G13,'WT BAM + 1% DMSO (new)'!D13)</f>
        <v>0.56835006796666732</v>
      </c>
      <c r="M13" s="5">
        <f t="shared" si="1"/>
        <v>0.27591013940535902</v>
      </c>
      <c r="N13" s="4">
        <f t="shared" si="0"/>
        <v>0.13795506970267951</v>
      </c>
    </row>
    <row r="18" spans="2:20">
      <c r="B18" s="7">
        <v>10302.530000000001</v>
      </c>
      <c r="E18" s="8"/>
      <c r="F18" s="8"/>
    </row>
    <row r="19" spans="2:20">
      <c r="B19" s="7">
        <v>0</v>
      </c>
      <c r="E19" s="8"/>
      <c r="F19" s="8"/>
    </row>
    <row r="20" spans="2:20">
      <c r="B20" s="7">
        <v>11066.823</v>
      </c>
      <c r="E20" s="8"/>
      <c r="F20" s="8"/>
    </row>
    <row r="21" spans="2:20">
      <c r="B21" s="7">
        <v>166.77799999999999</v>
      </c>
      <c r="E21" s="8"/>
      <c r="F21" s="8"/>
    </row>
    <row r="22" spans="2:20">
      <c r="B22" s="7">
        <v>10196.701999999999</v>
      </c>
      <c r="E22" s="8"/>
      <c r="F22" s="8"/>
    </row>
    <row r="23" spans="2:20">
      <c r="B23" s="7">
        <v>714.74900000000002</v>
      </c>
      <c r="E23" s="8"/>
      <c r="F23" s="8"/>
    </row>
    <row r="24" spans="2:20">
      <c r="B24" s="7">
        <v>9965.5300000000007</v>
      </c>
      <c r="E24" s="8"/>
      <c r="F24" s="8"/>
    </row>
    <row r="25" spans="2:20">
      <c r="B25" s="7">
        <v>1502.134</v>
      </c>
      <c r="E25" s="8"/>
      <c r="F25" s="8"/>
      <c r="S25" s="8"/>
      <c r="T25" s="8"/>
    </row>
    <row r="26" spans="2:20">
      <c r="B26" s="7">
        <v>8756.2880000000005</v>
      </c>
      <c r="E26" s="8"/>
      <c r="F26" s="8"/>
      <c r="S26" s="8"/>
      <c r="T26" s="8"/>
    </row>
    <row r="27" spans="2:20">
      <c r="B27" s="7">
        <v>1995.0830000000001</v>
      </c>
      <c r="E27" s="8"/>
      <c r="F27" s="8"/>
      <c r="S27" s="8"/>
      <c r="T27" s="8"/>
    </row>
    <row r="28" spans="2:20">
      <c r="B28" s="7">
        <v>7870.2169999999996</v>
      </c>
      <c r="E28" s="8"/>
      <c r="F28" s="8"/>
      <c r="S28" s="8"/>
      <c r="T28" s="8"/>
    </row>
    <row r="29" spans="2:20">
      <c r="B29" s="7">
        <v>2681.1039999999998</v>
      </c>
      <c r="E29" s="8"/>
      <c r="F29" s="8"/>
      <c r="S29" s="8"/>
      <c r="T29" s="8"/>
    </row>
    <row r="30" spans="2:20">
      <c r="B30" s="7">
        <v>7295.3879999999999</v>
      </c>
      <c r="S30" s="8"/>
      <c r="T30" s="8"/>
    </row>
    <row r="31" spans="2:20">
      <c r="B31" s="7">
        <v>3498.0540000000001</v>
      </c>
      <c r="S31" s="8"/>
      <c r="T31" s="8"/>
    </row>
    <row r="32" spans="2:20">
      <c r="B32" s="7">
        <v>6349.0240000000003</v>
      </c>
      <c r="S32" s="8"/>
      <c r="T32" s="8"/>
    </row>
    <row r="33" spans="2:20">
      <c r="B33" s="7">
        <v>4645.9530000000004</v>
      </c>
      <c r="S33" s="8"/>
      <c r="T33" s="8"/>
    </row>
    <row r="34" spans="2:20">
      <c r="B34" s="7">
        <v>5745.1959999999999</v>
      </c>
      <c r="S34" s="8"/>
      <c r="T34" s="8"/>
    </row>
    <row r="35" spans="2:20">
      <c r="B35" s="7">
        <v>7296.2879999999996</v>
      </c>
      <c r="S35" s="8"/>
    </row>
    <row r="36" spans="2:20">
      <c r="B36" s="7">
        <v>5173.9030000000002</v>
      </c>
      <c r="S36" s="8"/>
    </row>
    <row r="37" spans="2:20">
      <c r="B37" s="7">
        <v>7284.7520000000004</v>
      </c>
      <c r="S37" s="8"/>
    </row>
    <row r="38" spans="2:20">
      <c r="S38" s="8"/>
    </row>
    <row r="39" spans="2:20">
      <c r="S39" s="8"/>
    </row>
    <row r="40" spans="2:20">
      <c r="S40" s="8"/>
    </row>
    <row r="41" spans="2:20">
      <c r="S41" s="8"/>
    </row>
    <row r="42" spans="2:20">
      <c r="S42" s="8"/>
    </row>
    <row r="43" spans="2:20">
      <c r="S43" s="8"/>
    </row>
    <row r="44" spans="2:20">
      <c r="S44" s="8"/>
    </row>
  </sheetData>
  <mergeCells count="1">
    <mergeCell ref="H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9BC8-7D6B-5F47-8747-3BEEF985E444}">
  <dimension ref="A1:D45"/>
  <sheetViews>
    <sheetView tabSelected="1" workbookViewId="0">
      <selection activeCell="B1" sqref="B1"/>
    </sheetView>
  </sheetViews>
  <sheetFormatPr baseColWidth="10" defaultRowHeight="16"/>
  <cols>
    <col min="2" max="4" width="14.33203125" customWidth="1"/>
  </cols>
  <sheetData>
    <row r="1" spans="1:4">
      <c r="B1" s="6" t="s">
        <v>15</v>
      </c>
    </row>
    <row r="2" spans="1:4">
      <c r="A2" s="1" t="s">
        <v>3</v>
      </c>
      <c r="B2" t="s">
        <v>4</v>
      </c>
      <c r="C2" t="s">
        <v>5</v>
      </c>
      <c r="D2" s="2" t="s">
        <v>6</v>
      </c>
    </row>
    <row r="3" spans="1:4">
      <c r="A3" s="1">
        <v>0</v>
      </c>
      <c r="D3" s="2">
        <v>0</v>
      </c>
    </row>
    <row r="4" spans="1:4">
      <c r="A4" s="1">
        <v>120</v>
      </c>
      <c r="B4">
        <v>10278.166999999999</v>
      </c>
      <c r="C4">
        <v>1065.8910000000001</v>
      </c>
      <c r="D4" s="2">
        <f>C4/(B4+C4)</f>
        <v>9.3960291810919874E-2</v>
      </c>
    </row>
    <row r="5" spans="1:4">
      <c r="A5" s="1">
        <v>300</v>
      </c>
      <c r="B5">
        <v>11571.652</v>
      </c>
      <c r="C5">
        <v>3256.125</v>
      </c>
      <c r="D5" s="2">
        <f>C5/(B5+C5)</f>
        <v>0.21959630226432458</v>
      </c>
    </row>
    <row r="6" spans="1:4">
      <c r="A6" s="1">
        <v>600</v>
      </c>
      <c r="B6">
        <v>9646.6810000000005</v>
      </c>
      <c r="C6">
        <v>5428.7820000000002</v>
      </c>
      <c r="D6" s="2">
        <f>C6/(B6+C6)</f>
        <v>0.3601071489479295</v>
      </c>
    </row>
    <row r="7" spans="1:4">
      <c r="A7" s="1">
        <v>1200</v>
      </c>
      <c r="B7">
        <v>7922.61</v>
      </c>
      <c r="C7">
        <v>7157.1959999999999</v>
      </c>
      <c r="D7" s="2">
        <f>C7/(B7+C7)</f>
        <v>0.47462122523326888</v>
      </c>
    </row>
    <row r="8" spans="1:4">
      <c r="A8" s="1">
        <v>1800</v>
      </c>
      <c r="B8">
        <v>7131.1459999999997</v>
      </c>
      <c r="C8">
        <v>11321.166999999999</v>
      </c>
      <c r="D8" s="2">
        <f>C8/(B8+C8)</f>
        <v>0.61353647101043651</v>
      </c>
    </row>
    <row r="9" spans="1:4">
      <c r="A9" s="1">
        <v>2700</v>
      </c>
      <c r="B9">
        <v>6229.66</v>
      </c>
      <c r="C9">
        <v>14941.772999999999</v>
      </c>
      <c r="D9" s="2">
        <f>C9/(B9+C9)</f>
        <v>0.70575161350674753</v>
      </c>
    </row>
    <row r="10" spans="1:4">
      <c r="A10" s="1">
        <v>3600</v>
      </c>
      <c r="B10">
        <v>5265.2960000000003</v>
      </c>
      <c r="C10">
        <v>13222.53</v>
      </c>
      <c r="D10" s="2">
        <f>C10/(B10+C10)</f>
        <v>0.71520199292226139</v>
      </c>
    </row>
    <row r="11" spans="1:4">
      <c r="A11" s="1">
        <v>5400</v>
      </c>
      <c r="B11">
        <v>4683.4179999999997</v>
      </c>
      <c r="C11">
        <v>14327.187</v>
      </c>
      <c r="D11" s="2">
        <f>C11/(B11+C11)</f>
        <v>0.75364182255114975</v>
      </c>
    </row>
    <row r="12" spans="1:4">
      <c r="A12" s="1">
        <v>7200</v>
      </c>
      <c r="B12">
        <v>3480.518</v>
      </c>
      <c r="C12">
        <v>16520.187000000002</v>
      </c>
      <c r="D12" s="2">
        <f>C12/(B12+C12)</f>
        <v>0.8259802341967446</v>
      </c>
    </row>
    <row r="13" spans="1:4">
      <c r="A13" s="1">
        <v>10800</v>
      </c>
      <c r="B13">
        <v>2336.3969999999999</v>
      </c>
      <c r="C13">
        <v>12665.53</v>
      </c>
      <c r="D13" s="2">
        <f>C13/(B13+C13)</f>
        <v>0.84426020737202634</v>
      </c>
    </row>
    <row r="26" spans="3:4">
      <c r="C26" s="8"/>
      <c r="D26" s="8"/>
    </row>
    <row r="27" spans="3:4">
      <c r="C27" s="8"/>
      <c r="D27" s="8"/>
    </row>
    <row r="28" spans="3:4">
      <c r="C28" s="8"/>
      <c r="D28" s="8"/>
    </row>
    <row r="29" spans="3:4">
      <c r="C29" s="8"/>
      <c r="D29" s="8"/>
    </row>
    <row r="30" spans="3:4">
      <c r="C30" s="8"/>
      <c r="D30" s="8"/>
    </row>
    <row r="31" spans="3:4">
      <c r="C31" s="8"/>
      <c r="D31" s="8"/>
    </row>
    <row r="32" spans="3:4">
      <c r="C32" s="8"/>
      <c r="D32" s="8"/>
    </row>
    <row r="33" spans="3:4">
      <c r="C33" s="8"/>
      <c r="D33" s="8"/>
    </row>
    <row r="34" spans="3:4">
      <c r="C34" s="8"/>
      <c r="D34" s="8"/>
    </row>
    <row r="35" spans="3:4">
      <c r="C35" s="8"/>
      <c r="D35" s="8"/>
    </row>
    <row r="36" spans="3:4">
      <c r="C36" s="8"/>
    </row>
    <row r="37" spans="3:4">
      <c r="C37" s="8"/>
    </row>
    <row r="38" spans="3:4">
      <c r="C38" s="8"/>
    </row>
    <row r="39" spans="3:4">
      <c r="C39" s="8"/>
    </row>
    <row r="40" spans="3:4">
      <c r="C40" s="8"/>
    </row>
    <row r="41" spans="3:4">
      <c r="C41" s="8"/>
    </row>
    <row r="42" spans="3:4">
      <c r="C42" s="8"/>
    </row>
    <row r="43" spans="3:4">
      <c r="C43" s="8"/>
    </row>
    <row r="44" spans="3:4">
      <c r="C44" s="8"/>
    </row>
    <row r="45" spans="3:4">
      <c r="C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 BAM (new)</vt:lpstr>
      <vt:lpstr>WT BAM + DAR-B</vt:lpstr>
      <vt:lpstr>WT BAM + 1% DMSO</vt:lpstr>
      <vt:lpstr>WT BAM + 1% DMSO 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samuelhaysom@gmail.com</dc:creator>
  <cp:lastModifiedBy>samuelhaysom@gmail.com</cp:lastModifiedBy>
  <dcterms:created xsi:type="dcterms:W3CDTF">2022-03-28T13:37:37Z</dcterms:created>
  <dcterms:modified xsi:type="dcterms:W3CDTF">2022-03-29T13:10:10Z</dcterms:modified>
</cp:coreProperties>
</file>