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sfh_leeds_ac_uk/Documents/PhD Mechanistic Biology (2018-22)/Computing/BAM_folding_fitting/Data/"/>
    </mc:Choice>
  </mc:AlternateContent>
  <xr:revisionPtr revIDLastSave="88" documentId="8_{D263CD2B-FA18-7B47-B888-B87E5F201B5E}" xr6:coauthVersionLast="47" xr6:coauthVersionMax="47" xr10:uidLastSave="{2F434E2A-17AD-AC43-904F-C3DA633E5478}"/>
  <bookViews>
    <workbookView xWindow="920" yWindow="500" windowWidth="35300" windowHeight="18640" activeTab="4" xr2:uid="{FCA3628A-18F9-B94F-A54B-B294F315AD21}"/>
  </bookViews>
  <sheets>
    <sheet name="WT BAM (new)" sheetId="1" r:id="rId1"/>
    <sheet name="WT BAM + DAR-B" sheetId="2" r:id="rId2"/>
    <sheet name="WT BAM + 1% DMSO" sheetId="3" r:id="rId3"/>
    <sheet name="WT BAM + 1% DMSO (new)" sheetId="4" r:id="rId4"/>
    <sheet name="WT BAM (James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5" l="1"/>
  <c r="L5" i="5"/>
  <c r="L6" i="5"/>
  <c r="L7" i="5"/>
  <c r="L8" i="5"/>
  <c r="L9" i="5"/>
  <c r="L10" i="5"/>
  <c r="L11" i="5"/>
  <c r="L12" i="5"/>
  <c r="M12" i="5" s="1"/>
  <c r="N12" i="5" s="1"/>
  <c r="L13" i="5"/>
  <c r="L3" i="5"/>
  <c r="K4" i="5"/>
  <c r="K5" i="5"/>
  <c r="K6" i="5"/>
  <c r="K7" i="5"/>
  <c r="K8" i="5"/>
  <c r="K9" i="5"/>
  <c r="K10" i="5"/>
  <c r="K11" i="5"/>
  <c r="K12" i="5"/>
  <c r="K13" i="5"/>
  <c r="K3" i="5"/>
  <c r="J4" i="5"/>
  <c r="J5" i="5"/>
  <c r="J6" i="5"/>
  <c r="J7" i="5"/>
  <c r="J8" i="5"/>
  <c r="J9" i="5"/>
  <c r="J10" i="5"/>
  <c r="J11" i="5"/>
  <c r="J12" i="5"/>
  <c r="J13" i="5"/>
  <c r="J3" i="5"/>
  <c r="I4" i="5"/>
  <c r="I5" i="5"/>
  <c r="I6" i="5"/>
  <c r="I7" i="5"/>
  <c r="I8" i="5"/>
  <c r="I9" i="5"/>
  <c r="I10" i="5"/>
  <c r="I11" i="5"/>
  <c r="I12" i="5"/>
  <c r="I13" i="5"/>
  <c r="I3" i="5"/>
  <c r="H4" i="5"/>
  <c r="H5" i="5"/>
  <c r="H6" i="5"/>
  <c r="H7" i="5"/>
  <c r="H8" i="5"/>
  <c r="H9" i="5"/>
  <c r="H10" i="5"/>
  <c r="H11" i="5"/>
  <c r="H12" i="5"/>
  <c r="H13" i="5"/>
  <c r="H3" i="5"/>
  <c r="M8" i="5"/>
  <c r="N8" i="5" s="1"/>
  <c r="M7" i="5"/>
  <c r="N7" i="5" s="1"/>
  <c r="M5" i="5"/>
  <c r="N5" i="5" s="1"/>
  <c r="M4" i="5"/>
  <c r="N4" i="5" s="1"/>
  <c r="M3" i="5"/>
  <c r="N3" i="5" s="1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J4" i="4"/>
  <c r="I4" i="4"/>
  <c r="H4" i="4"/>
  <c r="G5" i="4"/>
  <c r="G6" i="4"/>
  <c r="G7" i="4"/>
  <c r="G8" i="4"/>
  <c r="G9" i="4"/>
  <c r="G10" i="4"/>
  <c r="G11" i="4"/>
  <c r="G12" i="4"/>
  <c r="G13" i="4"/>
  <c r="G4" i="4"/>
  <c r="F5" i="4"/>
  <c r="F6" i="4"/>
  <c r="F7" i="4"/>
  <c r="F8" i="4"/>
  <c r="F9" i="4"/>
  <c r="F10" i="4"/>
  <c r="F11" i="4"/>
  <c r="F12" i="4"/>
  <c r="F13" i="4"/>
  <c r="F4" i="4"/>
  <c r="E5" i="4"/>
  <c r="E6" i="4"/>
  <c r="E7" i="4"/>
  <c r="E8" i="4"/>
  <c r="E9" i="4"/>
  <c r="E10" i="4"/>
  <c r="E11" i="4"/>
  <c r="E12" i="4"/>
  <c r="E13" i="4"/>
  <c r="E4" i="4"/>
  <c r="J5" i="4"/>
  <c r="K5" i="4" s="1"/>
  <c r="J3" i="4"/>
  <c r="K3" i="4" s="1"/>
  <c r="I3" i="4"/>
  <c r="H3" i="4"/>
  <c r="G3" i="4"/>
  <c r="F3" i="4"/>
  <c r="E3" i="4"/>
  <c r="M4" i="3"/>
  <c r="L4" i="3"/>
  <c r="K4" i="3"/>
  <c r="J4" i="3"/>
  <c r="I4" i="3"/>
  <c r="H5" i="3"/>
  <c r="H6" i="3"/>
  <c r="H7" i="3"/>
  <c r="H8" i="3"/>
  <c r="H9" i="3"/>
  <c r="H10" i="3"/>
  <c r="H11" i="3"/>
  <c r="H12" i="3"/>
  <c r="H13" i="3"/>
  <c r="H4" i="3"/>
  <c r="D13" i="4"/>
  <c r="D12" i="4"/>
  <c r="D11" i="4"/>
  <c r="D10" i="4"/>
  <c r="D9" i="4"/>
  <c r="D8" i="4"/>
  <c r="D7" i="4"/>
  <c r="D6" i="4"/>
  <c r="D5" i="4"/>
  <c r="D4" i="4"/>
  <c r="U17" i="3" a="1"/>
  <c r="U17" i="3" s="1"/>
  <c r="U18" i="3" a="1"/>
  <c r="U18" i="3" s="1"/>
  <c r="U19" i="3" a="1"/>
  <c r="U19" i="3" s="1"/>
  <c r="U20" i="3" a="1"/>
  <c r="U20" i="3" s="1"/>
  <c r="U21" i="3" a="1"/>
  <c r="U21" i="3" s="1"/>
  <c r="U22" i="3" a="1"/>
  <c r="U22" i="3" s="1"/>
  <c r="U23" i="3" a="1"/>
  <c r="U23" i="3" s="1"/>
  <c r="U24" i="3" a="1"/>
  <c r="U24" i="3" s="1"/>
  <c r="U25" i="3" a="1"/>
  <c r="U25" i="3" s="1"/>
  <c r="U26" i="3" a="1"/>
  <c r="U26" i="3" s="1"/>
  <c r="U27" i="3" a="1"/>
  <c r="U27" i="3" s="1"/>
  <c r="U28" i="3" a="1"/>
  <c r="U28" i="3" s="1"/>
  <c r="U29" i="3" a="1"/>
  <c r="U29" i="3" s="1"/>
  <c r="U30" i="3" a="1"/>
  <c r="U30" i="3" s="1"/>
  <c r="U31" i="3" a="1"/>
  <c r="U31" i="3" s="1"/>
  <c r="U32" i="3" a="1"/>
  <c r="U32" i="3" s="1"/>
  <c r="U33" i="3" a="1"/>
  <c r="U33" i="3" s="1"/>
  <c r="U34" i="3" a="1"/>
  <c r="U34" i="3" s="1"/>
  <c r="U35" i="3" a="1"/>
  <c r="U35" i="3" s="1"/>
  <c r="U16" i="3" a="1"/>
  <c r="U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/>
  <c r="T23" i="3" a="1"/>
  <c r="T23" i="3" s="1"/>
  <c r="T24" i="3" a="1"/>
  <c r="T24" i="3"/>
  <c r="T25" i="3" a="1"/>
  <c r="T25" i="3"/>
  <c r="T26" i="3" a="1"/>
  <c r="T26" i="3"/>
  <c r="T27" i="3" a="1"/>
  <c r="T27" i="3"/>
  <c r="T28" i="3" a="1"/>
  <c r="T28" i="3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 s="1"/>
  <c r="T35" i="3" a="1"/>
  <c r="T35" i="3" s="1"/>
  <c r="T16" i="3" a="1"/>
  <c r="T16" i="3" s="1"/>
  <c r="G13" i="3"/>
  <c r="D13" i="3"/>
  <c r="G12" i="3"/>
  <c r="D12" i="3"/>
  <c r="K12" i="3" s="1"/>
  <c r="G11" i="3"/>
  <c r="D11" i="3"/>
  <c r="K11" i="3" s="1"/>
  <c r="G10" i="3"/>
  <c r="D10" i="3"/>
  <c r="G9" i="3"/>
  <c r="D9" i="3"/>
  <c r="J9" i="3" s="1"/>
  <c r="G8" i="3"/>
  <c r="D8" i="3"/>
  <c r="G7" i="3"/>
  <c r="D7" i="3"/>
  <c r="L7" i="3" s="1"/>
  <c r="G6" i="3"/>
  <c r="D6" i="3"/>
  <c r="K6" i="3" s="1"/>
  <c r="G5" i="3"/>
  <c r="D5" i="3"/>
  <c r="G4" i="3"/>
  <c r="D4" i="3"/>
  <c r="L3" i="3"/>
  <c r="K3" i="3"/>
  <c r="M3" i="3" s="1"/>
  <c r="N3" i="3" s="1"/>
  <c r="J3" i="3"/>
  <c r="I3" i="3"/>
  <c r="H3" i="3"/>
  <c r="G13" i="2"/>
  <c r="D13" i="2"/>
  <c r="L12" i="2"/>
  <c r="G12" i="2"/>
  <c r="D12" i="2"/>
  <c r="K12" i="2" s="1"/>
  <c r="G11" i="2"/>
  <c r="D11" i="2"/>
  <c r="L11" i="2" s="1"/>
  <c r="G10" i="2"/>
  <c r="D10" i="2"/>
  <c r="H10" i="2" s="1"/>
  <c r="G9" i="2"/>
  <c r="D9" i="2"/>
  <c r="L9" i="2" s="1"/>
  <c r="J8" i="2"/>
  <c r="G8" i="2"/>
  <c r="D8" i="2"/>
  <c r="K8" i="2" s="1"/>
  <c r="G7" i="2"/>
  <c r="D7" i="2"/>
  <c r="H7" i="2" s="1"/>
  <c r="G6" i="2"/>
  <c r="D6" i="2"/>
  <c r="I6" i="2" s="1"/>
  <c r="G5" i="2"/>
  <c r="D5" i="2"/>
  <c r="L5" i="2" s="1"/>
  <c r="J4" i="2"/>
  <c r="G4" i="2"/>
  <c r="D4" i="2"/>
  <c r="K4" i="2" s="1"/>
  <c r="L3" i="2"/>
  <c r="K3" i="2"/>
  <c r="J3" i="2"/>
  <c r="I3" i="2"/>
  <c r="H3" i="2"/>
  <c r="M13" i="5" l="1"/>
  <c r="N13" i="5" s="1"/>
  <c r="M11" i="5"/>
  <c r="N11" i="5" s="1"/>
  <c r="M9" i="5"/>
  <c r="N9" i="5" s="1"/>
  <c r="M10" i="5"/>
  <c r="N10" i="5" s="1"/>
  <c r="M6" i="5"/>
  <c r="N6" i="5" s="1"/>
  <c r="J10" i="4"/>
  <c r="K10" i="4" s="1"/>
  <c r="J12" i="4"/>
  <c r="K12" i="4" s="1"/>
  <c r="J7" i="4"/>
  <c r="K7" i="4" s="1"/>
  <c r="J11" i="4"/>
  <c r="K11" i="4" s="1"/>
  <c r="J8" i="4"/>
  <c r="K8" i="4" s="1"/>
  <c r="J13" i="4"/>
  <c r="K13" i="4" s="1"/>
  <c r="J9" i="4"/>
  <c r="K9" i="4" s="1"/>
  <c r="K4" i="4"/>
  <c r="J6" i="4"/>
  <c r="K6" i="4" s="1"/>
  <c r="J7" i="2"/>
  <c r="M4" i="2"/>
  <c r="N4" i="2" s="1"/>
  <c r="K7" i="2"/>
  <c r="I11" i="2"/>
  <c r="L7" i="2"/>
  <c r="J11" i="2"/>
  <c r="K11" i="2"/>
  <c r="M11" i="2" s="1"/>
  <c r="N11" i="2" s="1"/>
  <c r="L4" i="2"/>
  <c r="M12" i="2"/>
  <c r="N12" i="2" s="1"/>
  <c r="L8" i="2"/>
  <c r="M8" i="2" s="1"/>
  <c r="N8" i="2" s="1"/>
  <c r="L13" i="2"/>
  <c r="M3" i="2"/>
  <c r="N3" i="2" s="1"/>
  <c r="I7" i="2"/>
  <c r="H11" i="2"/>
  <c r="K8" i="3"/>
  <c r="D4" i="1"/>
  <c r="D13" i="1"/>
  <c r="D7" i="1"/>
  <c r="D8" i="1"/>
  <c r="D9" i="1"/>
  <c r="D10" i="1"/>
  <c r="D5" i="1"/>
  <c r="D11" i="1"/>
  <c r="D6" i="1"/>
  <c r="D12" i="1"/>
  <c r="I7" i="3"/>
  <c r="K7" i="3"/>
  <c r="M7" i="3" s="1"/>
  <c r="N7" i="3" s="1"/>
  <c r="J7" i="3"/>
  <c r="I11" i="3"/>
  <c r="L12" i="3"/>
  <c r="M12" i="3" s="1"/>
  <c r="N12" i="3" s="1"/>
  <c r="J11" i="3"/>
  <c r="L11" i="3"/>
  <c r="M11" i="3" s="1"/>
  <c r="N11" i="3" s="1"/>
  <c r="N4" i="3"/>
  <c r="J5" i="3"/>
  <c r="L8" i="3"/>
  <c r="M8" i="3" s="1"/>
  <c r="N8" i="3" s="1"/>
  <c r="I9" i="3"/>
  <c r="I13" i="3"/>
  <c r="I10" i="3"/>
  <c r="J10" i="3"/>
  <c r="J13" i="3"/>
  <c r="K10" i="3"/>
  <c r="I5" i="3"/>
  <c r="K5" i="3"/>
  <c r="K9" i="3"/>
  <c r="K13" i="3"/>
  <c r="I6" i="3"/>
  <c r="J6" i="3"/>
  <c r="L10" i="3"/>
  <c r="L5" i="3"/>
  <c r="I8" i="3"/>
  <c r="L9" i="3"/>
  <c r="I12" i="3"/>
  <c r="L13" i="3"/>
  <c r="L6" i="3"/>
  <c r="M6" i="3" s="1"/>
  <c r="N6" i="3" s="1"/>
  <c r="J8" i="3"/>
  <c r="J12" i="3"/>
  <c r="I10" i="2"/>
  <c r="K6" i="2"/>
  <c r="J6" i="2"/>
  <c r="J10" i="2"/>
  <c r="H5" i="2"/>
  <c r="H13" i="2"/>
  <c r="I5" i="2"/>
  <c r="I9" i="2"/>
  <c r="L10" i="2"/>
  <c r="J5" i="2"/>
  <c r="J9" i="2"/>
  <c r="J13" i="2"/>
  <c r="H6" i="2"/>
  <c r="H9" i="2"/>
  <c r="L6" i="2"/>
  <c r="H4" i="2"/>
  <c r="K5" i="2"/>
  <c r="M5" i="2" s="1"/>
  <c r="N5" i="2" s="1"/>
  <c r="H8" i="2"/>
  <c r="K9" i="2"/>
  <c r="M9" i="2" s="1"/>
  <c r="N9" i="2" s="1"/>
  <c r="H12" i="2"/>
  <c r="K13" i="2"/>
  <c r="K10" i="2"/>
  <c r="M10" i="2" s="1"/>
  <c r="N10" i="2" s="1"/>
  <c r="I13" i="2"/>
  <c r="I4" i="2"/>
  <c r="I8" i="2"/>
  <c r="I12" i="2"/>
  <c r="J12" i="2"/>
  <c r="M7" i="2" l="1"/>
  <c r="N7" i="2" s="1"/>
  <c r="M13" i="2"/>
  <c r="N13" i="2" s="1"/>
  <c r="M10" i="3"/>
  <c r="N10" i="3" s="1"/>
  <c r="M5" i="3"/>
  <c r="N5" i="3" s="1"/>
  <c r="M13" i="3"/>
  <c r="N13" i="3" s="1"/>
  <c r="M9" i="3"/>
  <c r="N9" i="3" s="1"/>
  <c r="M6" i="2"/>
  <c r="N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<sst xmlns="http://schemas.openxmlformats.org/spreadsheetml/2006/main" count="69" uniqueCount="19">
  <si>
    <t>220304_BAM-WT_DAR-B_tOmpA_FOLDING</t>
  </si>
  <si>
    <t>220310_BAM-WT_tOmpA_Dar-B_FOLDINJG</t>
  </si>
  <si>
    <t>Time (s)</t>
  </si>
  <si>
    <t>Unfolded</t>
  </si>
  <si>
    <t>Folded</t>
  </si>
  <si>
    <t>Fraction folded</t>
  </si>
  <si>
    <t>AVG</t>
  </si>
  <si>
    <t>STDEV</t>
  </si>
  <si>
    <t>STERR</t>
  </si>
  <si>
    <t>MAX</t>
  </si>
  <si>
    <t>MIN</t>
  </si>
  <si>
    <t>RANGE</t>
  </si>
  <si>
    <t>RANGE/2</t>
  </si>
  <si>
    <t>220310_BAM-WT_tOmpA_FOLDINJG</t>
  </si>
  <si>
    <t>220322_BAM-WT_tOmpA</t>
  </si>
  <si>
    <t>220322_BAM-WT_tOmpA_DMSO</t>
  </si>
  <si>
    <t>Summary Statistics</t>
  </si>
  <si>
    <t>A tOmpA 508 Dialysis R2 200721</t>
  </si>
  <si>
    <t>B tOmpA 508 Dialysis R1 200721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</si>
</sst>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"/>
    <numFmt numFmtId="166" formatCode="0.000000000000000000"/>
  </numFmts>
  <fonts count="6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0101"/>
      <name val="Calibri Body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3" fillId="3" borderId="1" xfId="3"/>
    <xf numFmtId="0" fontId="2" fillId="3" borderId="2" xfId="2"/>
    <xf numFmtId="0" fontId="2" fillId="4" borderId="3" xfId="2" applyFill="1" applyBorder="1" applyAlignment="1">
      <alignment horizontal="center"/>
    </xf>
    <xf numFmtId="0" fontId="4" fillId="4" borderId="3" xfId="0" applyFont="1" applyFill="1" applyBorder="1"/>
    <xf numFmtId="164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159C-975B-DF4A-9506-88097ED0E844}">
  <dimension ref="A1:K33"/>
  <sheetViews>
    <sheetView workbookViewId="0">
      <selection activeCell="I1" sqref="I1:K1048576"/>
    </sheetView>
  </sheetViews>
  <sheetFormatPr baseColWidth="10" defaultRowHeight="16"/>
  <sheetData>
    <row r="1" spans="1:4">
      <c r="B1" s="9" t="s">
        <v>14</v>
      </c>
    </row>
    <row r="2" spans="1:4">
      <c r="A2" s="1" t="s">
        <v>2</v>
      </c>
      <c r="B2" t="s">
        <v>3</v>
      </c>
      <c r="C2" t="s">
        <v>4</v>
      </c>
      <c r="D2" s="2" t="s">
        <v>5</v>
      </c>
    </row>
    <row r="3" spans="1:4">
      <c r="A3" s="1">
        <v>0</v>
      </c>
      <c r="D3" s="2">
        <v>0</v>
      </c>
    </row>
    <row r="4" spans="1:4">
      <c r="A4" s="1">
        <v>120</v>
      </c>
      <c r="B4" s="6">
        <v>6872.9030000000002</v>
      </c>
      <c r="C4" s="6">
        <v>2454.8609999999999</v>
      </c>
      <c r="D4" s="2">
        <f t="shared" ref="D4:D13" si="0">C4/(B4+C4)</f>
        <v>0.26317786341935751</v>
      </c>
    </row>
    <row r="5" spans="1:4">
      <c r="A5" s="1">
        <v>300</v>
      </c>
      <c r="B5" s="6">
        <v>5407.0039999999999</v>
      </c>
      <c r="C5" s="6">
        <v>4777.7610000000004</v>
      </c>
      <c r="D5" s="2">
        <f t="shared" si="0"/>
        <v>0.46910861468084936</v>
      </c>
    </row>
    <row r="6" spans="1:4">
      <c r="A6" s="1">
        <v>600</v>
      </c>
      <c r="B6" s="6">
        <v>3853.518</v>
      </c>
      <c r="C6" s="6">
        <v>6971.7110000000002</v>
      </c>
      <c r="D6" s="2">
        <f t="shared" si="0"/>
        <v>0.64402434350349547</v>
      </c>
    </row>
    <row r="7" spans="1:4">
      <c r="A7" s="1">
        <v>1200</v>
      </c>
      <c r="B7" s="6">
        <v>2313.4470000000001</v>
      </c>
      <c r="C7" s="6">
        <v>8689.4889999999996</v>
      </c>
      <c r="D7" s="2">
        <f t="shared" si="0"/>
        <v>0.78974275593350718</v>
      </c>
    </row>
    <row r="8" spans="1:4">
      <c r="A8" s="1">
        <v>1800</v>
      </c>
      <c r="B8" s="6">
        <v>1819.79</v>
      </c>
      <c r="C8" s="6">
        <v>8585.9030000000002</v>
      </c>
      <c r="D8" s="2">
        <f t="shared" si="0"/>
        <v>0.82511592452323945</v>
      </c>
    </row>
    <row r="9" spans="1:4">
      <c r="A9" s="1">
        <v>2700</v>
      </c>
      <c r="B9" s="6">
        <v>1119.0119999999999</v>
      </c>
      <c r="C9" s="6">
        <v>9023.4390000000003</v>
      </c>
      <c r="D9" s="2">
        <f t="shared" si="0"/>
        <v>0.88967045539584066</v>
      </c>
    </row>
    <row r="10" spans="1:4">
      <c r="A10" s="1">
        <v>3600</v>
      </c>
      <c r="B10" s="6">
        <v>1009.3049999999999</v>
      </c>
      <c r="C10" s="6">
        <v>9933.3880000000008</v>
      </c>
      <c r="D10" s="2">
        <f t="shared" si="0"/>
        <v>0.90776447808597027</v>
      </c>
    </row>
    <row r="11" spans="1:4">
      <c r="A11" s="1">
        <v>5400</v>
      </c>
      <c r="B11" s="6">
        <v>844.52700000000004</v>
      </c>
      <c r="C11" s="6">
        <v>10648.681</v>
      </c>
      <c r="D11" s="2">
        <f t="shared" si="0"/>
        <v>0.92651947132602142</v>
      </c>
    </row>
    <row r="12" spans="1:4">
      <c r="A12" s="1">
        <v>7200</v>
      </c>
      <c r="B12" s="6">
        <v>668.577</v>
      </c>
      <c r="C12" s="6">
        <v>9947.61</v>
      </c>
      <c r="D12" s="2">
        <f t="shared" si="0"/>
        <v>0.93702286894531917</v>
      </c>
    </row>
    <row r="13" spans="1:4">
      <c r="A13" s="1">
        <v>10800</v>
      </c>
      <c r="B13" s="6">
        <v>501.74900000000002</v>
      </c>
      <c r="C13" s="6">
        <v>7140.125</v>
      </c>
      <c r="D13" s="2">
        <f t="shared" si="0"/>
        <v>0.93434215219983996</v>
      </c>
    </row>
    <row r="22" spans="10:11">
      <c r="J22" s="6"/>
      <c r="K22" s="6"/>
    </row>
    <row r="23" spans="10:11">
      <c r="J23" s="6"/>
      <c r="K23" s="6"/>
    </row>
    <row r="24" spans="10:11">
      <c r="J24" s="6"/>
      <c r="K24" s="6"/>
    </row>
    <row r="25" spans="10:11">
      <c r="J25" s="6"/>
      <c r="K25" s="6"/>
    </row>
    <row r="26" spans="10:11">
      <c r="J26" s="6"/>
      <c r="K26" s="6"/>
    </row>
    <row r="27" spans="10:11">
      <c r="J27" s="6"/>
      <c r="K27" s="6"/>
    </row>
    <row r="28" spans="10:11">
      <c r="J28" s="6"/>
      <c r="K28" s="6"/>
    </row>
    <row r="29" spans="10:11">
      <c r="J29" s="6"/>
      <c r="K29" s="6"/>
    </row>
    <row r="30" spans="10:11">
      <c r="J30" s="6"/>
      <c r="K30" s="6"/>
    </row>
    <row r="31" spans="10:11">
      <c r="J31" s="6"/>
      <c r="K31" s="6"/>
    </row>
    <row r="32" spans="10:11">
      <c r="J32" s="6"/>
    </row>
    <row r="33" spans="10:10">
      <c r="J3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1748-CFFE-4941-8C12-796CA0E38D2E}">
  <dimension ref="A1:N37"/>
  <sheetViews>
    <sheetView workbookViewId="0">
      <selection activeCell="H1" sqref="H1:N1"/>
    </sheetView>
  </sheetViews>
  <sheetFormatPr baseColWidth="10" defaultRowHeight="16"/>
  <cols>
    <col min="4" max="4" width="18.33203125" customWidth="1"/>
    <col min="5" max="5" width="14.5" customWidth="1"/>
    <col min="6" max="6" width="12.1640625" customWidth="1"/>
    <col min="7" max="7" width="15" customWidth="1"/>
    <col min="9" max="9" width="20.83203125" bestFit="1" customWidth="1"/>
  </cols>
  <sheetData>
    <row r="1" spans="1:14">
      <c r="B1" s="10" t="s">
        <v>0</v>
      </c>
      <c r="C1" s="10"/>
      <c r="D1" s="10"/>
      <c r="E1" s="10" t="s">
        <v>1</v>
      </c>
      <c r="F1" s="10"/>
      <c r="G1" s="10"/>
      <c r="H1" s="10" t="s">
        <v>16</v>
      </c>
      <c r="I1" s="10"/>
      <c r="J1" s="10"/>
      <c r="K1" s="10"/>
      <c r="L1" s="10"/>
      <c r="M1" s="10"/>
      <c r="N1" s="10"/>
    </row>
    <row r="2" spans="1:14">
      <c r="A2" s="1" t="s">
        <v>2</v>
      </c>
      <c r="B2" t="s">
        <v>3</v>
      </c>
      <c r="C2" t="s">
        <v>4</v>
      </c>
      <c r="D2" s="2" t="s">
        <v>5</v>
      </c>
      <c r="E2" t="s">
        <v>3</v>
      </c>
      <c r="F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>
      <c r="A3" s="1">
        <v>0</v>
      </c>
      <c r="D3" s="2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5">
        <f>MAX($D3,$G3)</f>
        <v>0</v>
      </c>
      <c r="L3" s="5">
        <f>MIN($D3,$G3)</f>
        <v>0</v>
      </c>
      <c r="M3" s="5">
        <f>K3-L3</f>
        <v>0</v>
      </c>
      <c r="N3" s="4">
        <f>M3/2</f>
        <v>0</v>
      </c>
    </row>
    <row r="4" spans="1:14">
      <c r="A4" s="1">
        <v>120</v>
      </c>
      <c r="B4">
        <v>9964.2669999999998</v>
      </c>
      <c r="C4">
        <v>0</v>
      </c>
      <c r="D4" s="2">
        <f t="shared" ref="D4:D13" si="0">C4/(B4+C4)</f>
        <v>0</v>
      </c>
      <c r="E4">
        <v>9060.8739999999998</v>
      </c>
      <c r="F4">
        <v>0</v>
      </c>
      <c r="G4" s="2">
        <f>F4/(E4+F4)</f>
        <v>0</v>
      </c>
      <c r="H4" s="3">
        <f t="shared" ref="H4:H13" si="1">AVERAGE(D4,G4)</f>
        <v>0</v>
      </c>
      <c r="I4" s="3">
        <f t="shared" ref="I4:I13" si="2">STDEV(D4,G4)</f>
        <v>0</v>
      </c>
      <c r="J4" s="3">
        <f t="shared" ref="J4:J13" si="3">STDEV(D4,G4)/SQRT(COUNT(D4,G4))</f>
        <v>0</v>
      </c>
      <c r="K4" s="5">
        <f t="shared" ref="K4:K13" si="4">MAX($D4,$G4)</f>
        <v>0</v>
      </c>
      <c r="L4" s="5">
        <f t="shared" ref="L4:L13" si="5">MIN($D4,$G4)</f>
        <v>0</v>
      </c>
      <c r="M4" s="5">
        <f t="shared" ref="M4:M13" si="6">K4-L4</f>
        <v>0</v>
      </c>
      <c r="N4" s="4">
        <f t="shared" ref="N4:N12" si="7">M4/2</f>
        <v>0</v>
      </c>
    </row>
    <row r="5" spans="1:14">
      <c r="A5" s="1">
        <v>300</v>
      </c>
      <c r="B5">
        <v>10697.338</v>
      </c>
      <c r="C5">
        <v>0</v>
      </c>
      <c r="D5" s="2">
        <f t="shared" si="0"/>
        <v>0</v>
      </c>
      <c r="E5">
        <v>10098.581</v>
      </c>
      <c r="F5">
        <v>0</v>
      </c>
      <c r="G5" s="2">
        <f t="shared" ref="G5:G13" si="8">F5/(E5+F5)</f>
        <v>0</v>
      </c>
      <c r="H5" s="3">
        <f t="shared" si="1"/>
        <v>0</v>
      </c>
      <c r="I5" s="3">
        <f t="shared" si="2"/>
        <v>0</v>
      </c>
      <c r="J5" s="3">
        <f t="shared" si="3"/>
        <v>0</v>
      </c>
      <c r="K5" s="5">
        <f t="shared" si="4"/>
        <v>0</v>
      </c>
      <c r="L5" s="5">
        <f t="shared" si="5"/>
        <v>0</v>
      </c>
      <c r="M5" s="5">
        <f t="shared" si="6"/>
        <v>0</v>
      </c>
      <c r="N5" s="4">
        <f t="shared" si="7"/>
        <v>0</v>
      </c>
    </row>
    <row r="6" spans="1:14">
      <c r="A6" s="1">
        <v>600</v>
      </c>
      <c r="B6">
        <v>11872.187</v>
      </c>
      <c r="C6">
        <v>0</v>
      </c>
      <c r="D6" s="2">
        <f t="shared" si="0"/>
        <v>0</v>
      </c>
      <c r="E6">
        <v>9796.6309999999994</v>
      </c>
      <c r="F6">
        <v>0</v>
      </c>
      <c r="G6" s="2">
        <f t="shared" si="8"/>
        <v>0</v>
      </c>
      <c r="H6" s="3">
        <f t="shared" si="1"/>
        <v>0</v>
      </c>
      <c r="I6" s="3">
        <f t="shared" si="2"/>
        <v>0</v>
      </c>
      <c r="J6" s="3">
        <f t="shared" si="3"/>
        <v>0</v>
      </c>
      <c r="K6" s="5">
        <f t="shared" si="4"/>
        <v>0</v>
      </c>
      <c r="L6" s="5">
        <f t="shared" si="5"/>
        <v>0</v>
      </c>
      <c r="M6" s="5">
        <f t="shared" si="6"/>
        <v>0</v>
      </c>
      <c r="N6" s="4">
        <f t="shared" si="7"/>
        <v>0</v>
      </c>
    </row>
    <row r="7" spans="1:14">
      <c r="A7" s="1">
        <v>1200</v>
      </c>
      <c r="B7">
        <v>11172.116</v>
      </c>
      <c r="C7">
        <v>154.607</v>
      </c>
      <c r="D7" s="2">
        <f t="shared" si="0"/>
        <v>1.3649755538296469E-2</v>
      </c>
      <c r="E7">
        <v>9518.8739999999998</v>
      </c>
      <c r="F7">
        <v>211.02099999999999</v>
      </c>
      <c r="G7" s="2">
        <f t="shared" si="8"/>
        <v>2.1687901051347418E-2</v>
      </c>
      <c r="H7" s="3">
        <f t="shared" si="1"/>
        <v>1.7668828294821942E-2</v>
      </c>
      <c r="I7" s="3">
        <f t="shared" si="2"/>
        <v>5.6838272004425608E-3</v>
      </c>
      <c r="J7" s="3">
        <f t="shared" si="3"/>
        <v>4.0190727565254849E-3</v>
      </c>
      <c r="K7" s="5">
        <f t="shared" si="4"/>
        <v>2.1687901051347418E-2</v>
      </c>
      <c r="L7" s="5">
        <f t="shared" si="5"/>
        <v>1.3649755538296469E-2</v>
      </c>
      <c r="M7" s="5">
        <f t="shared" si="6"/>
        <v>8.038145513050949E-3</v>
      </c>
      <c r="N7" s="4">
        <f t="shared" si="7"/>
        <v>4.0190727565254745E-3</v>
      </c>
    </row>
    <row r="8" spans="1:14">
      <c r="A8" s="1">
        <v>1800</v>
      </c>
      <c r="B8">
        <v>11011.823</v>
      </c>
      <c r="C8">
        <v>329.84899999999999</v>
      </c>
      <c r="D8" s="2">
        <f t="shared" si="0"/>
        <v>2.9082925339403216E-2</v>
      </c>
      <c r="E8">
        <v>8966.9240000000009</v>
      </c>
      <c r="F8">
        <v>270.60700000000003</v>
      </c>
      <c r="G8" s="2">
        <f t="shared" si="8"/>
        <v>2.9294299526572632E-2</v>
      </c>
      <c r="H8" s="3">
        <f t="shared" si="1"/>
        <v>2.9188612432987926E-2</v>
      </c>
      <c r="I8" s="3">
        <f t="shared" si="2"/>
        <v>1.4946412111528835E-4</v>
      </c>
      <c r="J8" s="3">
        <f t="shared" si="3"/>
        <v>1.0568709358470783E-4</v>
      </c>
      <c r="K8" s="5">
        <f t="shared" si="4"/>
        <v>2.9294299526572632E-2</v>
      </c>
      <c r="L8" s="5">
        <f t="shared" si="5"/>
        <v>2.9082925339403216E-2</v>
      </c>
      <c r="M8" s="5">
        <f t="shared" si="6"/>
        <v>2.1137418716941567E-4</v>
      </c>
      <c r="N8" s="4">
        <f t="shared" si="7"/>
        <v>1.0568709358470783E-4</v>
      </c>
    </row>
    <row r="9" spans="1:14">
      <c r="A9" s="1">
        <v>2700</v>
      </c>
      <c r="B9">
        <v>10254.409</v>
      </c>
      <c r="C9">
        <v>765.577</v>
      </c>
      <c r="D9" s="2">
        <f t="shared" si="0"/>
        <v>6.9471685354228221E-2</v>
      </c>
      <c r="E9">
        <v>8475.56</v>
      </c>
      <c r="F9">
        <v>555.50599999999997</v>
      </c>
      <c r="G9" s="2">
        <f t="shared" si="8"/>
        <v>6.1510568076902555E-2</v>
      </c>
      <c r="H9" s="3">
        <f t="shared" si="1"/>
        <v>6.5491126715565395E-2</v>
      </c>
      <c r="I9" s="3">
        <f t="shared" si="2"/>
        <v>5.629360012618362E-3</v>
      </c>
      <c r="J9" s="3">
        <f t="shared" si="3"/>
        <v>3.9805586386628322E-3</v>
      </c>
      <c r="K9" s="5">
        <f t="shared" si="4"/>
        <v>6.9471685354228221E-2</v>
      </c>
      <c r="L9" s="5">
        <f t="shared" si="5"/>
        <v>6.1510568076902555E-2</v>
      </c>
      <c r="M9" s="5">
        <f t="shared" si="6"/>
        <v>7.9611172773256661E-3</v>
      </c>
      <c r="N9" s="4">
        <f t="shared" si="7"/>
        <v>3.980558638662833E-3</v>
      </c>
    </row>
    <row r="10" spans="1:14">
      <c r="A10" s="1">
        <v>3600</v>
      </c>
      <c r="B10">
        <v>9007.2669999999998</v>
      </c>
      <c r="C10">
        <v>862.11300000000006</v>
      </c>
      <c r="D10" s="2">
        <f t="shared" si="0"/>
        <v>8.7352295686253856E-2</v>
      </c>
      <c r="E10">
        <v>8200.8029999999999</v>
      </c>
      <c r="F10">
        <v>816.577</v>
      </c>
      <c r="G10" s="2">
        <f t="shared" si="8"/>
        <v>9.055590426487517E-2</v>
      </c>
      <c r="H10" s="3">
        <f t="shared" si="1"/>
        <v>8.8954099975564513E-2</v>
      </c>
      <c r="I10" s="3">
        <f t="shared" si="2"/>
        <v>2.2652933502105279E-3</v>
      </c>
      <c r="J10" s="3">
        <f t="shared" si="3"/>
        <v>1.6018042893106569E-3</v>
      </c>
      <c r="K10" s="5">
        <f t="shared" si="4"/>
        <v>9.055590426487517E-2</v>
      </c>
      <c r="L10" s="5">
        <f t="shared" si="5"/>
        <v>8.7352295686253856E-2</v>
      </c>
      <c r="M10" s="5">
        <f t="shared" si="6"/>
        <v>3.2036085786213142E-3</v>
      </c>
      <c r="N10" s="4">
        <f t="shared" si="7"/>
        <v>1.6018042893106571E-3</v>
      </c>
    </row>
    <row r="11" spans="1:14">
      <c r="A11" s="1">
        <v>5400</v>
      </c>
      <c r="B11">
        <v>8849.8529999999992</v>
      </c>
      <c r="C11">
        <v>1616.962</v>
      </c>
      <c r="D11" s="2">
        <f t="shared" si="0"/>
        <v>0.1544846259344414</v>
      </c>
      <c r="E11">
        <v>7068.8530000000001</v>
      </c>
      <c r="F11">
        <v>1189.3050000000001</v>
      </c>
      <c r="G11" s="2">
        <f t="shared" si="8"/>
        <v>0.1440157720402056</v>
      </c>
      <c r="H11" s="3">
        <f t="shared" si="1"/>
        <v>0.1492501989873235</v>
      </c>
      <c r="I11" s="3">
        <f t="shared" si="2"/>
        <v>7.4025975798653271E-3</v>
      </c>
      <c r="J11" s="3">
        <f t="shared" si="3"/>
        <v>5.2344269471178975E-3</v>
      </c>
      <c r="K11" s="5">
        <f t="shared" si="4"/>
        <v>0.1544846259344414</v>
      </c>
      <c r="L11" s="5">
        <f t="shared" si="5"/>
        <v>0.1440157720402056</v>
      </c>
      <c r="M11" s="5">
        <f t="shared" si="6"/>
        <v>1.0468853894235797E-2</v>
      </c>
      <c r="N11" s="4">
        <f t="shared" si="7"/>
        <v>5.2344269471178984E-3</v>
      </c>
    </row>
    <row r="12" spans="1:14">
      <c r="A12" s="1">
        <v>7200</v>
      </c>
      <c r="B12">
        <v>8404.0239999999994</v>
      </c>
      <c r="C12">
        <v>2677.4470000000001</v>
      </c>
      <c r="D12" s="2">
        <f t="shared" si="0"/>
        <v>0.24161476396048867</v>
      </c>
      <c r="E12">
        <v>7480.7309999999998</v>
      </c>
      <c r="F12">
        <v>2018.4970000000001</v>
      </c>
      <c r="G12" s="2">
        <f t="shared" si="8"/>
        <v>0.21249063608116367</v>
      </c>
      <c r="H12" s="3">
        <f t="shared" si="1"/>
        <v>0.22705270002082617</v>
      </c>
      <c r="I12" s="3">
        <f t="shared" si="2"/>
        <v>2.0593868319614891E-2</v>
      </c>
      <c r="J12" s="3">
        <f t="shared" si="3"/>
        <v>1.4562063939662499E-2</v>
      </c>
      <c r="K12" s="5">
        <f t="shared" si="4"/>
        <v>0.24161476396048867</v>
      </c>
      <c r="L12" s="5">
        <f t="shared" si="5"/>
        <v>0.21249063608116367</v>
      </c>
      <c r="M12" s="5">
        <f t="shared" si="6"/>
        <v>2.9124127879325001E-2</v>
      </c>
      <c r="N12" s="4">
        <f t="shared" si="7"/>
        <v>1.4562063939662501E-2</v>
      </c>
    </row>
    <row r="13" spans="1:14">
      <c r="A13" s="1">
        <v>10800</v>
      </c>
      <c r="B13">
        <v>6039.66</v>
      </c>
      <c r="C13">
        <v>2813.569</v>
      </c>
      <c r="D13" s="2">
        <f t="shared" si="0"/>
        <v>0.31780144848845548</v>
      </c>
      <c r="E13">
        <v>6036.9030000000002</v>
      </c>
      <c r="F13">
        <v>2432.4470000000001</v>
      </c>
      <c r="G13" s="2">
        <f t="shared" si="8"/>
        <v>0.28720586585747432</v>
      </c>
      <c r="H13" s="3">
        <f t="shared" si="1"/>
        <v>0.3025036571729649</v>
      </c>
      <c r="I13" s="3">
        <f t="shared" si="2"/>
        <v>2.1634343952720132E-2</v>
      </c>
      <c r="J13" s="3">
        <f t="shared" si="3"/>
        <v>1.5297791315490581E-2</v>
      </c>
      <c r="K13" s="5">
        <f t="shared" si="4"/>
        <v>0.31780144848845548</v>
      </c>
      <c r="L13" s="5">
        <f t="shared" si="5"/>
        <v>0.28720586585747432</v>
      </c>
      <c r="M13" s="5">
        <f t="shared" si="6"/>
        <v>3.0595582630981166E-2</v>
      </c>
      <c r="N13" s="4">
        <f>M13/2</f>
        <v>1.5297791315490583E-2</v>
      </c>
    </row>
    <row r="22" spans="9:10">
      <c r="I22" s="6"/>
      <c r="J22" s="6"/>
    </row>
    <row r="23" spans="9:10">
      <c r="I23" s="7"/>
      <c r="J23" s="6"/>
    </row>
    <row r="24" spans="9:10">
      <c r="I24" s="7"/>
      <c r="J24" s="6"/>
    </row>
    <row r="25" spans="9:10">
      <c r="I25" s="8"/>
      <c r="J25" s="6"/>
    </row>
    <row r="26" spans="9:10">
      <c r="I26" s="6"/>
      <c r="J26" s="6"/>
    </row>
    <row r="27" spans="9:10">
      <c r="I27" s="6"/>
      <c r="J27" s="6"/>
    </row>
    <row r="28" spans="9:10">
      <c r="I28" s="6"/>
      <c r="J28" s="6"/>
    </row>
    <row r="29" spans="9:10">
      <c r="I29" s="6"/>
      <c r="J29" s="6"/>
    </row>
    <row r="30" spans="9:10">
      <c r="I30" s="6"/>
      <c r="J30" s="6"/>
    </row>
    <row r="31" spans="9:10">
      <c r="I31" s="6"/>
      <c r="J31" s="6"/>
    </row>
    <row r="32" spans="9:10">
      <c r="I32" s="6"/>
    </row>
    <row r="33" spans="9:9">
      <c r="I33" s="6"/>
    </row>
    <row r="34" spans="9:9">
      <c r="I34" s="6"/>
    </row>
    <row r="35" spans="9:9">
      <c r="I35" s="6"/>
    </row>
    <row r="36" spans="9:9">
      <c r="I36" s="6"/>
    </row>
    <row r="37" spans="9:9">
      <c r="I37" s="6"/>
    </row>
  </sheetData>
  <mergeCells count="3">
    <mergeCell ref="B1:D1"/>
    <mergeCell ref="E1:G1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2B19-9092-1B4E-957C-D55524E674A5}">
  <dimension ref="A1:U40"/>
  <sheetViews>
    <sheetView workbookViewId="0">
      <selection activeCell="E1" sqref="E1:G1"/>
    </sheetView>
  </sheetViews>
  <sheetFormatPr baseColWidth="10" defaultRowHeight="16"/>
  <cols>
    <col min="4" max="4" width="13.5" bestFit="1" customWidth="1"/>
  </cols>
  <sheetData>
    <row r="1" spans="1:21">
      <c r="B1" s="9" t="s">
        <v>0</v>
      </c>
      <c r="E1" s="9" t="s">
        <v>13</v>
      </c>
      <c r="H1" s="10" t="s">
        <v>16</v>
      </c>
      <c r="I1" s="10"/>
      <c r="J1" s="10"/>
      <c r="K1" s="10"/>
      <c r="L1" s="10"/>
      <c r="M1" s="10"/>
      <c r="N1" s="10"/>
    </row>
    <row r="2" spans="1:21">
      <c r="A2" s="1" t="s">
        <v>2</v>
      </c>
      <c r="B2" t="s">
        <v>3</v>
      </c>
      <c r="C2" t="s">
        <v>4</v>
      </c>
      <c r="D2" s="2" t="s">
        <v>5</v>
      </c>
      <c r="E2" t="s">
        <v>3</v>
      </c>
      <c r="F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21">
      <c r="A3" s="1">
        <v>0</v>
      </c>
      <c r="D3" s="2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5">
        <f>MAX($D3,$G3)</f>
        <v>0</v>
      </c>
      <c r="L3" s="5">
        <f>MIN($D3,$G3)</f>
        <v>0</v>
      </c>
      <c r="M3" s="5">
        <f>K3-L3</f>
        <v>0</v>
      </c>
      <c r="N3" s="4">
        <f>M3/2</f>
        <v>0</v>
      </c>
    </row>
    <row r="4" spans="1:21">
      <c r="A4" s="1">
        <v>120</v>
      </c>
      <c r="B4">
        <v>14058.258</v>
      </c>
      <c r="C4">
        <v>370.09199999999998</v>
      </c>
      <c r="D4" s="2">
        <f t="shared" ref="D4:D13" si="0">C4/(B4+C4)</f>
        <v>2.5650334237802656E-2</v>
      </c>
      <c r="E4">
        <v>8892.6810000000005</v>
      </c>
      <c r="F4">
        <v>398.678</v>
      </c>
      <c r="G4" s="2">
        <f>F4/(E4+F4)</f>
        <v>4.2908470117234733E-2</v>
      </c>
      <c r="H4" s="3">
        <f>AVERAGE(D4,G4)</f>
        <v>3.4279402177518695E-2</v>
      </c>
      <c r="I4" s="3">
        <f>STDEV(D4,G4)</f>
        <v>1.2203344910985292E-2</v>
      </c>
      <c r="J4" s="3">
        <f>STDEV(D4,G4)/SQRT(COUNT(D4,G4))</f>
        <v>8.6290679397160452E-3</v>
      </c>
      <c r="K4" s="5">
        <f>MAX($D4,$G4)</f>
        <v>4.2908470117234733E-2</v>
      </c>
      <c r="L4" s="5">
        <f>MIN($D4,$G4)</f>
        <v>2.5650334237802656E-2</v>
      </c>
      <c r="M4" s="5">
        <f>K4-L4</f>
        <v>1.7258135879432077E-2</v>
      </c>
      <c r="N4" s="4">
        <f t="shared" ref="N4:N12" si="1">M4/2</f>
        <v>8.6290679397160383E-3</v>
      </c>
    </row>
    <row r="5" spans="1:21">
      <c r="A5" s="1">
        <v>300</v>
      </c>
      <c r="B5">
        <v>14059.208000000001</v>
      </c>
      <c r="C5">
        <v>1454.134</v>
      </c>
      <c r="D5" s="2">
        <f t="shared" si="0"/>
        <v>9.3734412610770784E-2</v>
      </c>
      <c r="E5">
        <v>8928.56</v>
      </c>
      <c r="F5">
        <v>1363.548</v>
      </c>
      <c r="G5" s="2">
        <f t="shared" ref="G5:G13" si="2">F5/(E5+F5)</f>
        <v>0.13248481263507922</v>
      </c>
      <c r="H5" s="3">
        <f t="shared" ref="H5:H13" si="3">AVERAGE(D5,G5)</f>
        <v>0.113109612622925</v>
      </c>
      <c r="I5" s="3">
        <f>STDEV(D5,G5)</f>
        <v>2.7400670630879847E-2</v>
      </c>
      <c r="J5" s="3">
        <f>STDEV(D5,G5)/SQRT(COUNT(D5,G5))</f>
        <v>1.9375200012154214E-2</v>
      </c>
      <c r="K5" s="5">
        <f t="shared" ref="K4:N13" si="4">MAX($D5,$G5)</f>
        <v>0.13248481263507922</v>
      </c>
      <c r="L5" s="5">
        <f t="shared" ref="L4:O13" si="5">MIN($D5,$G5)</f>
        <v>9.3734412610770784E-2</v>
      </c>
      <c r="M5" s="5">
        <f t="shared" ref="M4:M13" si="6">K5-L5</f>
        <v>3.8750400024308435E-2</v>
      </c>
      <c r="N5" s="4">
        <f t="shared" si="1"/>
        <v>1.9375200012154217E-2</v>
      </c>
    </row>
    <row r="6" spans="1:21">
      <c r="A6" s="1">
        <v>600</v>
      </c>
      <c r="B6">
        <v>12139.550999999999</v>
      </c>
      <c r="C6">
        <v>2987.0540000000001</v>
      </c>
      <c r="D6" s="2">
        <f t="shared" si="0"/>
        <v>0.19747021886272564</v>
      </c>
      <c r="E6">
        <v>8002.4889999999996</v>
      </c>
      <c r="F6">
        <v>2541.0329999999999</v>
      </c>
      <c r="G6" s="2">
        <f t="shared" si="2"/>
        <v>0.2410041919578676</v>
      </c>
      <c r="H6" s="3">
        <f t="shared" si="3"/>
        <v>0.21923720541029662</v>
      </c>
      <c r="I6" s="3">
        <f>STDEV(D6,G6)</f>
        <v>3.0783167587567589E-2</v>
      </c>
      <c r="J6" s="3">
        <f>STDEV(D6,G6)/SQRT(COUNT(D6,G6))</f>
        <v>2.1766986547570977E-2</v>
      </c>
      <c r="K6" s="5">
        <f t="shared" si="4"/>
        <v>0.2410041919578676</v>
      </c>
      <c r="L6" s="5">
        <f t="shared" si="5"/>
        <v>0.19747021886272564</v>
      </c>
      <c r="M6" s="5">
        <f t="shared" si="6"/>
        <v>4.3533973095141953E-2</v>
      </c>
      <c r="N6" s="4">
        <f t="shared" si="1"/>
        <v>2.1766986547570977E-2</v>
      </c>
    </row>
    <row r="7" spans="1:21">
      <c r="A7" s="1">
        <v>1200</v>
      </c>
      <c r="B7">
        <v>9981.2170000000006</v>
      </c>
      <c r="C7">
        <v>5289.0749999999998</v>
      </c>
      <c r="D7" s="2">
        <f t="shared" si="0"/>
        <v>0.34636371066119753</v>
      </c>
      <c r="E7">
        <v>6556.0749999999998</v>
      </c>
      <c r="F7">
        <v>4632.0540000000001</v>
      </c>
      <c r="G7" s="2">
        <f t="shared" si="2"/>
        <v>0.41401506900751678</v>
      </c>
      <c r="H7" s="3">
        <f t="shared" si="3"/>
        <v>0.38018938983435713</v>
      </c>
      <c r="I7" s="3">
        <f>STDEV(D7,G7)</f>
        <v>4.7836734243163474E-2</v>
      </c>
      <c r="J7" s="3">
        <f>STDEV(D7,G7)/SQRT(COUNT(D7,G7))</f>
        <v>3.3825679173159616E-2</v>
      </c>
      <c r="K7" s="5">
        <f t="shared" si="4"/>
        <v>0.41401506900751678</v>
      </c>
      <c r="L7" s="5">
        <f t="shared" si="5"/>
        <v>0.34636371066119753</v>
      </c>
      <c r="M7" s="5">
        <f t="shared" si="6"/>
        <v>6.7651358346319246E-2</v>
      </c>
      <c r="N7" s="4">
        <f t="shared" si="1"/>
        <v>3.3825679173159623E-2</v>
      </c>
    </row>
    <row r="8" spans="1:21">
      <c r="A8" s="1">
        <v>1800</v>
      </c>
      <c r="B8">
        <v>8710.7309999999998</v>
      </c>
      <c r="C8">
        <v>7337.7309999999998</v>
      </c>
      <c r="D8" s="2">
        <f t="shared" si="0"/>
        <v>0.45722331523107945</v>
      </c>
      <c r="E8">
        <v>5613.8819999999996</v>
      </c>
      <c r="F8">
        <v>5230.2960000000003</v>
      </c>
      <c r="G8" s="2">
        <f t="shared" si="2"/>
        <v>0.48231373553624812</v>
      </c>
      <c r="H8" s="3">
        <f t="shared" si="3"/>
        <v>0.46976852538366376</v>
      </c>
      <c r="I8" s="3">
        <f>STDEV(D8,G8)</f>
        <v>1.7741606340605412E-2</v>
      </c>
      <c r="J8" s="3">
        <f>STDEV(D8,G8)/SQRT(COUNT(D8,G8))</f>
        <v>1.2545210152584335E-2</v>
      </c>
      <c r="K8" s="5">
        <f t="shared" si="4"/>
        <v>0.48231373553624812</v>
      </c>
      <c r="L8" s="5">
        <f t="shared" si="5"/>
        <v>0.45722331523107945</v>
      </c>
      <c r="M8" s="5">
        <f t="shared" si="6"/>
        <v>2.509042030516867E-2</v>
      </c>
      <c r="N8" s="4">
        <f t="shared" si="1"/>
        <v>1.2545210152584335E-2</v>
      </c>
    </row>
    <row r="9" spans="1:21">
      <c r="A9" s="1">
        <v>2700</v>
      </c>
      <c r="B9">
        <v>6230.2460000000001</v>
      </c>
      <c r="C9">
        <v>8331.6810000000005</v>
      </c>
      <c r="D9" s="2">
        <f t="shared" si="0"/>
        <v>0.57215511381151685</v>
      </c>
      <c r="E9">
        <v>4486.2250000000004</v>
      </c>
      <c r="F9">
        <v>7210.4179999999997</v>
      </c>
      <c r="G9" s="2">
        <f t="shared" si="2"/>
        <v>0.61645191701584801</v>
      </c>
      <c r="H9" s="3">
        <f t="shared" si="3"/>
        <v>0.59430351541368243</v>
      </c>
      <c r="I9" s="3">
        <f>STDEV(D9,G9)</f>
        <v>3.1322569930668551E-2</v>
      </c>
      <c r="J9" s="3">
        <f>STDEV(D9,G9)/SQRT(COUNT(D9,G9))</f>
        <v>2.2148401602165579E-2</v>
      </c>
      <c r="K9" s="5">
        <f t="shared" si="4"/>
        <v>0.61645191701584801</v>
      </c>
      <c r="L9" s="5">
        <f t="shared" si="5"/>
        <v>0.57215511381151685</v>
      </c>
      <c r="M9" s="5">
        <f t="shared" si="6"/>
        <v>4.4296803204331159E-2</v>
      </c>
      <c r="N9" s="4">
        <f t="shared" si="1"/>
        <v>2.2148401602165579E-2</v>
      </c>
    </row>
    <row r="10" spans="1:21">
      <c r="A10" s="1">
        <v>3600</v>
      </c>
      <c r="B10">
        <v>5359.61</v>
      </c>
      <c r="C10">
        <v>10975.116</v>
      </c>
      <c r="D10" s="2">
        <f t="shared" si="0"/>
        <v>0.67188858876481927</v>
      </c>
      <c r="E10">
        <v>3611.518</v>
      </c>
      <c r="F10">
        <v>6919.7110000000002</v>
      </c>
      <c r="G10" s="2">
        <f t="shared" si="2"/>
        <v>0.65706585622627711</v>
      </c>
      <c r="H10" s="3">
        <f t="shared" si="3"/>
        <v>0.66447722249554819</v>
      </c>
      <c r="I10" s="3">
        <f>STDEV(D10,G10)</f>
        <v>1.048125469371765E-2</v>
      </c>
      <c r="J10" s="3">
        <f>STDEV(D10,G10)/SQRT(COUNT(D10,G10))</f>
        <v>7.4113662692710802E-3</v>
      </c>
      <c r="K10" s="5">
        <f t="shared" si="4"/>
        <v>0.67188858876481927</v>
      </c>
      <c r="L10" s="5">
        <f t="shared" si="5"/>
        <v>0.65706585622627711</v>
      </c>
      <c r="M10" s="5">
        <f t="shared" si="6"/>
        <v>1.482273253854216E-2</v>
      </c>
      <c r="N10" s="4">
        <f t="shared" si="1"/>
        <v>7.4113662692710802E-3</v>
      </c>
    </row>
    <row r="11" spans="1:21">
      <c r="A11" s="1">
        <v>5400</v>
      </c>
      <c r="B11">
        <v>3502.0540000000001</v>
      </c>
      <c r="C11">
        <v>10984.924000000001</v>
      </c>
      <c r="D11" s="2">
        <f t="shared" si="0"/>
        <v>0.75826193703062161</v>
      </c>
      <c r="E11">
        <v>2590.569</v>
      </c>
      <c r="F11">
        <v>9396.7819999999992</v>
      </c>
      <c r="G11" s="2">
        <f t="shared" si="2"/>
        <v>0.78389145358303103</v>
      </c>
      <c r="H11" s="3">
        <f t="shared" si="3"/>
        <v>0.77107669530682632</v>
      </c>
      <c r="I11" s="3">
        <f>STDEV(D11,G11)</f>
        <v>1.8122804952741562E-2</v>
      </c>
      <c r="J11" s="3">
        <f>STDEV(D11,G11)/SQRT(COUNT(D11,G11))</f>
        <v>1.2814758276204707E-2</v>
      </c>
      <c r="K11" s="5">
        <f t="shared" si="4"/>
        <v>0.78389145358303103</v>
      </c>
      <c r="L11" s="5">
        <f t="shared" si="5"/>
        <v>0.75826193703062161</v>
      </c>
      <c r="M11" s="5">
        <f t="shared" si="6"/>
        <v>2.5629516552409415E-2</v>
      </c>
      <c r="N11" s="4">
        <f t="shared" si="1"/>
        <v>1.2814758276204707E-2</v>
      </c>
    </row>
    <row r="12" spans="1:21">
      <c r="A12" s="1">
        <v>7200</v>
      </c>
      <c r="B12">
        <v>2881.8820000000001</v>
      </c>
      <c r="C12">
        <v>10610.852999999999</v>
      </c>
      <c r="D12" s="2">
        <f t="shared" si="0"/>
        <v>0.78641231744342421</v>
      </c>
      <c r="E12">
        <v>1672.6690000000001</v>
      </c>
      <c r="F12">
        <v>9345.9030000000002</v>
      </c>
      <c r="G12" s="2">
        <f t="shared" si="2"/>
        <v>0.84819548304444536</v>
      </c>
      <c r="H12" s="3">
        <f t="shared" si="3"/>
        <v>0.81730390024393484</v>
      </c>
      <c r="I12" s="3">
        <f>STDEV(D12,G12)</f>
        <v>4.3687295359653495E-2</v>
      </c>
      <c r="J12" s="3">
        <f>STDEV(D12,G12)/SQRT(COUNT(D12,G12))</f>
        <v>3.0891582800510575E-2</v>
      </c>
      <c r="K12" s="5">
        <f t="shared" si="4"/>
        <v>0.84819548304444536</v>
      </c>
      <c r="L12" s="5">
        <f t="shared" si="5"/>
        <v>0.78641231744342421</v>
      </c>
      <c r="M12" s="5">
        <f t="shared" si="6"/>
        <v>6.1783165601021151E-2</v>
      </c>
      <c r="N12" s="4">
        <f t="shared" si="1"/>
        <v>3.0891582800510575E-2</v>
      </c>
    </row>
    <row r="13" spans="1:21">
      <c r="A13" s="1">
        <v>10800</v>
      </c>
      <c r="B13">
        <v>3235.2959999999998</v>
      </c>
      <c r="C13">
        <v>13776.772999999999</v>
      </c>
      <c r="D13" s="2">
        <f t="shared" si="0"/>
        <v>0.8098234847272251</v>
      </c>
      <c r="E13">
        <v>1284.7190000000001</v>
      </c>
      <c r="F13">
        <v>9850.61</v>
      </c>
      <c r="G13" s="2">
        <f t="shared" si="2"/>
        <v>0.88462675867053409</v>
      </c>
      <c r="H13" s="3">
        <f t="shared" si="3"/>
        <v>0.84722512169887954</v>
      </c>
      <c r="I13" s="3">
        <f>STDEV(D13,G13)</f>
        <v>5.2893902260268764E-2</v>
      </c>
      <c r="J13" s="3">
        <f>STDEV(D13,G13)/SQRT(COUNT(D13,G13))</f>
        <v>3.7401636971654495E-2</v>
      </c>
      <c r="K13" s="5">
        <f t="shared" si="4"/>
        <v>0.88462675867053409</v>
      </c>
      <c r="L13" s="5">
        <f t="shared" si="5"/>
        <v>0.8098234847272251</v>
      </c>
      <c r="M13" s="5">
        <f t="shared" si="6"/>
        <v>7.480327394330899E-2</v>
      </c>
      <c r="N13" s="4">
        <f>M13/2</f>
        <v>3.7401636971654495E-2</v>
      </c>
    </row>
    <row r="16" spans="1:21">
      <c r="S16">
        <v>7916.1459999999997</v>
      </c>
      <c r="T16" s="6" cm="1">
        <f t="array" ref="T16">INDEX($S$16:$S$35,ROWS(T16:T$16)*2-1)</f>
        <v>7916.1459999999997</v>
      </c>
      <c r="U16" s="6" cm="1">
        <f t="array" ref="U16">INDEX($S$16:$S$35,ROWS(U16:U$16)*2)</f>
        <v>2246.8609999999999</v>
      </c>
    </row>
    <row r="17" spans="12:21">
      <c r="S17">
        <v>2246.8609999999999</v>
      </c>
      <c r="T17" s="6" cm="1">
        <f t="array" ref="T17">INDEX($S$16:$S$35,ROWS(T$16:T17)*2-1)</f>
        <v>6418.2460000000001</v>
      </c>
      <c r="U17" s="6" cm="1">
        <f t="array" ref="U17">INDEX($S$16:$S$35,ROWS(U$16:U17)*2)</f>
        <v>4629.0540000000001</v>
      </c>
    </row>
    <row r="18" spans="12:21">
      <c r="S18">
        <v>6418.2460000000001</v>
      </c>
      <c r="T18" s="6" cm="1">
        <f t="array" ref="T18">INDEX($S$16:$S$35,ROWS(T$16:T18)*2-1)</f>
        <v>4156.6400000000003</v>
      </c>
      <c r="U18" s="6" cm="1">
        <f t="array" ref="U18">INDEX($S$16:$S$35,ROWS(U$16:U18)*2)</f>
        <v>6713.125</v>
      </c>
    </row>
    <row r="19" spans="12:21">
      <c r="S19">
        <v>4629.0540000000001</v>
      </c>
      <c r="T19" s="6" cm="1">
        <f t="array" ref="T19">INDEX($S$16:$S$35,ROWS(T$16:T19)*2-1)</f>
        <v>2615.569</v>
      </c>
      <c r="U19" s="6" cm="1">
        <f t="array" ref="U19">INDEX($S$16:$S$35,ROWS(U$16:U19)*2)</f>
        <v>8471.61</v>
      </c>
    </row>
    <row r="20" spans="12:21">
      <c r="S20">
        <v>4156.6400000000003</v>
      </c>
      <c r="T20" s="6" cm="1">
        <f t="array" ref="T20">INDEX($S$16:$S$35,ROWS(T$16:T20)*2-1)</f>
        <v>1784.0830000000001</v>
      </c>
      <c r="U20" s="6" cm="1">
        <f t="array" ref="U20">INDEX($S$16:$S$35,ROWS(U$16:U20)*2)</f>
        <v>8726.3169999999991</v>
      </c>
    </row>
    <row r="21" spans="12:21">
      <c r="L21" s="6"/>
      <c r="M21" s="6"/>
      <c r="S21">
        <v>6713.125</v>
      </c>
      <c r="T21" s="6" cm="1">
        <f t="array" ref="T21">INDEX($S$16:$S$35,ROWS(T$16:T21)*2-1)</f>
        <v>1554.376</v>
      </c>
      <c r="U21" s="6" cm="1">
        <f t="array" ref="U21">INDEX($S$16:$S$35,ROWS(U$16:U21)*2)</f>
        <v>11507.217000000001</v>
      </c>
    </row>
    <row r="22" spans="12:21">
      <c r="L22" s="6"/>
      <c r="M22" s="6"/>
      <c r="S22">
        <v>2615.569</v>
      </c>
      <c r="T22" s="6" cm="1">
        <f t="array" ref="T22">INDEX($S$16:$S$35,ROWS(T$16:T22)*2-1)</f>
        <v>941.06200000000001</v>
      </c>
      <c r="U22" s="6" cm="1">
        <f t="array" ref="U22">INDEX($S$16:$S$35,ROWS(U$16:U22)*2)</f>
        <v>10318.681</v>
      </c>
    </row>
    <row r="23" spans="12:21">
      <c r="L23" s="6"/>
      <c r="M23" s="6"/>
      <c r="S23">
        <v>8471.61</v>
      </c>
      <c r="T23" s="6" cm="1">
        <f t="array" ref="T23">INDEX($S$16:$S$35,ROWS(T$16:T23)*2-1)</f>
        <v>830.82</v>
      </c>
      <c r="U23" s="6" cm="1">
        <f t="array" ref="U23">INDEX($S$16:$S$35,ROWS(U$16:U23)*2)</f>
        <v>10387.51</v>
      </c>
    </row>
    <row r="24" spans="12:21">
      <c r="L24" s="6"/>
      <c r="M24" s="6"/>
      <c r="S24">
        <v>1784.0830000000001</v>
      </c>
      <c r="T24" s="6" cm="1">
        <f t="array" ref="T24">INDEX($S$16:$S$35,ROWS(T$16:T24)*2-1)</f>
        <v>703.16300000000001</v>
      </c>
      <c r="U24" s="6" cm="1">
        <f t="array" ref="U24">INDEX($S$16:$S$35,ROWS(U$16:U24)*2)</f>
        <v>10725.045</v>
      </c>
    </row>
    <row r="25" spans="12:21">
      <c r="L25" s="6"/>
      <c r="M25" s="6"/>
      <c r="S25">
        <v>8726.3169999999991</v>
      </c>
      <c r="T25" s="6" cm="1">
        <f t="array" ref="T25">INDEX($S$16:$S$35,ROWS(T$16:T25)*2-1)</f>
        <v>672.74900000000002</v>
      </c>
      <c r="U25" s="6" cm="1">
        <f t="array" ref="U25">INDEX($S$16:$S$35,ROWS(U$16:U25)*2)</f>
        <v>8755.0239999999994</v>
      </c>
    </row>
    <row r="26" spans="12:21">
      <c r="L26" s="6"/>
      <c r="M26" s="6"/>
      <c r="S26">
        <v>1554.376</v>
      </c>
      <c r="T26" s="6" t="e" cm="1">
        <f t="array" ref="T26">INDEX($S$16:$S$35,ROWS(T$16:T26)*2-1)</f>
        <v>#REF!</v>
      </c>
      <c r="U26" s="6" t="e" cm="1">
        <f t="array" ref="U26">INDEX($S$16:$S$35,ROWS(U$16:U26)*2)</f>
        <v>#REF!</v>
      </c>
    </row>
    <row r="27" spans="12:21">
      <c r="L27" s="6"/>
      <c r="M27" s="6"/>
      <c r="S27">
        <v>11507.217000000001</v>
      </c>
      <c r="T27" s="6" t="e" cm="1">
        <f t="array" ref="T27">INDEX($S$16:$S$35,ROWS(T$16:T27)*2-1)</f>
        <v>#REF!</v>
      </c>
      <c r="U27" s="6" t="e" cm="1">
        <f t="array" ref="U27">INDEX($S$16:$S$35,ROWS(U$16:U27)*2)</f>
        <v>#REF!</v>
      </c>
    </row>
    <row r="28" spans="12:21">
      <c r="L28" s="6"/>
      <c r="M28" s="6"/>
      <c r="S28">
        <v>941.06200000000001</v>
      </c>
      <c r="T28" s="6" t="e" cm="1">
        <f t="array" ref="T28">INDEX($S$16:$S$35,ROWS(T$16:T28)*2-1)</f>
        <v>#REF!</v>
      </c>
      <c r="U28" s="6" t="e" cm="1">
        <f t="array" ref="U28">INDEX($S$16:$S$35,ROWS(U$16:U28)*2)</f>
        <v>#REF!</v>
      </c>
    </row>
    <row r="29" spans="12:21">
      <c r="L29" s="6"/>
      <c r="M29" s="6"/>
      <c r="S29">
        <v>10318.681</v>
      </c>
      <c r="T29" s="6" t="e" cm="1">
        <f t="array" ref="T29">INDEX($S$16:$S$35,ROWS(T$16:T29)*2-1)</f>
        <v>#REF!</v>
      </c>
      <c r="U29" s="6" t="e" cm="1">
        <f t="array" ref="U29">INDEX($S$16:$S$35,ROWS(U$16:U29)*2)</f>
        <v>#REF!</v>
      </c>
    </row>
    <row r="30" spans="12:21">
      <c r="L30" s="6"/>
      <c r="M30" s="6"/>
      <c r="S30">
        <v>830.82</v>
      </c>
      <c r="T30" s="6" t="e" cm="1">
        <f t="array" ref="T30">INDEX($S$16:$S$35,ROWS(T$16:T30)*2-1)</f>
        <v>#REF!</v>
      </c>
      <c r="U30" s="6" t="e" cm="1">
        <f t="array" ref="U30">INDEX($S$16:$S$35,ROWS(U$16:U30)*2)</f>
        <v>#REF!</v>
      </c>
    </row>
    <row r="31" spans="12:21">
      <c r="L31" s="6"/>
      <c r="M31" s="6"/>
      <c r="S31">
        <v>10387.51</v>
      </c>
      <c r="T31" s="6" t="e" cm="1">
        <f t="array" ref="T31">INDEX($S$16:$S$35,ROWS(T$16:T31)*2-1)</f>
        <v>#REF!</v>
      </c>
      <c r="U31" s="6" t="e" cm="1">
        <f t="array" ref="U31">INDEX($S$16:$S$35,ROWS(U$16:U31)*2)</f>
        <v>#REF!</v>
      </c>
    </row>
    <row r="32" spans="12:21">
      <c r="L32" s="6"/>
      <c r="S32">
        <v>703.16300000000001</v>
      </c>
      <c r="T32" s="6" t="e" cm="1">
        <f t="array" ref="T32">INDEX($S$16:$S$35,ROWS(T$16:T32)*2-1)</f>
        <v>#REF!</v>
      </c>
      <c r="U32" s="6" t="e" cm="1">
        <f t="array" ref="U32">INDEX($S$16:$S$35,ROWS(U$16:U32)*2)</f>
        <v>#REF!</v>
      </c>
    </row>
    <row r="33" spans="12:21">
      <c r="L33" s="6"/>
      <c r="S33">
        <v>10725.045</v>
      </c>
      <c r="T33" s="6" t="e" cm="1">
        <f t="array" ref="T33">INDEX($S$16:$S$35,ROWS(T$16:T33)*2-1)</f>
        <v>#REF!</v>
      </c>
      <c r="U33" s="6" t="e" cm="1">
        <f t="array" ref="U33">INDEX($S$16:$S$35,ROWS(U$16:U33)*2)</f>
        <v>#REF!</v>
      </c>
    </row>
    <row r="34" spans="12:21">
      <c r="L34" s="6"/>
      <c r="S34">
        <v>672.74900000000002</v>
      </c>
      <c r="T34" s="6" t="e" cm="1">
        <f t="array" ref="T34">INDEX($S$16:$S$35,ROWS(T$16:T34)*2-1)</f>
        <v>#REF!</v>
      </c>
      <c r="U34" s="6" t="e" cm="1">
        <f t="array" ref="U34">INDEX($S$16:$S$35,ROWS(U$16:U34)*2)</f>
        <v>#REF!</v>
      </c>
    </row>
    <row r="35" spans="12:21">
      <c r="L35" s="6"/>
      <c r="S35">
        <v>8755.0239999999994</v>
      </c>
      <c r="T35" s="6" t="e" cm="1">
        <f t="array" ref="T35">INDEX($S$16:$S$35,ROWS(T$16:T35)*2-1)</f>
        <v>#REF!</v>
      </c>
      <c r="U35" s="6" t="e" cm="1">
        <f t="array" ref="U35">INDEX($S$16:$S$35,ROWS(U$16:U35)*2)</f>
        <v>#REF!</v>
      </c>
    </row>
    <row r="36" spans="12:21">
      <c r="L36" s="6"/>
    </row>
    <row r="37" spans="12:21">
      <c r="L37" s="6"/>
    </row>
    <row r="38" spans="12:21">
      <c r="L38" s="6"/>
    </row>
    <row r="39" spans="12:21">
      <c r="L39" s="6"/>
    </row>
    <row r="40" spans="12:21">
      <c r="L40" s="6"/>
    </row>
  </sheetData>
  <mergeCells count="1"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AE56-BC6D-6648-AA4E-76BE20CD5DAC}">
  <dimension ref="A1:K13"/>
  <sheetViews>
    <sheetView workbookViewId="0">
      <selection activeCell="E1" sqref="E1:K1"/>
    </sheetView>
  </sheetViews>
  <sheetFormatPr baseColWidth="10" defaultRowHeight="16"/>
  <sheetData>
    <row r="1" spans="1:11">
      <c r="B1" s="9" t="s">
        <v>15</v>
      </c>
      <c r="E1" s="10" t="s">
        <v>16</v>
      </c>
      <c r="F1" s="10"/>
      <c r="G1" s="10"/>
      <c r="H1" s="10"/>
      <c r="I1" s="10"/>
      <c r="J1" s="10"/>
      <c r="K1" s="10"/>
    </row>
    <row r="2" spans="1:11">
      <c r="A2" s="1" t="s">
        <v>2</v>
      </c>
      <c r="B2" t="s">
        <v>3</v>
      </c>
      <c r="C2" t="s">
        <v>4</v>
      </c>
      <c r="D2" s="2" t="s">
        <v>5</v>
      </c>
      <c r="E2" s="3" t="s">
        <v>6</v>
      </c>
      <c r="F2" s="3" t="s">
        <v>7</v>
      </c>
      <c r="G2" s="3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0</v>
      </c>
      <c r="D3" s="2">
        <v>0</v>
      </c>
      <c r="E3" s="3">
        <f>AVERAGE(A3,D3)</f>
        <v>0</v>
      </c>
      <c r="F3" s="3">
        <f>STDEV(A3,D3)</f>
        <v>0</v>
      </c>
      <c r="G3" s="3">
        <f>STDEV(A3,D3)/SQRT(COUNT(A3,D3))</f>
        <v>0</v>
      </c>
      <c r="H3" s="5">
        <f>MAX($D3,$G3)</f>
        <v>0</v>
      </c>
      <c r="I3" s="5">
        <f>MIN($D3,$G3)</f>
        <v>0</v>
      </c>
      <c r="J3" s="5">
        <f>H3-I3</f>
        <v>0</v>
      </c>
      <c r="K3" s="4">
        <f>J3/2</f>
        <v>0</v>
      </c>
    </row>
    <row r="4" spans="1:11">
      <c r="A4" s="1">
        <v>120</v>
      </c>
      <c r="B4">
        <v>7916.1459999999997</v>
      </c>
      <c r="C4">
        <v>2246.8609999999999</v>
      </c>
      <c r="D4" s="2">
        <f>C4/(B4+C4)</f>
        <v>0.22108230369220447</v>
      </c>
      <c r="E4" s="3">
        <f>AVERAGE(D4)</f>
        <v>0.22108230369220447</v>
      </c>
      <c r="F4" s="3" t="e">
        <f>STDEV(D4)</f>
        <v>#DIV/0!</v>
      </c>
      <c r="G4" s="3" t="e">
        <f>STDEV(D4)/SQRT(COUNT(D4))</f>
        <v>#DIV/0!</v>
      </c>
      <c r="H4" s="5">
        <f>MAX($D4)</f>
        <v>0.22108230369220447</v>
      </c>
      <c r="I4" s="5">
        <f>MIN($D4)</f>
        <v>0.22108230369220447</v>
      </c>
      <c r="J4" s="5">
        <f>H4-I4</f>
        <v>0</v>
      </c>
      <c r="K4" s="4">
        <f t="shared" ref="K4:K12" si="0">J4/2</f>
        <v>0</v>
      </c>
    </row>
    <row r="5" spans="1:11">
      <c r="A5" s="1">
        <v>300</v>
      </c>
      <c r="B5">
        <v>6418.2460000000001</v>
      </c>
      <c r="C5">
        <v>4629.0540000000001</v>
      </c>
      <c r="D5" s="2">
        <f t="shared" ref="D5:D13" si="1">C5/(B5+C5)</f>
        <v>0.41902129932200632</v>
      </c>
      <c r="E5" s="3">
        <f t="shared" ref="E5:E13" si="2">AVERAGE(D5)</f>
        <v>0.41902129932200632</v>
      </c>
      <c r="F5" s="3" t="e">
        <f t="shared" ref="F5:F13" si="3">STDEV(D5)</f>
        <v>#DIV/0!</v>
      </c>
      <c r="G5" s="3" t="e">
        <f t="shared" ref="G5:G13" si="4">STDEV(D5)/SQRT(COUNT(D5))</f>
        <v>#DIV/0!</v>
      </c>
      <c r="H5" s="5">
        <f t="shared" ref="H5:H13" si="5">MAX($D5)</f>
        <v>0.41902129932200632</v>
      </c>
      <c r="I5" s="5">
        <f t="shared" ref="I5:I13" si="6">MIN($D5)</f>
        <v>0.41902129932200632</v>
      </c>
      <c r="J5" s="5">
        <f t="shared" ref="J5:J13" si="7">H5-I5</f>
        <v>0</v>
      </c>
      <c r="K5" s="4">
        <f t="shared" si="0"/>
        <v>0</v>
      </c>
    </row>
    <row r="6" spans="1:11">
      <c r="A6" s="1">
        <v>600</v>
      </c>
      <c r="B6">
        <v>4156.6400000000003</v>
      </c>
      <c r="C6">
        <v>6713.125</v>
      </c>
      <c r="D6" s="2">
        <f t="shared" si="1"/>
        <v>0.61759614858278911</v>
      </c>
      <c r="E6" s="3">
        <f t="shared" si="2"/>
        <v>0.61759614858278911</v>
      </c>
      <c r="F6" s="3" t="e">
        <f t="shared" si="3"/>
        <v>#DIV/0!</v>
      </c>
      <c r="G6" s="3" t="e">
        <f t="shared" si="4"/>
        <v>#DIV/0!</v>
      </c>
      <c r="H6" s="5">
        <f t="shared" si="5"/>
        <v>0.61759614858278911</v>
      </c>
      <c r="I6" s="5">
        <f t="shared" si="6"/>
        <v>0.61759614858278911</v>
      </c>
      <c r="J6" s="5">
        <f t="shared" si="7"/>
        <v>0</v>
      </c>
      <c r="K6" s="4">
        <f t="shared" si="0"/>
        <v>0</v>
      </c>
    </row>
    <row r="7" spans="1:11">
      <c r="A7" s="1">
        <v>1200</v>
      </c>
      <c r="B7">
        <v>2615.569</v>
      </c>
      <c r="C7">
        <v>8471.61</v>
      </c>
      <c r="D7" s="2">
        <f t="shared" si="1"/>
        <v>0.76409066724727726</v>
      </c>
      <c r="E7" s="3">
        <f t="shared" si="2"/>
        <v>0.76409066724727726</v>
      </c>
      <c r="F7" s="3" t="e">
        <f t="shared" si="3"/>
        <v>#DIV/0!</v>
      </c>
      <c r="G7" s="3" t="e">
        <f t="shared" si="4"/>
        <v>#DIV/0!</v>
      </c>
      <c r="H7" s="5">
        <f t="shared" si="5"/>
        <v>0.76409066724727726</v>
      </c>
      <c r="I7" s="5">
        <f t="shared" si="6"/>
        <v>0.76409066724727726</v>
      </c>
      <c r="J7" s="5">
        <f t="shared" si="7"/>
        <v>0</v>
      </c>
      <c r="K7" s="4">
        <f t="shared" si="0"/>
        <v>0</v>
      </c>
    </row>
    <row r="8" spans="1:11">
      <c r="A8" s="1">
        <v>1800</v>
      </c>
      <c r="B8">
        <v>1784.0830000000001</v>
      </c>
      <c r="C8">
        <v>8726.3169999999991</v>
      </c>
      <c r="D8" s="2">
        <f t="shared" si="1"/>
        <v>0.83025546125742111</v>
      </c>
      <c r="E8" s="3">
        <f t="shared" si="2"/>
        <v>0.83025546125742111</v>
      </c>
      <c r="F8" s="3" t="e">
        <f t="shared" si="3"/>
        <v>#DIV/0!</v>
      </c>
      <c r="G8" s="3" t="e">
        <f t="shared" si="4"/>
        <v>#DIV/0!</v>
      </c>
      <c r="H8" s="5">
        <f t="shared" si="5"/>
        <v>0.83025546125742111</v>
      </c>
      <c r="I8" s="5">
        <f t="shared" si="6"/>
        <v>0.83025546125742111</v>
      </c>
      <c r="J8" s="5">
        <f t="shared" si="7"/>
        <v>0</v>
      </c>
      <c r="K8" s="4">
        <f t="shared" si="0"/>
        <v>0</v>
      </c>
    </row>
    <row r="9" spans="1:11">
      <c r="A9" s="1">
        <v>2700</v>
      </c>
      <c r="B9">
        <v>1554.376</v>
      </c>
      <c r="C9">
        <v>11507.217000000001</v>
      </c>
      <c r="D9" s="2">
        <f t="shared" si="1"/>
        <v>0.88099644507373642</v>
      </c>
      <c r="E9" s="3">
        <f t="shared" si="2"/>
        <v>0.88099644507373642</v>
      </c>
      <c r="F9" s="3" t="e">
        <f t="shared" si="3"/>
        <v>#DIV/0!</v>
      </c>
      <c r="G9" s="3" t="e">
        <f t="shared" si="4"/>
        <v>#DIV/0!</v>
      </c>
      <c r="H9" s="5">
        <f t="shared" si="5"/>
        <v>0.88099644507373642</v>
      </c>
      <c r="I9" s="5">
        <f t="shared" si="6"/>
        <v>0.88099644507373642</v>
      </c>
      <c r="J9" s="5">
        <f t="shared" si="7"/>
        <v>0</v>
      </c>
      <c r="K9" s="4">
        <f t="shared" si="0"/>
        <v>0</v>
      </c>
    </row>
    <row r="10" spans="1:11">
      <c r="A10" s="1">
        <v>3600</v>
      </c>
      <c r="B10">
        <v>941.06200000000001</v>
      </c>
      <c r="C10">
        <v>10318.681</v>
      </c>
      <c r="D10" s="2">
        <f t="shared" si="1"/>
        <v>0.9164224263377948</v>
      </c>
      <c r="E10" s="3">
        <f t="shared" si="2"/>
        <v>0.9164224263377948</v>
      </c>
      <c r="F10" s="3" t="e">
        <f t="shared" si="3"/>
        <v>#DIV/0!</v>
      </c>
      <c r="G10" s="3" t="e">
        <f t="shared" si="4"/>
        <v>#DIV/0!</v>
      </c>
      <c r="H10" s="5">
        <f t="shared" si="5"/>
        <v>0.9164224263377948</v>
      </c>
      <c r="I10" s="5">
        <f t="shared" si="6"/>
        <v>0.9164224263377948</v>
      </c>
      <c r="J10" s="5">
        <f t="shared" si="7"/>
        <v>0</v>
      </c>
      <c r="K10" s="4">
        <f t="shared" si="0"/>
        <v>0</v>
      </c>
    </row>
    <row r="11" spans="1:11">
      <c r="A11" s="1">
        <v>5400</v>
      </c>
      <c r="B11">
        <v>830.82</v>
      </c>
      <c r="C11">
        <v>10387.51</v>
      </c>
      <c r="D11" s="2">
        <f t="shared" si="1"/>
        <v>0.92594084859332892</v>
      </c>
      <c r="E11" s="3">
        <f t="shared" si="2"/>
        <v>0.92594084859332892</v>
      </c>
      <c r="F11" s="3" t="e">
        <f t="shared" si="3"/>
        <v>#DIV/0!</v>
      </c>
      <c r="G11" s="3" t="e">
        <f t="shared" si="4"/>
        <v>#DIV/0!</v>
      </c>
      <c r="H11" s="5">
        <f t="shared" si="5"/>
        <v>0.92594084859332892</v>
      </c>
      <c r="I11" s="5">
        <f t="shared" si="6"/>
        <v>0.92594084859332892</v>
      </c>
      <c r="J11" s="5">
        <f t="shared" si="7"/>
        <v>0</v>
      </c>
      <c r="K11" s="4">
        <f t="shared" si="0"/>
        <v>0</v>
      </c>
    </row>
    <row r="12" spans="1:11">
      <c r="A12" s="1">
        <v>7200</v>
      </c>
      <c r="B12">
        <v>703.16300000000001</v>
      </c>
      <c r="C12">
        <v>10725.045</v>
      </c>
      <c r="D12" s="2">
        <f t="shared" si="1"/>
        <v>0.93847128088673215</v>
      </c>
      <c r="E12" s="3">
        <f t="shared" si="2"/>
        <v>0.93847128088673215</v>
      </c>
      <c r="F12" s="3" t="e">
        <f t="shared" si="3"/>
        <v>#DIV/0!</v>
      </c>
      <c r="G12" s="3" t="e">
        <f t="shared" si="4"/>
        <v>#DIV/0!</v>
      </c>
      <c r="H12" s="5">
        <f t="shared" si="5"/>
        <v>0.93847128088673215</v>
      </c>
      <c r="I12" s="5">
        <f t="shared" si="6"/>
        <v>0.93847128088673215</v>
      </c>
      <c r="J12" s="5">
        <f t="shared" si="7"/>
        <v>0</v>
      </c>
      <c r="K12" s="4">
        <f t="shared" si="0"/>
        <v>0</v>
      </c>
    </row>
    <row r="13" spans="1:11">
      <c r="A13" s="1">
        <v>10800</v>
      </c>
      <c r="B13">
        <v>672.74900000000002</v>
      </c>
      <c r="C13">
        <v>8755.0239999999994</v>
      </c>
      <c r="D13" s="2">
        <f t="shared" si="1"/>
        <v>0.92864179059041829</v>
      </c>
      <c r="E13" s="3">
        <f t="shared" si="2"/>
        <v>0.92864179059041829</v>
      </c>
      <c r="F13" s="3" t="e">
        <f t="shared" si="3"/>
        <v>#DIV/0!</v>
      </c>
      <c r="G13" s="3" t="e">
        <f t="shared" si="4"/>
        <v>#DIV/0!</v>
      </c>
      <c r="H13" s="5">
        <f t="shared" si="5"/>
        <v>0.92864179059041829</v>
      </c>
      <c r="I13" s="5">
        <f t="shared" si="6"/>
        <v>0.92864179059041829</v>
      </c>
      <c r="J13" s="5">
        <f t="shared" si="7"/>
        <v>0</v>
      </c>
      <c r="K13" s="4">
        <f>J13/2</f>
        <v>0</v>
      </c>
    </row>
  </sheetData>
  <mergeCells count="1">
    <mergeCell ref="E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7B7DE-B8A4-D449-957B-001590E19BF0}">
  <dimension ref="A1:N13"/>
  <sheetViews>
    <sheetView tabSelected="1" workbookViewId="0">
      <selection activeCell="B1" sqref="B1:D1"/>
    </sheetView>
  </sheetViews>
  <sheetFormatPr baseColWidth="10" defaultRowHeight="16"/>
  <cols>
    <col min="4" max="4" width="13.83203125" bestFit="1" customWidth="1"/>
    <col min="7" max="7" width="13.83203125" bestFit="1" customWidth="1"/>
  </cols>
  <sheetData>
    <row r="1" spans="1:14">
      <c r="B1" s="10" t="s">
        <v>18</v>
      </c>
      <c r="C1" s="10"/>
      <c r="D1" s="10"/>
      <c r="E1" s="10" t="s">
        <v>17</v>
      </c>
      <c r="F1" s="10"/>
      <c r="G1" s="10"/>
      <c r="H1" s="10" t="s">
        <v>16</v>
      </c>
      <c r="I1" s="10"/>
      <c r="J1" s="10"/>
      <c r="K1" s="10"/>
      <c r="L1" s="10"/>
      <c r="M1" s="10"/>
      <c r="N1" s="10"/>
    </row>
    <row r="2" spans="1:14">
      <c r="A2" s="1" t="s">
        <v>2</v>
      </c>
      <c r="B2" t="s">
        <v>3</v>
      </c>
      <c r="C2" t="s">
        <v>4</v>
      </c>
      <c r="D2" s="2" t="s">
        <v>5</v>
      </c>
      <c r="E2" t="s">
        <v>3</v>
      </c>
      <c r="F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>
      <c r="A3" s="1">
        <v>0</v>
      </c>
      <c r="D3" s="2">
        <v>0</v>
      </c>
      <c r="G3" s="2">
        <v>0</v>
      </c>
      <c r="H3" s="3">
        <f>AVERAGE(D3,G3)</f>
        <v>0</v>
      </c>
      <c r="I3" s="3">
        <f>STDEV(D3,G3)</f>
        <v>0</v>
      </c>
      <c r="J3" s="3">
        <f>STDEV(D3,G3)/SQRT(COUNT(D3,G3))</f>
        <v>0</v>
      </c>
      <c r="K3" s="5">
        <f>MAX($D3,$G3)</f>
        <v>0</v>
      </c>
      <c r="L3" s="5">
        <f>MIN($D3,$G3)</f>
        <v>0</v>
      </c>
      <c r="M3" s="5">
        <f>K3-L3</f>
        <v>0</v>
      </c>
      <c r="N3" s="4">
        <f>M3/2</f>
        <v>0</v>
      </c>
    </row>
    <row r="4" spans="1:14">
      <c r="A4" s="1">
        <v>120</v>
      </c>
      <c r="B4">
        <v>10742.823</v>
      </c>
      <c r="C4">
        <v>2054.154</v>
      </c>
      <c r="D4" s="2">
        <v>0.16051869125028512</v>
      </c>
      <c r="E4">
        <v>7435.5810000000001</v>
      </c>
      <c r="F4">
        <v>1246.82</v>
      </c>
      <c r="G4" s="2">
        <v>0.14360313466286573</v>
      </c>
      <c r="H4" s="3">
        <f t="shared" ref="H4:H13" si="0">AVERAGE(D4,G4)</f>
        <v>0.15206091295657542</v>
      </c>
      <c r="I4" s="3">
        <f t="shared" ref="I4:I13" si="1">STDEV(D4,G4)</f>
        <v>1.1961104770509025E-2</v>
      </c>
      <c r="J4" s="3">
        <f t="shared" ref="J4:J13" si="2">STDEV(D4,G4)/SQRT(COUNT(D4,G4))</f>
        <v>8.4577782937096946E-3</v>
      </c>
      <c r="K4" s="5">
        <f t="shared" ref="K4:K13" si="3">MAX($D4,$G4)</f>
        <v>0.16051869125028512</v>
      </c>
      <c r="L4" s="5">
        <f t="shared" ref="L4:L13" si="4">MIN($D4,$G4)</f>
        <v>0.14360313466286573</v>
      </c>
      <c r="M4" s="5">
        <f>K4-L4</f>
        <v>1.6915556587419389E-2</v>
      </c>
      <c r="N4" s="4">
        <f t="shared" ref="N4:N12" si="5">M4/2</f>
        <v>8.4577782937096946E-3</v>
      </c>
    </row>
    <row r="5" spans="1:14">
      <c r="A5" s="1">
        <v>300</v>
      </c>
      <c r="B5">
        <v>10453.066000000001</v>
      </c>
      <c r="C5">
        <v>3438.66</v>
      </c>
      <c r="D5" s="2">
        <v>0.24753295594802258</v>
      </c>
      <c r="E5">
        <v>6922.66</v>
      </c>
      <c r="F5">
        <v>2056.154</v>
      </c>
      <c r="G5" s="2">
        <v>0.22900062302214969</v>
      </c>
      <c r="H5" s="3">
        <f t="shared" si="0"/>
        <v>0.23826678948508612</v>
      </c>
      <c r="I5" s="3">
        <f t="shared" si="1"/>
        <v>1.3104338283091451E-2</v>
      </c>
      <c r="J5" s="3">
        <f t="shared" si="2"/>
        <v>9.2661664629364437E-3</v>
      </c>
      <c r="K5" s="5">
        <f t="shared" si="3"/>
        <v>0.24753295594802258</v>
      </c>
      <c r="L5" s="5">
        <f t="shared" si="4"/>
        <v>0.22900062302214969</v>
      </c>
      <c r="M5" s="5">
        <f t="shared" ref="M5:M13" si="6">K5-L5</f>
        <v>1.8532332925872891E-2</v>
      </c>
      <c r="N5" s="4">
        <f t="shared" si="5"/>
        <v>9.2661664629364454E-3</v>
      </c>
    </row>
    <row r="6" spans="1:14">
      <c r="A6" s="1">
        <v>600</v>
      </c>
      <c r="B6">
        <v>8561.9740000000002</v>
      </c>
      <c r="C6">
        <v>6048.0950000000003</v>
      </c>
      <c r="D6" s="2">
        <v>0.41396758632693659</v>
      </c>
      <c r="E6">
        <v>6209.8320000000003</v>
      </c>
      <c r="F6">
        <v>3930.8319999999999</v>
      </c>
      <c r="G6" s="2">
        <v>0.38763063247140422</v>
      </c>
      <c r="H6" s="3">
        <f t="shared" si="0"/>
        <v>0.40079910939917041</v>
      </c>
      <c r="I6" s="3">
        <f t="shared" si="1"/>
        <v>1.8623038667044123E-2</v>
      </c>
      <c r="J6" s="3">
        <f t="shared" si="2"/>
        <v>1.3168476927766182E-2</v>
      </c>
      <c r="K6" s="5">
        <f t="shared" si="3"/>
        <v>0.41396758632693659</v>
      </c>
      <c r="L6" s="5">
        <f t="shared" si="4"/>
        <v>0.38763063247140422</v>
      </c>
      <c r="M6" s="5">
        <f t="shared" si="6"/>
        <v>2.6336953855532363E-2</v>
      </c>
      <c r="N6" s="4">
        <f t="shared" si="5"/>
        <v>1.3168476927766182E-2</v>
      </c>
    </row>
    <row r="7" spans="1:14">
      <c r="A7" s="1">
        <v>1200</v>
      </c>
      <c r="B7">
        <v>6077.125</v>
      </c>
      <c r="C7">
        <v>8528.8029999999999</v>
      </c>
      <c r="D7" s="2">
        <v>0.58392749847869985</v>
      </c>
      <c r="E7">
        <v>5037.4679999999998</v>
      </c>
      <c r="F7">
        <v>5958.3680000000004</v>
      </c>
      <c r="G7" s="2">
        <v>0.54187494247822543</v>
      </c>
      <c r="H7" s="3">
        <f t="shared" si="0"/>
        <v>0.56290122047846269</v>
      </c>
      <c r="I7" s="3">
        <f t="shared" si="1"/>
        <v>2.9735647514162498E-2</v>
      </c>
      <c r="J7" s="3">
        <f t="shared" si="2"/>
        <v>2.1026278000237205E-2</v>
      </c>
      <c r="K7" s="5">
        <f t="shared" si="3"/>
        <v>0.58392749847869985</v>
      </c>
      <c r="L7" s="5">
        <f t="shared" si="4"/>
        <v>0.54187494247822543</v>
      </c>
      <c r="M7" s="5">
        <f t="shared" si="6"/>
        <v>4.2052556000474417E-2</v>
      </c>
      <c r="N7" s="4">
        <f t="shared" si="5"/>
        <v>2.1026278000237208E-2</v>
      </c>
    </row>
    <row r="8" spans="1:14">
      <c r="A8" s="1">
        <v>1800</v>
      </c>
      <c r="B8">
        <v>4267.5389999999998</v>
      </c>
      <c r="C8">
        <v>9857.6309999999994</v>
      </c>
      <c r="D8" s="2">
        <v>0.69787698130358788</v>
      </c>
      <c r="E8">
        <v>3645.1039999999998</v>
      </c>
      <c r="F8">
        <v>9275.7520000000004</v>
      </c>
      <c r="G8" s="2">
        <v>0.71788989831633454</v>
      </c>
      <c r="H8" s="3">
        <f t="shared" si="0"/>
        <v>0.70788343980996116</v>
      </c>
      <c r="I8" s="3">
        <f t="shared" si="1"/>
        <v>1.4151269331036784E-2</v>
      </c>
      <c r="J8" s="3">
        <f t="shared" si="2"/>
        <v>1.0006458506373328E-2</v>
      </c>
      <c r="K8" s="5">
        <f t="shared" si="3"/>
        <v>0.71788989831633454</v>
      </c>
      <c r="L8" s="5">
        <f t="shared" si="4"/>
        <v>0.69787698130358788</v>
      </c>
      <c r="M8" s="5">
        <f t="shared" si="6"/>
        <v>2.0012917012746656E-2</v>
      </c>
      <c r="N8" s="4">
        <f t="shared" si="5"/>
        <v>1.0006458506373328E-2</v>
      </c>
    </row>
    <row r="9" spans="1:14">
      <c r="A9" s="1">
        <v>2700</v>
      </c>
      <c r="B9">
        <v>2868.569</v>
      </c>
      <c r="C9">
        <v>11562.581</v>
      </c>
      <c r="D9" s="2">
        <v>0.80122381099219397</v>
      </c>
      <c r="E9">
        <v>2394.6190000000001</v>
      </c>
      <c r="F9">
        <v>10192.217000000001</v>
      </c>
      <c r="G9" s="2">
        <v>0.809752109267174</v>
      </c>
      <c r="H9" s="3">
        <f t="shared" si="0"/>
        <v>0.80548796012968404</v>
      </c>
      <c r="I9" s="3">
        <f t="shared" si="1"/>
        <v>6.0304175422199137E-3</v>
      </c>
      <c r="J9" s="3">
        <f t="shared" si="2"/>
        <v>4.2641491374900142E-3</v>
      </c>
      <c r="K9" s="5">
        <f t="shared" si="3"/>
        <v>0.809752109267174</v>
      </c>
      <c r="L9" s="5">
        <f t="shared" si="4"/>
        <v>0.80122381099219397</v>
      </c>
      <c r="M9" s="5">
        <f t="shared" si="6"/>
        <v>8.5282982749800285E-3</v>
      </c>
      <c r="N9" s="4">
        <f t="shared" si="5"/>
        <v>4.2641491374900142E-3</v>
      </c>
    </row>
    <row r="10" spans="1:14">
      <c r="A10" s="1">
        <v>3600</v>
      </c>
      <c r="B10">
        <v>2113.6190000000001</v>
      </c>
      <c r="C10">
        <v>13478.137000000001</v>
      </c>
      <c r="D10" s="2">
        <v>0.8644399642990821</v>
      </c>
      <c r="E10">
        <v>1639.548</v>
      </c>
      <c r="F10">
        <v>9912.8529999999992</v>
      </c>
      <c r="G10" s="2">
        <v>0.85807729492769502</v>
      </c>
      <c r="H10" s="3">
        <f t="shared" si="0"/>
        <v>0.86125862961338862</v>
      </c>
      <c r="I10" s="3">
        <f t="shared" si="1"/>
        <v>4.4990866589557487E-3</v>
      </c>
      <c r="J10" s="3">
        <f t="shared" si="2"/>
        <v>3.1813346856935376E-3</v>
      </c>
      <c r="K10" s="5">
        <f t="shared" si="3"/>
        <v>0.8644399642990821</v>
      </c>
      <c r="L10" s="5">
        <f t="shared" si="4"/>
        <v>0.85807729492769502</v>
      </c>
      <c r="M10" s="5">
        <f t="shared" si="6"/>
        <v>6.3626693713870752E-3</v>
      </c>
      <c r="N10" s="4">
        <f t="shared" si="5"/>
        <v>3.1813346856935376E-3</v>
      </c>
    </row>
    <row r="11" spans="1:14">
      <c r="A11" s="1">
        <v>5400</v>
      </c>
      <c r="B11">
        <v>1323.6690000000001</v>
      </c>
      <c r="C11">
        <v>15259.359</v>
      </c>
      <c r="D11" s="2">
        <v>0.92017929415544608</v>
      </c>
      <c r="E11">
        <v>1080.0119999999999</v>
      </c>
      <c r="F11">
        <v>11240.803</v>
      </c>
      <c r="G11" s="2">
        <v>0.91234248708384957</v>
      </c>
      <c r="H11" s="3">
        <f t="shared" si="0"/>
        <v>0.91626089061964788</v>
      </c>
      <c r="I11" s="3">
        <f t="shared" si="1"/>
        <v>5.54145942317658E-3</v>
      </c>
      <c r="J11" s="3">
        <f t="shared" si="2"/>
        <v>3.9184035357982538E-3</v>
      </c>
      <c r="K11" s="5">
        <f t="shared" si="3"/>
        <v>0.92017929415544608</v>
      </c>
      <c r="L11" s="5">
        <f t="shared" si="4"/>
        <v>0.91234248708384957</v>
      </c>
      <c r="M11" s="5">
        <f t="shared" si="6"/>
        <v>7.8368070715965077E-3</v>
      </c>
      <c r="N11" s="4">
        <f t="shared" si="5"/>
        <v>3.9184035357982538E-3</v>
      </c>
    </row>
    <row r="12" spans="1:14">
      <c r="A12" s="1">
        <v>7200</v>
      </c>
      <c r="B12">
        <v>1050.184</v>
      </c>
      <c r="C12">
        <v>14675.995000000001</v>
      </c>
      <c r="D12" s="2">
        <v>0.93322065073785565</v>
      </c>
      <c r="E12">
        <v>770.40599999999995</v>
      </c>
      <c r="F12">
        <v>5548.125</v>
      </c>
      <c r="G12" s="2">
        <v>0.8780719759070581</v>
      </c>
      <c r="H12" s="3">
        <f t="shared" si="0"/>
        <v>0.90564631332245682</v>
      </c>
      <c r="I12" s="3">
        <f t="shared" si="1"/>
        <v>3.8996001946308825E-2</v>
      </c>
      <c r="J12" s="3">
        <f t="shared" si="2"/>
        <v>2.7574337415398775E-2</v>
      </c>
      <c r="K12" s="5">
        <f t="shared" si="3"/>
        <v>0.93322065073785565</v>
      </c>
      <c r="L12" s="5">
        <f t="shared" si="4"/>
        <v>0.8780719759070581</v>
      </c>
      <c r="M12" s="5">
        <f t="shared" si="6"/>
        <v>5.5148674830797551E-2</v>
      </c>
      <c r="N12" s="4">
        <f t="shared" si="5"/>
        <v>2.7574337415398775E-2</v>
      </c>
    </row>
    <row r="13" spans="1:14">
      <c r="A13" s="1">
        <v>10800</v>
      </c>
      <c r="B13">
        <v>881.23400000000004</v>
      </c>
      <c r="C13">
        <v>14410.409</v>
      </c>
      <c r="D13" s="2">
        <v>0.94237152933795276</v>
      </c>
      <c r="E13">
        <v>447.678</v>
      </c>
      <c r="F13">
        <v>12230.630999999999</v>
      </c>
      <c r="G13" s="2">
        <v>0.96468945503694536</v>
      </c>
      <c r="H13" s="3">
        <f t="shared" si="0"/>
        <v>0.95353049218744901</v>
      </c>
      <c r="I13" s="3">
        <f t="shared" si="1"/>
        <v>1.5781156603775187E-2</v>
      </c>
      <c r="J13" s="3">
        <f t="shared" si="2"/>
        <v>1.1158962849496299E-2</v>
      </c>
      <c r="K13" s="5">
        <f t="shared" si="3"/>
        <v>0.96468945503694536</v>
      </c>
      <c r="L13" s="5">
        <f t="shared" si="4"/>
        <v>0.94237152933795276</v>
      </c>
      <c r="M13" s="5">
        <f t="shared" si="6"/>
        <v>2.2317925698992602E-2</v>
      </c>
      <c r="N13" s="4">
        <f>M13/2</f>
        <v>1.1158962849496301E-2</v>
      </c>
    </row>
  </sheetData>
  <mergeCells count="3">
    <mergeCell ref="H1:N1"/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 BAM (new)</vt:lpstr>
      <vt:lpstr>WT BAM + DAR-B</vt:lpstr>
      <vt:lpstr>WT BAM + 1% DMSO</vt:lpstr>
      <vt:lpstr>WT BAM + 1% DMSO (new)</vt:lpstr>
      <vt:lpstr>WT BAM (James)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samuelhaysom@gmail.com</dc:creator>
  <cp:lastModifiedBy>samuelhaysom@gmail.com</cp:lastModifiedBy>
  <dcterms:created xsi:type="dcterms:W3CDTF">2022-03-28T14:00:42Z</dcterms:created>
  <dcterms:modified xsi:type="dcterms:W3CDTF">2022-03-29T13:13:31Z</dcterms:modified>
</cp:coreProperties>
</file>