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sfh_leeds_ac_uk/Documents/PhD Mechanistic Biology (2018-22)/Computing/BAM_folding_fitting/Data/"/>
    </mc:Choice>
  </mc:AlternateContent>
  <xr:revisionPtr revIDLastSave="158" documentId="13_ncr:1_{0AC2C7EA-D9C9-F54D-B7F5-2CB1B60BC586}" xr6:coauthVersionLast="47" xr6:coauthVersionMax="47" xr10:uidLastSave="{9610718A-4EDA-2D43-A1DC-011D16AD4B32}"/>
  <bookViews>
    <workbookView xWindow="0" yWindow="500" windowWidth="37220" windowHeight="20040" activeTab="11" xr2:uid="{00000000-000D-0000-FFFF-FFFF00000000}"/>
  </bookViews>
  <sheets>
    <sheet name="WT BAM" sheetId="1" r:id="rId1"/>
    <sheet name="BAM-Fab1" sheetId="2" r:id="rId2"/>
    <sheet name="BAM-P5L" sheetId="3" r:id="rId3"/>
    <sheet name="BAM-LL" sheetId="4" r:id="rId4"/>
    <sheet name="Empty" sheetId="5" r:id="rId5"/>
    <sheet name="BamA" sheetId="6" r:id="rId6"/>
    <sheet name="BAM-P5L + DTT" sheetId="7" r:id="rId7"/>
    <sheet name="BAM-LL + DTT" sheetId="8" r:id="rId8"/>
    <sheet name="BAM-P5L + Fab1" sheetId="12" r:id="rId9"/>
    <sheet name="BAM-LL + Fab1" sheetId="11" r:id="rId10"/>
    <sheet name="WT BAM + DAR-B" sheetId="13" r:id="rId11"/>
    <sheet name="WT BAM + 1% DMSO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5" l="1"/>
  <c r="L6" i="15"/>
  <c r="L7" i="15"/>
  <c r="L8" i="15"/>
  <c r="L9" i="15"/>
  <c r="L10" i="15"/>
  <c r="L11" i="15"/>
  <c r="L12" i="15"/>
  <c r="L13" i="15"/>
  <c r="L4" i="15"/>
  <c r="K5" i="15"/>
  <c r="K6" i="15"/>
  <c r="K7" i="15"/>
  <c r="K8" i="15"/>
  <c r="K9" i="15"/>
  <c r="K10" i="15"/>
  <c r="K11" i="15"/>
  <c r="K12" i="15"/>
  <c r="K13" i="15"/>
  <c r="K4" i="15"/>
  <c r="J5" i="15"/>
  <c r="J6" i="15"/>
  <c r="J7" i="15"/>
  <c r="J8" i="15"/>
  <c r="J9" i="15"/>
  <c r="J10" i="15"/>
  <c r="J11" i="15"/>
  <c r="J12" i="15"/>
  <c r="J13" i="15"/>
  <c r="J4" i="15"/>
  <c r="I5" i="15"/>
  <c r="I6" i="15"/>
  <c r="I7" i="15"/>
  <c r="I8" i="15"/>
  <c r="I9" i="15"/>
  <c r="I10" i="15"/>
  <c r="I11" i="15"/>
  <c r="I12" i="15"/>
  <c r="I13" i="15"/>
  <c r="I4" i="15"/>
  <c r="H5" i="15"/>
  <c r="H6" i="15"/>
  <c r="H7" i="15"/>
  <c r="H8" i="15"/>
  <c r="H9" i="15"/>
  <c r="H10" i="15"/>
  <c r="H11" i="15"/>
  <c r="H12" i="15"/>
  <c r="H13" i="15"/>
  <c r="H4" i="15"/>
  <c r="E18" i="15" l="1" a="1"/>
  <c r="E18" i="15" s="1"/>
  <c r="F18" i="15" a="1"/>
  <c r="F18" i="15" s="1"/>
  <c r="E19" i="15" a="1"/>
  <c r="E19" i="15" s="1"/>
  <c r="F19" i="15" a="1"/>
  <c r="F19" i="15" s="1"/>
  <c r="E20" i="15" a="1"/>
  <c r="E20" i="15" s="1"/>
  <c r="F20" i="15" a="1"/>
  <c r="F20" i="15" s="1"/>
  <c r="E21" i="15" a="1"/>
  <c r="E21" i="15" s="1"/>
  <c r="F21" i="15" a="1"/>
  <c r="F21" i="15" s="1"/>
  <c r="E22" i="15" a="1"/>
  <c r="E22" i="15" s="1"/>
  <c r="F22" i="15" a="1"/>
  <c r="F22" i="15" s="1"/>
  <c r="E23" i="15" a="1"/>
  <c r="E23" i="15" s="1"/>
  <c r="F23" i="15" a="1"/>
  <c r="F23" i="15" s="1"/>
  <c r="E24" i="15" a="1"/>
  <c r="E24" i="15" s="1"/>
  <c r="F24" i="15" a="1"/>
  <c r="F24" i="15" s="1"/>
  <c r="E25" i="15" a="1"/>
  <c r="E25" i="15" s="1"/>
  <c r="F25" i="15" a="1"/>
  <c r="F25" i="15" s="1"/>
  <c r="E26" i="15" a="1"/>
  <c r="E26" i="15" s="1"/>
  <c r="F26" i="15" a="1"/>
  <c r="F26" i="15"/>
  <c r="E27" i="15" a="1"/>
  <c r="E27" i="15" s="1"/>
  <c r="F27" i="15" a="1"/>
  <c r="F27" i="15" s="1"/>
  <c r="E28" i="15" a="1"/>
  <c r="E28" i="15" s="1"/>
  <c r="F28" i="15" a="1"/>
  <c r="F28" i="15" s="1"/>
  <c r="E29" i="15" a="1"/>
  <c r="E29" i="15" s="1"/>
  <c r="F29" i="15" a="1"/>
  <c r="F29" i="15" s="1"/>
  <c r="G4" i="15"/>
  <c r="G5" i="15" l="1"/>
  <c r="G6" i="15"/>
  <c r="G7" i="15"/>
  <c r="G8" i="15"/>
  <c r="G9" i="15"/>
  <c r="G10" i="15"/>
  <c r="G11" i="15"/>
  <c r="G12" i="15"/>
  <c r="G13" i="15"/>
  <c r="D13" i="15"/>
  <c r="D12" i="15"/>
  <c r="D11" i="15"/>
  <c r="D10" i="15"/>
  <c r="D9" i="15"/>
  <c r="D8" i="15"/>
  <c r="D7" i="15"/>
  <c r="D6" i="15"/>
  <c r="D5" i="15"/>
  <c r="D4" i="15"/>
  <c r="L3" i="15"/>
  <c r="K3" i="15"/>
  <c r="J3" i="15"/>
  <c r="I3" i="15"/>
  <c r="H3" i="15"/>
  <c r="G5" i="13"/>
  <c r="G6" i="13"/>
  <c r="G4" i="13"/>
  <c r="G13" i="13"/>
  <c r="G9" i="13"/>
  <c r="G7" i="13"/>
  <c r="D13" i="13"/>
  <c r="G12" i="13"/>
  <c r="D12" i="13"/>
  <c r="G11" i="13"/>
  <c r="D11" i="13"/>
  <c r="G10" i="13"/>
  <c r="D10" i="13"/>
  <c r="D9" i="13"/>
  <c r="G8" i="13"/>
  <c r="D8" i="13"/>
  <c r="K8" i="13" s="1"/>
  <c r="D7" i="13"/>
  <c r="D6" i="13"/>
  <c r="D5" i="13"/>
  <c r="D4" i="13"/>
  <c r="L3" i="13"/>
  <c r="K3" i="13"/>
  <c r="M3" i="13" s="1"/>
  <c r="N3" i="13" s="1"/>
  <c r="J3" i="13"/>
  <c r="I3" i="13"/>
  <c r="H3" i="13"/>
  <c r="M11" i="15" l="1"/>
  <c r="N11" i="15" s="1"/>
  <c r="M3" i="15"/>
  <c r="N3" i="15" s="1"/>
  <c r="H11" i="13"/>
  <c r="L9" i="13"/>
  <c r="K4" i="13"/>
  <c r="I10" i="13"/>
  <c r="J6" i="13"/>
  <c r="K12" i="13"/>
  <c r="L13" i="13"/>
  <c r="L5" i="13"/>
  <c r="H7" i="13"/>
  <c r="I7" i="13"/>
  <c r="J7" i="13"/>
  <c r="K7" i="13"/>
  <c r="L7" i="13"/>
  <c r="I11" i="13"/>
  <c r="L8" i="13"/>
  <c r="M8" i="13" s="1"/>
  <c r="N8" i="13" s="1"/>
  <c r="J8" i="13"/>
  <c r="I12" i="13"/>
  <c r="L12" i="13"/>
  <c r="J11" i="13"/>
  <c r="I4" i="13"/>
  <c r="K11" i="13"/>
  <c r="L4" i="13"/>
  <c r="I8" i="13"/>
  <c r="L11" i="13"/>
  <c r="H6" i="13"/>
  <c r="H5" i="13"/>
  <c r="K10" i="13"/>
  <c r="H13" i="13"/>
  <c r="I5" i="13"/>
  <c r="L6" i="13"/>
  <c r="I9" i="13"/>
  <c r="L10" i="13"/>
  <c r="I13" i="13"/>
  <c r="J10" i="13"/>
  <c r="K6" i="13"/>
  <c r="J9" i="13"/>
  <c r="J13" i="13"/>
  <c r="H9" i="13"/>
  <c r="J5" i="13"/>
  <c r="H4" i="13"/>
  <c r="K5" i="13"/>
  <c r="H8" i="13"/>
  <c r="K9" i="13"/>
  <c r="M9" i="13" s="1"/>
  <c r="N9" i="13" s="1"/>
  <c r="H12" i="13"/>
  <c r="K13" i="13"/>
  <c r="M13" i="13" s="1"/>
  <c r="N13" i="13" s="1"/>
  <c r="I6" i="13"/>
  <c r="J12" i="13"/>
  <c r="H10" i="13"/>
  <c r="J4" i="13"/>
  <c r="K3" i="11"/>
  <c r="M3" i="11" s="1"/>
  <c r="N3" i="11" s="1"/>
  <c r="L3" i="11"/>
  <c r="L3" i="12"/>
  <c r="K3" i="12"/>
  <c r="M3" i="12" s="1"/>
  <c r="N3" i="12" s="1"/>
  <c r="O3" i="8"/>
  <c r="N3" i="8"/>
  <c r="P3" i="8" s="1"/>
  <c r="Q3" i="8" s="1"/>
  <c r="L3" i="7"/>
  <c r="K3" i="7"/>
  <c r="M3" i="7"/>
  <c r="N3" i="7" s="1"/>
  <c r="L3" i="6"/>
  <c r="K3" i="6"/>
  <c r="M3" i="6" s="1"/>
  <c r="N3" i="6" s="1"/>
  <c r="L3" i="5"/>
  <c r="M3" i="5" s="1"/>
  <c r="N3" i="5" s="1"/>
  <c r="K3" i="5"/>
  <c r="O3" i="4"/>
  <c r="N3" i="4"/>
  <c r="P3" i="4" s="1"/>
  <c r="Q3" i="4" s="1"/>
  <c r="L3" i="3"/>
  <c r="K3" i="3"/>
  <c r="M3" i="3" s="1"/>
  <c r="N3" i="3" s="1"/>
  <c r="L3" i="2"/>
  <c r="K3" i="2"/>
  <c r="AA3" i="1"/>
  <c r="Z3" i="1"/>
  <c r="AB3" i="1" s="1"/>
  <c r="AC3" i="1" s="1"/>
  <c r="M7" i="15" l="1"/>
  <c r="N7" i="15" s="1"/>
  <c r="M13" i="15"/>
  <c r="N13" i="15" s="1"/>
  <c r="M12" i="15"/>
  <c r="N12" i="15" s="1"/>
  <c r="M5" i="15"/>
  <c r="N5" i="15" s="1"/>
  <c r="M10" i="15"/>
  <c r="N10" i="15" s="1"/>
  <c r="M4" i="15"/>
  <c r="N4" i="15" s="1"/>
  <c r="M8" i="15"/>
  <c r="N8" i="15" s="1"/>
  <c r="M6" i="15"/>
  <c r="N6" i="15" s="1"/>
  <c r="M9" i="15"/>
  <c r="N9" i="15" s="1"/>
  <c r="M4" i="13"/>
  <c r="N4" i="13" s="1"/>
  <c r="M5" i="13"/>
  <c r="N5" i="13" s="1"/>
  <c r="M12" i="13"/>
  <c r="N12" i="13" s="1"/>
  <c r="M7" i="13"/>
  <c r="N7" i="13" s="1"/>
  <c r="M11" i="13"/>
  <c r="N11" i="13" s="1"/>
  <c r="M6" i="13"/>
  <c r="N6" i="13" s="1"/>
  <c r="M10" i="13"/>
  <c r="N10" i="13" s="1"/>
  <c r="D13" i="12"/>
  <c r="D12" i="12"/>
  <c r="D11" i="12"/>
  <c r="D10" i="12"/>
  <c r="D9" i="12"/>
  <c r="D8" i="12"/>
  <c r="D7" i="12"/>
  <c r="D6" i="12"/>
  <c r="D5" i="12"/>
  <c r="D4" i="12"/>
  <c r="J13" i="8"/>
  <c r="G13" i="8"/>
  <c r="D13" i="8"/>
  <c r="J12" i="8"/>
  <c r="G12" i="8"/>
  <c r="D12" i="8"/>
  <c r="J11" i="8"/>
  <c r="G11" i="8"/>
  <c r="D11" i="8"/>
  <c r="J10" i="8"/>
  <c r="G10" i="8"/>
  <c r="D10" i="8"/>
  <c r="J9" i="8"/>
  <c r="K9" i="8" s="1"/>
  <c r="G9" i="8"/>
  <c r="D9" i="8"/>
  <c r="J8" i="8"/>
  <c r="G8" i="8"/>
  <c r="D8" i="8"/>
  <c r="J7" i="8"/>
  <c r="G7" i="8"/>
  <c r="D7" i="8"/>
  <c r="J6" i="8"/>
  <c r="G6" i="8"/>
  <c r="D6" i="8"/>
  <c r="J5" i="8"/>
  <c r="K5" i="8" s="1"/>
  <c r="G5" i="8"/>
  <c r="D5" i="8"/>
  <c r="J4" i="8"/>
  <c r="G4" i="8"/>
  <c r="D4" i="8"/>
  <c r="M3" i="8"/>
  <c r="L3" i="8"/>
  <c r="K3" i="8"/>
  <c r="G13" i="7"/>
  <c r="D13" i="7"/>
  <c r="I12" i="7"/>
  <c r="H12" i="7"/>
  <c r="G12" i="7"/>
  <c r="D12" i="7"/>
  <c r="G11" i="7"/>
  <c r="I11" i="7" s="1"/>
  <c r="D11" i="7"/>
  <c r="G10" i="7"/>
  <c r="D10" i="7"/>
  <c r="G9" i="7"/>
  <c r="D9" i="7"/>
  <c r="G8" i="7"/>
  <c r="D8" i="7"/>
  <c r="J7" i="7"/>
  <c r="G7" i="7"/>
  <c r="I7" i="7" s="1"/>
  <c r="D7" i="7"/>
  <c r="G6" i="7"/>
  <c r="D6" i="7"/>
  <c r="G5" i="7"/>
  <c r="D5" i="7"/>
  <c r="G4" i="7"/>
  <c r="D4" i="7"/>
  <c r="J3" i="7"/>
  <c r="I3" i="7"/>
  <c r="H3" i="7"/>
  <c r="G13" i="6"/>
  <c r="D13" i="6"/>
  <c r="G12" i="6"/>
  <c r="D12" i="6"/>
  <c r="G11" i="6"/>
  <c r="D11" i="6"/>
  <c r="G10" i="6"/>
  <c r="J10" i="6" s="1"/>
  <c r="D10" i="6"/>
  <c r="G9" i="6"/>
  <c r="D9" i="6"/>
  <c r="G8" i="6"/>
  <c r="D8" i="6"/>
  <c r="G7" i="6"/>
  <c r="D7" i="6"/>
  <c r="G6" i="6"/>
  <c r="D6" i="6"/>
  <c r="G5" i="6"/>
  <c r="D5" i="6"/>
  <c r="G4" i="6"/>
  <c r="D4" i="6"/>
  <c r="J3" i="6"/>
  <c r="I3" i="6"/>
  <c r="H3" i="6"/>
  <c r="J13" i="4"/>
  <c r="G13" i="4"/>
  <c r="D13" i="4"/>
  <c r="J12" i="4"/>
  <c r="G12" i="4"/>
  <c r="D12" i="4"/>
  <c r="J11" i="4"/>
  <c r="G11" i="4"/>
  <c r="D11" i="4"/>
  <c r="J10" i="4"/>
  <c r="G10" i="4"/>
  <c r="D10" i="4"/>
  <c r="J9" i="4"/>
  <c r="G9" i="4"/>
  <c r="D9" i="4"/>
  <c r="J8" i="4"/>
  <c r="G8" i="4"/>
  <c r="D8" i="4"/>
  <c r="J7" i="4"/>
  <c r="G7" i="4"/>
  <c r="D7" i="4"/>
  <c r="J6" i="4"/>
  <c r="G6" i="4"/>
  <c r="D6" i="4"/>
  <c r="J5" i="4"/>
  <c r="G5" i="4"/>
  <c r="D5" i="4"/>
  <c r="J4" i="4"/>
  <c r="G4" i="4"/>
  <c r="D4" i="4"/>
  <c r="M3" i="4"/>
  <c r="L3" i="4"/>
  <c r="K3" i="4"/>
  <c r="G13" i="3"/>
  <c r="D13" i="3"/>
  <c r="G12" i="3"/>
  <c r="D12" i="3"/>
  <c r="G11" i="3"/>
  <c r="D11" i="3"/>
  <c r="G10" i="3"/>
  <c r="D10" i="3"/>
  <c r="G9" i="3"/>
  <c r="D9" i="3"/>
  <c r="G8" i="3"/>
  <c r="D8" i="3"/>
  <c r="G7" i="3"/>
  <c r="I7" i="3" s="1"/>
  <c r="D7" i="3"/>
  <c r="G6" i="3"/>
  <c r="D6" i="3"/>
  <c r="G5" i="3"/>
  <c r="D5" i="3"/>
  <c r="I4" i="3"/>
  <c r="G4" i="3"/>
  <c r="D4" i="3"/>
  <c r="J3" i="3"/>
  <c r="I3" i="3"/>
  <c r="H3" i="3"/>
  <c r="G13" i="2"/>
  <c r="D13" i="2"/>
  <c r="G12" i="2"/>
  <c r="D12" i="2"/>
  <c r="G11" i="2"/>
  <c r="D11" i="2"/>
  <c r="G10" i="2"/>
  <c r="D10" i="2"/>
  <c r="G9" i="2"/>
  <c r="D9" i="2"/>
  <c r="G8" i="2"/>
  <c r="D8" i="2"/>
  <c r="I7" i="2"/>
  <c r="G7" i="2"/>
  <c r="D7" i="2"/>
  <c r="G6" i="2"/>
  <c r="D6" i="2"/>
  <c r="G5" i="2"/>
  <c r="D5" i="2"/>
  <c r="G4" i="2"/>
  <c r="D4" i="2"/>
  <c r="H4" i="2" s="1"/>
  <c r="J3" i="2"/>
  <c r="I3" i="2"/>
  <c r="H3" i="2"/>
  <c r="V13" i="1"/>
  <c r="S13" i="1"/>
  <c r="P13" i="1"/>
  <c r="M13" i="1"/>
  <c r="J13" i="1"/>
  <c r="G13" i="1"/>
  <c r="D13" i="1"/>
  <c r="V12" i="1"/>
  <c r="S12" i="1"/>
  <c r="P12" i="1"/>
  <c r="M12" i="1"/>
  <c r="J12" i="1"/>
  <c r="G12" i="1"/>
  <c r="D12" i="1"/>
  <c r="V11" i="1"/>
  <c r="S11" i="1"/>
  <c r="P11" i="1"/>
  <c r="M11" i="1"/>
  <c r="J11" i="1"/>
  <c r="G11" i="1"/>
  <c r="D11" i="1"/>
  <c r="V10" i="1"/>
  <c r="S10" i="1"/>
  <c r="P10" i="1"/>
  <c r="M10" i="1"/>
  <c r="J10" i="1"/>
  <c r="G10" i="1"/>
  <c r="D10" i="1"/>
  <c r="V9" i="1"/>
  <c r="S9" i="1"/>
  <c r="P9" i="1"/>
  <c r="M9" i="1"/>
  <c r="J9" i="1"/>
  <c r="G9" i="1"/>
  <c r="D9" i="1"/>
  <c r="V8" i="1"/>
  <c r="S8" i="1"/>
  <c r="P8" i="1"/>
  <c r="M8" i="1"/>
  <c r="J8" i="1"/>
  <c r="G8" i="1"/>
  <c r="D8" i="1"/>
  <c r="V7" i="1"/>
  <c r="S7" i="1"/>
  <c r="P7" i="1"/>
  <c r="M7" i="1"/>
  <c r="J7" i="1"/>
  <c r="G7" i="1"/>
  <c r="D7" i="1"/>
  <c r="V6" i="1"/>
  <c r="S6" i="1"/>
  <c r="P6" i="1"/>
  <c r="M6" i="1"/>
  <c r="J6" i="1"/>
  <c r="G6" i="1"/>
  <c r="D6" i="1"/>
  <c r="V5" i="1"/>
  <c r="S5" i="1"/>
  <c r="P5" i="1"/>
  <c r="M5" i="1"/>
  <c r="J5" i="1"/>
  <c r="G5" i="1"/>
  <c r="D5" i="1"/>
  <c r="V4" i="1"/>
  <c r="S4" i="1"/>
  <c r="P4" i="1"/>
  <c r="M4" i="1"/>
  <c r="J4" i="1"/>
  <c r="G4" i="1"/>
  <c r="D4" i="1"/>
  <c r="Y3" i="1"/>
  <c r="X3" i="1"/>
  <c r="W3" i="1"/>
  <c r="J13" i="2" l="1"/>
  <c r="L13" i="2"/>
  <c r="K13" i="2"/>
  <c r="M13" i="2" s="1"/>
  <c r="N13" i="2" s="1"/>
  <c r="K7" i="3"/>
  <c r="L7" i="3"/>
  <c r="N6" i="4"/>
  <c r="P6" i="4" s="1"/>
  <c r="Q6" i="4" s="1"/>
  <c r="O6" i="4"/>
  <c r="N10" i="4"/>
  <c r="O10" i="4"/>
  <c r="K13" i="3"/>
  <c r="L13" i="3"/>
  <c r="J9" i="6"/>
  <c r="K9" i="6"/>
  <c r="L9" i="6"/>
  <c r="M9" i="6" s="1"/>
  <c r="N9" i="6" s="1"/>
  <c r="H8" i="7"/>
  <c r="K8" i="7"/>
  <c r="L8" i="7"/>
  <c r="K13" i="8"/>
  <c r="H13" i="3"/>
  <c r="K4" i="7"/>
  <c r="M4" i="7" s="1"/>
  <c r="N4" i="7" s="1"/>
  <c r="L4" i="7"/>
  <c r="K6" i="8"/>
  <c r="N6" i="8"/>
  <c r="O6" i="8"/>
  <c r="P6" i="8" s="1"/>
  <c r="Q6" i="8" s="1"/>
  <c r="K10" i="8"/>
  <c r="O10" i="8"/>
  <c r="N10" i="8"/>
  <c r="AA9" i="1"/>
  <c r="Z9" i="1"/>
  <c r="J8" i="3"/>
  <c r="L8" i="3"/>
  <c r="K8" i="3"/>
  <c r="M8" i="3" s="1"/>
  <c r="N8" i="3" s="1"/>
  <c r="M7" i="4"/>
  <c r="O7" i="4"/>
  <c r="N7" i="4"/>
  <c r="M11" i="4"/>
  <c r="N11" i="4"/>
  <c r="O11" i="4"/>
  <c r="J4" i="6"/>
  <c r="L4" i="6"/>
  <c r="K4" i="6"/>
  <c r="K10" i="6"/>
  <c r="M10" i="6" s="1"/>
  <c r="N10" i="6" s="1"/>
  <c r="L10" i="6"/>
  <c r="I8" i="7"/>
  <c r="J13" i="7"/>
  <c r="K13" i="7"/>
  <c r="M13" i="7" s="1"/>
  <c r="N13" i="7" s="1"/>
  <c r="L13" i="7"/>
  <c r="W4" i="1"/>
  <c r="Z4" i="1"/>
  <c r="AB4" i="1" s="1"/>
  <c r="AC4" i="1" s="1"/>
  <c r="AA4" i="1"/>
  <c r="I4" i="7"/>
  <c r="J8" i="7"/>
  <c r="H13" i="7"/>
  <c r="X12" i="1"/>
  <c r="I9" i="2"/>
  <c r="J4" i="3"/>
  <c r="K4" i="3"/>
  <c r="M4" i="3" s="1"/>
  <c r="N4" i="3" s="1"/>
  <c r="L4" i="3"/>
  <c r="K5" i="6"/>
  <c r="L5" i="6"/>
  <c r="L11" i="6"/>
  <c r="K11" i="6"/>
  <c r="M11" i="6" s="1"/>
  <c r="N11" i="6" s="1"/>
  <c r="J5" i="7"/>
  <c r="K5" i="7"/>
  <c r="L5" i="7"/>
  <c r="J9" i="7"/>
  <c r="K9" i="7"/>
  <c r="L9" i="7"/>
  <c r="M7" i="8"/>
  <c r="N7" i="8"/>
  <c r="O7" i="8"/>
  <c r="M11" i="8"/>
  <c r="N11" i="8"/>
  <c r="O11" i="8"/>
  <c r="J8" i="2"/>
  <c r="K8" i="2"/>
  <c r="M8" i="2" s="1"/>
  <c r="N8" i="2" s="1"/>
  <c r="L8" i="2"/>
  <c r="K9" i="2"/>
  <c r="L9" i="2"/>
  <c r="W6" i="1"/>
  <c r="Z6" i="1"/>
  <c r="AB6" i="1" s="1"/>
  <c r="AC6" i="1" s="1"/>
  <c r="AA6" i="1"/>
  <c r="J9" i="3"/>
  <c r="K9" i="3"/>
  <c r="M9" i="3" s="1"/>
  <c r="N9" i="3" s="1"/>
  <c r="L9" i="3"/>
  <c r="Y13" i="1"/>
  <c r="Z13" i="1"/>
  <c r="AA13" i="1"/>
  <c r="I10" i="2"/>
  <c r="L10" i="2"/>
  <c r="K10" i="2"/>
  <c r="M10" i="2" s="1"/>
  <c r="N10" i="2" s="1"/>
  <c r="K4" i="4"/>
  <c r="N4" i="4"/>
  <c r="P4" i="4" s="1"/>
  <c r="Q4" i="4" s="1"/>
  <c r="O4" i="4"/>
  <c r="K8" i="4"/>
  <c r="N8" i="4"/>
  <c r="P8" i="4" s="1"/>
  <c r="Q8" i="4" s="1"/>
  <c r="O8" i="4"/>
  <c r="K12" i="4"/>
  <c r="N12" i="4"/>
  <c r="O12" i="4"/>
  <c r="H5" i="6"/>
  <c r="W8" i="1"/>
  <c r="Z8" i="1"/>
  <c r="AB8" i="1" s="1"/>
  <c r="AC8" i="1" s="1"/>
  <c r="AA8" i="1"/>
  <c r="K5" i="2"/>
  <c r="L5" i="2"/>
  <c r="K10" i="3"/>
  <c r="L10" i="3"/>
  <c r="I6" i="6"/>
  <c r="L6" i="6"/>
  <c r="K6" i="6"/>
  <c r="J12" i="6"/>
  <c r="K12" i="6"/>
  <c r="M12" i="6" s="1"/>
  <c r="N12" i="6" s="1"/>
  <c r="L12" i="6"/>
  <c r="I6" i="7"/>
  <c r="K6" i="7"/>
  <c r="M6" i="7" s="1"/>
  <c r="N6" i="7" s="1"/>
  <c r="L6" i="7"/>
  <c r="I10" i="7"/>
  <c r="L10" i="7"/>
  <c r="K10" i="7"/>
  <c r="M10" i="7" s="1"/>
  <c r="N10" i="7" s="1"/>
  <c r="AA7" i="1"/>
  <c r="Z7" i="1"/>
  <c r="AB7" i="1" s="1"/>
  <c r="AC7" i="1" s="1"/>
  <c r="L4" i="2"/>
  <c r="K4" i="2"/>
  <c r="I5" i="2"/>
  <c r="H11" i="2"/>
  <c r="K11" i="2"/>
  <c r="L11" i="2"/>
  <c r="J5" i="3"/>
  <c r="L5" i="3"/>
  <c r="K5" i="3"/>
  <c r="M5" i="3" s="1"/>
  <c r="N5" i="3" s="1"/>
  <c r="K4" i="8"/>
  <c r="N4" i="8"/>
  <c r="O4" i="8"/>
  <c r="K8" i="8"/>
  <c r="N8" i="8"/>
  <c r="O8" i="8"/>
  <c r="K12" i="8"/>
  <c r="N12" i="8"/>
  <c r="O12" i="8"/>
  <c r="Z10" i="1"/>
  <c r="AA10" i="1"/>
  <c r="I6" i="2"/>
  <c r="K6" i="2"/>
  <c r="L6" i="2"/>
  <c r="H11" i="3"/>
  <c r="K11" i="3"/>
  <c r="M11" i="3" s="1"/>
  <c r="N11" i="3" s="1"/>
  <c r="L11" i="3"/>
  <c r="M5" i="4"/>
  <c r="O5" i="4"/>
  <c r="N5" i="4"/>
  <c r="M9" i="4"/>
  <c r="O9" i="4"/>
  <c r="N9" i="4"/>
  <c r="P9" i="4" s="1"/>
  <c r="Q9" i="4" s="1"/>
  <c r="M13" i="4"/>
  <c r="N13" i="4"/>
  <c r="O13" i="4"/>
  <c r="K7" i="6"/>
  <c r="L7" i="6"/>
  <c r="J13" i="6"/>
  <c r="K13" i="6"/>
  <c r="L13" i="6"/>
  <c r="M13" i="6" s="1"/>
  <c r="N13" i="6" s="1"/>
  <c r="K7" i="7"/>
  <c r="L7" i="7"/>
  <c r="K11" i="7"/>
  <c r="L11" i="7"/>
  <c r="I6" i="3"/>
  <c r="K6" i="3"/>
  <c r="L6" i="3"/>
  <c r="Y11" i="1"/>
  <c r="Z11" i="1"/>
  <c r="AA11" i="1"/>
  <c r="Z5" i="1"/>
  <c r="AA5" i="1"/>
  <c r="J12" i="2"/>
  <c r="K12" i="2"/>
  <c r="L12" i="2"/>
  <c r="AA12" i="1"/>
  <c r="Z12" i="1"/>
  <c r="AB12" i="1" s="1"/>
  <c r="AC12" i="1" s="1"/>
  <c r="H7" i="2"/>
  <c r="L7" i="2"/>
  <c r="K7" i="2"/>
  <c r="M7" i="2" s="1"/>
  <c r="N7" i="2" s="1"/>
  <c r="J12" i="3"/>
  <c r="L12" i="3"/>
  <c r="K12" i="3"/>
  <c r="M12" i="3" s="1"/>
  <c r="N12" i="3" s="1"/>
  <c r="J8" i="6"/>
  <c r="L8" i="6"/>
  <c r="K8" i="6"/>
  <c r="M8" i="6" s="1"/>
  <c r="N8" i="6" s="1"/>
  <c r="J12" i="7"/>
  <c r="K12" i="7"/>
  <c r="L12" i="7"/>
  <c r="N5" i="8"/>
  <c r="P5" i="8" s="1"/>
  <c r="Q5" i="8" s="1"/>
  <c r="O5" i="8"/>
  <c r="N9" i="8"/>
  <c r="P9" i="8" s="1"/>
  <c r="Q9" i="8" s="1"/>
  <c r="O9" i="8"/>
  <c r="N13" i="8"/>
  <c r="O13" i="8"/>
  <c r="J4" i="2"/>
  <c r="H12" i="2"/>
  <c r="I5" i="3"/>
  <c r="I10" i="3"/>
  <c r="H8" i="6"/>
  <c r="H12" i="6"/>
  <c r="I5" i="7"/>
  <c r="I9" i="3"/>
  <c r="W11" i="1"/>
  <c r="H8" i="2"/>
  <c r="I12" i="2"/>
  <c r="K7" i="4"/>
  <c r="K11" i="4"/>
  <c r="H4" i="6"/>
  <c r="I8" i="6"/>
  <c r="I12" i="6"/>
  <c r="I9" i="7"/>
  <c r="I4" i="6"/>
  <c r="I8" i="2"/>
  <c r="I4" i="2"/>
  <c r="J9" i="2"/>
  <c r="I13" i="2"/>
  <c r="H7" i="3"/>
  <c r="J5" i="6"/>
  <c r="H9" i="6"/>
  <c r="H13" i="6"/>
  <c r="H7" i="7"/>
  <c r="W10" i="1"/>
  <c r="W13" i="1"/>
  <c r="J5" i="2"/>
  <c r="I11" i="3"/>
  <c r="I10" i="6"/>
  <c r="H11" i="7"/>
  <c r="K7" i="8"/>
  <c r="K11" i="8"/>
  <c r="W9" i="1"/>
  <c r="Y5" i="1"/>
  <c r="W12" i="1"/>
  <c r="Y7" i="1"/>
  <c r="H12" i="3"/>
  <c r="K5" i="4"/>
  <c r="K9" i="4"/>
  <c r="K13" i="4"/>
  <c r="H7" i="6"/>
  <c r="H11" i="6"/>
  <c r="J4" i="7"/>
  <c r="J11" i="7"/>
  <c r="W5" i="1"/>
  <c r="H8" i="3"/>
  <c r="I12" i="3"/>
  <c r="K6" i="4"/>
  <c r="K10" i="4"/>
  <c r="M5" i="8"/>
  <c r="M9" i="8"/>
  <c r="M13" i="8"/>
  <c r="W7" i="1"/>
  <c r="Y9" i="1"/>
  <c r="I11" i="2"/>
  <c r="H4" i="3"/>
  <c r="I8" i="3"/>
  <c r="J13" i="3"/>
  <c r="I7" i="6"/>
  <c r="I11" i="6"/>
  <c r="H4" i="7"/>
  <c r="L4" i="8"/>
  <c r="L6" i="8"/>
  <c r="L8" i="8"/>
  <c r="L10" i="8"/>
  <c r="L12" i="8"/>
  <c r="M4" i="8"/>
  <c r="M8" i="8"/>
  <c r="M10" i="8"/>
  <c r="M12" i="8"/>
  <c r="L5" i="8"/>
  <c r="L7" i="8"/>
  <c r="L9" i="8"/>
  <c r="L11" i="8"/>
  <c r="L13" i="8"/>
  <c r="M6" i="8"/>
  <c r="J10" i="7"/>
  <c r="H10" i="7"/>
  <c r="I13" i="7"/>
  <c r="J6" i="7"/>
  <c r="H5" i="7"/>
  <c r="H9" i="7"/>
  <c r="H6" i="7"/>
  <c r="I5" i="6"/>
  <c r="H6" i="6"/>
  <c r="I9" i="6"/>
  <c r="H10" i="6"/>
  <c r="I13" i="6"/>
  <c r="J6" i="6"/>
  <c r="J7" i="6"/>
  <c r="J11" i="6"/>
  <c r="L6" i="4"/>
  <c r="M4" i="4"/>
  <c r="M6" i="4"/>
  <c r="M8" i="4"/>
  <c r="L10" i="4"/>
  <c r="M10" i="4"/>
  <c r="M12" i="4"/>
  <c r="L5" i="4"/>
  <c r="L7" i="4"/>
  <c r="L9" i="4"/>
  <c r="L11" i="4"/>
  <c r="L13" i="4"/>
  <c r="L4" i="4"/>
  <c r="L8" i="4"/>
  <c r="L12" i="4"/>
  <c r="I13" i="3"/>
  <c r="J6" i="3"/>
  <c r="J10" i="3"/>
  <c r="H5" i="3"/>
  <c r="J7" i="3"/>
  <c r="H9" i="3"/>
  <c r="J11" i="3"/>
  <c r="H6" i="3"/>
  <c r="H10" i="3"/>
  <c r="J6" i="2"/>
  <c r="J10" i="2"/>
  <c r="H5" i="2"/>
  <c r="J7" i="2"/>
  <c r="H9" i="2"/>
  <c r="J11" i="2"/>
  <c r="H13" i="2"/>
  <c r="H6" i="2"/>
  <c r="H10" i="2"/>
  <c r="X4" i="1"/>
  <c r="Y6" i="1"/>
  <c r="Y12" i="1"/>
  <c r="X7" i="1"/>
  <c r="X13" i="1"/>
  <c r="X6" i="1"/>
  <c r="X8" i="1"/>
  <c r="X10" i="1"/>
  <c r="Y4" i="1"/>
  <c r="Y8" i="1"/>
  <c r="Y10" i="1"/>
  <c r="X5" i="1"/>
  <c r="X9" i="1"/>
  <c r="X11" i="1"/>
  <c r="M11" i="7" l="1"/>
  <c r="N11" i="7" s="1"/>
  <c r="M13" i="3"/>
  <c r="N13" i="3" s="1"/>
  <c r="AB11" i="1"/>
  <c r="AC11" i="1" s="1"/>
  <c r="M7" i="7"/>
  <c r="N7" i="7" s="1"/>
  <c r="P5" i="4"/>
  <c r="Q5" i="4" s="1"/>
  <c r="M10" i="3"/>
  <c r="N10" i="3" s="1"/>
  <c r="P10" i="4"/>
  <c r="Q10" i="4" s="1"/>
  <c r="P12" i="4"/>
  <c r="Q12" i="4" s="1"/>
  <c r="M5" i="7"/>
  <c r="N5" i="7" s="1"/>
  <c r="P12" i="8"/>
  <c r="Q12" i="8" s="1"/>
  <c r="M11" i="2"/>
  <c r="N11" i="2" s="1"/>
  <c r="M5" i="2"/>
  <c r="N5" i="2" s="1"/>
  <c r="P11" i="8"/>
  <c r="Q11" i="8" s="1"/>
  <c r="M4" i="6"/>
  <c r="N4" i="6" s="1"/>
  <c r="AB9" i="1"/>
  <c r="AC9" i="1" s="1"/>
  <c r="M5" i="6"/>
  <c r="N5" i="6" s="1"/>
  <c r="AB5" i="1"/>
  <c r="AC5" i="1" s="1"/>
  <c r="P13" i="8"/>
  <c r="Q13" i="8" s="1"/>
  <c r="AB13" i="1"/>
  <c r="AC13" i="1" s="1"/>
  <c r="M12" i="7"/>
  <c r="N12" i="7" s="1"/>
  <c r="M6" i="3"/>
  <c r="N6" i="3" s="1"/>
  <c r="M7" i="6"/>
  <c r="N7" i="6" s="1"/>
  <c r="P8" i="8"/>
  <c r="Q8" i="8" s="1"/>
  <c r="M4" i="2"/>
  <c r="N4" i="2" s="1"/>
  <c r="P7" i="8"/>
  <c r="Q7" i="8" s="1"/>
  <c r="M8" i="7"/>
  <c r="N8" i="7" s="1"/>
  <c r="M7" i="3"/>
  <c r="N7" i="3" s="1"/>
  <c r="P11" i="4"/>
  <c r="Q11" i="4" s="1"/>
  <c r="AB10" i="1"/>
  <c r="AC10" i="1" s="1"/>
  <c r="M12" i="2"/>
  <c r="N12" i="2" s="1"/>
  <c r="P13" i="4"/>
  <c r="Q13" i="4" s="1"/>
  <c r="M6" i="2"/>
  <c r="N6" i="2" s="1"/>
  <c r="M9" i="2"/>
  <c r="N9" i="2" s="1"/>
  <c r="P10" i="8"/>
  <c r="Q10" i="8" s="1"/>
  <c r="P4" i="8"/>
  <c r="Q4" i="8" s="1"/>
  <c r="M6" i="6"/>
  <c r="N6" i="6" s="1"/>
  <c r="M9" i="7"/>
  <c r="N9" i="7" s="1"/>
  <c r="P7" i="4"/>
  <c r="Q7" i="4" s="1"/>
  <c r="J3" i="5"/>
  <c r="I3" i="5"/>
  <c r="H3" i="5"/>
  <c r="G13" i="11"/>
  <c r="G12" i="11"/>
  <c r="G11" i="11"/>
  <c r="G10" i="11"/>
  <c r="G9" i="11"/>
  <c r="G8" i="11"/>
  <c r="G7" i="11"/>
  <c r="G6" i="11"/>
  <c r="G5" i="11"/>
  <c r="G4" i="11"/>
  <c r="D5" i="11"/>
  <c r="D6" i="11"/>
  <c r="D7" i="11"/>
  <c r="D8" i="11"/>
  <c r="D9" i="11"/>
  <c r="D10" i="11"/>
  <c r="D11" i="11"/>
  <c r="D12" i="11"/>
  <c r="D13" i="11"/>
  <c r="D4" i="11"/>
  <c r="J3" i="11"/>
  <c r="I3" i="11"/>
  <c r="H3" i="11"/>
  <c r="G13" i="12"/>
  <c r="G12" i="12"/>
  <c r="G11" i="12"/>
  <c r="G10" i="12"/>
  <c r="G9" i="12"/>
  <c r="G8" i="12"/>
  <c r="G7" i="12"/>
  <c r="G6" i="12"/>
  <c r="G5" i="12"/>
  <c r="G4" i="12"/>
  <c r="J3" i="12"/>
  <c r="I3" i="12"/>
  <c r="H3" i="12"/>
  <c r="J13" i="11" l="1"/>
  <c r="K13" i="11"/>
  <c r="L13" i="11"/>
  <c r="M13" i="11" s="1"/>
  <c r="N13" i="11" s="1"/>
  <c r="I7" i="12"/>
  <c r="L7" i="12"/>
  <c r="K7" i="12"/>
  <c r="M7" i="12" s="1"/>
  <c r="N7" i="12" s="1"/>
  <c r="K7" i="11"/>
  <c r="M7" i="11" s="1"/>
  <c r="N7" i="11" s="1"/>
  <c r="L7" i="11"/>
  <c r="K10" i="12"/>
  <c r="L10" i="12"/>
  <c r="J13" i="12"/>
  <c r="L13" i="12"/>
  <c r="K13" i="12"/>
  <c r="L6" i="11"/>
  <c r="K6" i="11"/>
  <c r="M6" i="11" s="1"/>
  <c r="N6" i="11" s="1"/>
  <c r="L6" i="12"/>
  <c r="K6" i="12"/>
  <c r="M6" i="12" s="1"/>
  <c r="N6" i="12" s="1"/>
  <c r="L9" i="11"/>
  <c r="K9" i="11"/>
  <c r="K5" i="11"/>
  <c r="L5" i="11"/>
  <c r="M5" i="11" s="1"/>
  <c r="N5" i="11" s="1"/>
  <c r="K8" i="12"/>
  <c r="L8" i="12"/>
  <c r="H9" i="12"/>
  <c r="L9" i="12"/>
  <c r="K9" i="12"/>
  <c r="M9" i="12" s="1"/>
  <c r="N9" i="12" s="1"/>
  <c r="H12" i="11"/>
  <c r="L12" i="11"/>
  <c r="K12" i="11"/>
  <c r="M12" i="11" s="1"/>
  <c r="N12" i="11" s="1"/>
  <c r="L11" i="12"/>
  <c r="K11" i="12"/>
  <c r="M11" i="12" s="1"/>
  <c r="N11" i="12" s="1"/>
  <c r="K4" i="12"/>
  <c r="L4" i="12"/>
  <c r="L11" i="11"/>
  <c r="K11" i="11"/>
  <c r="M11" i="11" s="1"/>
  <c r="N11" i="11" s="1"/>
  <c r="K10" i="11"/>
  <c r="M10" i="11" s="1"/>
  <c r="N10" i="11" s="1"/>
  <c r="L10" i="11"/>
  <c r="L8" i="11"/>
  <c r="K8" i="11"/>
  <c r="M8" i="11" s="1"/>
  <c r="N8" i="11" s="1"/>
  <c r="L12" i="12"/>
  <c r="K12" i="12"/>
  <c r="M12" i="12" s="1"/>
  <c r="N12" i="12" s="1"/>
  <c r="J5" i="11"/>
  <c r="L5" i="12"/>
  <c r="K5" i="12"/>
  <c r="M5" i="12" s="1"/>
  <c r="N5" i="12" s="1"/>
  <c r="K4" i="11"/>
  <c r="L4" i="11"/>
  <c r="H7" i="11"/>
  <c r="J9" i="12"/>
  <c r="I8" i="11"/>
  <c r="I10" i="11"/>
  <c r="J4" i="11"/>
  <c r="H11" i="12"/>
  <c r="I8" i="12"/>
  <c r="J12" i="12"/>
  <c r="I6" i="12"/>
  <c r="J12" i="11"/>
  <c r="H9" i="11"/>
  <c r="I11" i="11"/>
  <c r="I12" i="11"/>
  <c r="H13" i="11"/>
  <c r="I5" i="11"/>
  <c r="H8" i="11"/>
  <c r="H4" i="11"/>
  <c r="I6" i="11"/>
  <c r="I7" i="11"/>
  <c r="I4" i="11"/>
  <c r="J8" i="11"/>
  <c r="J9" i="11"/>
  <c r="H11" i="11"/>
  <c r="H5" i="11"/>
  <c r="H6" i="11"/>
  <c r="I9" i="11"/>
  <c r="H10" i="11"/>
  <c r="I13" i="11"/>
  <c r="J6" i="11"/>
  <c r="J10" i="11"/>
  <c r="J7" i="11"/>
  <c r="J11" i="11"/>
  <c r="J4" i="12"/>
  <c r="J8" i="12"/>
  <c r="H4" i="12"/>
  <c r="I9" i="12"/>
  <c r="J5" i="12"/>
  <c r="H7" i="12"/>
  <c r="I10" i="12"/>
  <c r="I11" i="12"/>
  <c r="H12" i="12"/>
  <c r="I5" i="12"/>
  <c r="H8" i="12"/>
  <c r="I12" i="12"/>
  <c r="I4" i="12"/>
  <c r="I13" i="12"/>
  <c r="J6" i="12"/>
  <c r="J10" i="12"/>
  <c r="H5" i="12"/>
  <c r="J7" i="12"/>
  <c r="J11" i="12"/>
  <c r="H13" i="12"/>
  <c r="H6" i="12"/>
  <c r="H10" i="12"/>
  <c r="M3" i="2"/>
  <c r="N3" i="2" s="1"/>
  <c r="M4" i="12" l="1"/>
  <c r="N4" i="12" s="1"/>
  <c r="M9" i="11"/>
  <c r="N9" i="11" s="1"/>
  <c r="M4" i="11"/>
  <c r="N4" i="11" s="1"/>
  <c r="M8" i="12"/>
  <c r="N8" i="12" s="1"/>
  <c r="M10" i="12"/>
  <c r="N10" i="12" s="1"/>
  <c r="M13" i="12"/>
  <c r="N13" i="12" s="1"/>
  <c r="N11" i="5"/>
  <c r="M11" i="5"/>
  <c r="K11" i="5"/>
  <c r="N5" i="5"/>
  <c r="M5" i="5"/>
  <c r="K5" i="5"/>
  <c r="N6" i="5"/>
  <c r="M6" i="5"/>
  <c r="K6" i="5"/>
  <c r="G11" i="5"/>
  <c r="G13" i="5"/>
  <c r="K7" i="5"/>
  <c r="M7" i="5"/>
  <c r="N7" i="5"/>
  <c r="K13" i="5"/>
  <c r="M13" i="5"/>
  <c r="N13" i="5"/>
  <c r="G12" i="5"/>
  <c r="N10" i="5"/>
  <c r="M10" i="5"/>
  <c r="K10" i="5"/>
  <c r="K8" i="5"/>
  <c r="M8" i="5"/>
  <c r="N8" i="5"/>
  <c r="K9" i="5"/>
  <c r="M9" i="5"/>
  <c r="N9" i="5"/>
  <c r="G5" i="5"/>
  <c r="K12" i="5"/>
  <c r="M12" i="5"/>
  <c r="N12" i="5"/>
  <c r="G4" i="5"/>
  <c r="G7" i="5"/>
  <c r="N4" i="5"/>
  <c r="M4" i="5"/>
  <c r="K4" i="5"/>
  <c r="I12" i="5"/>
  <c r="J12" i="5"/>
  <c r="H12" i="5"/>
  <c r="D12" i="5"/>
  <c r="L12" i="5"/>
  <c r="G10" i="5"/>
  <c r="G9" i="5"/>
  <c r="G8" i="5"/>
  <c r="I7" i="5"/>
  <c r="J7" i="5"/>
  <c r="H7" i="5"/>
  <c r="D7" i="5"/>
  <c r="L7" i="5"/>
  <c r="H9" i="5"/>
  <c r="L9" i="5"/>
  <c r="J9" i="5"/>
  <c r="D9" i="5"/>
  <c r="I9" i="5"/>
  <c r="L13" i="5"/>
  <c r="J13" i="5"/>
  <c r="H13" i="5"/>
  <c r="D13" i="5"/>
  <c r="I13" i="5"/>
  <c r="I5" i="5"/>
  <c r="J5" i="5"/>
  <c r="H5" i="5"/>
  <c r="D5" i="5"/>
  <c r="L5" i="5"/>
  <c r="J4" i="5"/>
  <c r="L4" i="5"/>
  <c r="I4" i="5"/>
  <c r="D4" i="5"/>
  <c r="H4" i="5"/>
  <c r="L11" i="5"/>
  <c r="J11" i="5"/>
  <c r="H11" i="5"/>
  <c r="D11" i="5"/>
  <c r="I11" i="5"/>
  <c r="I8" i="5"/>
  <c r="L8" i="5"/>
  <c r="J8" i="5"/>
  <c r="D8" i="5"/>
  <c r="H8" i="5"/>
  <c r="L10" i="5"/>
  <c r="H10" i="5"/>
  <c r="I10" i="5"/>
  <c r="D10" i="5"/>
  <c r="J10" i="5"/>
  <c r="J6" i="5"/>
  <c r="I6" i="5"/>
  <c r="H6" i="5"/>
  <c r="D6" i="5"/>
  <c r="L6" i="5"/>
  <c r="G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<sst xmlns="http://schemas.openxmlformats.org/spreadsheetml/2006/main" count="232" uniqueCount="42">
  <si>
    <t>AVG</t>
  </si>
  <si>
    <t>STDEV</t>
  </si>
  <si>
    <t>STERR</t>
  </si>
  <si>
    <t>Time (s)</t>
  </si>
  <si>
    <t>Unfolded</t>
  </si>
  <si>
    <t>Folded</t>
  </si>
  <si>
    <t>Fraction folded</t>
  </si>
  <si>
    <t>FAB1_1</t>
  </si>
  <si>
    <t>FAB1_2</t>
  </si>
  <si>
    <t>Charlotte BAM PL OmpX 2 211119</t>
  </si>
  <si>
    <t>191126_WT_OmpX_FOLDING</t>
  </si>
  <si>
    <t>191127_WT-OmpX_FOLD</t>
  </si>
  <si>
    <t>191128_WT_OmpX_FOLDING</t>
  </si>
  <si>
    <t>Charlotte BAM WT OmpX 2 211119</t>
  </si>
  <si>
    <t>Charlotte BAM WT OmpX 141119</t>
  </si>
  <si>
    <t>OmpX bandshift BAM new cleaved SurA_2</t>
  </si>
  <si>
    <t>OmpX bandshift BAM</t>
  </si>
  <si>
    <t>191126_LL1_OmpX_FOLDING</t>
  </si>
  <si>
    <t>191127_LL-OmpX_FOLD</t>
  </si>
  <si>
    <t>191128_LL_OmpX_FOLDING</t>
  </si>
  <si>
    <t>Charlotte BAM PL DTT OmpX 141119</t>
  </si>
  <si>
    <t>Charlotte BAM PL DTT OmpX 2 211119</t>
  </si>
  <si>
    <t>BamA PLE OmpX folding assay 1</t>
  </si>
  <si>
    <t>BamA PLE OmpX folding assay 2</t>
  </si>
  <si>
    <t>191126_LL-DTT_OmpX_FOLDING</t>
  </si>
  <si>
    <t>191127_LL-DTT-OmpX_FOLD</t>
  </si>
  <si>
    <t>191128_LL-dtt_OmpX_FOLDING</t>
  </si>
  <si>
    <t>200212_P5L-Fab1_OmpX_folding</t>
  </si>
  <si>
    <t>200309_P5L-Fab1_OmpX_folding</t>
  </si>
  <si>
    <t>LL:Fab1_OmpX_1</t>
  </si>
  <si>
    <t>LL:Fab1_OmpX_2</t>
  </si>
  <si>
    <t>Charlotte Empty OmpX 141119</t>
  </si>
  <si>
    <t>Charlotte Empty OmpX 211119</t>
  </si>
  <si>
    <t>Charlotte BAM PL OmpX 141119</t>
  </si>
  <si>
    <t>RANGE</t>
  </si>
  <si>
    <t>MAX</t>
  </si>
  <si>
    <t>MIN</t>
  </si>
  <si>
    <t>RANGE/2</t>
  </si>
  <si>
    <t>220304_BAM-WT_DAR-B_OmpX_FOLDING</t>
  </si>
  <si>
    <t>220310_BAM-WT_OmpX_FOLDINJG</t>
  </si>
  <si>
    <t>220310_BAM-WT_OmpX_Dar-B_FOLDINJG</t>
  </si>
  <si>
    <t>Summary_Statistics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</si>
</sst>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A0101"/>
      <name val="Calibri Body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3" fillId="3" borderId="1" xfId="3"/>
    <xf numFmtId="0" fontId="2" fillId="3" borderId="2" xfId="2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3" borderId="4" xfId="2" applyBorder="1"/>
    <xf numFmtId="0" fontId="2" fillId="4" borderId="3" xfId="2" applyFill="1" applyBorder="1" applyAlignment="1">
      <alignment horizontal="center"/>
    </xf>
    <xf numFmtId="0" fontId="4" fillId="4" borderId="3" xfId="0" applyFont="1" applyFill="1" applyBorder="1"/>
    <xf numFmtId="0" fontId="0" fillId="0" borderId="0" xfId="0" applyAlignment="1">
      <alignment horizontal="center"/>
    </xf>
    <xf numFmtId="164" fontId="6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opLeftCell="I1" workbookViewId="0">
      <selection activeCell="N27" sqref="N27"/>
    </sheetView>
  </sheetViews>
  <sheetFormatPr baseColWidth="10" defaultColWidth="8.83203125" defaultRowHeight="16"/>
  <cols>
    <col min="1" max="1" width="8" bestFit="1" customWidth="1"/>
    <col min="2" max="3" width="10.1640625" bestFit="1" customWidth="1"/>
    <col min="4" max="4" width="13.5" bestFit="1" customWidth="1"/>
    <col min="5" max="6" width="10.1640625" bestFit="1" customWidth="1"/>
    <col min="7" max="7" width="13.5" bestFit="1" customWidth="1"/>
    <col min="8" max="8" width="9.1640625" bestFit="1" customWidth="1"/>
    <col min="9" max="9" width="10.1640625" bestFit="1" customWidth="1"/>
    <col min="10" max="10" width="13.5" bestFit="1" customWidth="1"/>
    <col min="11" max="11" width="9.1640625" bestFit="1" customWidth="1"/>
    <col min="12" max="12" width="10.1640625" bestFit="1" customWidth="1"/>
    <col min="13" max="13" width="13.5" bestFit="1" customWidth="1"/>
    <col min="14" max="16" width="12.1640625" bestFit="1" customWidth="1"/>
    <col min="19" max="19" width="14" bestFit="1" customWidth="1"/>
    <col min="22" max="22" width="14" bestFit="1" customWidth="1"/>
  </cols>
  <sheetData>
    <row r="1" spans="1:29" s="5" customFormat="1">
      <c r="A1" s="4"/>
      <c r="B1" s="13" t="s">
        <v>10</v>
      </c>
      <c r="C1" s="13"/>
      <c r="D1" s="13"/>
      <c r="E1" s="13" t="s">
        <v>11</v>
      </c>
      <c r="F1" s="13"/>
      <c r="G1" s="13"/>
      <c r="H1" s="13" t="s">
        <v>12</v>
      </c>
      <c r="I1" s="13"/>
      <c r="J1" s="13"/>
      <c r="K1" s="13" t="s">
        <v>13</v>
      </c>
      <c r="L1" s="13"/>
      <c r="M1" s="13"/>
      <c r="N1" s="13" t="s">
        <v>14</v>
      </c>
      <c r="O1" s="13"/>
      <c r="P1" s="13"/>
      <c r="Q1" s="13" t="s">
        <v>15</v>
      </c>
      <c r="R1" s="13"/>
      <c r="S1" s="13"/>
      <c r="T1" s="13" t="s">
        <v>16</v>
      </c>
      <c r="U1" s="13"/>
      <c r="V1" s="13"/>
      <c r="W1" s="13" t="s">
        <v>41</v>
      </c>
      <c r="X1" s="13"/>
      <c r="Y1" s="13"/>
      <c r="Z1" s="13"/>
      <c r="AA1" s="13"/>
      <c r="AB1" s="13"/>
      <c r="AC1" s="13"/>
    </row>
    <row r="2" spans="1:29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t="s">
        <v>4</v>
      </c>
      <c r="I2" t="s">
        <v>5</v>
      </c>
      <c r="J2" s="2" t="s">
        <v>6</v>
      </c>
      <c r="K2" t="s">
        <v>4</v>
      </c>
      <c r="L2" t="s">
        <v>5</v>
      </c>
      <c r="M2" s="2" t="s">
        <v>6</v>
      </c>
      <c r="N2" t="s">
        <v>4</v>
      </c>
      <c r="O2" t="s">
        <v>5</v>
      </c>
      <c r="P2" s="2" t="s">
        <v>6</v>
      </c>
      <c r="Q2" t="s">
        <v>4</v>
      </c>
      <c r="R2" t="s">
        <v>5</v>
      </c>
      <c r="S2" s="2" t="s">
        <v>6</v>
      </c>
      <c r="T2" t="s">
        <v>4</v>
      </c>
      <c r="U2" t="s">
        <v>5</v>
      </c>
      <c r="V2" s="2" t="s">
        <v>6</v>
      </c>
      <c r="W2" s="3" t="s">
        <v>0</v>
      </c>
      <c r="X2" s="3" t="s">
        <v>1</v>
      </c>
      <c r="Y2" s="7" t="s">
        <v>2</v>
      </c>
      <c r="Z2" s="8" t="s">
        <v>35</v>
      </c>
      <c r="AA2" s="8" t="s">
        <v>36</v>
      </c>
      <c r="AB2" s="8" t="s">
        <v>34</v>
      </c>
      <c r="AC2" s="8" t="s">
        <v>37</v>
      </c>
    </row>
    <row r="3" spans="1:29">
      <c r="A3" s="1">
        <v>0</v>
      </c>
      <c r="B3">
        <v>0</v>
      </c>
      <c r="C3">
        <v>0</v>
      </c>
      <c r="D3" s="2">
        <v>0</v>
      </c>
      <c r="E3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>
        <v>0</v>
      </c>
      <c r="L3">
        <v>0</v>
      </c>
      <c r="M3" s="2">
        <v>0</v>
      </c>
      <c r="N3">
        <v>0</v>
      </c>
      <c r="O3">
        <v>0</v>
      </c>
      <c r="P3" s="2">
        <v>0</v>
      </c>
      <c r="Q3">
        <v>0</v>
      </c>
      <c r="R3">
        <v>0</v>
      </c>
      <c r="S3" s="2">
        <v>0</v>
      </c>
      <c r="T3">
        <v>0</v>
      </c>
      <c r="U3">
        <v>0</v>
      </c>
      <c r="V3" s="2">
        <v>0</v>
      </c>
      <c r="W3" s="3">
        <f>AVERAGE(D3,G3,J3,M3,P3,S3,V3)</f>
        <v>0</v>
      </c>
      <c r="X3" s="3">
        <f>STDEV(D3,G3,J3,M3,N3,S3,V3)</f>
        <v>0</v>
      </c>
      <c r="Y3" s="7">
        <f>STDEV(D3,G3,J3,M3,P3,S3,V3)/(SQRT(COUNT(D3,G3,J3,M3,P3,S3,V3)))</f>
        <v>0</v>
      </c>
      <c r="Z3" s="9">
        <f>MAX($D3,$G3,$J3,$M3,$P3,$S3,$V3)</f>
        <v>0</v>
      </c>
      <c r="AA3" s="9">
        <f>MIN($D3,$G3,$J3,$M3,$P3,$S3,$V3)</f>
        <v>0</v>
      </c>
      <c r="AB3" s="9">
        <f>Z3-AA3</f>
        <v>0</v>
      </c>
      <c r="AC3" s="8">
        <f>AB3/2</f>
        <v>0</v>
      </c>
    </row>
    <row r="4" spans="1:29">
      <c r="A4" s="1">
        <v>120</v>
      </c>
      <c r="B4">
        <v>9511.51</v>
      </c>
      <c r="C4">
        <v>116.021</v>
      </c>
      <c r="D4" s="2">
        <f>C4/SUM(B4:C4)</f>
        <v>1.2050960936921417E-2</v>
      </c>
      <c r="E4">
        <v>11597.388000000001</v>
      </c>
      <c r="F4">
        <v>85.364000000000004</v>
      </c>
      <c r="G4" s="2">
        <f>F4/SUM(E4:F4)</f>
        <v>7.3068400322115886E-3</v>
      </c>
      <c r="H4">
        <v>10441.803</v>
      </c>
      <c r="I4">
        <v>133.364</v>
      </c>
      <c r="J4" s="2">
        <f>I4/SUM(H4:I4)</f>
        <v>1.261105380179812E-2</v>
      </c>
      <c r="K4">
        <v>8387.9240000000009</v>
      </c>
      <c r="L4">
        <v>355.678</v>
      </c>
      <c r="M4" s="2">
        <f>L4/SUM(K4:L4)</f>
        <v>4.0678658520824709E-2</v>
      </c>
      <c r="N4">
        <v>9132.2880000000005</v>
      </c>
      <c r="O4">
        <v>140.19200000000001</v>
      </c>
      <c r="P4" s="2">
        <f>O4/SUM(N4:O4)</f>
        <v>1.5119148275326559E-2</v>
      </c>
      <c r="Q4">
        <v>12847.53</v>
      </c>
      <c r="R4">
        <v>292.16300000000001</v>
      </c>
      <c r="S4" s="2">
        <f>R4/SUM(Q4:R4)</f>
        <v>2.2235146589802364E-2</v>
      </c>
      <c r="T4">
        <v>8311.3880000000008</v>
      </c>
      <c r="U4">
        <v>334.09199999999998</v>
      </c>
      <c r="V4" s="2">
        <f>U4/SUM(T4:U4)</f>
        <v>3.8643545528993177E-2</v>
      </c>
      <c r="W4" s="3">
        <f t="shared" ref="W4:W13" si="0">AVERAGE(D4,G4,J4,M4,P4,S4,V4)</f>
        <v>2.1235050526553993E-2</v>
      </c>
      <c r="X4" s="3">
        <f>STDEV(D4,G4,J4,M4,P4,S4,V4)</f>
        <v>1.3368058393304657E-2</v>
      </c>
      <c r="Y4" s="7">
        <f t="shared" ref="Y4:Y13" si="1">STDEV(D4,G4,J4,M4,P4,S4,V4)/(SQRT(COUNT(D4,G4,J4,M4,P4,S4,V4)))</f>
        <v>5.0526511457819707E-3</v>
      </c>
      <c r="Z4" s="9">
        <f t="shared" ref="Z4:Z13" si="2">MAX($D4,$G4,$J4,$M4,$P4,$S4,$V4)</f>
        <v>4.0678658520824709E-2</v>
      </c>
      <c r="AA4" s="9">
        <f t="shared" ref="AA4:AA13" si="3">MIN($D4,$G4,$J4,$M4,$P4,$S4,$V4)</f>
        <v>7.3068400322115886E-3</v>
      </c>
      <c r="AB4" s="9">
        <f t="shared" ref="AB4:AB13" si="4">Z4-AA4</f>
        <v>3.337181848861312E-2</v>
      </c>
      <c r="AC4" s="8">
        <f t="shared" ref="AC4:AC13" si="5">AB4/2</f>
        <v>1.668590924430656E-2</v>
      </c>
    </row>
    <row r="5" spans="1:29">
      <c r="A5" s="1">
        <v>300</v>
      </c>
      <c r="B5">
        <v>9118.6810000000005</v>
      </c>
      <c r="C5">
        <v>615.91999999999996</v>
      </c>
      <c r="D5" s="2">
        <f t="shared" ref="D5:D13" si="6">C5/SUM(B5:C5)</f>
        <v>6.3271211629526466E-2</v>
      </c>
      <c r="E5">
        <v>12175.288</v>
      </c>
      <c r="F5">
        <v>654.91999999999996</v>
      </c>
      <c r="G5" s="2">
        <f t="shared" ref="G5:G13" si="7">F5/SUM(E5:F5)</f>
        <v>5.1045158426114366E-2</v>
      </c>
      <c r="H5">
        <v>11449.924000000001</v>
      </c>
      <c r="I5">
        <v>587.74900000000002</v>
      </c>
      <c r="J5" s="2">
        <f t="shared" ref="J5:J13" si="8">I5/SUM(H5:I5)</f>
        <v>4.8825798806795967E-2</v>
      </c>
      <c r="K5">
        <v>8586.2880000000005</v>
      </c>
      <c r="L5">
        <v>1762.7190000000001</v>
      </c>
      <c r="M5" s="2">
        <f t="shared" ref="M5:M13" si="9">L5/SUM(K5:L5)</f>
        <v>0.17032735604488428</v>
      </c>
      <c r="N5">
        <v>8679.2880000000005</v>
      </c>
      <c r="O5">
        <v>408.33499999999998</v>
      </c>
      <c r="P5" s="2">
        <f t="shared" ref="P5:P13" si="10">O5/SUM(N5:O5)</f>
        <v>4.4933091964752502E-2</v>
      </c>
      <c r="Q5">
        <v>15105.752</v>
      </c>
      <c r="R5">
        <v>1319.4259999999999</v>
      </c>
      <c r="S5" s="2">
        <f t="shared" ref="S5:S13" si="11">R5/SUM(Q5:R5)</f>
        <v>8.0329479534407472E-2</v>
      </c>
      <c r="T5">
        <v>8363.0239999999994</v>
      </c>
      <c r="U5">
        <v>1286.134</v>
      </c>
      <c r="V5" s="2">
        <f t="shared" ref="V5:V13" si="12">U5/SUM(T5:U5)</f>
        <v>0.13328976476496707</v>
      </c>
      <c r="W5" s="3">
        <f t="shared" si="0"/>
        <v>8.4574551595921157E-2</v>
      </c>
      <c r="X5" s="3">
        <f t="shared" ref="X5:X13" si="13">STDEV(D5,G5,J5,M5,P5,S5,V5)</f>
        <v>4.8600766882670302E-2</v>
      </c>
      <c r="Y5" s="7">
        <f t="shared" si="1"/>
        <v>1.8369363242652783E-2</v>
      </c>
      <c r="Z5" s="9">
        <f t="shared" si="2"/>
        <v>0.17032735604488428</v>
      </c>
      <c r="AA5" s="9">
        <f t="shared" si="3"/>
        <v>4.4933091964752502E-2</v>
      </c>
      <c r="AB5" s="9">
        <f t="shared" si="4"/>
        <v>0.12539426408013177</v>
      </c>
      <c r="AC5" s="8">
        <f t="shared" si="5"/>
        <v>6.2697132040065884E-2</v>
      </c>
    </row>
    <row r="6" spans="1:29">
      <c r="A6" s="1">
        <v>600</v>
      </c>
      <c r="B6">
        <v>11127.874</v>
      </c>
      <c r="C6">
        <v>1420.2550000000001</v>
      </c>
      <c r="D6" s="2">
        <f t="shared" si="6"/>
        <v>0.11318460305914929</v>
      </c>
      <c r="E6">
        <v>11482.581</v>
      </c>
      <c r="F6">
        <v>981.64800000000002</v>
      </c>
      <c r="G6" s="2">
        <f t="shared" si="7"/>
        <v>7.8757217955478839E-2</v>
      </c>
      <c r="H6">
        <v>11098.852999999999</v>
      </c>
      <c r="I6">
        <v>1298.548</v>
      </c>
      <c r="J6" s="2">
        <f t="shared" si="8"/>
        <v>0.10474356681694817</v>
      </c>
      <c r="K6">
        <v>7768.0450000000001</v>
      </c>
      <c r="L6">
        <v>2088.154</v>
      </c>
      <c r="M6" s="2">
        <f t="shared" si="9"/>
        <v>0.21186199669872735</v>
      </c>
      <c r="N6">
        <v>8608.5300000000007</v>
      </c>
      <c r="O6">
        <v>1884.0329999999999</v>
      </c>
      <c r="P6" s="2">
        <f t="shared" si="10"/>
        <v>0.17955889328470079</v>
      </c>
      <c r="Q6">
        <v>12848.731</v>
      </c>
      <c r="R6">
        <v>2060.2049999999999</v>
      </c>
      <c r="S6" s="2">
        <f t="shared" si="11"/>
        <v>0.1381859174927037</v>
      </c>
      <c r="T6">
        <v>7708.9740000000002</v>
      </c>
      <c r="U6">
        <v>2103.6689999999999</v>
      </c>
      <c r="V6" s="2">
        <f t="shared" si="12"/>
        <v>0.21438352541715824</v>
      </c>
      <c r="W6" s="3">
        <f>AVERAGE(D6,G6,J6,M6,P6,S6,V6)</f>
        <v>0.14866796010355235</v>
      </c>
      <c r="X6" s="3">
        <f t="shared" si="13"/>
        <v>5.3932175888190347E-2</v>
      </c>
      <c r="Y6" s="7">
        <f t="shared" si="1"/>
        <v>2.0384446437820815E-2</v>
      </c>
      <c r="Z6" s="9">
        <f t="shared" si="2"/>
        <v>0.21438352541715824</v>
      </c>
      <c r="AA6" s="9">
        <f t="shared" si="3"/>
        <v>7.8757217955478839E-2</v>
      </c>
      <c r="AB6" s="9">
        <f t="shared" si="4"/>
        <v>0.13562630746167942</v>
      </c>
      <c r="AC6" s="8">
        <f t="shared" si="5"/>
        <v>6.7813153730839709E-2</v>
      </c>
    </row>
    <row r="7" spans="1:29">
      <c r="A7" s="1">
        <v>1200</v>
      </c>
      <c r="B7">
        <v>9365.3880000000008</v>
      </c>
      <c r="C7">
        <v>2021.3969999999999</v>
      </c>
      <c r="D7" s="2">
        <f t="shared" si="6"/>
        <v>0.17752131088801623</v>
      </c>
      <c r="E7">
        <v>9814.6309999999994</v>
      </c>
      <c r="F7">
        <v>2253.326</v>
      </c>
      <c r="G7" s="2">
        <f t="shared" si="7"/>
        <v>0.18671975712210445</v>
      </c>
      <c r="H7">
        <v>9489.1460000000006</v>
      </c>
      <c r="I7">
        <v>2362.1039999999998</v>
      </c>
      <c r="J7" s="2">
        <f t="shared" si="8"/>
        <v>0.1993126463453222</v>
      </c>
      <c r="K7">
        <v>6809.8739999999998</v>
      </c>
      <c r="L7">
        <v>3595.2959999999998</v>
      </c>
      <c r="M7" s="2">
        <f t="shared" si="9"/>
        <v>0.34552977029688126</v>
      </c>
      <c r="N7">
        <v>7979.2380000000003</v>
      </c>
      <c r="O7">
        <v>3473.8820000000001</v>
      </c>
      <c r="P7" s="2">
        <f t="shared" si="10"/>
        <v>0.30331315833589451</v>
      </c>
      <c r="Q7">
        <v>12181.995000000001</v>
      </c>
      <c r="R7">
        <v>3359.69</v>
      </c>
      <c r="S7" s="2">
        <f t="shared" si="11"/>
        <v>0.21617282810711966</v>
      </c>
      <c r="T7">
        <v>7116.61</v>
      </c>
      <c r="U7">
        <v>3239.9119999999998</v>
      </c>
      <c r="V7" s="2">
        <f t="shared" si="12"/>
        <v>0.31283784266571346</v>
      </c>
      <c r="W7" s="3">
        <f t="shared" si="0"/>
        <v>0.24877247339443595</v>
      </c>
      <c r="X7" s="3">
        <f t="shared" si="13"/>
        <v>6.9374961234216603E-2</v>
      </c>
      <c r="Y7" s="7">
        <f t="shared" si="1"/>
        <v>2.6221270662926247E-2</v>
      </c>
      <c r="Z7" s="9">
        <f t="shared" si="2"/>
        <v>0.34552977029688126</v>
      </c>
      <c r="AA7" s="9">
        <f t="shared" si="3"/>
        <v>0.17752131088801623</v>
      </c>
      <c r="AB7" s="9">
        <f t="shared" si="4"/>
        <v>0.16800845940886502</v>
      </c>
      <c r="AC7" s="8">
        <f t="shared" si="5"/>
        <v>8.4004229704432512E-2</v>
      </c>
    </row>
    <row r="8" spans="1:29">
      <c r="A8" s="1">
        <v>1800</v>
      </c>
      <c r="B8">
        <v>8034.2669999999998</v>
      </c>
      <c r="C8">
        <v>2977.2959999999998</v>
      </c>
      <c r="D8" s="2">
        <f t="shared" si="6"/>
        <v>0.27037905518044986</v>
      </c>
      <c r="E8">
        <v>8298.6309999999994</v>
      </c>
      <c r="F8">
        <v>3172.64</v>
      </c>
      <c r="G8" s="2">
        <f t="shared" si="7"/>
        <v>0.27657266574907002</v>
      </c>
      <c r="H8">
        <v>8037.61</v>
      </c>
      <c r="I8">
        <v>3122.4180000000001</v>
      </c>
      <c r="J8" s="2">
        <f t="shared" si="8"/>
        <v>0.27978585716810028</v>
      </c>
      <c r="K8">
        <v>5970.1670000000004</v>
      </c>
      <c r="L8">
        <v>5251.0749999999998</v>
      </c>
      <c r="M8" s="2">
        <f t="shared" si="9"/>
        <v>0.46795844880629078</v>
      </c>
      <c r="N8">
        <v>7202.9949999999999</v>
      </c>
      <c r="O8">
        <v>5131.2460000000001</v>
      </c>
      <c r="P8" s="2">
        <f t="shared" si="10"/>
        <v>0.41601635641787771</v>
      </c>
      <c r="Q8">
        <v>10578.094999999999</v>
      </c>
      <c r="R8">
        <v>4793.0039999999999</v>
      </c>
      <c r="S8" s="2">
        <f t="shared" si="11"/>
        <v>0.31181921344726232</v>
      </c>
      <c r="T8">
        <v>5636.5389999999998</v>
      </c>
      <c r="U8">
        <v>4002.4470000000001</v>
      </c>
      <c r="V8" s="2">
        <f t="shared" si="12"/>
        <v>0.41523527474777944</v>
      </c>
      <c r="W8" s="3">
        <f t="shared" si="0"/>
        <v>0.34825241021669001</v>
      </c>
      <c r="X8" s="3">
        <f t="shared" si="13"/>
        <v>8.228556386663631E-2</v>
      </c>
      <c r="Y8" s="7">
        <f t="shared" si="1"/>
        <v>3.1101019783120302E-2</v>
      </c>
      <c r="Z8" s="9">
        <f t="shared" si="2"/>
        <v>0.46795844880629078</v>
      </c>
      <c r="AA8" s="9">
        <f t="shared" si="3"/>
        <v>0.27037905518044986</v>
      </c>
      <c r="AB8" s="9">
        <f t="shared" si="4"/>
        <v>0.19757939362584093</v>
      </c>
      <c r="AC8" s="8">
        <f t="shared" si="5"/>
        <v>9.8789696812920463E-2</v>
      </c>
    </row>
    <row r="9" spans="1:29">
      <c r="A9" s="1">
        <v>2700</v>
      </c>
      <c r="B9">
        <v>6759.7309999999998</v>
      </c>
      <c r="C9">
        <v>4122.9030000000002</v>
      </c>
      <c r="D9" s="2">
        <f t="shared" si="6"/>
        <v>0.37885157214696369</v>
      </c>
      <c r="E9">
        <v>7036.2169999999996</v>
      </c>
      <c r="F9">
        <v>4440.2460000000001</v>
      </c>
      <c r="G9" s="2">
        <f t="shared" si="7"/>
        <v>0.38690021481357106</v>
      </c>
      <c r="H9">
        <v>7097.0240000000003</v>
      </c>
      <c r="I9">
        <v>4581.9030000000002</v>
      </c>
      <c r="J9" s="2">
        <f t="shared" si="8"/>
        <v>0.39232225700186329</v>
      </c>
      <c r="K9">
        <v>5082.4390000000003</v>
      </c>
      <c r="L9">
        <v>6352.9030000000002</v>
      </c>
      <c r="M9" s="2">
        <f t="shared" si="9"/>
        <v>0.55554989085590967</v>
      </c>
      <c r="N9">
        <v>4998.3879999999999</v>
      </c>
      <c r="O9">
        <v>5307.0240000000003</v>
      </c>
      <c r="P9" s="2">
        <f t="shared" si="10"/>
        <v>0.51497446196231655</v>
      </c>
      <c r="Q9">
        <v>8811.66</v>
      </c>
      <c r="R9">
        <v>5347.518</v>
      </c>
      <c r="S9" s="2">
        <f t="shared" si="11"/>
        <v>0.37767150042184655</v>
      </c>
      <c r="T9">
        <v>4736.7110000000002</v>
      </c>
      <c r="U9">
        <v>4877.3969999999999</v>
      </c>
      <c r="V9" s="2">
        <f t="shared" si="12"/>
        <v>0.50731664341611304</v>
      </c>
      <c r="W9" s="3">
        <f t="shared" si="0"/>
        <v>0.44479807723122627</v>
      </c>
      <c r="X9" s="3">
        <f t="shared" si="13"/>
        <v>7.7524247111413744E-2</v>
      </c>
      <c r="Y9" s="7">
        <f t="shared" si="1"/>
        <v>2.9301411204902601E-2</v>
      </c>
      <c r="Z9" s="9">
        <f t="shared" si="2"/>
        <v>0.55554989085590967</v>
      </c>
      <c r="AA9" s="9">
        <f t="shared" si="3"/>
        <v>0.37767150042184655</v>
      </c>
      <c r="AB9" s="9">
        <f t="shared" si="4"/>
        <v>0.17787839043406312</v>
      </c>
      <c r="AC9" s="8">
        <f t="shared" si="5"/>
        <v>8.8939195217031558E-2</v>
      </c>
    </row>
    <row r="10" spans="1:29">
      <c r="A10" s="1">
        <v>3600</v>
      </c>
      <c r="B10">
        <v>5829.0950000000003</v>
      </c>
      <c r="C10">
        <v>5298.2669999999998</v>
      </c>
      <c r="D10" s="2">
        <f t="shared" si="6"/>
        <v>0.47614762600515731</v>
      </c>
      <c r="E10">
        <v>5965.61</v>
      </c>
      <c r="F10">
        <v>5042.4889999999996</v>
      </c>
      <c r="G10" s="2">
        <f t="shared" si="7"/>
        <v>0.45807082585285619</v>
      </c>
      <c r="H10">
        <v>5942.66</v>
      </c>
      <c r="I10">
        <v>5688.0450000000001</v>
      </c>
      <c r="J10" s="2">
        <f t="shared" si="8"/>
        <v>0.48905418889052726</v>
      </c>
      <c r="K10">
        <v>4676.6809999999996</v>
      </c>
      <c r="L10">
        <v>8716.4590000000007</v>
      </c>
      <c r="M10" s="2">
        <f t="shared" si="9"/>
        <v>0.65081519344978112</v>
      </c>
      <c r="N10">
        <v>4557.2669999999998</v>
      </c>
      <c r="O10">
        <v>6623.51</v>
      </c>
      <c r="P10" s="2">
        <f t="shared" si="10"/>
        <v>0.59240158353931938</v>
      </c>
      <c r="Q10">
        <v>7432.7110000000002</v>
      </c>
      <c r="R10">
        <v>7328.0950000000003</v>
      </c>
      <c r="S10" s="2">
        <f t="shared" si="11"/>
        <v>0.49645629107245226</v>
      </c>
      <c r="T10">
        <v>4101.8819999999996</v>
      </c>
      <c r="U10">
        <v>5685.3469999999998</v>
      </c>
      <c r="V10" s="2">
        <f t="shared" si="12"/>
        <v>0.5808944492869228</v>
      </c>
      <c r="W10" s="3">
        <f t="shared" si="0"/>
        <v>0.53483430829957368</v>
      </c>
      <c r="X10" s="3">
        <f t="shared" si="13"/>
        <v>7.2792563656362969E-2</v>
      </c>
      <c r="Y10" s="7">
        <f t="shared" si="1"/>
        <v>2.7513002961367855E-2</v>
      </c>
      <c r="Z10" s="9">
        <f t="shared" si="2"/>
        <v>0.65081519344978112</v>
      </c>
      <c r="AA10" s="9">
        <f t="shared" si="3"/>
        <v>0.45807082585285619</v>
      </c>
      <c r="AB10" s="9">
        <f t="shared" si="4"/>
        <v>0.19274436759692493</v>
      </c>
      <c r="AC10" s="8">
        <f t="shared" si="5"/>
        <v>9.6372183798462463E-2</v>
      </c>
    </row>
    <row r="11" spans="1:29">
      <c r="A11" s="1">
        <v>5400</v>
      </c>
      <c r="B11">
        <v>3467.4679999999998</v>
      </c>
      <c r="C11">
        <v>6620.4089999999997</v>
      </c>
      <c r="D11" s="2">
        <f t="shared" si="6"/>
        <v>0.65627376305242413</v>
      </c>
      <c r="E11">
        <v>3989.3679999999999</v>
      </c>
      <c r="F11">
        <v>5710.4390000000003</v>
      </c>
      <c r="G11" s="2">
        <f t="shared" si="7"/>
        <v>0.58871676518924554</v>
      </c>
      <c r="H11">
        <v>3839.64</v>
      </c>
      <c r="I11">
        <v>6925.9740000000002</v>
      </c>
      <c r="J11" s="2">
        <f t="shared" si="8"/>
        <v>0.64334221903181743</v>
      </c>
      <c r="K11">
        <v>3340.61</v>
      </c>
      <c r="L11">
        <v>9689.8739999999998</v>
      </c>
      <c r="M11" s="2">
        <f t="shared" si="9"/>
        <v>0.74363116519693351</v>
      </c>
      <c r="N11">
        <v>3089.8319999999999</v>
      </c>
      <c r="O11">
        <v>7725.3379999999997</v>
      </c>
      <c r="P11" s="2">
        <f t="shared" si="10"/>
        <v>0.71430573906836414</v>
      </c>
      <c r="Q11">
        <v>6193.7110000000002</v>
      </c>
      <c r="R11">
        <v>8018.1459999999997</v>
      </c>
      <c r="S11" s="2">
        <f t="shared" si="11"/>
        <v>0.56418707280828961</v>
      </c>
      <c r="T11">
        <v>3082.761</v>
      </c>
      <c r="U11">
        <v>5467.7610000000004</v>
      </c>
      <c r="V11" s="2">
        <f t="shared" si="12"/>
        <v>0.63946516949491505</v>
      </c>
      <c r="W11" s="3">
        <f t="shared" si="0"/>
        <v>0.64998884197742701</v>
      </c>
      <c r="X11" s="3">
        <f t="shared" si="13"/>
        <v>6.3529762641697698E-2</v>
      </c>
      <c r="Y11" s="7">
        <f t="shared" si="1"/>
        <v>2.4011993257270561E-2</v>
      </c>
      <c r="Z11" s="9">
        <f t="shared" si="2"/>
        <v>0.74363116519693351</v>
      </c>
      <c r="AA11" s="9">
        <f t="shared" si="3"/>
        <v>0.56418707280828961</v>
      </c>
      <c r="AB11" s="9">
        <f t="shared" si="4"/>
        <v>0.17944409238864389</v>
      </c>
      <c r="AC11" s="8">
        <f t="shared" si="5"/>
        <v>8.9722046194321947E-2</v>
      </c>
    </row>
    <row r="12" spans="1:29">
      <c r="A12" s="1">
        <v>7200</v>
      </c>
      <c r="B12">
        <v>2408.518</v>
      </c>
      <c r="C12">
        <v>5971.0950000000003</v>
      </c>
      <c r="D12" s="2">
        <f t="shared" si="6"/>
        <v>0.7125740771083342</v>
      </c>
      <c r="E12">
        <v>2969.933</v>
      </c>
      <c r="F12">
        <v>6983.0950000000003</v>
      </c>
      <c r="G12" s="2">
        <f t="shared" si="7"/>
        <v>0.70160507937885841</v>
      </c>
      <c r="H12">
        <v>2610.9830000000002</v>
      </c>
      <c r="I12">
        <v>8176.652</v>
      </c>
      <c r="J12" s="2">
        <f t="shared" si="8"/>
        <v>0.75796520738790285</v>
      </c>
      <c r="K12">
        <v>2594.8319999999999</v>
      </c>
      <c r="L12">
        <v>11342.53</v>
      </c>
      <c r="M12" s="2">
        <f t="shared" si="9"/>
        <v>0.81382186959052938</v>
      </c>
      <c r="N12">
        <v>2548.953</v>
      </c>
      <c r="O12">
        <v>9375.9950000000008</v>
      </c>
      <c r="P12" s="2">
        <f t="shared" si="10"/>
        <v>0.78625038868094022</v>
      </c>
      <c r="Q12">
        <v>5212.125</v>
      </c>
      <c r="R12">
        <v>8248.61</v>
      </c>
      <c r="S12" s="2">
        <f t="shared" si="11"/>
        <v>0.61279046055063113</v>
      </c>
      <c r="T12">
        <v>2469.761</v>
      </c>
      <c r="U12">
        <v>7529.7110000000002</v>
      </c>
      <c r="V12" s="2">
        <f t="shared" si="12"/>
        <v>0.75301085897335385</v>
      </c>
      <c r="W12" s="3">
        <f t="shared" si="0"/>
        <v>0.73400256309579281</v>
      </c>
      <c r="X12" s="3">
        <f t="shared" si="13"/>
        <v>6.6128197928516486E-2</v>
      </c>
      <c r="Y12" s="7">
        <f t="shared" si="1"/>
        <v>2.4994109481101603E-2</v>
      </c>
      <c r="Z12" s="9">
        <f t="shared" si="2"/>
        <v>0.81382186959052938</v>
      </c>
      <c r="AA12" s="9">
        <f t="shared" si="3"/>
        <v>0.61279046055063113</v>
      </c>
      <c r="AB12" s="9">
        <f t="shared" si="4"/>
        <v>0.20103140903989825</v>
      </c>
      <c r="AC12" s="8">
        <f t="shared" si="5"/>
        <v>0.10051570451994912</v>
      </c>
    </row>
    <row r="13" spans="1:29">
      <c r="A13" s="1">
        <v>10800</v>
      </c>
      <c r="B13">
        <v>1414.0119999999999</v>
      </c>
      <c r="C13">
        <v>9571.4089999999997</v>
      </c>
      <c r="D13" s="2">
        <f t="shared" si="6"/>
        <v>0.8712828575254421</v>
      </c>
      <c r="E13">
        <v>1550.376</v>
      </c>
      <c r="F13">
        <v>7832.8029999999999</v>
      </c>
      <c r="G13" s="2">
        <f t="shared" si="7"/>
        <v>0.83477071043832796</v>
      </c>
      <c r="H13">
        <v>1398.2550000000001</v>
      </c>
      <c r="I13">
        <v>9463.48</v>
      </c>
      <c r="J13" s="2">
        <f t="shared" si="8"/>
        <v>0.87126780390057379</v>
      </c>
      <c r="K13">
        <v>1596.69</v>
      </c>
      <c r="L13">
        <v>12097.359</v>
      </c>
      <c r="M13" s="2">
        <f t="shared" si="9"/>
        <v>0.88340263716012701</v>
      </c>
      <c r="N13">
        <v>1585.69</v>
      </c>
      <c r="O13">
        <v>10136.116</v>
      </c>
      <c r="P13" s="2">
        <f t="shared" si="10"/>
        <v>0.86472306400566601</v>
      </c>
      <c r="Q13">
        <v>3395.9830000000002</v>
      </c>
      <c r="R13">
        <v>8056.9530000000004</v>
      </c>
      <c r="S13" s="2">
        <f t="shared" si="11"/>
        <v>0.70348363074760911</v>
      </c>
      <c r="T13">
        <v>1556.4469999999999</v>
      </c>
      <c r="U13">
        <v>7889.7110000000002</v>
      </c>
      <c r="V13" s="2">
        <f t="shared" si="12"/>
        <v>0.8352296245732922</v>
      </c>
      <c r="W13" s="3">
        <f t="shared" si="0"/>
        <v>0.83773718976443412</v>
      </c>
      <c r="X13" s="3">
        <f t="shared" si="13"/>
        <v>6.2051444242868826E-2</v>
      </c>
      <c r="Y13" s="7">
        <f t="shared" si="1"/>
        <v>2.3453241422717361E-2</v>
      </c>
      <c r="Z13" s="9">
        <f t="shared" si="2"/>
        <v>0.88340263716012701</v>
      </c>
      <c r="AA13" s="9">
        <f t="shared" si="3"/>
        <v>0.70348363074760911</v>
      </c>
      <c r="AB13" s="9">
        <f t="shared" si="4"/>
        <v>0.1799190064125179</v>
      </c>
      <c r="AC13" s="8">
        <f t="shared" si="5"/>
        <v>8.9959503206258951E-2</v>
      </c>
    </row>
  </sheetData>
  <mergeCells count="8">
    <mergeCell ref="W1:AC1"/>
    <mergeCell ref="Q1:S1"/>
    <mergeCell ref="T1:V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"/>
  <sheetViews>
    <sheetView workbookViewId="0">
      <selection activeCell="H1" sqref="H1:N1"/>
    </sheetView>
  </sheetViews>
  <sheetFormatPr baseColWidth="10" defaultColWidth="8.83203125" defaultRowHeight="16"/>
  <cols>
    <col min="1" max="1" width="8" bestFit="1" customWidth="1"/>
    <col min="2" max="2" width="10.1640625" bestFit="1" customWidth="1"/>
    <col min="3" max="3" width="9.1640625" bestFit="1" customWidth="1"/>
    <col min="4" max="4" width="13.5" bestFit="1" customWidth="1"/>
    <col min="5" max="6" width="9.1640625" bestFit="1" customWidth="1"/>
    <col min="7" max="7" width="13.5" bestFit="1" customWidth="1"/>
    <col min="8" max="10" width="12.1640625" bestFit="1" customWidth="1"/>
  </cols>
  <sheetData>
    <row r="1" spans="1:28" s="5" customFormat="1">
      <c r="A1" s="4"/>
      <c r="B1" s="13" t="s">
        <v>7</v>
      </c>
      <c r="C1" s="13"/>
      <c r="D1" s="13"/>
      <c r="E1" s="13" t="s">
        <v>8</v>
      </c>
      <c r="F1" s="13"/>
      <c r="G1" s="13"/>
      <c r="H1" s="13" t="s">
        <v>41</v>
      </c>
      <c r="I1" s="13"/>
      <c r="J1" s="13"/>
      <c r="K1" s="13"/>
      <c r="L1" s="13"/>
      <c r="M1" s="13"/>
      <c r="N1" s="13"/>
      <c r="O1" s="12"/>
      <c r="P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28">
      <c r="A3" s="1">
        <v>0</v>
      </c>
      <c r="B3">
        <v>0</v>
      </c>
      <c r="C3">
        <v>0</v>
      </c>
      <c r="D3" s="2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28">
      <c r="A4" s="1">
        <v>120</v>
      </c>
      <c r="B4">
        <v>6978.7309999999998</v>
      </c>
      <c r="C4">
        <v>0</v>
      </c>
      <c r="D4" s="2">
        <f>C4/(B4+C4)</f>
        <v>0</v>
      </c>
      <c r="E4">
        <v>11177.217000000001</v>
      </c>
      <c r="F4">
        <v>51.95</v>
      </c>
      <c r="G4" s="2">
        <f t="shared" ref="G4:G13" si="0">F4/(E4+F4)</f>
        <v>4.6263449461567364E-3</v>
      </c>
      <c r="H4" s="3">
        <f t="shared" ref="H4:H13" si="1">AVERAGE(D4,G4)</f>
        <v>2.3131724730783682E-3</v>
      </c>
      <c r="I4" s="3">
        <f t="shared" ref="I4:I13" si="2">STDEV(D4,G4)</f>
        <v>3.2713198835355411E-3</v>
      </c>
      <c r="J4" s="3">
        <f t="shared" ref="J4:J13" si="3">STDEV(D4,G4)/SQRT(COUNT(D4,G4))</f>
        <v>2.3131724730783678E-3</v>
      </c>
      <c r="K4" s="9">
        <f t="shared" ref="K4:K13" si="4">MAX($D4,$G4)</f>
        <v>4.6263449461567364E-3</v>
      </c>
      <c r="L4" s="9">
        <f t="shared" ref="L4:L13" si="5">MIN($D4,$G4)</f>
        <v>0</v>
      </c>
      <c r="M4" s="9">
        <f t="shared" ref="M4:M13" si="6">K4-L4</f>
        <v>4.6263449461567364E-3</v>
      </c>
      <c r="N4" s="8">
        <f t="shared" ref="N4:N13" si="7">M4/2</f>
        <v>2.3131724730783682E-3</v>
      </c>
    </row>
    <row r="5" spans="1:28">
      <c r="A5" s="1">
        <v>300</v>
      </c>
      <c r="B5">
        <v>6545.2460000000001</v>
      </c>
      <c r="C5">
        <v>102.77800000000001</v>
      </c>
      <c r="D5" s="2">
        <f t="shared" ref="D5:D13" si="8">C5/(B5+C5)</f>
        <v>1.5459932154276218E-2</v>
      </c>
      <c r="E5">
        <v>10986.267</v>
      </c>
      <c r="F5">
        <v>55.95</v>
      </c>
      <c r="G5" s="2">
        <f t="shared" si="0"/>
        <v>5.066917268515915E-3</v>
      </c>
      <c r="H5" s="3">
        <f t="shared" si="1"/>
        <v>1.0263424711396067E-2</v>
      </c>
      <c r="I5" s="3">
        <f t="shared" si="2"/>
        <v>7.3489713026938372E-3</v>
      </c>
      <c r="J5" s="3">
        <f t="shared" si="3"/>
        <v>5.1965074428801479E-3</v>
      </c>
      <c r="K5" s="9">
        <f t="shared" si="4"/>
        <v>1.5459932154276218E-2</v>
      </c>
      <c r="L5" s="9">
        <f t="shared" si="5"/>
        <v>5.066917268515915E-3</v>
      </c>
      <c r="M5" s="9">
        <f t="shared" si="6"/>
        <v>1.0393014885760303E-2</v>
      </c>
      <c r="N5" s="8">
        <f t="shared" si="7"/>
        <v>5.1965074428801513E-3</v>
      </c>
    </row>
    <row r="6" spans="1:28">
      <c r="A6" s="1">
        <v>600</v>
      </c>
      <c r="B6">
        <v>6743.125</v>
      </c>
      <c r="C6">
        <v>190.607</v>
      </c>
      <c r="D6" s="2">
        <f t="shared" si="8"/>
        <v>2.7489813566489156E-2</v>
      </c>
      <c r="E6">
        <v>10955.974</v>
      </c>
      <c r="F6">
        <v>150.02099999999999</v>
      </c>
      <c r="G6" s="2">
        <f t="shared" si="0"/>
        <v>1.3508109809161626E-2</v>
      </c>
      <c r="H6" s="3">
        <f t="shared" si="1"/>
        <v>2.049896168782539E-2</v>
      </c>
      <c r="I6" s="3">
        <f t="shared" si="2"/>
        <v>9.8865575393477356E-3</v>
      </c>
      <c r="J6" s="3">
        <f t="shared" si="3"/>
        <v>6.9908518786637704E-3</v>
      </c>
      <c r="K6" s="9">
        <f t="shared" si="4"/>
        <v>2.7489813566489156E-2</v>
      </c>
      <c r="L6" s="9">
        <f t="shared" si="5"/>
        <v>1.3508109809161626E-2</v>
      </c>
      <c r="M6" s="9">
        <f t="shared" si="6"/>
        <v>1.398170375732753E-2</v>
      </c>
      <c r="N6" s="8">
        <f t="shared" si="7"/>
        <v>6.9908518786637652E-3</v>
      </c>
    </row>
    <row r="7" spans="1:28">
      <c r="A7" s="1">
        <v>1200</v>
      </c>
      <c r="B7">
        <v>6802.61</v>
      </c>
      <c r="C7">
        <v>242.435</v>
      </c>
      <c r="D7" s="2">
        <f t="shared" si="8"/>
        <v>3.4412129376036632E-2</v>
      </c>
      <c r="E7">
        <v>9819.8529999999992</v>
      </c>
      <c r="F7">
        <v>369.84899999999999</v>
      </c>
      <c r="G7" s="2">
        <f t="shared" si="0"/>
        <v>3.6296350962962409E-2</v>
      </c>
      <c r="H7" s="3">
        <f t="shared" si="1"/>
        <v>3.5354240169499521E-2</v>
      </c>
      <c r="I7" s="3">
        <f t="shared" si="2"/>
        <v>1.3323458613732949E-3</v>
      </c>
      <c r="J7" s="3">
        <f t="shared" si="3"/>
        <v>9.4211079346288862E-4</v>
      </c>
      <c r="K7" s="9">
        <f t="shared" si="4"/>
        <v>3.6296350962962409E-2</v>
      </c>
      <c r="L7" s="9">
        <f t="shared" si="5"/>
        <v>3.4412129376036632E-2</v>
      </c>
      <c r="M7" s="9">
        <f t="shared" si="6"/>
        <v>1.8842215869257772E-3</v>
      </c>
      <c r="N7" s="8">
        <f t="shared" si="7"/>
        <v>9.4211079346288862E-4</v>
      </c>
    </row>
    <row r="8" spans="1:28">
      <c r="A8" s="1">
        <v>1800</v>
      </c>
      <c r="B8">
        <v>6348.7110000000002</v>
      </c>
      <c r="C8">
        <v>241.435</v>
      </c>
      <c r="D8" s="2">
        <f t="shared" si="8"/>
        <v>3.6635758904279205E-2</v>
      </c>
      <c r="E8">
        <v>9853.0239999999994</v>
      </c>
      <c r="F8">
        <v>394.09199999999998</v>
      </c>
      <c r="G8" s="2">
        <f t="shared" si="0"/>
        <v>3.8458820999001081E-2</v>
      </c>
      <c r="H8" s="3">
        <f t="shared" si="1"/>
        <v>3.7547289951640139E-2</v>
      </c>
      <c r="I8" s="3">
        <f t="shared" si="2"/>
        <v>1.2890995697019908E-3</v>
      </c>
      <c r="J8" s="3">
        <f t="shared" si="3"/>
        <v>9.1153104736093813E-4</v>
      </c>
      <c r="K8" s="9">
        <f t="shared" si="4"/>
        <v>3.8458820999001081E-2</v>
      </c>
      <c r="L8" s="9">
        <f t="shared" si="5"/>
        <v>3.6635758904279205E-2</v>
      </c>
      <c r="M8" s="9">
        <f t="shared" si="6"/>
        <v>1.8230620947218765E-3</v>
      </c>
      <c r="N8" s="8">
        <f t="shared" si="7"/>
        <v>9.1153104736093823E-4</v>
      </c>
    </row>
    <row r="9" spans="1:28">
      <c r="A9" s="1">
        <v>2700</v>
      </c>
      <c r="B9">
        <v>6382.5389999999998</v>
      </c>
      <c r="C9">
        <v>290.84899999999999</v>
      </c>
      <c r="D9" s="2">
        <f t="shared" si="8"/>
        <v>4.3583409206837669E-2</v>
      </c>
      <c r="E9">
        <v>10202.316999999999</v>
      </c>
      <c r="F9">
        <v>488.87</v>
      </c>
      <c r="G9" s="2">
        <f t="shared" si="0"/>
        <v>4.5726447400087571E-2</v>
      </c>
      <c r="H9" s="3">
        <f t="shared" si="1"/>
        <v>4.465492830346262E-2</v>
      </c>
      <c r="I9" s="3">
        <f t="shared" si="2"/>
        <v>1.5153568387887726E-3</v>
      </c>
      <c r="J9" s="3">
        <f t="shared" si="3"/>
        <v>1.071519096624951E-3</v>
      </c>
      <c r="K9" s="9">
        <f t="shared" si="4"/>
        <v>4.5726447400087571E-2</v>
      </c>
      <c r="L9" s="9">
        <f t="shared" si="5"/>
        <v>4.3583409206837669E-2</v>
      </c>
      <c r="M9" s="9">
        <f t="shared" si="6"/>
        <v>2.1430381932499021E-3</v>
      </c>
      <c r="N9" s="8">
        <f t="shared" si="7"/>
        <v>1.071519096624951E-3</v>
      </c>
    </row>
    <row r="10" spans="1:28">
      <c r="A10" s="1">
        <v>3600</v>
      </c>
      <c r="B10">
        <v>6253.3680000000004</v>
      </c>
      <c r="C10">
        <v>415.09199999999998</v>
      </c>
      <c r="D10" s="2">
        <f t="shared" si="8"/>
        <v>6.2247055542059185E-2</v>
      </c>
      <c r="E10">
        <v>9727.9030000000002</v>
      </c>
      <c r="F10">
        <v>756.35500000000002</v>
      </c>
      <c r="G10" s="2">
        <f t="shared" si="0"/>
        <v>7.2141967509765592E-2</v>
      </c>
      <c r="H10" s="3">
        <f t="shared" si="1"/>
        <v>6.7194511525912382E-2</v>
      </c>
      <c r="I10" s="3">
        <f t="shared" si="2"/>
        <v>6.9967593516091246E-3</v>
      </c>
      <c r="J10" s="3">
        <f t="shared" si="3"/>
        <v>4.9474559838532028E-3</v>
      </c>
      <c r="K10" s="9">
        <f t="shared" si="4"/>
        <v>7.2141967509765592E-2</v>
      </c>
      <c r="L10" s="9">
        <f t="shared" si="5"/>
        <v>6.2247055542059185E-2</v>
      </c>
      <c r="M10" s="9">
        <f t="shared" si="6"/>
        <v>9.8949119677064074E-3</v>
      </c>
      <c r="N10" s="8">
        <f t="shared" si="7"/>
        <v>4.9474559838532037E-3</v>
      </c>
    </row>
    <row r="11" spans="1:28">
      <c r="A11" s="1">
        <v>5400</v>
      </c>
      <c r="B11">
        <v>6260.8320000000003</v>
      </c>
      <c r="C11">
        <v>569.33500000000004</v>
      </c>
      <c r="D11" s="2">
        <f t="shared" si="8"/>
        <v>8.3355941370101203E-2</v>
      </c>
      <c r="E11">
        <v>9727.7819999999992</v>
      </c>
      <c r="F11">
        <v>1020.941</v>
      </c>
      <c r="G11" s="2">
        <f t="shared" si="0"/>
        <v>9.4982538856011087E-2</v>
      </c>
      <c r="H11" s="3">
        <f t="shared" si="1"/>
        <v>8.9169240113056145E-2</v>
      </c>
      <c r="I11" s="3">
        <f t="shared" si="2"/>
        <v>8.221245924413343E-3</v>
      </c>
      <c r="J11" s="3">
        <f t="shared" si="3"/>
        <v>5.8132987429549412E-3</v>
      </c>
      <c r="K11" s="9">
        <f t="shared" si="4"/>
        <v>9.4982538856011087E-2</v>
      </c>
      <c r="L11" s="9">
        <f t="shared" si="5"/>
        <v>8.3355941370101203E-2</v>
      </c>
      <c r="M11" s="9">
        <f t="shared" si="6"/>
        <v>1.1626597485909884E-2</v>
      </c>
      <c r="N11" s="8">
        <f t="shared" si="7"/>
        <v>5.8132987429549421E-3</v>
      </c>
    </row>
    <row r="12" spans="1:28">
      <c r="A12" s="1">
        <v>7200</v>
      </c>
      <c r="B12">
        <v>6085.9530000000004</v>
      </c>
      <c r="C12">
        <v>696.16300000000001</v>
      </c>
      <c r="D12" s="2">
        <f t="shared" si="8"/>
        <v>0.10264687304080319</v>
      </c>
      <c r="E12">
        <v>8958.3680000000004</v>
      </c>
      <c r="F12">
        <v>1137.7190000000001</v>
      </c>
      <c r="G12" s="2">
        <f t="shared" si="0"/>
        <v>0.1126891042044309</v>
      </c>
      <c r="H12" s="3">
        <f t="shared" si="1"/>
        <v>0.10766798862261705</v>
      </c>
      <c r="I12" s="3">
        <f t="shared" si="2"/>
        <v>7.1009297540440258E-3</v>
      </c>
      <c r="J12" s="3">
        <f t="shared" si="3"/>
        <v>5.0211155818138536E-3</v>
      </c>
      <c r="K12" s="9">
        <f t="shared" si="4"/>
        <v>0.1126891042044309</v>
      </c>
      <c r="L12" s="9">
        <f t="shared" si="5"/>
        <v>0.10264687304080319</v>
      </c>
      <c r="M12" s="9">
        <f t="shared" si="6"/>
        <v>1.0042231163627707E-2</v>
      </c>
      <c r="N12" s="8">
        <f t="shared" si="7"/>
        <v>5.0211155818138536E-3</v>
      </c>
    </row>
    <row r="13" spans="1:28">
      <c r="A13" s="1">
        <v>10800</v>
      </c>
      <c r="B13">
        <v>5862.125</v>
      </c>
      <c r="C13">
        <v>936.52700000000004</v>
      </c>
      <c r="D13" s="2">
        <f t="shared" si="8"/>
        <v>0.13775186610522205</v>
      </c>
      <c r="E13">
        <v>7516.5389999999998</v>
      </c>
      <c r="F13">
        <v>1435.548</v>
      </c>
      <c r="G13" s="2">
        <f t="shared" si="0"/>
        <v>0.1603590313633011</v>
      </c>
      <c r="H13" s="3">
        <f t="shared" si="1"/>
        <v>0.14905544873426158</v>
      </c>
      <c r="I13" s="3">
        <f t="shared" si="2"/>
        <v>1.5985679857392618E-2</v>
      </c>
      <c r="J13" s="3">
        <f t="shared" si="3"/>
        <v>1.1303582629039521E-2</v>
      </c>
      <c r="K13" s="9">
        <f t="shared" si="4"/>
        <v>0.1603590313633011</v>
      </c>
      <c r="L13" s="9">
        <f t="shared" si="5"/>
        <v>0.13775186610522205</v>
      </c>
      <c r="M13" s="9">
        <f t="shared" si="6"/>
        <v>2.2607165258079043E-2</v>
      </c>
      <c r="N13" s="8">
        <f t="shared" si="7"/>
        <v>1.1303582629039521E-2</v>
      </c>
    </row>
  </sheetData>
  <mergeCells count="7">
    <mergeCell ref="T1:V1"/>
    <mergeCell ref="W1:Y1"/>
    <mergeCell ref="Z1:AB1"/>
    <mergeCell ref="B1:D1"/>
    <mergeCell ref="E1:G1"/>
    <mergeCell ref="Q1:S1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H1" sqref="H1:N1"/>
    </sheetView>
  </sheetViews>
  <sheetFormatPr baseColWidth="10" defaultColWidth="11" defaultRowHeight="16"/>
  <cols>
    <col min="1" max="1" width="8" bestFit="1" customWidth="1"/>
    <col min="2" max="3" width="9.1640625" bestFit="1" customWidth="1"/>
    <col min="4" max="4" width="13.5" bestFit="1" customWidth="1"/>
    <col min="5" max="6" width="9.1640625" bestFit="1" customWidth="1"/>
    <col min="7" max="7" width="13.5" bestFit="1" customWidth="1"/>
    <col min="8" max="10" width="12.1640625" bestFit="1" customWidth="1"/>
  </cols>
  <sheetData>
    <row r="1" spans="1:14" s="4" customFormat="1">
      <c r="B1" s="13" t="s">
        <v>33</v>
      </c>
      <c r="C1" s="13"/>
      <c r="D1" s="13"/>
      <c r="E1" s="13" t="s">
        <v>9</v>
      </c>
      <c r="F1" s="13"/>
      <c r="G1" s="13"/>
      <c r="H1" s="13" t="s">
        <v>41</v>
      </c>
      <c r="I1" s="13"/>
      <c r="J1" s="13"/>
      <c r="K1" s="13"/>
      <c r="L1" s="13"/>
      <c r="M1" s="13"/>
      <c r="N1" s="13"/>
    </row>
    <row r="2" spans="1:14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14">
      <c r="A3" s="1">
        <v>0</v>
      </c>
      <c r="C3">
        <v>0</v>
      </c>
      <c r="D3" s="2">
        <v>0</v>
      </c>
      <c r="F3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14">
      <c r="A4" s="1">
        <v>120</v>
      </c>
      <c r="B4">
        <v>9161.8529999999992</v>
      </c>
      <c r="C4">
        <v>0</v>
      </c>
      <c r="D4" s="2">
        <f t="shared" ref="D4:D13" si="0">C4/(B4+C4)</f>
        <v>0</v>
      </c>
      <c r="E4">
        <v>12076.359</v>
      </c>
      <c r="F4">
        <v>0</v>
      </c>
      <c r="G4" s="2">
        <f t="shared" ref="G4:G13" si="1">F4/(E4+F4)</f>
        <v>0</v>
      </c>
      <c r="H4" s="3">
        <f t="shared" ref="H4:H13" si="2">AVERAGE(D4,G4)</f>
        <v>0</v>
      </c>
      <c r="I4" s="3">
        <f t="shared" ref="I4:I13" si="3">STDEV(D4,G4)</f>
        <v>0</v>
      </c>
      <c r="J4" s="3">
        <f t="shared" ref="J4:J13" si="4">STDEV(D4,G4)/SQRT(COUNT(D4,G4))</f>
        <v>0</v>
      </c>
      <c r="K4" s="9">
        <f t="shared" ref="K4:K13" si="5">MAX($D4,$G4)</f>
        <v>0</v>
      </c>
      <c r="L4" s="9">
        <f t="shared" ref="L4:L13" si="6">MIN($D4,$G4)</f>
        <v>0</v>
      </c>
      <c r="M4" s="9">
        <f t="shared" ref="M4:M13" si="7">K4-L4</f>
        <v>0</v>
      </c>
      <c r="N4" s="8">
        <f t="shared" ref="N4:N13" si="8">M4/2</f>
        <v>0</v>
      </c>
    </row>
    <row r="5" spans="1:14">
      <c r="A5" s="1">
        <v>300</v>
      </c>
      <c r="B5">
        <v>9198.0239999999994</v>
      </c>
      <c r="C5">
        <v>8.1210000000000004</v>
      </c>
      <c r="D5" s="2">
        <f t="shared" si="0"/>
        <v>8.8212818720539402E-4</v>
      </c>
      <c r="E5">
        <v>11902.066000000001</v>
      </c>
      <c r="F5">
        <v>185.02099999999999</v>
      </c>
      <c r="G5" s="2">
        <f t="shared" si="1"/>
        <v>1.5307327563704965E-2</v>
      </c>
      <c r="H5" s="3">
        <f t="shared" si="2"/>
        <v>8.09472787545518E-3</v>
      </c>
      <c r="I5" s="3">
        <f t="shared" si="3"/>
        <v>1.0200156299090803E-2</v>
      </c>
      <c r="J5" s="3">
        <f t="shared" si="4"/>
        <v>7.2125996882497845E-3</v>
      </c>
      <c r="K5" s="9">
        <f t="shared" si="5"/>
        <v>1.5307327563704965E-2</v>
      </c>
      <c r="L5" s="9">
        <f t="shared" si="6"/>
        <v>8.8212818720539402E-4</v>
      </c>
      <c r="M5" s="9">
        <f t="shared" si="7"/>
        <v>1.4425199376499571E-2</v>
      </c>
      <c r="N5" s="8">
        <f t="shared" si="8"/>
        <v>7.2125996882497854E-3</v>
      </c>
    </row>
    <row r="6" spans="1:14">
      <c r="A6" s="1">
        <v>600</v>
      </c>
      <c r="B6">
        <v>9427.7019999999993</v>
      </c>
      <c r="C6">
        <v>98.364000000000004</v>
      </c>
      <c r="D6" s="2">
        <f t="shared" si="0"/>
        <v>1.0325773514481216E-2</v>
      </c>
      <c r="E6">
        <v>11153.843999999999</v>
      </c>
      <c r="F6">
        <v>561.577</v>
      </c>
      <c r="G6" s="2">
        <f t="shared" si="1"/>
        <v>4.7934854411121892E-2</v>
      </c>
      <c r="H6" s="3">
        <f t="shared" si="2"/>
        <v>2.9130313962801555E-2</v>
      </c>
      <c r="I6" s="3">
        <f t="shared" si="3"/>
        <v>2.6593636136208063E-2</v>
      </c>
      <c r="J6" s="3">
        <f t="shared" si="4"/>
        <v>1.8804540448320337E-2</v>
      </c>
      <c r="K6" s="9">
        <f t="shared" si="5"/>
        <v>4.7934854411121892E-2</v>
      </c>
      <c r="L6" s="9">
        <f t="shared" si="6"/>
        <v>1.0325773514481216E-2</v>
      </c>
      <c r="M6" s="9">
        <f t="shared" si="7"/>
        <v>3.7609080896640674E-2</v>
      </c>
      <c r="N6" s="8">
        <f t="shared" si="8"/>
        <v>1.8804540448320337E-2</v>
      </c>
    </row>
    <row r="7" spans="1:14">
      <c r="A7" s="1">
        <v>1200</v>
      </c>
      <c r="B7">
        <v>10406.066000000001</v>
      </c>
      <c r="C7">
        <v>95.606999999999999</v>
      </c>
      <c r="D7" s="2">
        <f t="shared" si="0"/>
        <v>9.103978004266558E-3</v>
      </c>
      <c r="E7">
        <v>9644.2880000000005</v>
      </c>
      <c r="F7">
        <v>1463.3050000000001</v>
      </c>
      <c r="G7" s="2">
        <f t="shared" si="1"/>
        <v>0.13173916257104487</v>
      </c>
      <c r="H7" s="3">
        <f t="shared" si="2"/>
        <v>7.0421570287655721E-2</v>
      </c>
      <c r="I7" s="3">
        <f t="shared" si="3"/>
        <v>8.6716170619232771E-2</v>
      </c>
      <c r="J7" s="3">
        <f t="shared" si="4"/>
        <v>6.1317592283389143E-2</v>
      </c>
      <c r="K7" s="9">
        <f t="shared" si="5"/>
        <v>0.13173916257104487</v>
      </c>
      <c r="L7" s="9">
        <f t="shared" si="6"/>
        <v>9.103978004266558E-3</v>
      </c>
      <c r="M7" s="9">
        <f t="shared" si="7"/>
        <v>0.12263518456677831</v>
      </c>
      <c r="N7" s="8">
        <f t="shared" si="8"/>
        <v>6.1317592283389157E-2</v>
      </c>
    </row>
    <row r="8" spans="1:14">
      <c r="A8" s="1">
        <v>1800</v>
      </c>
      <c r="B8">
        <v>8653.0450000000001</v>
      </c>
      <c r="C8">
        <v>305.92</v>
      </c>
      <c r="D8" s="2">
        <f t="shared" si="0"/>
        <v>3.4146801555760067E-2</v>
      </c>
      <c r="E8">
        <v>9950.3089999999993</v>
      </c>
      <c r="F8">
        <v>1490.8910000000001</v>
      </c>
      <c r="G8" s="2">
        <f t="shared" si="1"/>
        <v>0.13030897108694894</v>
      </c>
      <c r="H8" s="3">
        <f t="shared" si="2"/>
        <v>8.2227886321354499E-2</v>
      </c>
      <c r="I8" s="3">
        <f t="shared" si="3"/>
        <v>6.7996922169114071E-2</v>
      </c>
      <c r="J8" s="3">
        <f t="shared" si="4"/>
        <v>4.8081084765594445E-2</v>
      </c>
      <c r="K8" s="9">
        <f t="shared" si="5"/>
        <v>0.13030897108694894</v>
      </c>
      <c r="L8" s="9">
        <f t="shared" si="6"/>
        <v>3.4146801555760067E-2</v>
      </c>
      <c r="M8" s="9">
        <f t="shared" si="7"/>
        <v>9.6162169531188876E-2</v>
      </c>
      <c r="N8" s="8">
        <f t="shared" si="8"/>
        <v>4.8081084765594438E-2</v>
      </c>
    </row>
    <row r="9" spans="1:14">
      <c r="A9" s="1">
        <v>2700</v>
      </c>
      <c r="B9">
        <v>8380.9240000000009</v>
      </c>
      <c r="C9">
        <v>734.77</v>
      </c>
      <c r="D9" s="2">
        <f t="shared" si="0"/>
        <v>8.0604943518288341E-2</v>
      </c>
      <c r="E9">
        <v>9431.9950000000008</v>
      </c>
      <c r="F9">
        <v>2025.6690000000001</v>
      </c>
      <c r="G9" s="2">
        <f t="shared" si="1"/>
        <v>0.17679598563895746</v>
      </c>
      <c r="H9" s="3">
        <f t="shared" si="2"/>
        <v>0.12870046457862289</v>
      </c>
      <c r="I9" s="3">
        <f t="shared" si="3"/>
        <v>6.8017338172925962E-2</v>
      </c>
      <c r="J9" s="3">
        <f t="shared" si="4"/>
        <v>4.8095521060334559E-2</v>
      </c>
      <c r="K9" s="9">
        <f t="shared" si="5"/>
        <v>0.17679598563895746</v>
      </c>
      <c r="L9" s="9">
        <f t="shared" si="6"/>
        <v>8.0604943518288341E-2</v>
      </c>
      <c r="M9" s="9">
        <f t="shared" si="7"/>
        <v>9.6191042120669118E-2</v>
      </c>
      <c r="N9" s="8">
        <f t="shared" si="8"/>
        <v>4.8095521060334559E-2</v>
      </c>
    </row>
    <row r="10" spans="1:14">
      <c r="A10" s="1">
        <v>3600</v>
      </c>
      <c r="B10">
        <v>8439.0660000000007</v>
      </c>
      <c r="C10">
        <v>817.47699999999998</v>
      </c>
      <c r="D10" s="2">
        <f t="shared" si="0"/>
        <v>8.8313423272597544E-2</v>
      </c>
      <c r="E10">
        <v>9579.8230000000003</v>
      </c>
      <c r="F10">
        <v>2870.8609999999999</v>
      </c>
      <c r="G10" s="2">
        <f t="shared" si="1"/>
        <v>0.23057857704845772</v>
      </c>
      <c r="H10" s="3">
        <f t="shared" si="2"/>
        <v>0.15944600016052762</v>
      </c>
      <c r="I10" s="3">
        <f t="shared" si="3"/>
        <v>0.10059665496145773</v>
      </c>
      <c r="J10" s="3">
        <f t="shared" si="4"/>
        <v>7.1132576887930107E-2</v>
      </c>
      <c r="K10" s="9">
        <f t="shared" si="5"/>
        <v>0.23057857704845772</v>
      </c>
      <c r="L10" s="9">
        <f t="shared" si="6"/>
        <v>8.8313423272597544E-2</v>
      </c>
      <c r="M10" s="9">
        <f t="shared" si="7"/>
        <v>0.14226515377586019</v>
      </c>
      <c r="N10" s="8">
        <f t="shared" si="8"/>
        <v>7.1132576887930093E-2</v>
      </c>
    </row>
    <row r="11" spans="1:14">
      <c r="A11" s="1">
        <v>5400</v>
      </c>
      <c r="B11">
        <v>7918.7020000000002</v>
      </c>
      <c r="C11">
        <v>1623.912</v>
      </c>
      <c r="D11" s="2">
        <f t="shared" si="0"/>
        <v>0.17017475505139368</v>
      </c>
      <c r="E11">
        <v>10009.530000000001</v>
      </c>
      <c r="F11">
        <v>3941.0749999999998</v>
      </c>
      <c r="G11" s="2">
        <f t="shared" si="1"/>
        <v>0.28250208503502178</v>
      </c>
      <c r="H11" s="3">
        <f t="shared" si="2"/>
        <v>0.22633842004320773</v>
      </c>
      <c r="I11" s="3">
        <f t="shared" si="3"/>
        <v>7.9427416744002444E-2</v>
      </c>
      <c r="J11" s="3">
        <f t="shared" si="4"/>
        <v>5.6163664991814057E-2</v>
      </c>
      <c r="K11" s="9">
        <f t="shared" si="5"/>
        <v>0.28250208503502178</v>
      </c>
      <c r="L11" s="9">
        <f t="shared" si="6"/>
        <v>0.17017475505139368</v>
      </c>
      <c r="M11" s="9">
        <f t="shared" si="7"/>
        <v>0.1123273299836281</v>
      </c>
      <c r="N11" s="8">
        <f t="shared" si="8"/>
        <v>5.616366499181405E-2</v>
      </c>
    </row>
    <row r="12" spans="1:14">
      <c r="A12" s="1">
        <v>7200</v>
      </c>
      <c r="B12">
        <v>7493.1670000000004</v>
      </c>
      <c r="C12">
        <v>2180.69</v>
      </c>
      <c r="D12" s="2">
        <f t="shared" si="0"/>
        <v>0.22542094637123539</v>
      </c>
      <c r="E12">
        <v>9408.0450000000001</v>
      </c>
      <c r="F12">
        <v>4928.9030000000002</v>
      </c>
      <c r="G12" s="2">
        <f t="shared" si="1"/>
        <v>0.34379025438328997</v>
      </c>
      <c r="H12" s="3">
        <f t="shared" si="2"/>
        <v>0.28460560037726268</v>
      </c>
      <c r="I12" s="3">
        <f t="shared" si="3"/>
        <v>8.3699740379682905E-2</v>
      </c>
      <c r="J12" s="3">
        <f t="shared" si="4"/>
        <v>5.9184654006027272E-2</v>
      </c>
      <c r="K12" s="9">
        <f t="shared" si="5"/>
        <v>0.34379025438328997</v>
      </c>
      <c r="L12" s="9">
        <f t="shared" si="6"/>
        <v>0.22542094637123539</v>
      </c>
      <c r="M12" s="9">
        <f t="shared" si="7"/>
        <v>0.11836930801205459</v>
      </c>
      <c r="N12" s="8">
        <f t="shared" si="8"/>
        <v>5.9184654006027293E-2</v>
      </c>
    </row>
    <row r="13" spans="1:14">
      <c r="A13" s="1">
        <v>10800</v>
      </c>
      <c r="B13">
        <v>6124.8029999999999</v>
      </c>
      <c r="C13">
        <v>2582.9830000000002</v>
      </c>
      <c r="D13" s="2">
        <f t="shared" si="0"/>
        <v>0.29662913167595073</v>
      </c>
      <c r="E13">
        <v>8230.116</v>
      </c>
      <c r="F13">
        <v>5141.0749999999998</v>
      </c>
      <c r="G13" s="2">
        <f t="shared" si="1"/>
        <v>0.38448893595192829</v>
      </c>
      <c r="H13" s="3">
        <f t="shared" si="2"/>
        <v>0.34055903381393948</v>
      </c>
      <c r="I13" s="3">
        <f t="shared" si="3"/>
        <v>6.2126263397266741E-2</v>
      </c>
      <c r="J13" s="3">
        <f t="shared" si="4"/>
        <v>4.3929902137988905E-2</v>
      </c>
      <c r="K13" s="9">
        <f t="shared" si="5"/>
        <v>0.38448893595192829</v>
      </c>
      <c r="L13" s="9">
        <f t="shared" si="6"/>
        <v>0.29662913167595073</v>
      </c>
      <c r="M13" s="9">
        <f t="shared" si="7"/>
        <v>8.785980427597756E-2</v>
      </c>
      <c r="N13" s="8">
        <f t="shared" si="8"/>
        <v>4.392990213798878E-2</v>
      </c>
    </row>
  </sheetData>
  <mergeCells count="3">
    <mergeCell ref="B1:D1"/>
    <mergeCell ref="E1:G1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topLeftCell="E1" workbookViewId="0">
      <selection activeCell="K1" sqref="K1:Q1"/>
    </sheetView>
  </sheetViews>
  <sheetFormatPr baseColWidth="10" defaultColWidth="11" defaultRowHeight="16"/>
  <cols>
    <col min="1" max="1" width="8" bestFit="1" customWidth="1"/>
    <col min="2" max="3" width="9.1640625" bestFit="1" customWidth="1"/>
    <col min="4" max="4" width="13.5" bestFit="1" customWidth="1"/>
    <col min="5" max="5" width="10.1640625" bestFit="1" customWidth="1"/>
    <col min="6" max="6" width="9.1640625" bestFit="1" customWidth="1"/>
    <col min="7" max="7" width="13.5" bestFit="1" customWidth="1"/>
    <col min="8" max="10" width="12.1640625" bestFit="1" customWidth="1"/>
  </cols>
  <sheetData>
    <row r="1" spans="1:17" s="4" customFormat="1">
      <c r="B1" s="13" t="s">
        <v>17</v>
      </c>
      <c r="C1" s="13"/>
      <c r="D1" s="13"/>
      <c r="E1" s="13" t="s">
        <v>18</v>
      </c>
      <c r="F1" s="13"/>
      <c r="G1" s="13"/>
      <c r="H1" s="13" t="s">
        <v>19</v>
      </c>
      <c r="I1" s="13"/>
      <c r="J1" s="13"/>
      <c r="K1" s="13" t="s">
        <v>41</v>
      </c>
      <c r="L1" s="13"/>
      <c r="M1" s="13"/>
      <c r="N1" s="13"/>
      <c r="O1" s="13"/>
      <c r="P1" s="13"/>
      <c r="Q1" s="13"/>
    </row>
    <row r="2" spans="1:17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t="s">
        <v>4</v>
      </c>
      <c r="I2" t="s">
        <v>5</v>
      </c>
      <c r="J2" s="2" t="s">
        <v>6</v>
      </c>
      <c r="K2" s="3" t="s">
        <v>0</v>
      </c>
      <c r="L2" s="3" t="s">
        <v>1</v>
      </c>
      <c r="M2" s="3" t="s">
        <v>2</v>
      </c>
      <c r="N2" s="8" t="s">
        <v>35</v>
      </c>
      <c r="O2" s="8" t="s">
        <v>36</v>
      </c>
      <c r="P2" s="8" t="s">
        <v>34</v>
      </c>
      <c r="Q2" s="8" t="s">
        <v>37</v>
      </c>
    </row>
    <row r="3" spans="1:17">
      <c r="A3" s="1">
        <v>0</v>
      </c>
      <c r="B3">
        <v>0</v>
      </c>
      <c r="C3">
        <v>0</v>
      </c>
      <c r="D3" s="2">
        <v>0</v>
      </c>
      <c r="E3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3">
        <f t="shared" ref="K3:K13" si="0">AVERAGE(D3,G3,J3)</f>
        <v>0</v>
      </c>
      <c r="L3" s="3">
        <f t="shared" ref="L3:L13" si="1">STDEV(D3,G3,J3)</f>
        <v>0</v>
      </c>
      <c r="M3" s="3">
        <f>STDEV(D3,G3,J3)/SQRT(COUNT(D3,G3,J3))</f>
        <v>0</v>
      </c>
      <c r="N3" s="9">
        <f>MAX($D3,$G3, $J3)</f>
        <v>0</v>
      </c>
      <c r="O3" s="9">
        <f>MIN($D3,$G3, $J3)</f>
        <v>0</v>
      </c>
      <c r="P3" s="9">
        <f>N3-O3</f>
        <v>0</v>
      </c>
      <c r="Q3" s="8">
        <f>P3/2</f>
        <v>0</v>
      </c>
    </row>
    <row r="4" spans="1:17">
      <c r="A4" s="1">
        <v>120</v>
      </c>
      <c r="B4">
        <v>8011.0240000000003</v>
      </c>
      <c r="C4">
        <v>0</v>
      </c>
      <c r="D4" s="2">
        <f t="shared" ref="D4:D13" si="2">C4/(B4+C4)</f>
        <v>0</v>
      </c>
      <c r="E4">
        <v>10587.316999999999</v>
      </c>
      <c r="F4">
        <v>0</v>
      </c>
      <c r="G4" s="2">
        <f t="shared" ref="G4:G13" si="3">F4/(E4+F4)</f>
        <v>0</v>
      </c>
      <c r="H4">
        <v>10263.51</v>
      </c>
      <c r="I4">
        <v>0</v>
      </c>
      <c r="J4" s="2">
        <f t="shared" ref="J4:J13" si="4">I4/(H4+I4)</f>
        <v>0</v>
      </c>
      <c r="K4" s="3">
        <f t="shared" si="0"/>
        <v>0</v>
      </c>
      <c r="L4" s="3">
        <f t="shared" si="1"/>
        <v>0</v>
      </c>
      <c r="M4" s="3">
        <f t="shared" ref="M4:M13" si="5">STDEV(D4,G4,J4)/SQRT(COUNT(D4,G4,J4))</f>
        <v>0</v>
      </c>
      <c r="N4" s="9">
        <f t="shared" ref="N4:N13" si="6">MAX($D4,$G4, $J4)</f>
        <v>0</v>
      </c>
      <c r="O4" s="9">
        <f t="shared" ref="O4:O13" si="7">MIN($D4,$G4, $J4)</f>
        <v>0</v>
      </c>
      <c r="P4" s="9">
        <f t="shared" ref="P4:P13" si="8">N4-O4</f>
        <v>0</v>
      </c>
      <c r="Q4" s="8">
        <f t="shared" ref="Q4:Q13" si="9">P4/2</f>
        <v>0</v>
      </c>
    </row>
    <row r="5" spans="1:17">
      <c r="A5" s="1">
        <v>300</v>
      </c>
      <c r="B5">
        <v>9497.0949999999993</v>
      </c>
      <c r="C5">
        <v>0</v>
      </c>
      <c r="D5" s="2">
        <f t="shared" si="2"/>
        <v>0</v>
      </c>
      <c r="E5">
        <v>10982.56</v>
      </c>
      <c r="F5">
        <v>12</v>
      </c>
      <c r="G5" s="2">
        <f t="shared" si="3"/>
        <v>1.0914488619826533E-3</v>
      </c>
      <c r="H5">
        <v>10159.731</v>
      </c>
      <c r="I5">
        <v>0</v>
      </c>
      <c r="J5" s="2">
        <f t="shared" si="4"/>
        <v>0</v>
      </c>
      <c r="K5" s="3">
        <f t="shared" si="0"/>
        <v>3.6381628732755112E-4</v>
      </c>
      <c r="L5" s="3">
        <f t="shared" si="1"/>
        <v>6.3014829427239559E-4</v>
      </c>
      <c r="M5" s="3">
        <f t="shared" si="5"/>
        <v>3.6381628732755112E-4</v>
      </c>
      <c r="N5" s="9">
        <f t="shared" si="6"/>
        <v>1.0914488619826533E-3</v>
      </c>
      <c r="O5" s="9">
        <f t="shared" si="7"/>
        <v>0</v>
      </c>
      <c r="P5" s="9">
        <f t="shared" si="8"/>
        <v>1.0914488619826533E-3</v>
      </c>
      <c r="Q5" s="8">
        <f>P5/2</f>
        <v>5.4572443099132665E-4</v>
      </c>
    </row>
    <row r="6" spans="1:17">
      <c r="A6" s="1">
        <v>600</v>
      </c>
      <c r="B6">
        <v>12465.217000000001</v>
      </c>
      <c r="C6">
        <v>0</v>
      </c>
      <c r="D6" s="2">
        <f t="shared" si="2"/>
        <v>0</v>
      </c>
      <c r="E6">
        <v>11123.681</v>
      </c>
      <c r="F6">
        <v>26.120999999999999</v>
      </c>
      <c r="G6" s="2">
        <f t="shared" si="3"/>
        <v>2.3427321848405918E-3</v>
      </c>
      <c r="H6">
        <v>10291.267</v>
      </c>
      <c r="I6">
        <v>0</v>
      </c>
      <c r="J6" s="2">
        <f t="shared" si="4"/>
        <v>0</v>
      </c>
      <c r="K6" s="3">
        <f t="shared" si="0"/>
        <v>7.8091072828019722E-4</v>
      </c>
      <c r="L6" s="3">
        <f t="shared" si="1"/>
        <v>1.3525770575569158E-3</v>
      </c>
      <c r="M6" s="3">
        <f t="shared" si="5"/>
        <v>7.8091072828019733E-4</v>
      </c>
      <c r="N6" s="9">
        <f t="shared" si="6"/>
        <v>2.3427321848405918E-3</v>
      </c>
      <c r="O6" s="9">
        <f t="shared" si="7"/>
        <v>0</v>
      </c>
      <c r="P6" s="9">
        <f t="shared" si="8"/>
        <v>2.3427321848405918E-3</v>
      </c>
      <c r="Q6" s="8">
        <f t="shared" si="9"/>
        <v>1.1713660924202959E-3</v>
      </c>
    </row>
    <row r="7" spans="1:17">
      <c r="A7" s="1">
        <v>1200</v>
      </c>
      <c r="B7">
        <v>12601.752</v>
      </c>
      <c r="C7">
        <v>161.607</v>
      </c>
      <c r="D7" s="2">
        <f t="shared" si="2"/>
        <v>1.2661792244502406E-2</v>
      </c>
      <c r="E7">
        <v>11224.630999999999</v>
      </c>
      <c r="F7">
        <v>158.19200000000001</v>
      </c>
      <c r="G7" s="2">
        <f t="shared" si="3"/>
        <v>1.3897431243550041E-2</v>
      </c>
      <c r="H7">
        <v>10566.094999999999</v>
      </c>
      <c r="I7">
        <v>385.84899999999999</v>
      </c>
      <c r="J7" s="2">
        <f t="shared" si="4"/>
        <v>3.5231096871934334E-2</v>
      </c>
      <c r="K7" s="3">
        <f t="shared" si="0"/>
        <v>2.0596773453328925E-2</v>
      </c>
      <c r="L7" s="3">
        <f t="shared" si="1"/>
        <v>1.2688745697437904E-2</v>
      </c>
      <c r="M7" s="3">
        <f t="shared" si="5"/>
        <v>7.3258507440944797E-3</v>
      </c>
      <c r="N7" s="9">
        <f t="shared" si="6"/>
        <v>3.5231096871934334E-2</v>
      </c>
      <c r="O7" s="9">
        <f t="shared" si="7"/>
        <v>1.2661792244502406E-2</v>
      </c>
      <c r="P7" s="9">
        <f t="shared" si="8"/>
        <v>2.2569304627431928E-2</v>
      </c>
      <c r="Q7" s="8">
        <f t="shared" si="9"/>
        <v>1.1284652313715964E-2</v>
      </c>
    </row>
    <row r="8" spans="1:17">
      <c r="A8" s="1">
        <v>1800</v>
      </c>
      <c r="B8">
        <v>11406.094999999999</v>
      </c>
      <c r="C8">
        <v>262.84899999999999</v>
      </c>
      <c r="D8" s="2">
        <f t="shared" si="2"/>
        <v>2.2525517304736401E-2</v>
      </c>
      <c r="E8">
        <v>10600.852999999999</v>
      </c>
      <c r="F8">
        <v>316.26299999999998</v>
      </c>
      <c r="G8" s="2">
        <f t="shared" si="3"/>
        <v>2.8969464096561762E-2</v>
      </c>
      <c r="H8">
        <v>10158.439</v>
      </c>
      <c r="I8">
        <v>556.38499999999999</v>
      </c>
      <c r="J8" s="2">
        <f t="shared" si="4"/>
        <v>5.1926657871375202E-2</v>
      </c>
      <c r="K8" s="3">
        <f t="shared" si="0"/>
        <v>3.4473879757557786E-2</v>
      </c>
      <c r="L8" s="3">
        <f t="shared" si="1"/>
        <v>1.5454148649523779E-2</v>
      </c>
      <c r="M8" s="3">
        <f t="shared" si="5"/>
        <v>8.922456882899046E-3</v>
      </c>
      <c r="N8" s="9">
        <f t="shared" si="6"/>
        <v>5.1926657871375202E-2</v>
      </c>
      <c r="O8" s="9">
        <f t="shared" si="7"/>
        <v>2.2525517304736401E-2</v>
      </c>
      <c r="P8" s="9">
        <f t="shared" si="8"/>
        <v>2.9401140566638801E-2</v>
      </c>
      <c r="Q8" s="8">
        <f t="shared" si="9"/>
        <v>1.4700570283319401E-2</v>
      </c>
    </row>
    <row r="9" spans="1:17">
      <c r="A9" s="1">
        <v>2700</v>
      </c>
      <c r="B9">
        <v>9913.3680000000004</v>
      </c>
      <c r="C9">
        <v>457.33499999999998</v>
      </c>
      <c r="D9" s="2">
        <f t="shared" si="2"/>
        <v>4.4098746246999838E-2</v>
      </c>
      <c r="E9">
        <v>10333.146000000001</v>
      </c>
      <c r="F9">
        <v>436.50599999999997</v>
      </c>
      <c r="G9" s="2">
        <f t="shared" si="3"/>
        <v>4.0531114654401089E-2</v>
      </c>
      <c r="H9">
        <v>9538.3680000000004</v>
      </c>
      <c r="I9">
        <v>797.577</v>
      </c>
      <c r="J9" s="2">
        <f t="shared" si="4"/>
        <v>7.7165368043270358E-2</v>
      </c>
      <c r="K9" s="3">
        <f t="shared" si="0"/>
        <v>5.3931742981557097E-2</v>
      </c>
      <c r="L9" s="3">
        <f t="shared" si="1"/>
        <v>2.0199826705353904E-2</v>
      </c>
      <c r="M9" s="3">
        <f t="shared" si="5"/>
        <v>1.1662375385919868E-2</v>
      </c>
      <c r="N9" s="9">
        <f t="shared" si="6"/>
        <v>7.7165368043270358E-2</v>
      </c>
      <c r="O9" s="9">
        <f t="shared" si="7"/>
        <v>4.0531114654401089E-2</v>
      </c>
      <c r="P9" s="9">
        <f t="shared" si="8"/>
        <v>3.6634253388869269E-2</v>
      </c>
      <c r="Q9" s="8">
        <f t="shared" si="9"/>
        <v>1.8317126694434634E-2</v>
      </c>
    </row>
    <row r="10" spans="1:17">
      <c r="A10" s="1">
        <v>3600</v>
      </c>
      <c r="B10">
        <v>10656.51</v>
      </c>
      <c r="C10">
        <v>581.74900000000002</v>
      </c>
      <c r="D10" s="2">
        <f t="shared" si="2"/>
        <v>5.1765046525444912E-2</v>
      </c>
      <c r="E10">
        <v>10172.56</v>
      </c>
      <c r="F10">
        <v>543.45600000000002</v>
      </c>
      <c r="G10" s="2">
        <f t="shared" si="3"/>
        <v>5.0714369967346073E-2</v>
      </c>
      <c r="H10">
        <v>9423.66</v>
      </c>
      <c r="I10">
        <v>1188.8910000000001</v>
      </c>
      <c r="J10" s="2">
        <f t="shared" si="4"/>
        <v>0.11202688213229789</v>
      </c>
      <c r="K10" s="3">
        <f t="shared" si="0"/>
        <v>7.1502099541696298E-2</v>
      </c>
      <c r="L10" s="3">
        <f t="shared" si="1"/>
        <v>3.5099422834557831E-2</v>
      </c>
      <c r="M10" s="3">
        <f t="shared" si="5"/>
        <v>2.0264661221932462E-2</v>
      </c>
      <c r="N10" s="9">
        <f t="shared" si="6"/>
        <v>0.11202688213229789</v>
      </c>
      <c r="O10" s="9">
        <f t="shared" si="7"/>
        <v>5.0714369967346073E-2</v>
      </c>
      <c r="P10" s="9">
        <f t="shared" si="8"/>
        <v>6.1312512164951816E-2</v>
      </c>
      <c r="Q10" s="8">
        <f t="shared" si="9"/>
        <v>3.0656256082475908E-2</v>
      </c>
    </row>
    <row r="11" spans="1:17">
      <c r="A11" s="1">
        <v>5400</v>
      </c>
      <c r="B11">
        <v>9687.1959999999999</v>
      </c>
      <c r="C11">
        <v>863.94100000000003</v>
      </c>
      <c r="D11" s="2">
        <f t="shared" si="2"/>
        <v>8.1881317624820912E-2</v>
      </c>
      <c r="E11">
        <v>9430.9030000000002</v>
      </c>
      <c r="F11">
        <v>1119.4770000000001</v>
      </c>
      <c r="G11" s="2">
        <f t="shared" si="3"/>
        <v>0.1061077420908062</v>
      </c>
      <c r="H11">
        <v>8659.1959999999999</v>
      </c>
      <c r="I11">
        <v>1887.6189999999999</v>
      </c>
      <c r="J11" s="2">
        <f t="shared" si="4"/>
        <v>0.1789752640963172</v>
      </c>
      <c r="K11" s="3">
        <f t="shared" si="0"/>
        <v>0.1223214412706481</v>
      </c>
      <c r="L11" s="3">
        <f t="shared" si="1"/>
        <v>5.0536834498939961E-2</v>
      </c>
      <c r="M11" s="3">
        <f t="shared" si="5"/>
        <v>2.9177455001954556E-2</v>
      </c>
      <c r="N11" s="9">
        <f t="shared" si="6"/>
        <v>0.1789752640963172</v>
      </c>
      <c r="O11" s="9">
        <f t="shared" si="7"/>
        <v>8.1881317624820912E-2</v>
      </c>
      <c r="P11" s="9">
        <f t="shared" si="8"/>
        <v>9.7093946471496287E-2</v>
      </c>
      <c r="Q11" s="8">
        <f t="shared" si="9"/>
        <v>4.8546973235748143E-2</v>
      </c>
    </row>
    <row r="12" spans="1:17">
      <c r="A12" s="1">
        <v>7200</v>
      </c>
      <c r="B12">
        <v>9397.7819999999992</v>
      </c>
      <c r="C12">
        <v>1229.548</v>
      </c>
      <c r="D12" s="2">
        <f t="shared" si="2"/>
        <v>0.11569679307972934</v>
      </c>
      <c r="E12">
        <v>9045.0239999999994</v>
      </c>
      <c r="F12">
        <v>1547.376</v>
      </c>
      <c r="G12" s="2">
        <f t="shared" si="3"/>
        <v>0.14608360711453494</v>
      </c>
      <c r="H12">
        <v>8835.3169999999991</v>
      </c>
      <c r="I12">
        <v>2193.569</v>
      </c>
      <c r="J12" s="2">
        <f t="shared" si="4"/>
        <v>0.19889307043340554</v>
      </c>
      <c r="K12" s="3">
        <f t="shared" si="0"/>
        <v>0.15355782354255662</v>
      </c>
      <c r="L12" s="3">
        <f t="shared" si="1"/>
        <v>4.209873008520721E-2</v>
      </c>
      <c r="M12" s="3">
        <f t="shared" si="5"/>
        <v>2.4305713147235782E-2</v>
      </c>
      <c r="N12" s="9">
        <f t="shared" si="6"/>
        <v>0.19889307043340554</v>
      </c>
      <c r="O12" s="9">
        <f t="shared" si="7"/>
        <v>0.11569679307972934</v>
      </c>
      <c r="P12" s="9">
        <f t="shared" si="8"/>
        <v>8.3196277353676198E-2</v>
      </c>
      <c r="Q12" s="8">
        <f t="shared" si="9"/>
        <v>4.1598138676838099E-2</v>
      </c>
    </row>
    <row r="13" spans="1:17">
      <c r="A13" s="1">
        <v>10800</v>
      </c>
      <c r="B13">
        <v>9397.7819999999992</v>
      </c>
      <c r="C13">
        <v>1984.4469999999999</v>
      </c>
      <c r="D13" s="2">
        <f t="shared" si="2"/>
        <v>0.17434607931363882</v>
      </c>
      <c r="E13">
        <v>8472.8320000000003</v>
      </c>
      <c r="F13">
        <v>2465.4470000000001</v>
      </c>
      <c r="G13" s="2">
        <f t="shared" si="3"/>
        <v>0.22539624377838599</v>
      </c>
      <c r="H13">
        <v>7729.2460000000001</v>
      </c>
      <c r="I13">
        <v>3839.8319999999999</v>
      </c>
      <c r="J13" s="2">
        <f t="shared" si="4"/>
        <v>0.33190475507209821</v>
      </c>
      <c r="K13" s="3">
        <f t="shared" si="0"/>
        <v>0.24388235938804104</v>
      </c>
      <c r="L13" s="3">
        <f t="shared" si="1"/>
        <v>8.0389591549154996E-2</v>
      </c>
      <c r="M13" s="3">
        <f t="shared" si="5"/>
        <v>4.6412952320948705E-2</v>
      </c>
      <c r="N13" s="9">
        <f t="shared" si="6"/>
        <v>0.33190475507209821</v>
      </c>
      <c r="O13" s="9">
        <f t="shared" si="7"/>
        <v>0.17434607931363882</v>
      </c>
      <c r="P13" s="9">
        <f t="shared" si="8"/>
        <v>0.15755867575845939</v>
      </c>
      <c r="Q13" s="8">
        <f t="shared" si="9"/>
        <v>7.8779337879229694E-2</v>
      </c>
    </row>
  </sheetData>
  <mergeCells count="4">
    <mergeCell ref="B1:D1"/>
    <mergeCell ref="E1:G1"/>
    <mergeCell ref="H1:J1"/>
    <mergeCell ref="K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workbookViewId="0">
      <selection activeCell="H1" sqref="H1:N1"/>
    </sheetView>
  </sheetViews>
  <sheetFormatPr baseColWidth="10" defaultColWidth="11" defaultRowHeight="16"/>
  <sheetData>
    <row r="1" spans="1:14">
      <c r="A1" s="4"/>
      <c r="B1" s="13" t="s">
        <v>31</v>
      </c>
      <c r="C1" s="13"/>
      <c r="D1" s="13"/>
      <c r="E1" s="13" t="s">
        <v>32</v>
      </c>
      <c r="F1" s="13"/>
      <c r="G1" s="13"/>
      <c r="H1" s="13" t="s">
        <v>41</v>
      </c>
      <c r="I1" s="13"/>
      <c r="J1" s="13"/>
      <c r="K1" s="13"/>
      <c r="L1" s="13"/>
      <c r="M1" s="13"/>
      <c r="N1" s="13"/>
    </row>
    <row r="2" spans="1:14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14">
      <c r="A3" s="1">
        <v>0</v>
      </c>
      <c r="B3">
        <v>0</v>
      </c>
      <c r="C3">
        <v>0</v>
      </c>
      <c r="D3" s="2">
        <v>0</v>
      </c>
      <c r="E3">
        <v>0</v>
      </c>
      <c r="F3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14">
      <c r="A4" s="1">
        <v>120</v>
      </c>
      <c r="B4">
        <v>9933.5509999999995</v>
      </c>
      <c r="C4">
        <v>0</v>
      </c>
      <c r="D4" s="2">
        <f ca="1">C4/(D4+C4)</f>
        <v>0</v>
      </c>
      <c r="E4">
        <v>11466.48</v>
      </c>
      <c r="F4">
        <v>0</v>
      </c>
      <c r="G4" s="2">
        <f ca="1">F4/(G4+F4)</f>
        <v>0</v>
      </c>
      <c r="H4" s="3">
        <f ca="1">AVERAGE(D4,G4)</f>
        <v>0</v>
      </c>
      <c r="I4" s="3">
        <f ca="1">STDEV(D4,G4)</f>
        <v>0</v>
      </c>
      <c r="J4" s="3">
        <f ca="1">STDEV(D4,G4)/SQRT(COUNT(D4,G4))</f>
        <v>0</v>
      </c>
      <c r="K4" s="9">
        <f t="shared" ref="K4:K13" ca="1" si="0">MAX($D4,$G4)</f>
        <v>0</v>
      </c>
      <c r="L4" s="9">
        <f t="shared" ref="L4:L13" ca="1" si="1">MIN($D4,$G4)</f>
        <v>0</v>
      </c>
      <c r="M4" s="9">
        <f t="shared" ref="M4:M13" ca="1" si="2">K4-L4</f>
        <v>0</v>
      </c>
      <c r="N4" s="8">
        <f t="shared" ref="N4:N13" ca="1" si="3">M4/2</f>
        <v>4.5513980768390652E-2</v>
      </c>
    </row>
    <row r="5" spans="1:14">
      <c r="A5" s="1">
        <v>300</v>
      </c>
      <c r="B5">
        <v>11077.38</v>
      </c>
      <c r="C5">
        <v>0</v>
      </c>
      <c r="D5" s="2">
        <f t="shared" ref="D5:D13" ca="1" si="4">C5/(D5+C5)</f>
        <v>0</v>
      </c>
      <c r="E5">
        <v>11467.602000000001</v>
      </c>
      <c r="F5">
        <v>0</v>
      </c>
      <c r="G5" s="2">
        <f t="shared" ref="G5:G13" ca="1" si="5">F5/(G5+F5)</f>
        <v>0</v>
      </c>
      <c r="H5" s="3">
        <f t="shared" ref="H5:H13" ca="1" si="6">AVERAGE(D5,G5)</f>
        <v>0</v>
      </c>
      <c r="I5" s="3">
        <f t="shared" ref="I5:I13" ca="1" si="7">STDEV(D5,G5)</f>
        <v>0</v>
      </c>
      <c r="J5" s="3">
        <f t="shared" ref="J5:J13" ca="1" si="8">STDEV(D5,G5)/SQRT(COUNT(D5,G5))</f>
        <v>0</v>
      </c>
      <c r="K5" s="9">
        <f t="shared" ca="1" si="0"/>
        <v>0</v>
      </c>
      <c r="L5" s="9">
        <f t="shared" ca="1" si="1"/>
        <v>0</v>
      </c>
      <c r="M5" s="9">
        <f t="shared" ca="1" si="2"/>
        <v>0</v>
      </c>
      <c r="N5" s="8">
        <f t="shared" ca="1" si="3"/>
        <v>4.23807966680846E-2</v>
      </c>
    </row>
    <row r="6" spans="1:14">
      <c r="A6" s="1">
        <v>600</v>
      </c>
      <c r="B6">
        <v>10807.016</v>
      </c>
      <c r="C6">
        <v>0</v>
      </c>
      <c r="D6" s="2">
        <f t="shared" ca="1" si="4"/>
        <v>0</v>
      </c>
      <c r="E6">
        <v>12487.087</v>
      </c>
      <c r="F6">
        <v>0</v>
      </c>
      <c r="G6" s="2">
        <f t="shared" ca="1" si="5"/>
        <v>0</v>
      </c>
      <c r="H6" s="3">
        <f t="shared" ca="1" si="6"/>
        <v>0</v>
      </c>
      <c r="I6" s="3">
        <f t="shared" ca="1" si="7"/>
        <v>0</v>
      </c>
      <c r="J6" s="3">
        <f t="shared" ca="1" si="8"/>
        <v>0</v>
      </c>
      <c r="K6" s="9">
        <f t="shared" ca="1" si="0"/>
        <v>0</v>
      </c>
      <c r="L6" s="9">
        <f t="shared" ca="1" si="1"/>
        <v>0</v>
      </c>
      <c r="M6" s="9">
        <f t="shared" ca="1" si="2"/>
        <v>0</v>
      </c>
      <c r="N6" s="8">
        <f t="shared" ca="1" si="3"/>
        <v>1.7937178238320001E-2</v>
      </c>
    </row>
    <row r="7" spans="1:14">
      <c r="A7" s="1">
        <v>1200</v>
      </c>
      <c r="B7">
        <v>9446.0660000000007</v>
      </c>
      <c r="C7">
        <v>0</v>
      </c>
      <c r="D7" s="2">
        <f t="shared" ca="1" si="4"/>
        <v>0</v>
      </c>
      <c r="E7">
        <v>11744.501</v>
      </c>
      <c r="F7">
        <v>0</v>
      </c>
      <c r="G7" s="2">
        <f t="shared" ca="1" si="5"/>
        <v>0</v>
      </c>
      <c r="H7" s="3">
        <f t="shared" ca="1" si="6"/>
        <v>0</v>
      </c>
      <c r="I7" s="3">
        <f t="shared" ca="1" si="7"/>
        <v>0</v>
      </c>
      <c r="J7" s="3">
        <f t="shared" ca="1" si="8"/>
        <v>0</v>
      </c>
      <c r="K7" s="9">
        <f t="shared" ca="1" si="0"/>
        <v>0</v>
      </c>
      <c r="L7" s="9">
        <f t="shared" ca="1" si="1"/>
        <v>0</v>
      </c>
      <c r="M7" s="9">
        <f t="shared" ca="1" si="2"/>
        <v>0</v>
      </c>
      <c r="N7" s="8">
        <f t="shared" ca="1" si="3"/>
        <v>1.6045601174776936E-2</v>
      </c>
    </row>
    <row r="8" spans="1:14">
      <c r="A8" s="1">
        <v>1800</v>
      </c>
      <c r="B8">
        <v>10356.258</v>
      </c>
      <c r="C8">
        <v>0</v>
      </c>
      <c r="D8" s="2">
        <f t="shared" ca="1" si="4"/>
        <v>0</v>
      </c>
      <c r="E8">
        <v>11439.602000000001</v>
      </c>
      <c r="F8">
        <v>0</v>
      </c>
      <c r="G8" s="2">
        <f t="shared" ca="1" si="5"/>
        <v>0</v>
      </c>
      <c r="H8" s="3">
        <f t="shared" ca="1" si="6"/>
        <v>0</v>
      </c>
      <c r="I8" s="3">
        <f t="shared" ca="1" si="7"/>
        <v>0</v>
      </c>
      <c r="J8" s="3">
        <f t="shared" ca="1" si="8"/>
        <v>0</v>
      </c>
      <c r="K8" s="9">
        <f t="shared" ca="1" si="0"/>
        <v>0</v>
      </c>
      <c r="L8" s="9">
        <f t="shared" ca="1" si="1"/>
        <v>0</v>
      </c>
      <c r="M8" s="9">
        <f t="shared" ca="1" si="2"/>
        <v>0</v>
      </c>
      <c r="N8" s="8">
        <f t="shared" ca="1" si="3"/>
        <v>2.2856109891826293E-2</v>
      </c>
    </row>
    <row r="9" spans="1:14">
      <c r="A9" s="1">
        <v>2700</v>
      </c>
      <c r="B9">
        <v>8721.5300000000007</v>
      </c>
      <c r="C9">
        <v>0</v>
      </c>
      <c r="D9" s="2">
        <f t="shared" ca="1" si="4"/>
        <v>0</v>
      </c>
      <c r="E9">
        <v>10902.652</v>
      </c>
      <c r="F9">
        <v>0</v>
      </c>
      <c r="G9" s="2">
        <f t="shared" ca="1" si="5"/>
        <v>0</v>
      </c>
      <c r="H9" s="3">
        <f t="shared" ca="1" si="6"/>
        <v>0</v>
      </c>
      <c r="I9" s="3">
        <f t="shared" ca="1" si="7"/>
        <v>0</v>
      </c>
      <c r="J9" s="3">
        <f t="shared" ca="1" si="8"/>
        <v>0</v>
      </c>
      <c r="K9" s="9">
        <f t="shared" ca="1" si="0"/>
        <v>0</v>
      </c>
      <c r="L9" s="9">
        <f t="shared" ca="1" si="1"/>
        <v>0</v>
      </c>
      <c r="M9" s="9">
        <f t="shared" ca="1" si="2"/>
        <v>0</v>
      </c>
      <c r="N9" s="8">
        <f t="shared" ca="1" si="3"/>
        <v>3.1370653519238845E-2</v>
      </c>
    </row>
    <row r="10" spans="1:14">
      <c r="A10" s="1">
        <v>3600</v>
      </c>
      <c r="B10">
        <v>8108.116</v>
      </c>
      <c r="C10">
        <v>0</v>
      </c>
      <c r="D10" s="2">
        <f t="shared" ca="1" si="4"/>
        <v>0</v>
      </c>
      <c r="E10">
        <v>10069.359</v>
      </c>
      <c r="F10">
        <v>0</v>
      </c>
      <c r="G10" s="2">
        <f t="shared" ca="1" si="5"/>
        <v>0</v>
      </c>
      <c r="H10" s="3">
        <f t="shared" ca="1" si="6"/>
        <v>0</v>
      </c>
      <c r="I10" s="3">
        <f t="shared" ca="1" si="7"/>
        <v>0</v>
      </c>
      <c r="J10" s="3">
        <f t="shared" ca="1" si="8"/>
        <v>0</v>
      </c>
      <c r="K10" s="9">
        <f t="shared" ca="1" si="0"/>
        <v>0</v>
      </c>
      <c r="L10" s="9">
        <f t="shared" ca="1" si="1"/>
        <v>0</v>
      </c>
      <c r="M10" s="9">
        <f t="shared" ca="1" si="2"/>
        <v>0</v>
      </c>
      <c r="N10" s="8">
        <f t="shared" ca="1" si="3"/>
        <v>1.8509969425319794E-2</v>
      </c>
    </row>
    <row r="11" spans="1:14">
      <c r="A11" s="1">
        <v>5400</v>
      </c>
      <c r="B11">
        <v>7498.53</v>
      </c>
      <c r="C11">
        <v>0</v>
      </c>
      <c r="D11" s="2">
        <f t="shared" ca="1" si="4"/>
        <v>0</v>
      </c>
      <c r="E11">
        <v>10117.237999999999</v>
      </c>
      <c r="F11">
        <v>0</v>
      </c>
      <c r="G11" s="2">
        <f t="shared" ca="1" si="5"/>
        <v>0</v>
      </c>
      <c r="H11" s="3">
        <f t="shared" ca="1" si="6"/>
        <v>0</v>
      </c>
      <c r="I11" s="3">
        <f t="shared" ca="1" si="7"/>
        <v>0</v>
      </c>
      <c r="J11" s="3">
        <f t="shared" ca="1" si="8"/>
        <v>0</v>
      </c>
      <c r="K11" s="9">
        <f t="shared" ca="1" si="0"/>
        <v>0</v>
      </c>
      <c r="L11" s="9">
        <f t="shared" ca="1" si="1"/>
        <v>0</v>
      </c>
      <c r="M11" s="9">
        <f t="shared" ca="1" si="2"/>
        <v>0</v>
      </c>
      <c r="N11" s="8">
        <f t="shared" ca="1" si="3"/>
        <v>1.7583280230121345E-2</v>
      </c>
    </row>
    <row r="12" spans="1:14">
      <c r="A12" s="1">
        <v>7200</v>
      </c>
      <c r="B12">
        <v>6981.4089999999997</v>
      </c>
      <c r="C12">
        <v>0</v>
      </c>
      <c r="D12" s="2">
        <f t="shared" ca="1" si="4"/>
        <v>0</v>
      </c>
      <c r="E12">
        <v>8974.5810000000001</v>
      </c>
      <c r="F12">
        <v>0</v>
      </c>
      <c r="G12" s="2">
        <f t="shared" ca="1" si="5"/>
        <v>0</v>
      </c>
      <c r="H12" s="3">
        <f t="shared" ca="1" si="6"/>
        <v>0</v>
      </c>
      <c r="I12" s="3">
        <f t="shared" ca="1" si="7"/>
        <v>0</v>
      </c>
      <c r="J12" s="3">
        <f t="shared" ca="1" si="8"/>
        <v>0</v>
      </c>
      <c r="K12" s="9">
        <f t="shared" ca="1" si="0"/>
        <v>0</v>
      </c>
      <c r="L12" s="9">
        <f t="shared" ca="1" si="1"/>
        <v>0</v>
      </c>
      <c r="M12" s="9">
        <f t="shared" ca="1" si="2"/>
        <v>0</v>
      </c>
      <c r="N12" s="8">
        <f t="shared" ca="1" si="3"/>
        <v>1.5870663817674213E-2</v>
      </c>
    </row>
    <row r="13" spans="1:14">
      <c r="A13" s="1">
        <v>10800</v>
      </c>
      <c r="B13">
        <v>6374.5810000000001</v>
      </c>
      <c r="C13">
        <v>0</v>
      </c>
      <c r="D13" s="2">
        <f t="shared" ca="1" si="4"/>
        <v>0</v>
      </c>
      <c r="E13">
        <v>9294.652</v>
      </c>
      <c r="F13">
        <v>0</v>
      </c>
      <c r="G13" s="2">
        <f t="shared" ca="1" si="5"/>
        <v>0</v>
      </c>
      <c r="H13" s="3">
        <f t="shared" ca="1" si="6"/>
        <v>0</v>
      </c>
      <c r="I13" s="3">
        <f t="shared" ca="1" si="7"/>
        <v>0</v>
      </c>
      <c r="J13" s="3">
        <f t="shared" ca="1" si="8"/>
        <v>0</v>
      </c>
      <c r="K13" s="9">
        <f t="shared" ca="1" si="0"/>
        <v>0</v>
      </c>
      <c r="L13" s="9">
        <f t="shared" ca="1" si="1"/>
        <v>0</v>
      </c>
      <c r="M13" s="9">
        <f t="shared" ca="1" si="2"/>
        <v>0</v>
      </c>
      <c r="N13" s="8">
        <f t="shared" ca="1" si="3"/>
        <v>4.0537990642059429E-3</v>
      </c>
    </row>
  </sheetData>
  <mergeCells count="3">
    <mergeCell ref="B1:D1"/>
    <mergeCell ref="E1:G1"/>
    <mergeCell ref="H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"/>
  <sheetViews>
    <sheetView workbookViewId="0">
      <selection activeCell="H1" sqref="H1:N1"/>
    </sheetView>
  </sheetViews>
  <sheetFormatPr baseColWidth="10" defaultColWidth="11" defaultRowHeight="16"/>
  <cols>
    <col min="1" max="1" width="8" bestFit="1" customWidth="1"/>
    <col min="2" max="2" width="10.1640625" bestFit="1" customWidth="1"/>
    <col min="3" max="3" width="9.1640625" bestFit="1" customWidth="1"/>
    <col min="4" max="4" width="13.5" bestFit="1" customWidth="1"/>
    <col min="5" max="5" width="10.1640625" bestFit="1" customWidth="1"/>
    <col min="6" max="6" width="9.1640625" bestFit="1" customWidth="1"/>
    <col min="7" max="7" width="13.5" bestFit="1" customWidth="1"/>
    <col min="8" max="10" width="12.1640625" bestFit="1" customWidth="1"/>
  </cols>
  <sheetData>
    <row r="1" spans="1:14" s="4" customFormat="1">
      <c r="B1" s="13" t="s">
        <v>22</v>
      </c>
      <c r="C1" s="13"/>
      <c r="D1" s="13"/>
      <c r="E1" s="13" t="s">
        <v>23</v>
      </c>
      <c r="F1" s="13"/>
      <c r="G1" s="13"/>
      <c r="H1" s="13" t="s">
        <v>41</v>
      </c>
      <c r="I1" s="13"/>
      <c r="J1" s="13"/>
      <c r="K1" s="13"/>
      <c r="L1" s="13"/>
      <c r="M1" s="13"/>
      <c r="N1" s="13"/>
    </row>
    <row r="2" spans="1:14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14">
      <c r="A3" s="1">
        <v>0</v>
      </c>
      <c r="B3">
        <v>0</v>
      </c>
      <c r="C3">
        <v>0</v>
      </c>
      <c r="D3" s="2">
        <v>0</v>
      </c>
      <c r="E3">
        <v>0</v>
      </c>
      <c r="F3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14">
      <c r="A4" s="1">
        <v>120</v>
      </c>
      <c r="B4">
        <v>13866.329</v>
      </c>
      <c r="C4">
        <v>0</v>
      </c>
      <c r="D4" s="2">
        <f>C4/(B4+C4)</f>
        <v>0</v>
      </c>
      <c r="E4">
        <v>13966.723</v>
      </c>
      <c r="F4">
        <v>0</v>
      </c>
      <c r="G4" s="2">
        <f>F4/(E4+F4)</f>
        <v>0</v>
      </c>
      <c r="H4" s="3">
        <f t="shared" ref="H4:H13" si="0">AVERAGE(D4,G4)</f>
        <v>0</v>
      </c>
      <c r="I4" s="3">
        <f t="shared" ref="I4:I13" si="1">STDEV(D4,G4)</f>
        <v>0</v>
      </c>
      <c r="J4" s="3">
        <f t="shared" ref="J4:J13" si="2">STDEV(D4,G4)/SQRT(COUNT(D4,G4))</f>
        <v>0</v>
      </c>
      <c r="K4" s="9">
        <f t="shared" ref="K4:K13" si="3">MAX($D4,$G4)</f>
        <v>0</v>
      </c>
      <c r="L4" s="9">
        <f t="shared" ref="L4:L13" si="4">MIN($D4,$G4)</f>
        <v>0</v>
      </c>
      <c r="M4" s="9">
        <f t="shared" ref="M4:M13" si="5">K4-L4</f>
        <v>0</v>
      </c>
      <c r="N4" s="8">
        <f t="shared" ref="N4:N13" si="6">M4/2</f>
        <v>0</v>
      </c>
    </row>
    <row r="5" spans="1:14">
      <c r="A5" s="1">
        <v>300</v>
      </c>
      <c r="B5">
        <v>14571.157999999999</v>
      </c>
      <c r="C5">
        <v>0</v>
      </c>
      <c r="D5" s="2">
        <f t="shared" ref="D5:D13" si="7">C5/(B5+C5)</f>
        <v>0</v>
      </c>
      <c r="E5">
        <v>13836.43</v>
      </c>
      <c r="F5">
        <v>0</v>
      </c>
      <c r="G5" s="2">
        <f t="shared" ref="G5:G13" si="8">F5/(E5+F5)</f>
        <v>0</v>
      </c>
      <c r="H5" s="3">
        <f t="shared" si="0"/>
        <v>0</v>
      </c>
      <c r="I5" s="3">
        <f t="shared" si="1"/>
        <v>0</v>
      </c>
      <c r="J5" s="3">
        <f t="shared" si="2"/>
        <v>0</v>
      </c>
      <c r="K5" s="9">
        <f t="shared" si="3"/>
        <v>0</v>
      </c>
      <c r="L5" s="9">
        <f t="shared" si="4"/>
        <v>0</v>
      </c>
      <c r="M5" s="9">
        <f t="shared" si="5"/>
        <v>0</v>
      </c>
      <c r="N5" s="8">
        <f t="shared" si="6"/>
        <v>0</v>
      </c>
    </row>
    <row r="6" spans="1:14">
      <c r="A6" s="1">
        <v>600</v>
      </c>
      <c r="B6">
        <v>14226.744000000001</v>
      </c>
      <c r="C6">
        <v>0</v>
      </c>
      <c r="D6" s="2">
        <f t="shared" si="7"/>
        <v>0</v>
      </c>
      <c r="E6">
        <v>13509.308999999999</v>
      </c>
      <c r="F6">
        <v>0</v>
      </c>
      <c r="G6" s="2">
        <f t="shared" si="8"/>
        <v>0</v>
      </c>
      <c r="H6" s="3">
        <f t="shared" si="0"/>
        <v>0</v>
      </c>
      <c r="I6" s="3">
        <f t="shared" si="1"/>
        <v>0</v>
      </c>
      <c r="J6" s="3">
        <f t="shared" si="2"/>
        <v>0</v>
      </c>
      <c r="K6" s="9">
        <f t="shared" si="3"/>
        <v>0</v>
      </c>
      <c r="L6" s="9">
        <f t="shared" si="4"/>
        <v>0</v>
      </c>
      <c r="M6" s="9">
        <f t="shared" si="5"/>
        <v>0</v>
      </c>
      <c r="N6" s="8">
        <f t="shared" si="6"/>
        <v>0</v>
      </c>
    </row>
    <row r="7" spans="1:14">
      <c r="A7" s="1">
        <v>1200</v>
      </c>
      <c r="B7">
        <v>14241.643</v>
      </c>
      <c r="C7">
        <v>0</v>
      </c>
      <c r="D7" s="2">
        <f t="shared" si="7"/>
        <v>0</v>
      </c>
      <c r="E7">
        <v>13539.843999999999</v>
      </c>
      <c r="F7">
        <v>0</v>
      </c>
      <c r="G7" s="2">
        <f t="shared" si="8"/>
        <v>0</v>
      </c>
      <c r="H7" s="3">
        <f t="shared" si="0"/>
        <v>0</v>
      </c>
      <c r="I7" s="3">
        <f t="shared" si="1"/>
        <v>0</v>
      </c>
      <c r="J7" s="3">
        <f t="shared" si="2"/>
        <v>0</v>
      </c>
      <c r="K7" s="9">
        <f t="shared" si="3"/>
        <v>0</v>
      </c>
      <c r="L7" s="9">
        <f t="shared" si="4"/>
        <v>0</v>
      </c>
      <c r="M7" s="9">
        <f t="shared" si="5"/>
        <v>0</v>
      </c>
      <c r="N7" s="8">
        <f t="shared" si="6"/>
        <v>0</v>
      </c>
    </row>
    <row r="8" spans="1:14">
      <c r="A8" s="1">
        <v>1800</v>
      </c>
      <c r="B8">
        <v>13845.108</v>
      </c>
      <c r="C8">
        <v>0</v>
      </c>
      <c r="D8" s="2">
        <f t="shared" si="7"/>
        <v>0</v>
      </c>
      <c r="E8">
        <v>13697.550999999999</v>
      </c>
      <c r="F8">
        <v>72.191999999999993</v>
      </c>
      <c r="G8" s="2">
        <f t="shared" si="8"/>
        <v>5.2427993754131791E-3</v>
      </c>
      <c r="H8" s="3">
        <f t="shared" si="0"/>
        <v>2.6213996877065895E-3</v>
      </c>
      <c r="I8" s="3">
        <f t="shared" si="1"/>
        <v>3.7072189907552547E-3</v>
      </c>
      <c r="J8" s="3">
        <f t="shared" si="2"/>
        <v>2.6213996877065891E-3</v>
      </c>
      <c r="K8" s="9">
        <f t="shared" si="3"/>
        <v>5.2427993754131791E-3</v>
      </c>
      <c r="L8" s="9">
        <f t="shared" si="4"/>
        <v>0</v>
      </c>
      <c r="M8" s="9">
        <f t="shared" si="5"/>
        <v>5.2427993754131791E-3</v>
      </c>
      <c r="N8" s="8">
        <f t="shared" si="6"/>
        <v>2.6213996877065895E-3</v>
      </c>
    </row>
    <row r="9" spans="1:14">
      <c r="A9" s="1">
        <v>2700</v>
      </c>
      <c r="B9">
        <v>15003.401</v>
      </c>
      <c r="C9">
        <v>174.84899999999999</v>
      </c>
      <c r="D9" s="2">
        <f t="shared" si="7"/>
        <v>1.1519707476158318E-2</v>
      </c>
      <c r="E9">
        <v>12728.723</v>
      </c>
      <c r="F9">
        <v>322.09199999999998</v>
      </c>
      <c r="G9" s="2">
        <f t="shared" si="8"/>
        <v>2.4679838002454251E-2</v>
      </c>
      <c r="H9" s="3">
        <f t="shared" si="0"/>
        <v>1.8099772739306283E-2</v>
      </c>
      <c r="I9" s="3">
        <f t="shared" si="1"/>
        <v>9.3056175364439487E-3</v>
      </c>
      <c r="J9" s="3">
        <f t="shared" si="2"/>
        <v>6.58006526314797E-3</v>
      </c>
      <c r="K9" s="9">
        <f t="shared" si="3"/>
        <v>2.4679838002454251E-2</v>
      </c>
      <c r="L9" s="9">
        <f t="shared" si="4"/>
        <v>1.1519707476158318E-2</v>
      </c>
      <c r="M9" s="9">
        <f t="shared" si="5"/>
        <v>1.3160130526295933E-2</v>
      </c>
      <c r="N9" s="8">
        <f t="shared" si="6"/>
        <v>6.5800652631479665E-3</v>
      </c>
    </row>
    <row r="10" spans="1:14">
      <c r="A10" s="1">
        <v>3600</v>
      </c>
      <c r="B10">
        <v>14731.692999999999</v>
      </c>
      <c r="C10">
        <v>117.19199999999999</v>
      </c>
      <c r="D10" s="2">
        <f t="shared" si="7"/>
        <v>7.8923097592849562E-3</v>
      </c>
      <c r="E10">
        <v>12594.187</v>
      </c>
      <c r="F10">
        <v>253.435</v>
      </c>
      <c r="G10" s="2">
        <f t="shared" si="8"/>
        <v>1.9726218595161035E-2</v>
      </c>
      <c r="H10" s="3">
        <f t="shared" si="0"/>
        <v>1.3809264177222995E-2</v>
      </c>
      <c r="I10" s="3">
        <f t="shared" si="1"/>
        <v>8.3678371857913818E-3</v>
      </c>
      <c r="J10" s="3">
        <f t="shared" si="2"/>
        <v>5.9169544179380421E-3</v>
      </c>
      <c r="K10" s="9">
        <f t="shared" si="3"/>
        <v>1.9726218595161035E-2</v>
      </c>
      <c r="L10" s="9">
        <f t="shared" si="4"/>
        <v>7.8923097592849562E-3</v>
      </c>
      <c r="M10" s="9">
        <f t="shared" si="5"/>
        <v>1.1833908835876079E-2</v>
      </c>
      <c r="N10" s="8">
        <f t="shared" si="6"/>
        <v>5.9169544179380395E-3</v>
      </c>
    </row>
    <row r="11" spans="1:14">
      <c r="A11" s="1">
        <v>5400</v>
      </c>
      <c r="B11">
        <v>13248.501</v>
      </c>
      <c r="C11">
        <v>263.26299999999998</v>
      </c>
      <c r="D11" s="2">
        <f t="shared" si="7"/>
        <v>1.9483984474566011E-2</v>
      </c>
      <c r="E11">
        <v>12076.53</v>
      </c>
      <c r="F11">
        <v>257.26299999999998</v>
      </c>
      <c r="G11" s="2">
        <f t="shared" si="8"/>
        <v>2.0858384764524583E-2</v>
      </c>
      <c r="H11" s="3">
        <f t="shared" si="0"/>
        <v>2.0171184619545299E-2</v>
      </c>
      <c r="I11" s="3">
        <f t="shared" si="1"/>
        <v>9.7184776509446366E-4</v>
      </c>
      <c r="J11" s="3">
        <f t="shared" si="2"/>
        <v>6.8720014497928607E-4</v>
      </c>
      <c r="K11" s="9">
        <f t="shared" si="3"/>
        <v>2.0858384764524583E-2</v>
      </c>
      <c r="L11" s="9">
        <f t="shared" si="4"/>
        <v>1.9483984474566011E-2</v>
      </c>
      <c r="M11" s="9">
        <f t="shared" si="5"/>
        <v>1.3744002899585724E-3</v>
      </c>
      <c r="N11" s="8">
        <f t="shared" si="6"/>
        <v>6.8720014497928618E-4</v>
      </c>
    </row>
    <row r="12" spans="1:14">
      <c r="A12" s="1">
        <v>7200</v>
      </c>
      <c r="B12">
        <v>12216.38</v>
      </c>
      <c r="C12">
        <v>450.50599999999997</v>
      </c>
      <c r="D12" s="2">
        <f t="shared" si="7"/>
        <v>3.5565647310633414E-2</v>
      </c>
      <c r="E12">
        <v>12169.237999999999</v>
      </c>
      <c r="F12">
        <v>521.91999999999996</v>
      </c>
      <c r="G12" s="2">
        <f t="shared" si="8"/>
        <v>4.112469484660107E-2</v>
      </c>
      <c r="H12" s="3">
        <f t="shared" si="0"/>
        <v>3.8345171078617242E-2</v>
      </c>
      <c r="I12" s="3">
        <f t="shared" si="1"/>
        <v>3.9308402096210979E-3</v>
      </c>
      <c r="J12" s="3">
        <f t="shared" si="2"/>
        <v>2.7795237679838279E-3</v>
      </c>
      <c r="K12" s="9">
        <f t="shared" si="3"/>
        <v>4.112469484660107E-2</v>
      </c>
      <c r="L12" s="9">
        <f t="shared" si="4"/>
        <v>3.5565647310633414E-2</v>
      </c>
      <c r="M12" s="9">
        <f t="shared" si="5"/>
        <v>5.5590475359676567E-3</v>
      </c>
      <c r="N12" s="8">
        <f t="shared" si="6"/>
        <v>2.7795237679838283E-3</v>
      </c>
    </row>
    <row r="13" spans="1:14">
      <c r="A13" s="1">
        <v>10800</v>
      </c>
      <c r="B13">
        <v>11602.016</v>
      </c>
      <c r="C13">
        <v>436.26299999999998</v>
      </c>
      <c r="D13" s="2">
        <f t="shared" si="7"/>
        <v>3.6239648541124519E-2</v>
      </c>
      <c r="E13">
        <v>10356.701999999999</v>
      </c>
      <c r="F13">
        <v>400.678</v>
      </c>
      <c r="G13" s="2">
        <f t="shared" si="8"/>
        <v>3.7246801730532901E-2</v>
      </c>
      <c r="H13" s="3">
        <f t="shared" si="0"/>
        <v>3.6743225135828714E-2</v>
      </c>
      <c r="I13" s="3">
        <f t="shared" si="1"/>
        <v>7.1216484992432595E-4</v>
      </c>
      <c r="J13" s="3">
        <f t="shared" si="2"/>
        <v>5.0357659470419078E-4</v>
      </c>
      <c r="K13" s="9">
        <f t="shared" si="3"/>
        <v>3.7246801730532901E-2</v>
      </c>
      <c r="L13" s="9">
        <f t="shared" si="4"/>
        <v>3.6239648541124519E-2</v>
      </c>
      <c r="M13" s="9">
        <f t="shared" si="5"/>
        <v>1.0071531894083816E-3</v>
      </c>
      <c r="N13" s="8">
        <f t="shared" si="6"/>
        <v>5.0357659470419078E-4</v>
      </c>
    </row>
  </sheetData>
  <mergeCells count="3">
    <mergeCell ref="B1:D1"/>
    <mergeCell ref="E1:G1"/>
    <mergeCell ref="H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3"/>
  <sheetViews>
    <sheetView workbookViewId="0">
      <selection activeCell="H1" sqref="H1:N1"/>
    </sheetView>
  </sheetViews>
  <sheetFormatPr baseColWidth="10" defaultColWidth="11" defaultRowHeight="16"/>
  <cols>
    <col min="1" max="1" width="8" bestFit="1" customWidth="1"/>
    <col min="2" max="2" width="9.1640625" bestFit="1" customWidth="1"/>
    <col min="3" max="3" width="10.1640625" bestFit="1" customWidth="1"/>
    <col min="4" max="4" width="13.5" bestFit="1" customWidth="1"/>
    <col min="5" max="5" width="9.1640625" bestFit="1" customWidth="1"/>
    <col min="6" max="6" width="10.1640625" bestFit="1" customWidth="1"/>
    <col min="7" max="7" width="13.5" bestFit="1" customWidth="1"/>
    <col min="8" max="10" width="12.1640625" bestFit="1" customWidth="1"/>
  </cols>
  <sheetData>
    <row r="1" spans="1:14" s="4" customFormat="1">
      <c r="B1" s="13" t="s">
        <v>20</v>
      </c>
      <c r="C1" s="13"/>
      <c r="D1" s="13"/>
      <c r="E1" s="13" t="s">
        <v>21</v>
      </c>
      <c r="F1" s="13"/>
      <c r="G1" s="13"/>
      <c r="H1" s="13" t="s">
        <v>41</v>
      </c>
      <c r="I1" s="13"/>
      <c r="J1" s="13"/>
      <c r="K1" s="13"/>
      <c r="L1" s="13"/>
      <c r="M1" s="13"/>
      <c r="N1" s="13"/>
    </row>
    <row r="2" spans="1:14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14">
      <c r="A3" s="1">
        <v>0</v>
      </c>
      <c r="B3">
        <v>0</v>
      </c>
      <c r="C3">
        <v>0</v>
      </c>
      <c r="D3" s="2">
        <v>0</v>
      </c>
      <c r="E3">
        <v>0</v>
      </c>
      <c r="F3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14">
      <c r="A4" s="1">
        <v>120</v>
      </c>
      <c r="B4">
        <v>7827.7520000000004</v>
      </c>
      <c r="C4">
        <v>822.87</v>
      </c>
      <c r="D4" s="2">
        <f t="shared" ref="D4:D13" si="0">C4/(B4+C4)</f>
        <v>9.5122639736194683E-2</v>
      </c>
      <c r="E4">
        <v>10166.752</v>
      </c>
      <c r="F4">
        <v>1312.991</v>
      </c>
      <c r="G4" s="2">
        <f t="shared" ref="G4:G13" si="1">F4/(E4+F4)</f>
        <v>0.11437459880417183</v>
      </c>
      <c r="H4" s="3">
        <f t="shared" ref="H4:H13" si="2">AVERAGE(D4,G4)</f>
        <v>0.10474861927018325</v>
      </c>
      <c r="I4" s="3">
        <f t="shared" ref="I4:I13" si="3">STDEV(D4,G4)</f>
        <v>1.3613190808092489E-2</v>
      </c>
      <c r="J4" s="3">
        <f t="shared" ref="J4:J13" si="4">STDEV(D4,G4)/SQRT(COUNT(D4,G4))</f>
        <v>9.6259795339885754E-3</v>
      </c>
      <c r="K4" s="9">
        <f t="shared" ref="K4:K13" si="5">MAX($D4,$G4)</f>
        <v>0.11437459880417183</v>
      </c>
      <c r="L4" s="9">
        <f t="shared" ref="L4:L13" si="6">MIN($D4,$G4)</f>
        <v>9.5122639736194683E-2</v>
      </c>
      <c r="M4" s="9">
        <f t="shared" ref="M4:M13" si="7">K4-L4</f>
        <v>1.9251959067977151E-2</v>
      </c>
      <c r="N4" s="8">
        <f t="shared" ref="N4:N13" si="8">M4/2</f>
        <v>9.6259795339885754E-3</v>
      </c>
    </row>
    <row r="5" spans="1:14">
      <c r="A5" s="1">
        <v>300</v>
      </c>
      <c r="B5">
        <v>8643.4089999999997</v>
      </c>
      <c r="C5">
        <v>3054.69</v>
      </c>
      <c r="D5" s="2">
        <f t="shared" si="0"/>
        <v>0.26112704294945699</v>
      </c>
      <c r="E5">
        <v>10460.924000000001</v>
      </c>
      <c r="F5">
        <v>3103.933</v>
      </c>
      <c r="G5" s="2">
        <f t="shared" si="1"/>
        <v>0.2288216528932078</v>
      </c>
      <c r="H5" s="3">
        <f t="shared" si="2"/>
        <v>0.24497434792133238</v>
      </c>
      <c r="I5" s="3">
        <f t="shared" si="3"/>
        <v>2.2843360377650262E-2</v>
      </c>
      <c r="J5" s="3">
        <f t="shared" si="4"/>
        <v>1.6152695028124591E-2</v>
      </c>
      <c r="K5" s="9">
        <f t="shared" si="5"/>
        <v>0.26112704294945699</v>
      </c>
      <c r="L5" s="9">
        <f t="shared" si="6"/>
        <v>0.2288216528932078</v>
      </c>
      <c r="M5" s="9">
        <f t="shared" si="7"/>
        <v>3.2305390056249189E-2</v>
      </c>
      <c r="N5" s="8">
        <f t="shared" si="8"/>
        <v>1.6152695028124595E-2</v>
      </c>
    </row>
    <row r="6" spans="1:14">
      <c r="A6" s="1">
        <v>600</v>
      </c>
      <c r="B6">
        <v>7608.8230000000003</v>
      </c>
      <c r="C6">
        <v>5161.125</v>
      </c>
      <c r="D6" s="2">
        <f t="shared" si="0"/>
        <v>0.40416178671988329</v>
      </c>
      <c r="E6">
        <v>8613.56</v>
      </c>
      <c r="F6">
        <v>4817.125</v>
      </c>
      <c r="G6" s="2">
        <f t="shared" si="1"/>
        <v>0.35866562278841324</v>
      </c>
      <c r="H6" s="3">
        <f t="shared" si="2"/>
        <v>0.38141370475414826</v>
      </c>
      <c r="I6" s="3">
        <f t="shared" si="3"/>
        <v>3.2170646033917283E-2</v>
      </c>
      <c r="J6" s="3">
        <f t="shared" si="4"/>
        <v>2.274808196573502E-2</v>
      </c>
      <c r="K6" s="9">
        <f t="shared" si="5"/>
        <v>0.40416178671988329</v>
      </c>
      <c r="L6" s="9">
        <f t="shared" si="6"/>
        <v>0.35866562278841324</v>
      </c>
      <c r="M6" s="9">
        <f t="shared" si="7"/>
        <v>4.5496163931470046E-2</v>
      </c>
      <c r="N6" s="8">
        <f t="shared" si="8"/>
        <v>2.2748081965735023E-2</v>
      </c>
    </row>
    <row r="7" spans="1:14">
      <c r="A7" s="1">
        <v>1200</v>
      </c>
      <c r="B7">
        <v>5683.2879999999996</v>
      </c>
      <c r="C7">
        <v>8613.0949999999993</v>
      </c>
      <c r="D7" s="2">
        <f t="shared" si="0"/>
        <v>0.60246672182747207</v>
      </c>
      <c r="E7">
        <v>6624.61</v>
      </c>
      <c r="F7">
        <v>7941.56</v>
      </c>
      <c r="G7" s="2">
        <f t="shared" si="1"/>
        <v>0.54520577475067233</v>
      </c>
      <c r="H7" s="3">
        <f t="shared" si="2"/>
        <v>0.5738362482890722</v>
      </c>
      <c r="I7" s="3">
        <f t="shared" si="3"/>
        <v>4.0489603975169111E-2</v>
      </c>
      <c r="J7" s="3">
        <f t="shared" si="4"/>
        <v>2.8630473538399866E-2</v>
      </c>
      <c r="K7" s="9">
        <f t="shared" si="5"/>
        <v>0.60246672182747207</v>
      </c>
      <c r="L7" s="9">
        <f t="shared" si="6"/>
        <v>0.54520577475067233</v>
      </c>
      <c r="M7" s="9">
        <f t="shared" si="7"/>
        <v>5.726094707679974E-2</v>
      </c>
      <c r="N7" s="8">
        <f t="shared" si="8"/>
        <v>2.863047353839987E-2</v>
      </c>
    </row>
    <row r="8" spans="1:14">
      <c r="A8" s="1">
        <v>1800</v>
      </c>
      <c r="B8">
        <v>4148.3879999999999</v>
      </c>
      <c r="C8">
        <v>11170.581</v>
      </c>
      <c r="D8" s="2">
        <f t="shared" si="0"/>
        <v>0.72919926921974965</v>
      </c>
      <c r="E8">
        <v>5512.7820000000002</v>
      </c>
      <c r="F8">
        <v>9878.0450000000001</v>
      </c>
      <c r="G8" s="2">
        <f t="shared" si="1"/>
        <v>0.64181378947343115</v>
      </c>
      <c r="H8" s="3">
        <f t="shared" si="2"/>
        <v>0.6855065293465904</v>
      </c>
      <c r="I8" s="3">
        <f t="shared" si="3"/>
        <v>6.179086530586151E-2</v>
      </c>
      <c r="J8" s="3">
        <f t="shared" si="4"/>
        <v>4.3692739873159241E-2</v>
      </c>
      <c r="K8" s="9">
        <f t="shared" si="5"/>
        <v>0.72919926921974965</v>
      </c>
      <c r="L8" s="9">
        <f t="shared" si="6"/>
        <v>0.64181378947343115</v>
      </c>
      <c r="M8" s="9">
        <f t="shared" si="7"/>
        <v>8.7385479746318495E-2</v>
      </c>
      <c r="N8" s="8">
        <f t="shared" si="8"/>
        <v>4.3692739873159248E-2</v>
      </c>
    </row>
    <row r="9" spans="1:14">
      <c r="A9" s="1">
        <v>2700</v>
      </c>
      <c r="B9">
        <v>2791.1460000000002</v>
      </c>
      <c r="C9">
        <v>12695.48</v>
      </c>
      <c r="D9" s="2">
        <f t="shared" si="0"/>
        <v>0.81977055557485534</v>
      </c>
      <c r="E9">
        <v>4192.125</v>
      </c>
      <c r="F9">
        <v>11665.874</v>
      </c>
      <c r="G9" s="2">
        <f t="shared" si="1"/>
        <v>0.73564602948959701</v>
      </c>
      <c r="H9" s="3">
        <f t="shared" si="2"/>
        <v>0.77770829253222618</v>
      </c>
      <c r="I9" s="3">
        <f t="shared" si="3"/>
        <v>5.9485022858990773E-2</v>
      </c>
      <c r="J9" s="3">
        <f t="shared" si="4"/>
        <v>4.2062263042629167E-2</v>
      </c>
      <c r="K9" s="9">
        <f t="shared" si="5"/>
        <v>0.81977055557485534</v>
      </c>
      <c r="L9" s="9">
        <f t="shared" si="6"/>
        <v>0.73564602948959701</v>
      </c>
      <c r="M9" s="9">
        <f t="shared" si="7"/>
        <v>8.4124526085258333E-2</v>
      </c>
      <c r="N9" s="8">
        <f t="shared" si="8"/>
        <v>4.2062263042629167E-2</v>
      </c>
    </row>
    <row r="10" spans="1:14">
      <c r="A10" s="1">
        <v>3600</v>
      </c>
      <c r="B10">
        <v>2433.3679999999999</v>
      </c>
      <c r="C10">
        <v>12970.945</v>
      </c>
      <c r="D10" s="2">
        <f t="shared" si="0"/>
        <v>0.84203333183375328</v>
      </c>
      <c r="E10">
        <v>2593.933</v>
      </c>
      <c r="F10">
        <v>10835.581</v>
      </c>
      <c r="G10" s="2">
        <f t="shared" si="1"/>
        <v>0.80684833419884006</v>
      </c>
      <c r="H10" s="3">
        <f t="shared" si="2"/>
        <v>0.82444083301629667</v>
      </c>
      <c r="I10" s="3">
        <f t="shared" si="3"/>
        <v>2.4879550423679783E-2</v>
      </c>
      <c r="J10" s="3">
        <f t="shared" si="4"/>
        <v>1.7592498817456614E-2</v>
      </c>
      <c r="K10" s="9">
        <f t="shared" si="5"/>
        <v>0.84203333183375328</v>
      </c>
      <c r="L10" s="9">
        <f t="shared" si="6"/>
        <v>0.80684833419884006</v>
      </c>
      <c r="M10" s="9">
        <f t="shared" si="7"/>
        <v>3.5184997634913229E-2</v>
      </c>
      <c r="N10" s="8">
        <f t="shared" si="8"/>
        <v>1.7592498817456614E-2</v>
      </c>
    </row>
    <row r="11" spans="1:14">
      <c r="A11" s="1">
        <v>5400</v>
      </c>
      <c r="B11">
        <v>1206.104</v>
      </c>
      <c r="C11">
        <v>13243.288</v>
      </c>
      <c r="D11" s="2">
        <f t="shared" si="0"/>
        <v>0.91652908302300895</v>
      </c>
      <c r="E11">
        <v>1914.4469999999999</v>
      </c>
      <c r="F11">
        <v>12174.995000000001</v>
      </c>
      <c r="G11" s="2">
        <f t="shared" si="1"/>
        <v>0.86412187225015724</v>
      </c>
      <c r="H11" s="3">
        <f t="shared" si="2"/>
        <v>0.8903254776365831</v>
      </c>
      <c r="I11" s="3">
        <f t="shared" si="3"/>
        <v>3.7057494120556131E-2</v>
      </c>
      <c r="J11" s="3">
        <f t="shared" si="4"/>
        <v>2.6203605386425854E-2</v>
      </c>
      <c r="K11" s="9">
        <f t="shared" si="5"/>
        <v>0.91652908302300895</v>
      </c>
      <c r="L11" s="9">
        <f t="shared" si="6"/>
        <v>0.86412187225015724</v>
      </c>
      <c r="M11" s="9">
        <f t="shared" si="7"/>
        <v>5.2407210772851709E-2</v>
      </c>
      <c r="N11" s="8">
        <f t="shared" si="8"/>
        <v>2.6203605386425854E-2</v>
      </c>
    </row>
    <row r="12" spans="1:14">
      <c r="A12" s="1">
        <v>7200</v>
      </c>
      <c r="B12">
        <v>840.79</v>
      </c>
      <c r="C12">
        <v>12342.752</v>
      </c>
      <c r="D12" s="2">
        <f t="shared" si="0"/>
        <v>0.93622427114048712</v>
      </c>
      <c r="E12">
        <v>1466.134</v>
      </c>
      <c r="F12">
        <v>12694.701999999999</v>
      </c>
      <c r="G12" s="2">
        <f t="shared" si="1"/>
        <v>0.89646557590243969</v>
      </c>
      <c r="H12" s="3">
        <f t="shared" si="2"/>
        <v>0.91634492352146335</v>
      </c>
      <c r="I12" s="3">
        <f t="shared" si="3"/>
        <v>2.8113643013952628E-2</v>
      </c>
      <c r="J12" s="3">
        <f t="shared" si="4"/>
        <v>1.9879347619023709E-2</v>
      </c>
      <c r="K12" s="9">
        <f t="shared" si="5"/>
        <v>0.93622427114048712</v>
      </c>
      <c r="L12" s="9">
        <f t="shared" si="6"/>
        <v>0.89646557590243969</v>
      </c>
      <c r="M12" s="9">
        <f t="shared" si="7"/>
        <v>3.9758695238047426E-2</v>
      </c>
      <c r="N12" s="8">
        <f t="shared" si="8"/>
        <v>1.9879347619023713E-2</v>
      </c>
    </row>
    <row r="13" spans="1:14">
      <c r="A13" s="1">
        <v>10800</v>
      </c>
      <c r="B13">
        <v>397.577</v>
      </c>
      <c r="C13">
        <v>13404.409</v>
      </c>
      <c r="D13" s="2">
        <f t="shared" si="0"/>
        <v>0.97119421799152672</v>
      </c>
      <c r="E13">
        <v>949.74900000000002</v>
      </c>
      <c r="F13">
        <v>10941.217000000001</v>
      </c>
      <c r="G13" s="2">
        <f t="shared" si="1"/>
        <v>0.92012852446134319</v>
      </c>
      <c r="H13" s="3">
        <f t="shared" si="2"/>
        <v>0.94566137122643501</v>
      </c>
      <c r="I13" s="3">
        <f t="shared" si="3"/>
        <v>3.6108898181186781E-2</v>
      </c>
      <c r="J13" s="3">
        <f t="shared" si="4"/>
        <v>2.5532846765091762E-2</v>
      </c>
      <c r="K13" s="9">
        <f t="shared" si="5"/>
        <v>0.97119421799152672</v>
      </c>
      <c r="L13" s="9">
        <f t="shared" si="6"/>
        <v>0.92012852446134319</v>
      </c>
      <c r="M13" s="9">
        <f t="shared" si="7"/>
        <v>5.1065693530183531E-2</v>
      </c>
      <c r="N13" s="8">
        <f t="shared" si="8"/>
        <v>2.5532846765091766E-2</v>
      </c>
    </row>
  </sheetData>
  <mergeCells count="3">
    <mergeCell ref="B1:D1"/>
    <mergeCell ref="E1:G1"/>
    <mergeCell ref="H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workbookViewId="0">
      <selection activeCell="K1" sqref="K1:Q1"/>
    </sheetView>
  </sheetViews>
  <sheetFormatPr baseColWidth="10" defaultColWidth="11" defaultRowHeight="16"/>
  <cols>
    <col min="1" max="1" width="8" bestFit="1" customWidth="1"/>
    <col min="2" max="2" width="9.1640625" bestFit="1" customWidth="1"/>
    <col min="3" max="3" width="10.1640625" bestFit="1" customWidth="1"/>
    <col min="4" max="4" width="13.5" bestFit="1" customWidth="1"/>
    <col min="5" max="5" width="9.1640625" bestFit="1" customWidth="1"/>
    <col min="6" max="6" width="10.1640625" bestFit="1" customWidth="1"/>
    <col min="7" max="7" width="13.5" bestFit="1" customWidth="1"/>
  </cols>
  <sheetData>
    <row r="1" spans="1:17" s="4" customFormat="1">
      <c r="B1" s="13" t="s">
        <v>24</v>
      </c>
      <c r="C1" s="13"/>
      <c r="D1" s="13"/>
      <c r="E1" s="13" t="s">
        <v>25</v>
      </c>
      <c r="F1" s="13"/>
      <c r="G1" s="13"/>
      <c r="H1" s="13" t="s">
        <v>26</v>
      </c>
      <c r="I1" s="13"/>
      <c r="J1" s="13"/>
      <c r="K1" s="13" t="s">
        <v>41</v>
      </c>
      <c r="L1" s="13"/>
      <c r="M1" s="13"/>
      <c r="N1" s="13"/>
      <c r="O1" s="13"/>
      <c r="P1" s="13"/>
      <c r="Q1" s="13"/>
    </row>
    <row r="2" spans="1:17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t="s">
        <v>4</v>
      </c>
      <c r="I2" t="s">
        <v>5</v>
      </c>
      <c r="J2" s="2" t="s">
        <v>6</v>
      </c>
      <c r="K2" s="3" t="s">
        <v>0</v>
      </c>
      <c r="L2" s="3" t="s">
        <v>1</v>
      </c>
      <c r="M2" s="3" t="s">
        <v>2</v>
      </c>
      <c r="N2" s="8" t="s">
        <v>35</v>
      </c>
      <c r="O2" s="8" t="s">
        <v>36</v>
      </c>
      <c r="P2" s="8" t="s">
        <v>34</v>
      </c>
      <c r="Q2" s="8" t="s">
        <v>37</v>
      </c>
    </row>
    <row r="3" spans="1:17">
      <c r="A3" s="1">
        <v>0</v>
      </c>
      <c r="B3">
        <v>0</v>
      </c>
      <c r="C3">
        <v>0</v>
      </c>
      <c r="D3" s="2">
        <v>0</v>
      </c>
      <c r="E3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3">
        <f t="shared" ref="K3:K13" si="0">AVERAGE(D3,G3,J3)</f>
        <v>0</v>
      </c>
      <c r="L3" s="3">
        <f t="shared" ref="L3:L13" si="1">STDEV(D3,G3,J3)</f>
        <v>0</v>
      </c>
      <c r="M3" s="3">
        <f>STDEV(D3,G3,J3)/SQRT(COUNT(D3,G3,J3))</f>
        <v>0</v>
      </c>
      <c r="N3" s="9">
        <f>MAX($D3,$G3, $J3)</f>
        <v>0</v>
      </c>
      <c r="O3" s="9">
        <f>MIN($D3,$G3, $J3)</f>
        <v>0</v>
      </c>
      <c r="P3" s="9">
        <f>N3-O3</f>
        <v>0</v>
      </c>
      <c r="Q3" s="8">
        <f>P3/2</f>
        <v>0</v>
      </c>
    </row>
    <row r="4" spans="1:17">
      <c r="A4" s="1">
        <v>120</v>
      </c>
      <c r="B4">
        <v>8944.0949999999993</v>
      </c>
      <c r="C4">
        <v>449.50599999999997</v>
      </c>
      <c r="D4" s="2">
        <f t="shared" ref="D4:D13" si="2">C4/(B4+C4)</f>
        <v>4.7852362475263747E-2</v>
      </c>
      <c r="E4">
        <v>10879.388000000001</v>
      </c>
      <c r="F4">
        <v>383.678</v>
      </c>
      <c r="G4" s="2">
        <f t="shared" ref="G4:G13" si="3">F4/(E4+F4)</f>
        <v>3.4065147092274872E-2</v>
      </c>
      <c r="H4">
        <v>9462.4889999999996</v>
      </c>
      <c r="I4">
        <v>474.21300000000002</v>
      </c>
      <c r="J4" s="2">
        <f t="shared" ref="J4:J13" si="4">I4/(H4+I4)</f>
        <v>4.7723379447225052E-2</v>
      </c>
      <c r="K4" s="3">
        <f t="shared" si="0"/>
        <v>4.3213629671587893E-2</v>
      </c>
      <c r="L4" s="3">
        <f t="shared" si="1"/>
        <v>7.9230807949544433E-3</v>
      </c>
      <c r="M4" s="3">
        <f t="shared" ref="M4:M13" si="5">STDEV(D4,G4,J4)/SQRT(COUNT(D4,G4,J4))</f>
        <v>4.5743928297781022E-3</v>
      </c>
      <c r="N4" s="9">
        <f t="shared" ref="N4:N13" si="6">MAX($D4,$G4, $J4)</f>
        <v>4.7852362475263747E-2</v>
      </c>
      <c r="O4" s="9">
        <f t="shared" ref="O4:O13" si="7">MIN($D4,$G4, $J4)</f>
        <v>3.4065147092274872E-2</v>
      </c>
      <c r="P4" s="9">
        <f t="shared" ref="P4:P13" si="8">N4-O4</f>
        <v>1.3787215382988875E-2</v>
      </c>
      <c r="Q4" s="8">
        <f t="shared" ref="Q4:Q13" si="9">P4/2</f>
        <v>6.8936076914944376E-3</v>
      </c>
    </row>
    <row r="5" spans="1:17">
      <c r="A5" s="1">
        <v>300</v>
      </c>
      <c r="B5">
        <v>8513.1460000000006</v>
      </c>
      <c r="C5">
        <v>976.64800000000002</v>
      </c>
      <c r="D5" s="2">
        <f t="shared" si="2"/>
        <v>0.10291561650337194</v>
      </c>
      <c r="E5">
        <v>10202.731</v>
      </c>
      <c r="F5">
        <v>1061.3050000000001</v>
      </c>
      <c r="G5" s="2">
        <f t="shared" si="3"/>
        <v>9.4220668328829915E-2</v>
      </c>
      <c r="H5">
        <v>9648.4889999999996</v>
      </c>
      <c r="I5">
        <v>1081.0119999999999</v>
      </c>
      <c r="J5" s="2">
        <f t="shared" si="4"/>
        <v>0.10075137697456758</v>
      </c>
      <c r="K5" s="3">
        <f t="shared" si="0"/>
        <v>9.9295887268923147E-2</v>
      </c>
      <c r="L5" s="3">
        <f t="shared" si="1"/>
        <v>4.5265183808221336E-3</v>
      </c>
      <c r="M5" s="3">
        <f t="shared" si="5"/>
        <v>2.613386605659448E-3</v>
      </c>
      <c r="N5" s="9">
        <f t="shared" si="6"/>
        <v>0.10291561650337194</v>
      </c>
      <c r="O5" s="9">
        <f t="shared" si="7"/>
        <v>9.4220668328829915E-2</v>
      </c>
      <c r="P5" s="9">
        <f t="shared" si="8"/>
        <v>8.6949481745420276E-3</v>
      </c>
      <c r="Q5" s="8">
        <f t="shared" si="9"/>
        <v>4.3474740872710138E-3</v>
      </c>
    </row>
    <row r="6" spans="1:17">
      <c r="A6" s="1">
        <v>600</v>
      </c>
      <c r="B6">
        <v>10336.388000000001</v>
      </c>
      <c r="C6">
        <v>2907.3969999999999</v>
      </c>
      <c r="D6" s="2">
        <f t="shared" si="2"/>
        <v>0.21952916028159622</v>
      </c>
      <c r="E6">
        <v>9365.7309999999998</v>
      </c>
      <c r="F6">
        <v>1963.912</v>
      </c>
      <c r="G6" s="2">
        <f t="shared" si="3"/>
        <v>0.17334279641467962</v>
      </c>
      <c r="H6">
        <v>8476.7819999999992</v>
      </c>
      <c r="I6">
        <v>1989.2049999999999</v>
      </c>
      <c r="J6" s="2">
        <f t="shared" si="4"/>
        <v>0.1900637751604316</v>
      </c>
      <c r="K6" s="3">
        <f t="shared" si="0"/>
        <v>0.19431191061890249</v>
      </c>
      <c r="L6" s="3">
        <f t="shared" si="1"/>
        <v>2.3384397425782497E-2</v>
      </c>
      <c r="M6" s="3">
        <f t="shared" si="5"/>
        <v>1.3500988148612718E-2</v>
      </c>
      <c r="N6" s="9">
        <f t="shared" si="6"/>
        <v>0.21952916028159622</v>
      </c>
      <c r="O6" s="9">
        <f t="shared" si="7"/>
        <v>0.17334279641467962</v>
      </c>
      <c r="P6" s="9">
        <f t="shared" si="8"/>
        <v>4.6186363866916602E-2</v>
      </c>
      <c r="Q6" s="8">
        <f t="shared" si="9"/>
        <v>2.3093181933458301E-2</v>
      </c>
    </row>
    <row r="7" spans="1:17">
      <c r="A7" s="1">
        <v>1200</v>
      </c>
      <c r="B7">
        <v>8761.8529999999992</v>
      </c>
      <c r="C7">
        <v>5248.0749999999998</v>
      </c>
      <c r="D7" s="2">
        <f t="shared" si="2"/>
        <v>0.37459685731432735</v>
      </c>
      <c r="E7">
        <v>7656.9030000000002</v>
      </c>
      <c r="F7">
        <v>3572.518</v>
      </c>
      <c r="G7" s="2">
        <f t="shared" si="3"/>
        <v>0.31813910975463472</v>
      </c>
      <c r="H7">
        <v>7103.9530000000004</v>
      </c>
      <c r="I7">
        <v>5093.2460000000001</v>
      </c>
      <c r="J7" s="2">
        <f t="shared" si="4"/>
        <v>0.41757505145238671</v>
      </c>
      <c r="K7" s="3">
        <f t="shared" si="0"/>
        <v>0.37010367284044959</v>
      </c>
      <c r="L7" s="3">
        <f t="shared" si="1"/>
        <v>4.9870012586392246E-2</v>
      </c>
      <c r="M7" s="3">
        <f t="shared" si="5"/>
        <v>2.879246519124359E-2</v>
      </c>
      <c r="N7" s="9">
        <f t="shared" si="6"/>
        <v>0.41757505145238671</v>
      </c>
      <c r="O7" s="9">
        <f t="shared" si="7"/>
        <v>0.31813910975463472</v>
      </c>
      <c r="P7" s="9">
        <f t="shared" si="8"/>
        <v>9.9435941697751995E-2</v>
      </c>
      <c r="Q7" s="8">
        <f t="shared" si="9"/>
        <v>4.9717970848875997E-2</v>
      </c>
    </row>
    <row r="8" spans="1:17">
      <c r="A8" s="1">
        <v>1800</v>
      </c>
      <c r="B8">
        <v>6728.9530000000004</v>
      </c>
      <c r="C8">
        <v>7036.3879999999999</v>
      </c>
      <c r="D8" s="2">
        <f t="shared" si="2"/>
        <v>0.51116699542713828</v>
      </c>
      <c r="E8">
        <v>5882.8320000000003</v>
      </c>
      <c r="F8">
        <v>4405.6400000000003</v>
      </c>
      <c r="G8" s="2">
        <f t="shared" si="3"/>
        <v>0.42821130290289944</v>
      </c>
      <c r="H8">
        <v>5659.5389999999998</v>
      </c>
      <c r="I8">
        <v>6995.2669999999998</v>
      </c>
      <c r="J8" s="2">
        <f t="shared" si="4"/>
        <v>0.55277552259592122</v>
      </c>
      <c r="K8" s="3">
        <f t="shared" si="0"/>
        <v>0.49738460697531961</v>
      </c>
      <c r="L8" s="3">
        <f t="shared" si="1"/>
        <v>6.3415509778843152E-2</v>
      </c>
      <c r="M8" s="3">
        <f t="shared" si="5"/>
        <v>3.6612961641612443E-2</v>
      </c>
      <c r="N8" s="9">
        <f t="shared" si="6"/>
        <v>0.55277552259592122</v>
      </c>
      <c r="O8" s="9">
        <f t="shared" si="7"/>
        <v>0.42821130290289944</v>
      </c>
      <c r="P8" s="9">
        <f t="shared" si="8"/>
        <v>0.12456421969302178</v>
      </c>
      <c r="Q8" s="8">
        <f t="shared" si="9"/>
        <v>6.2282109846510891E-2</v>
      </c>
    </row>
    <row r="9" spans="1:17">
      <c r="A9" s="1">
        <v>2700</v>
      </c>
      <c r="B9">
        <v>4889.125</v>
      </c>
      <c r="C9">
        <v>9042.5300000000007</v>
      </c>
      <c r="D9" s="2">
        <f t="shared" si="2"/>
        <v>0.64906358935819186</v>
      </c>
      <c r="E9">
        <v>4743.8320000000003</v>
      </c>
      <c r="F9">
        <v>5793.5889999999999</v>
      </c>
      <c r="G9" s="2">
        <f t="shared" si="3"/>
        <v>0.54981090724191428</v>
      </c>
      <c r="H9">
        <v>4401.7610000000004</v>
      </c>
      <c r="I9">
        <v>9221.0450000000001</v>
      </c>
      <c r="J9" s="2">
        <f t="shared" si="4"/>
        <v>0.67688294173755392</v>
      </c>
      <c r="K9" s="3">
        <f t="shared" si="0"/>
        <v>0.62525247944588669</v>
      </c>
      <c r="L9" s="3">
        <f t="shared" si="1"/>
        <v>6.6798594327703978E-2</v>
      </c>
      <c r="M9" s="3">
        <f t="shared" si="5"/>
        <v>3.8566186416588502E-2</v>
      </c>
      <c r="N9" s="9">
        <f t="shared" si="6"/>
        <v>0.67688294173755392</v>
      </c>
      <c r="O9" s="9">
        <f t="shared" si="7"/>
        <v>0.54981090724191428</v>
      </c>
      <c r="P9" s="9">
        <f t="shared" si="8"/>
        <v>0.12707203449563964</v>
      </c>
      <c r="Q9" s="8">
        <f t="shared" si="9"/>
        <v>6.353601724781982E-2</v>
      </c>
    </row>
    <row r="10" spans="1:17">
      <c r="A10" s="1">
        <v>3600</v>
      </c>
      <c r="B10">
        <v>3477.933</v>
      </c>
      <c r="C10">
        <v>9391.723</v>
      </c>
      <c r="D10" s="2">
        <f t="shared" si="2"/>
        <v>0.72975711238901808</v>
      </c>
      <c r="E10">
        <v>3505.2959999999998</v>
      </c>
      <c r="F10">
        <v>6428.2460000000001</v>
      </c>
      <c r="G10" s="2">
        <f t="shared" si="3"/>
        <v>0.64712526508671331</v>
      </c>
      <c r="H10">
        <v>3092.518</v>
      </c>
      <c r="I10">
        <v>10153.166999999999</v>
      </c>
      <c r="J10" s="2">
        <f t="shared" si="4"/>
        <v>0.76652638198779455</v>
      </c>
      <c r="K10" s="3">
        <f t="shared" si="0"/>
        <v>0.71446958648784198</v>
      </c>
      <c r="L10" s="3">
        <f t="shared" si="1"/>
        <v>6.1150944517977514E-2</v>
      </c>
      <c r="M10" s="3">
        <f t="shared" si="5"/>
        <v>3.5305514278654186E-2</v>
      </c>
      <c r="N10" s="9">
        <f t="shared" si="6"/>
        <v>0.76652638198779455</v>
      </c>
      <c r="O10" s="9">
        <f t="shared" si="7"/>
        <v>0.64712526508671331</v>
      </c>
      <c r="P10" s="9">
        <f t="shared" si="8"/>
        <v>0.11940111690108124</v>
      </c>
      <c r="Q10" s="8">
        <f t="shared" si="9"/>
        <v>5.9700558450540619E-2</v>
      </c>
    </row>
    <row r="11" spans="1:17">
      <c r="A11" s="1">
        <v>5400</v>
      </c>
      <c r="B11">
        <v>2134.7399999999998</v>
      </c>
      <c r="C11">
        <v>10297.279</v>
      </c>
      <c r="D11" s="2">
        <f t="shared" si="2"/>
        <v>0.828286941968155</v>
      </c>
      <c r="E11">
        <v>1874.74</v>
      </c>
      <c r="F11">
        <v>7338.0749999999998</v>
      </c>
      <c r="G11" s="2">
        <f t="shared" si="3"/>
        <v>0.79650736501275665</v>
      </c>
      <c r="H11">
        <v>1691.4970000000001</v>
      </c>
      <c r="I11">
        <v>11906.874</v>
      </c>
      <c r="J11" s="2">
        <f t="shared" si="4"/>
        <v>0.87561032126568694</v>
      </c>
      <c r="K11" s="3">
        <f t="shared" si="0"/>
        <v>0.83346820941553279</v>
      </c>
      <c r="L11" s="3">
        <f t="shared" si="1"/>
        <v>3.9805195279752043E-2</v>
      </c>
      <c r="M11" s="3">
        <f t="shared" si="5"/>
        <v>2.2981540209910462E-2</v>
      </c>
      <c r="N11" s="9">
        <f t="shared" si="6"/>
        <v>0.87561032126568694</v>
      </c>
      <c r="O11" s="9">
        <f t="shared" si="7"/>
        <v>0.79650736501275665</v>
      </c>
      <c r="P11" s="9">
        <f t="shared" si="8"/>
        <v>7.910295625293029E-2</v>
      </c>
      <c r="Q11" s="8">
        <f t="shared" si="9"/>
        <v>3.9551478126465145E-2</v>
      </c>
    </row>
    <row r="12" spans="1:17">
      <c r="A12" s="1">
        <v>7200</v>
      </c>
      <c r="B12">
        <v>1181.1130000000001</v>
      </c>
      <c r="C12">
        <v>11700.016</v>
      </c>
      <c r="D12" s="2">
        <f t="shared" si="2"/>
        <v>0.90830671752452763</v>
      </c>
      <c r="E12">
        <v>1146.79</v>
      </c>
      <c r="F12">
        <v>7904.3680000000004</v>
      </c>
      <c r="G12" s="2">
        <f t="shared" si="3"/>
        <v>0.87329908504525067</v>
      </c>
      <c r="H12">
        <v>777.40599999999995</v>
      </c>
      <c r="I12">
        <v>11093.752</v>
      </c>
      <c r="J12" s="2">
        <f t="shared" si="4"/>
        <v>0.93451304413604819</v>
      </c>
      <c r="K12" s="3">
        <f t="shared" si="0"/>
        <v>0.9053729489019422</v>
      </c>
      <c r="L12" s="3">
        <f t="shared" si="1"/>
        <v>3.0712252370033173E-2</v>
      </c>
      <c r="M12" s="3">
        <f t="shared" si="5"/>
        <v>1.7731727173258376E-2</v>
      </c>
      <c r="N12" s="9">
        <f t="shared" si="6"/>
        <v>0.93451304413604819</v>
      </c>
      <c r="O12" s="9">
        <f t="shared" si="7"/>
        <v>0.87329908504525067</v>
      </c>
      <c r="P12" s="9">
        <f t="shared" si="8"/>
        <v>6.1213959090797521E-2</v>
      </c>
      <c r="Q12" s="8">
        <f t="shared" si="9"/>
        <v>3.060697954539876E-2</v>
      </c>
    </row>
    <row r="13" spans="1:17">
      <c r="A13" s="1">
        <v>10800</v>
      </c>
      <c r="B13">
        <v>702.28399999999999</v>
      </c>
      <c r="C13">
        <v>13260.550999999999</v>
      </c>
      <c r="D13" s="2">
        <f t="shared" si="2"/>
        <v>0.94970333746692559</v>
      </c>
      <c r="E13">
        <v>647.577</v>
      </c>
      <c r="F13">
        <v>9622.7819999999992</v>
      </c>
      <c r="G13" s="2">
        <f t="shared" si="3"/>
        <v>0.93694699474477972</v>
      </c>
      <c r="H13">
        <v>372.678</v>
      </c>
      <c r="I13">
        <v>15005.945</v>
      </c>
      <c r="J13" s="2">
        <f t="shared" si="4"/>
        <v>0.97576649092704859</v>
      </c>
      <c r="K13" s="3">
        <f t="shared" si="0"/>
        <v>0.95413894104625119</v>
      </c>
      <c r="L13" s="3">
        <f t="shared" si="1"/>
        <v>1.9786213768581199E-2</v>
      </c>
      <c r="M13" s="3">
        <f t="shared" si="5"/>
        <v>1.1423575845533836E-2</v>
      </c>
      <c r="N13" s="9">
        <f t="shared" si="6"/>
        <v>0.97576649092704859</v>
      </c>
      <c r="O13" s="9">
        <f t="shared" si="7"/>
        <v>0.93694699474477972</v>
      </c>
      <c r="P13" s="9">
        <f t="shared" si="8"/>
        <v>3.8819496182268876E-2</v>
      </c>
      <c r="Q13" s="8">
        <f t="shared" si="9"/>
        <v>1.9409748091134438E-2</v>
      </c>
    </row>
  </sheetData>
  <mergeCells count="4">
    <mergeCell ref="B1:D1"/>
    <mergeCell ref="E1:G1"/>
    <mergeCell ref="H1:J1"/>
    <mergeCell ref="K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3"/>
  <sheetViews>
    <sheetView workbookViewId="0">
      <selection activeCell="H1" sqref="H1:N1"/>
    </sheetView>
  </sheetViews>
  <sheetFormatPr baseColWidth="10" defaultColWidth="11" defaultRowHeight="16"/>
  <sheetData>
    <row r="1" spans="1:14">
      <c r="A1" s="4"/>
      <c r="B1" s="13" t="s">
        <v>27</v>
      </c>
      <c r="C1" s="13"/>
      <c r="D1" s="13"/>
      <c r="E1" s="13" t="s">
        <v>28</v>
      </c>
      <c r="F1" s="13"/>
      <c r="G1" s="13"/>
      <c r="H1" s="13" t="s">
        <v>41</v>
      </c>
      <c r="I1" s="13"/>
      <c r="J1" s="13"/>
      <c r="K1" s="13"/>
      <c r="L1" s="13"/>
      <c r="M1" s="13"/>
      <c r="N1" s="13"/>
    </row>
    <row r="2" spans="1:14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14">
      <c r="A3" s="1">
        <v>0</v>
      </c>
      <c r="B3">
        <v>0</v>
      </c>
      <c r="C3">
        <v>0</v>
      </c>
      <c r="D3" s="2">
        <v>0</v>
      </c>
      <c r="E3">
        <v>0</v>
      </c>
      <c r="F3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14">
      <c r="A4" s="1">
        <v>120</v>
      </c>
      <c r="B4">
        <v>11497.945</v>
      </c>
      <c r="C4">
        <v>0</v>
      </c>
      <c r="D4" s="2">
        <f>C4/(B4+C4)</f>
        <v>0</v>
      </c>
      <c r="E4">
        <v>11041.701999999999</v>
      </c>
      <c r="F4">
        <v>0</v>
      </c>
      <c r="G4" s="2">
        <f>F4/(E4+F4)</f>
        <v>0</v>
      </c>
      <c r="H4" s="3">
        <f t="shared" ref="H4:H13" si="0">AVERAGE(D4,G4)</f>
        <v>0</v>
      </c>
      <c r="I4" s="3">
        <f t="shared" ref="I4:I13" si="1">STDEV(D4,G4)</f>
        <v>0</v>
      </c>
      <c r="J4" s="3">
        <f t="shared" ref="J4:J13" si="2">STDEV(D4,G4)/SQRT(COUNT(D4,G4))</f>
        <v>0</v>
      </c>
      <c r="K4" s="9">
        <f t="shared" ref="K4:K13" si="3">MAX($D4,$G4)</f>
        <v>0</v>
      </c>
      <c r="L4" s="9">
        <f t="shared" ref="L4:L13" si="4">MIN($D4,$G4)</f>
        <v>0</v>
      </c>
      <c r="M4" s="9">
        <f t="shared" ref="M4:M12" si="5">K4-L4</f>
        <v>0</v>
      </c>
      <c r="N4" s="8">
        <f t="shared" ref="N4:N13" si="6">M4/2</f>
        <v>0</v>
      </c>
    </row>
    <row r="5" spans="1:14">
      <c r="A5" s="1">
        <v>300</v>
      </c>
      <c r="B5">
        <v>12396.066000000001</v>
      </c>
      <c r="C5">
        <v>213.19200000000001</v>
      </c>
      <c r="D5" s="2">
        <f t="shared" ref="D5:D13" si="7">C5/(B5+C5)</f>
        <v>1.6907576956550496E-2</v>
      </c>
      <c r="E5">
        <v>12645.673000000001</v>
      </c>
      <c r="F5">
        <v>0</v>
      </c>
      <c r="G5" s="2">
        <f t="shared" ref="G5:G13" si="8">F5/(E5+F5)</f>
        <v>0</v>
      </c>
      <c r="H5" s="3">
        <f t="shared" si="0"/>
        <v>8.4537884782752478E-3</v>
      </c>
      <c r="I5" s="3">
        <f t="shared" si="1"/>
        <v>1.1955462319410264E-2</v>
      </c>
      <c r="J5" s="3">
        <f t="shared" si="2"/>
        <v>8.4537884782752461E-3</v>
      </c>
      <c r="K5" s="9">
        <f t="shared" si="3"/>
        <v>1.6907576956550496E-2</v>
      </c>
      <c r="L5" s="9">
        <f t="shared" si="4"/>
        <v>0</v>
      </c>
      <c r="M5" s="9">
        <f t="shared" si="5"/>
        <v>1.6907576956550496E-2</v>
      </c>
      <c r="N5" s="8">
        <f t="shared" si="6"/>
        <v>8.4537884782752478E-3</v>
      </c>
    </row>
    <row r="6" spans="1:14">
      <c r="A6" s="1">
        <v>600</v>
      </c>
      <c r="B6">
        <v>12998.308999999999</v>
      </c>
      <c r="C6">
        <v>282.60700000000003</v>
      </c>
      <c r="D6" s="2">
        <f t="shared" si="7"/>
        <v>2.127917983970383E-2</v>
      </c>
      <c r="E6">
        <v>13398.966</v>
      </c>
      <c r="F6">
        <v>216.19200000000001</v>
      </c>
      <c r="G6" s="2">
        <f t="shared" si="8"/>
        <v>1.5878772761946647E-2</v>
      </c>
      <c r="H6" s="3">
        <f t="shared" si="0"/>
        <v>1.8578976300825237E-2</v>
      </c>
      <c r="I6" s="3">
        <f t="shared" si="1"/>
        <v>3.8186644658499305E-3</v>
      </c>
      <c r="J6" s="3">
        <f t="shared" si="2"/>
        <v>2.700203538878591E-3</v>
      </c>
      <c r="K6" s="9">
        <f t="shared" si="3"/>
        <v>2.127917983970383E-2</v>
      </c>
      <c r="L6" s="9">
        <f t="shared" si="4"/>
        <v>1.5878772761946647E-2</v>
      </c>
      <c r="M6" s="9">
        <f t="shared" si="5"/>
        <v>5.4004070777571821E-3</v>
      </c>
      <c r="N6" s="8">
        <f t="shared" si="6"/>
        <v>2.700203538878591E-3</v>
      </c>
    </row>
    <row r="7" spans="1:14">
      <c r="A7" s="1">
        <v>1200</v>
      </c>
      <c r="B7">
        <v>13708.966</v>
      </c>
      <c r="C7">
        <v>469.678</v>
      </c>
      <c r="D7" s="2">
        <f t="shared" si="7"/>
        <v>3.3125734731755729E-2</v>
      </c>
      <c r="E7">
        <v>12990.329</v>
      </c>
      <c r="F7">
        <v>200.77799999999999</v>
      </c>
      <c r="G7" s="2">
        <f t="shared" si="8"/>
        <v>1.5220708921548434E-2</v>
      </c>
      <c r="H7" s="3">
        <f t="shared" si="0"/>
        <v>2.4173221826652082E-2</v>
      </c>
      <c r="I7" s="3">
        <f t="shared" si="1"/>
        <v>1.2660765167717736E-2</v>
      </c>
      <c r="J7" s="3">
        <f t="shared" si="2"/>
        <v>8.9525129051036476E-3</v>
      </c>
      <c r="K7" s="9">
        <f t="shared" si="3"/>
        <v>3.3125734731755729E-2</v>
      </c>
      <c r="L7" s="9">
        <f t="shared" si="4"/>
        <v>1.5220708921548434E-2</v>
      </c>
      <c r="M7" s="9">
        <f t="shared" si="5"/>
        <v>1.7905025810207295E-2</v>
      </c>
      <c r="N7" s="8">
        <f t="shared" si="6"/>
        <v>8.9525129051036476E-3</v>
      </c>
    </row>
    <row r="8" spans="1:14">
      <c r="A8" s="1">
        <v>1800</v>
      </c>
      <c r="B8">
        <v>12910.38</v>
      </c>
      <c r="C8">
        <v>494.678</v>
      </c>
      <c r="D8" s="2">
        <f t="shared" si="7"/>
        <v>3.6902339400545679E-2</v>
      </c>
      <c r="E8">
        <v>12235.772999999999</v>
      </c>
      <c r="F8">
        <v>153.77799999999999</v>
      </c>
      <c r="G8" s="2">
        <f t="shared" si="8"/>
        <v>1.2411910649546542E-2</v>
      </c>
      <c r="H8" s="3">
        <f t="shared" si="0"/>
        <v>2.465712502504611E-2</v>
      </c>
      <c r="I8" s="3">
        <f t="shared" si="1"/>
        <v>1.7317348243997485E-2</v>
      </c>
      <c r="J8" s="3">
        <f t="shared" si="2"/>
        <v>1.2245214375499571E-2</v>
      </c>
      <c r="K8" s="9">
        <f t="shared" si="3"/>
        <v>3.6902339400545679E-2</v>
      </c>
      <c r="L8" s="9">
        <f t="shared" si="4"/>
        <v>1.2411910649546542E-2</v>
      </c>
      <c r="M8" s="9">
        <f t="shared" si="5"/>
        <v>2.4490428750999139E-2</v>
      </c>
      <c r="N8" s="8">
        <f t="shared" si="6"/>
        <v>1.224521437549957E-2</v>
      </c>
    </row>
    <row r="9" spans="1:14">
      <c r="A9" s="1">
        <v>2700</v>
      </c>
      <c r="B9">
        <v>10887.772999999999</v>
      </c>
      <c r="C9">
        <v>413.26299999999998</v>
      </c>
      <c r="D9" s="2">
        <f t="shared" si="7"/>
        <v>3.6568594242156201E-2</v>
      </c>
      <c r="E9">
        <v>12864.723</v>
      </c>
      <c r="F9">
        <v>328.678</v>
      </c>
      <c r="G9" s="2">
        <f t="shared" si="8"/>
        <v>2.4912302748927286E-2</v>
      </c>
      <c r="H9" s="3">
        <f>AVERAGE(D9,G9)</f>
        <v>3.0740448495541743E-2</v>
      </c>
      <c r="I9" s="3">
        <f t="shared" si="1"/>
        <v>8.2422427583492448E-3</v>
      </c>
      <c r="J9" s="3">
        <f t="shared" si="2"/>
        <v>5.8281457466144646E-3</v>
      </c>
      <c r="K9" s="9">
        <f t="shared" si="3"/>
        <v>3.6568594242156201E-2</v>
      </c>
      <c r="L9" s="9">
        <f t="shared" si="4"/>
        <v>2.4912302748927286E-2</v>
      </c>
      <c r="M9" s="9">
        <f t="shared" si="5"/>
        <v>1.1656291493228915E-2</v>
      </c>
      <c r="N9" s="8">
        <f t="shared" si="6"/>
        <v>5.8281457466144576E-3</v>
      </c>
    </row>
    <row r="10" spans="1:14">
      <c r="A10" s="1">
        <v>3600</v>
      </c>
      <c r="B10">
        <v>12012.843999999999</v>
      </c>
      <c r="C10">
        <v>525.09199999999998</v>
      </c>
      <c r="D10" s="2">
        <f t="shared" si="7"/>
        <v>4.1880258441261781E-2</v>
      </c>
      <c r="E10">
        <v>11708.945</v>
      </c>
      <c r="F10">
        <v>398.678</v>
      </c>
      <c r="G10" s="2">
        <f t="shared" si="8"/>
        <v>3.2927850495510141E-2</v>
      </c>
      <c r="H10" s="3">
        <f t="shared" si="0"/>
        <v>3.7404054468385961E-2</v>
      </c>
      <c r="I10" s="3">
        <f t="shared" si="1"/>
        <v>6.3303083663892954E-3</v>
      </c>
      <c r="J10" s="3">
        <f t="shared" si="2"/>
        <v>4.4762039728758066E-3</v>
      </c>
      <c r="K10" s="9">
        <f t="shared" si="3"/>
        <v>4.1880258441261781E-2</v>
      </c>
      <c r="L10" s="9">
        <f t="shared" si="4"/>
        <v>3.2927850495510141E-2</v>
      </c>
      <c r="M10" s="9">
        <f t="shared" si="5"/>
        <v>8.9524079457516392E-3</v>
      </c>
      <c r="N10" s="8">
        <f t="shared" si="6"/>
        <v>4.4762039728758196E-3</v>
      </c>
    </row>
    <row r="11" spans="1:14">
      <c r="A11" s="1">
        <v>5400</v>
      </c>
      <c r="B11">
        <v>14666.673000000001</v>
      </c>
      <c r="C11">
        <v>951.40599999999995</v>
      </c>
      <c r="D11" s="2">
        <f t="shared" si="7"/>
        <v>6.091696680494444E-2</v>
      </c>
      <c r="E11">
        <v>11589.066000000001</v>
      </c>
      <c r="F11">
        <v>847.74900000000002</v>
      </c>
      <c r="G11" s="2">
        <f t="shared" si="8"/>
        <v>6.8164477802395554E-2</v>
      </c>
      <c r="H11" s="3">
        <f t="shared" si="0"/>
        <v>6.4540722303670001E-2</v>
      </c>
      <c r="I11" s="3">
        <f t="shared" si="1"/>
        <v>5.1247641730217614E-3</v>
      </c>
      <c r="J11" s="3">
        <f t="shared" si="2"/>
        <v>3.6237554987255567E-3</v>
      </c>
      <c r="K11" s="9">
        <f t="shared" si="3"/>
        <v>6.8164477802395554E-2</v>
      </c>
      <c r="L11" s="9">
        <f t="shared" si="4"/>
        <v>6.091696680494444E-2</v>
      </c>
      <c r="M11" s="9">
        <f t="shared" si="5"/>
        <v>7.2475109974511134E-3</v>
      </c>
      <c r="N11" s="8">
        <f t="shared" si="6"/>
        <v>3.6237554987255567E-3</v>
      </c>
    </row>
    <row r="12" spans="1:14">
      <c r="A12" s="1">
        <v>7200</v>
      </c>
      <c r="B12">
        <v>11359.116</v>
      </c>
      <c r="C12">
        <v>841.577</v>
      </c>
      <c r="D12" s="2">
        <f t="shared" si="7"/>
        <v>6.8977803146099984E-2</v>
      </c>
      <c r="E12">
        <v>11267.359</v>
      </c>
      <c r="F12">
        <v>1046.6479999999999</v>
      </c>
      <c r="G12" s="2">
        <f t="shared" si="8"/>
        <v>8.4996540930990211E-2</v>
      </c>
      <c r="H12" s="3">
        <f t="shared" si="0"/>
        <v>7.6987172038545104E-2</v>
      </c>
      <c r="I12" s="3">
        <f t="shared" si="1"/>
        <v>1.1326958113744959E-2</v>
      </c>
      <c r="J12" s="3">
        <f t="shared" si="2"/>
        <v>8.009368892445046E-3</v>
      </c>
      <c r="K12" s="9">
        <f t="shared" si="3"/>
        <v>8.4996540930990211E-2</v>
      </c>
      <c r="L12" s="9">
        <f t="shared" si="4"/>
        <v>6.8977803146099984E-2</v>
      </c>
      <c r="M12" s="9">
        <f t="shared" si="5"/>
        <v>1.6018737784890227E-2</v>
      </c>
      <c r="N12" s="8">
        <f t="shared" si="6"/>
        <v>8.0093688924451137E-3</v>
      </c>
    </row>
    <row r="13" spans="1:14">
      <c r="A13" s="1">
        <v>10800</v>
      </c>
      <c r="B13">
        <v>8970.51</v>
      </c>
      <c r="C13">
        <v>1078.4770000000001</v>
      </c>
      <c r="D13" s="2">
        <f t="shared" si="7"/>
        <v>0.10732196190521492</v>
      </c>
      <c r="E13">
        <v>9928.116</v>
      </c>
      <c r="F13">
        <v>1339.2049999999999</v>
      </c>
      <c r="G13" s="2">
        <f t="shared" si="8"/>
        <v>0.11885744623766377</v>
      </c>
      <c r="H13" s="3">
        <f t="shared" si="0"/>
        <v>0.11308970407143934</v>
      </c>
      <c r="I13" s="3">
        <f t="shared" si="1"/>
        <v>8.1568191957457539E-3</v>
      </c>
      <c r="J13" s="3">
        <f t="shared" si="2"/>
        <v>5.7677421662244233E-3</v>
      </c>
      <c r="K13" s="9">
        <f t="shared" si="3"/>
        <v>0.11885744623766377</v>
      </c>
      <c r="L13" s="9">
        <f t="shared" si="4"/>
        <v>0.10732196190521492</v>
      </c>
      <c r="M13" s="9">
        <f>K13-L13</f>
        <v>1.1535484332448845E-2</v>
      </c>
      <c r="N13" s="8">
        <f t="shared" si="6"/>
        <v>5.7677421662244224E-3</v>
      </c>
    </row>
  </sheetData>
  <mergeCells count="3">
    <mergeCell ref="E1:G1"/>
    <mergeCell ref="B1:D1"/>
    <mergeCell ref="H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1"/>
  <sheetViews>
    <sheetView topLeftCell="A4" workbookViewId="0">
      <selection activeCell="H1" sqref="H1:N1"/>
    </sheetView>
  </sheetViews>
  <sheetFormatPr baseColWidth="10" defaultColWidth="11" defaultRowHeight="16"/>
  <sheetData>
    <row r="1" spans="1:14">
      <c r="A1" s="4"/>
      <c r="B1" s="13" t="s">
        <v>29</v>
      </c>
      <c r="C1" s="13"/>
      <c r="D1" s="13"/>
      <c r="E1" s="13" t="s">
        <v>30</v>
      </c>
      <c r="F1" s="13"/>
      <c r="G1" s="13"/>
      <c r="H1" s="13" t="s">
        <v>41</v>
      </c>
      <c r="I1" s="13"/>
      <c r="J1" s="13"/>
      <c r="K1" s="13"/>
      <c r="L1" s="13"/>
      <c r="M1" s="13"/>
      <c r="N1" s="13"/>
    </row>
    <row r="2" spans="1:14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14">
      <c r="A3" s="1">
        <v>0</v>
      </c>
      <c r="B3">
        <v>0</v>
      </c>
      <c r="C3">
        <v>0</v>
      </c>
      <c r="D3" s="2">
        <v>0</v>
      </c>
      <c r="E3">
        <v>0</v>
      </c>
      <c r="F3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14">
      <c r="A4" s="1">
        <v>120</v>
      </c>
      <c r="B4">
        <v>9484.8739999999998</v>
      </c>
      <c r="C4">
        <v>0</v>
      </c>
      <c r="D4" s="2">
        <f>C4/(C4+B4)</f>
        <v>0</v>
      </c>
      <c r="E4">
        <v>11491.995000000001</v>
      </c>
      <c r="F4">
        <v>0</v>
      </c>
      <c r="G4" s="2">
        <f>F4/(F4+E4)</f>
        <v>0</v>
      </c>
      <c r="H4" s="3">
        <f t="shared" ref="H4:H13" si="0">AVERAGE(D4,G4)</f>
        <v>0</v>
      </c>
      <c r="I4" s="3">
        <f t="shared" ref="I4:I13" si="1">STDEV(D4,G4)</f>
        <v>0</v>
      </c>
      <c r="J4" s="3">
        <f t="shared" ref="J4:J13" si="2">STDEV(D4,G4)/SQRT(COUNT(D4,G4))</f>
        <v>0</v>
      </c>
      <c r="K4" s="9">
        <f t="shared" ref="K4:K13" si="3">MAX($D4,$G4)</f>
        <v>0</v>
      </c>
      <c r="L4" s="9">
        <f t="shared" ref="L4:L13" si="4">MIN($D4,$G4)</f>
        <v>0</v>
      </c>
      <c r="M4" s="9">
        <f t="shared" ref="M4:M13" si="5">K4-L4</f>
        <v>0</v>
      </c>
      <c r="N4" s="8">
        <f t="shared" ref="N4:N13" si="6">M4/2</f>
        <v>0</v>
      </c>
    </row>
    <row r="5" spans="1:14">
      <c r="A5" s="1">
        <v>300</v>
      </c>
      <c r="B5">
        <v>10750.723</v>
      </c>
      <c r="C5">
        <v>0</v>
      </c>
      <c r="D5" s="2">
        <f t="shared" ref="D5:D13" si="7">C5/(C5+B5)</f>
        <v>0</v>
      </c>
      <c r="E5">
        <v>12654.945</v>
      </c>
      <c r="F5">
        <v>0</v>
      </c>
      <c r="G5" s="2">
        <f t="shared" ref="G5:G13" si="8">F5/(F5+E5)</f>
        <v>0</v>
      </c>
      <c r="H5" s="3">
        <f t="shared" si="0"/>
        <v>0</v>
      </c>
      <c r="I5" s="3">
        <f t="shared" si="1"/>
        <v>0</v>
      </c>
      <c r="J5" s="3">
        <f t="shared" si="2"/>
        <v>0</v>
      </c>
      <c r="K5" s="9">
        <f t="shared" si="3"/>
        <v>0</v>
      </c>
      <c r="L5" s="9">
        <f t="shared" si="4"/>
        <v>0</v>
      </c>
      <c r="M5" s="9">
        <f t="shared" si="5"/>
        <v>0</v>
      </c>
      <c r="N5" s="8">
        <f t="shared" si="6"/>
        <v>0</v>
      </c>
    </row>
    <row r="6" spans="1:14">
      <c r="A6" s="1">
        <v>600</v>
      </c>
      <c r="B6">
        <v>10953.602000000001</v>
      </c>
      <c r="C6">
        <v>0</v>
      </c>
      <c r="D6" s="2">
        <f t="shared" si="7"/>
        <v>0</v>
      </c>
      <c r="E6">
        <v>13186.116</v>
      </c>
      <c r="F6">
        <v>180.607</v>
      </c>
      <c r="G6" s="2">
        <f t="shared" si="8"/>
        <v>1.3511688691386812E-2</v>
      </c>
      <c r="H6" s="3">
        <f t="shared" si="0"/>
        <v>6.7558443456934058E-3</v>
      </c>
      <c r="I6" s="3">
        <f t="shared" si="1"/>
        <v>9.5542066989612023E-3</v>
      </c>
      <c r="J6" s="3">
        <f t="shared" si="2"/>
        <v>6.7558443456934049E-3</v>
      </c>
      <c r="K6" s="9">
        <f t="shared" si="3"/>
        <v>1.3511688691386812E-2</v>
      </c>
      <c r="L6" s="9">
        <f t="shared" si="4"/>
        <v>0</v>
      </c>
      <c r="M6" s="9">
        <f t="shared" si="5"/>
        <v>1.3511688691386812E-2</v>
      </c>
      <c r="N6" s="8">
        <f t="shared" si="6"/>
        <v>6.7558443456934058E-3</v>
      </c>
    </row>
    <row r="7" spans="1:14">
      <c r="A7" s="1">
        <v>1200</v>
      </c>
      <c r="B7">
        <v>11579.723</v>
      </c>
      <c r="C7">
        <v>0</v>
      </c>
      <c r="D7" s="2">
        <f t="shared" si="7"/>
        <v>0</v>
      </c>
      <c r="E7">
        <v>12783.53</v>
      </c>
      <c r="F7">
        <v>223.607</v>
      </c>
      <c r="G7" s="2">
        <f t="shared" si="8"/>
        <v>1.7191100547337971E-2</v>
      </c>
      <c r="H7" s="3">
        <f t="shared" si="0"/>
        <v>8.5955502736689855E-3</v>
      </c>
      <c r="I7" s="3">
        <f t="shared" si="1"/>
        <v>1.2155943773082448E-2</v>
      </c>
      <c r="J7" s="3">
        <f t="shared" si="2"/>
        <v>8.5955502736689855E-3</v>
      </c>
      <c r="K7" s="9">
        <f t="shared" si="3"/>
        <v>1.7191100547337971E-2</v>
      </c>
      <c r="L7" s="9">
        <f t="shared" si="4"/>
        <v>0</v>
      </c>
      <c r="M7" s="9">
        <f t="shared" si="5"/>
        <v>1.7191100547337971E-2</v>
      </c>
      <c r="N7" s="8">
        <f t="shared" si="6"/>
        <v>8.5955502736689855E-3</v>
      </c>
    </row>
    <row r="8" spans="1:14">
      <c r="A8" s="1">
        <v>1800</v>
      </c>
      <c r="B8">
        <v>10801.016</v>
      </c>
      <c r="C8">
        <v>0</v>
      </c>
      <c r="D8" s="2">
        <f t="shared" si="7"/>
        <v>0</v>
      </c>
      <c r="E8">
        <v>13171.945</v>
      </c>
      <c r="F8">
        <v>171.607</v>
      </c>
      <c r="G8" s="2">
        <f t="shared" si="8"/>
        <v>1.2860668583597532E-2</v>
      </c>
      <c r="H8" s="3">
        <f t="shared" si="0"/>
        <v>6.4303342917987659E-3</v>
      </c>
      <c r="I8" s="3">
        <f t="shared" si="1"/>
        <v>9.0938659660546057E-3</v>
      </c>
      <c r="J8" s="3">
        <f t="shared" si="2"/>
        <v>6.4303342917987651E-3</v>
      </c>
      <c r="K8" s="9">
        <f t="shared" si="3"/>
        <v>1.2860668583597532E-2</v>
      </c>
      <c r="L8" s="9">
        <f t="shared" si="4"/>
        <v>0</v>
      </c>
      <c r="M8" s="9">
        <f t="shared" si="5"/>
        <v>1.2860668583597532E-2</v>
      </c>
      <c r="N8" s="8">
        <f t="shared" si="6"/>
        <v>6.4303342917987659E-3</v>
      </c>
    </row>
    <row r="9" spans="1:14">
      <c r="A9" s="1">
        <v>2700</v>
      </c>
      <c r="B9">
        <v>11532.673000000001</v>
      </c>
      <c r="C9">
        <v>0</v>
      </c>
      <c r="D9" s="2">
        <f t="shared" si="7"/>
        <v>0</v>
      </c>
      <c r="E9">
        <v>13015.066000000001</v>
      </c>
      <c r="F9">
        <v>198.19200000000001</v>
      </c>
      <c r="G9" s="2">
        <f t="shared" si="8"/>
        <v>1.4999480067671423E-2</v>
      </c>
      <c r="H9" s="3">
        <f t="shared" si="0"/>
        <v>7.4997400338357115E-3</v>
      </c>
      <c r="I9" s="3">
        <f t="shared" si="1"/>
        <v>1.0606234070122919E-2</v>
      </c>
      <c r="J9" s="3">
        <f t="shared" si="2"/>
        <v>7.4997400338357115E-3</v>
      </c>
      <c r="K9" s="9">
        <f t="shared" si="3"/>
        <v>1.4999480067671423E-2</v>
      </c>
      <c r="L9" s="9">
        <f t="shared" si="4"/>
        <v>0</v>
      </c>
      <c r="M9" s="9">
        <f t="shared" si="5"/>
        <v>1.4999480067671423E-2</v>
      </c>
      <c r="N9" s="8">
        <f t="shared" si="6"/>
        <v>7.4997400338357115E-3</v>
      </c>
    </row>
    <row r="10" spans="1:14">
      <c r="A10" s="1">
        <v>3600</v>
      </c>
      <c r="B10">
        <v>11521.550999999999</v>
      </c>
      <c r="C10">
        <v>0</v>
      </c>
      <c r="D10" s="2">
        <f t="shared" si="7"/>
        <v>0</v>
      </c>
      <c r="E10">
        <v>12094.874</v>
      </c>
      <c r="F10">
        <v>139.19200000000001</v>
      </c>
      <c r="G10" s="2">
        <f t="shared" si="8"/>
        <v>1.1377411238422289E-2</v>
      </c>
      <c r="H10" s="3">
        <f t="shared" si="0"/>
        <v>5.6887056192111447E-3</v>
      </c>
      <c r="I10" s="3">
        <f t="shared" si="1"/>
        <v>8.0450446390364361E-3</v>
      </c>
      <c r="J10" s="3">
        <f t="shared" si="2"/>
        <v>5.6887056192111438E-3</v>
      </c>
      <c r="K10" s="9">
        <f t="shared" si="3"/>
        <v>1.1377411238422289E-2</v>
      </c>
      <c r="L10" s="9">
        <f t="shared" si="4"/>
        <v>0</v>
      </c>
      <c r="M10" s="9">
        <f t="shared" si="5"/>
        <v>1.1377411238422289E-2</v>
      </c>
      <c r="N10" s="8">
        <f t="shared" si="6"/>
        <v>5.6887056192111447E-3</v>
      </c>
    </row>
    <row r="11" spans="1:14">
      <c r="A11" s="1">
        <v>5400</v>
      </c>
      <c r="B11">
        <v>11719.53</v>
      </c>
      <c r="C11">
        <v>53.16393180041166</v>
      </c>
      <c r="D11" s="2">
        <f t="shared" si="7"/>
        <v>4.5158680000000001E-3</v>
      </c>
      <c r="E11">
        <v>11856.288</v>
      </c>
      <c r="F11">
        <v>190.607</v>
      </c>
      <c r="G11" s="2">
        <f t="shared" si="8"/>
        <v>1.5822085275915495E-2</v>
      </c>
      <c r="H11" s="3">
        <f t="shared" si="0"/>
        <v>1.0168976637957747E-2</v>
      </c>
      <c r="I11" s="3">
        <f t="shared" si="1"/>
        <v>7.9947029053683439E-3</v>
      </c>
      <c r="J11" s="3">
        <f t="shared" si="2"/>
        <v>5.6531086379577487E-3</v>
      </c>
      <c r="K11" s="9">
        <f t="shared" si="3"/>
        <v>1.5822085275915495E-2</v>
      </c>
      <c r="L11" s="9">
        <f t="shared" si="4"/>
        <v>4.5158680000000001E-3</v>
      </c>
      <c r="M11" s="9">
        <f t="shared" si="5"/>
        <v>1.1306217275915496E-2</v>
      </c>
      <c r="N11" s="8">
        <f t="shared" si="6"/>
        <v>5.6531086379577478E-3</v>
      </c>
    </row>
    <row r="12" spans="1:14">
      <c r="A12" s="1">
        <v>7200</v>
      </c>
      <c r="B12">
        <v>10079.016</v>
      </c>
      <c r="C12">
        <v>119.3530736190318</v>
      </c>
      <c r="D12" s="2">
        <f t="shared" si="7"/>
        <v>1.1703153000000003E-2</v>
      </c>
      <c r="E12">
        <v>12595.630999999999</v>
      </c>
      <c r="F12">
        <v>311.60700000000003</v>
      </c>
      <c r="G12" s="2">
        <f t="shared" si="8"/>
        <v>2.4142035654723344E-2</v>
      </c>
      <c r="H12" s="3">
        <f t="shared" si="0"/>
        <v>1.7922594327361673E-2</v>
      </c>
      <c r="I12" s="3">
        <f t="shared" si="1"/>
        <v>8.7956182755386057E-3</v>
      </c>
      <c r="J12" s="3">
        <f t="shared" si="2"/>
        <v>6.2194413273616751E-3</v>
      </c>
      <c r="K12" s="9">
        <f t="shared" si="3"/>
        <v>2.4142035654723344E-2</v>
      </c>
      <c r="L12" s="9">
        <f t="shared" si="4"/>
        <v>1.1703153000000003E-2</v>
      </c>
      <c r="M12" s="9">
        <f t="shared" si="5"/>
        <v>1.2438882654723342E-2</v>
      </c>
      <c r="N12" s="8">
        <f t="shared" si="6"/>
        <v>6.2194413273616708E-3</v>
      </c>
    </row>
    <row r="13" spans="1:14">
      <c r="A13" s="1">
        <v>10800</v>
      </c>
      <c r="B13">
        <v>9738.8739999999998</v>
      </c>
      <c r="C13">
        <v>200.35712819923944</v>
      </c>
      <c r="D13" s="2">
        <f t="shared" si="7"/>
        <v>2.0158212000000002E-2</v>
      </c>
      <c r="E13">
        <v>12176.409</v>
      </c>
      <c r="F13">
        <v>498.09199999999998</v>
      </c>
      <c r="G13" s="2">
        <f t="shared" si="8"/>
        <v>3.9298746356957168E-2</v>
      </c>
      <c r="H13" s="3">
        <f t="shared" si="0"/>
        <v>2.9728479178478585E-2</v>
      </c>
      <c r="I13" s="3">
        <f t="shared" si="1"/>
        <v>1.3534401639338502E-2</v>
      </c>
      <c r="J13" s="3">
        <f t="shared" si="2"/>
        <v>9.5702671784785795E-3</v>
      </c>
      <c r="K13" s="9">
        <f t="shared" si="3"/>
        <v>3.9298746356957168E-2</v>
      </c>
      <c r="L13" s="9">
        <f t="shared" si="4"/>
        <v>2.0158212000000002E-2</v>
      </c>
      <c r="M13" s="9">
        <f t="shared" si="5"/>
        <v>1.9140534356957166E-2</v>
      </c>
      <c r="N13" s="8">
        <f t="shared" si="6"/>
        <v>9.570267178478583E-3</v>
      </c>
    </row>
    <row r="22" ht="17" customHeight="1"/>
    <row r="37" spans="7:7">
      <c r="G37" s="6"/>
    </row>
    <row r="39" spans="7:7">
      <c r="G39" s="6"/>
    </row>
    <row r="41" spans="7:7">
      <c r="G41" s="6"/>
    </row>
  </sheetData>
  <mergeCells count="3">
    <mergeCell ref="B1:D1"/>
    <mergeCell ref="E1:G1"/>
    <mergeCell ref="H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2724-CA90-BA40-94DC-1EB3525CCB7E}">
  <dimension ref="A1:N13"/>
  <sheetViews>
    <sheetView zoomScale="171" zoomScaleNormal="171" workbookViewId="0">
      <selection activeCell="E21" sqref="E21:E40"/>
    </sheetView>
  </sheetViews>
  <sheetFormatPr baseColWidth="10" defaultRowHeight="16"/>
  <cols>
    <col min="4" max="4" width="13.6640625" bestFit="1" customWidth="1"/>
    <col min="7" max="7" width="13.6640625" bestFit="1" customWidth="1"/>
  </cols>
  <sheetData>
    <row r="1" spans="1:14">
      <c r="B1" s="13" t="s">
        <v>38</v>
      </c>
      <c r="C1" s="13"/>
      <c r="D1" s="13"/>
      <c r="E1" s="13" t="s">
        <v>40</v>
      </c>
      <c r="F1" s="13"/>
      <c r="G1" s="13"/>
      <c r="H1" s="13" t="s">
        <v>41</v>
      </c>
      <c r="I1" s="13"/>
      <c r="J1" s="13"/>
      <c r="K1" s="13"/>
      <c r="L1" s="13"/>
      <c r="M1" s="13"/>
      <c r="N1" s="13"/>
    </row>
    <row r="2" spans="1:14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14">
      <c r="A3" s="1">
        <v>0</v>
      </c>
      <c r="D3" s="2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14">
      <c r="A4" s="1">
        <v>120</v>
      </c>
      <c r="B4">
        <v>10188.995000000001</v>
      </c>
      <c r="C4">
        <v>0</v>
      </c>
      <c r="D4" s="2">
        <f t="shared" ref="D4:D12" si="0">C4/(B4+C4)</f>
        <v>0</v>
      </c>
      <c r="E4">
        <v>9070.0450000000001</v>
      </c>
      <c r="F4">
        <v>0</v>
      </c>
      <c r="G4" s="2">
        <f>F4/(E4+F4)</f>
        <v>0</v>
      </c>
      <c r="H4" s="3">
        <f t="shared" ref="H4:H13" si="1">AVERAGE(D4,G4)</f>
        <v>0</v>
      </c>
      <c r="I4" s="3">
        <f t="shared" ref="I4:I13" si="2">STDEV(D4,G4)</f>
        <v>0</v>
      </c>
      <c r="J4" s="3">
        <f t="shared" ref="J4:J13" si="3">STDEV(D4,G4)/SQRT(COUNT(D4,G4))</f>
        <v>0</v>
      </c>
      <c r="K4" s="9">
        <f t="shared" ref="K4:K13" si="4">MAX($D4,$G4)</f>
        <v>0</v>
      </c>
      <c r="L4" s="9">
        <f t="shared" ref="L4:L13" si="5">MIN($D4,$G4)</f>
        <v>0</v>
      </c>
      <c r="M4" s="9">
        <f t="shared" ref="M4:M13" si="6">K4-L4</f>
        <v>0</v>
      </c>
      <c r="N4" s="8">
        <f t="shared" ref="N4:N12" si="7">M4/2</f>
        <v>0</v>
      </c>
    </row>
    <row r="5" spans="1:14">
      <c r="A5" s="1">
        <v>300</v>
      </c>
      <c r="B5">
        <v>11154.995000000001</v>
      </c>
      <c r="C5">
        <v>0</v>
      </c>
      <c r="D5" s="2">
        <f t="shared" si="0"/>
        <v>0</v>
      </c>
      <c r="E5">
        <v>9364.51</v>
      </c>
      <c r="F5">
        <v>0</v>
      </c>
      <c r="G5" s="2">
        <f t="shared" ref="G5:G6" si="8">F5/(E5+F5)</f>
        <v>0</v>
      </c>
      <c r="H5" s="3">
        <f t="shared" si="1"/>
        <v>0</v>
      </c>
      <c r="I5" s="3">
        <f t="shared" si="2"/>
        <v>0</v>
      </c>
      <c r="J5" s="3">
        <f t="shared" si="3"/>
        <v>0</v>
      </c>
      <c r="K5" s="9">
        <f t="shared" si="4"/>
        <v>0</v>
      </c>
      <c r="L5" s="9">
        <f t="shared" si="5"/>
        <v>0</v>
      </c>
      <c r="M5" s="9">
        <f t="shared" si="6"/>
        <v>0</v>
      </c>
      <c r="N5" s="8">
        <f t="shared" si="7"/>
        <v>0</v>
      </c>
    </row>
    <row r="6" spans="1:14">
      <c r="A6" s="1">
        <v>600</v>
      </c>
      <c r="B6">
        <v>11278.237999999999</v>
      </c>
      <c r="C6">
        <v>0</v>
      </c>
      <c r="D6" s="2">
        <f t="shared" si="0"/>
        <v>0</v>
      </c>
      <c r="E6">
        <v>10029.752</v>
      </c>
      <c r="F6">
        <v>0</v>
      </c>
      <c r="G6" s="2">
        <f t="shared" si="8"/>
        <v>0</v>
      </c>
      <c r="H6" s="3">
        <f t="shared" si="1"/>
        <v>0</v>
      </c>
      <c r="I6" s="3">
        <f t="shared" si="2"/>
        <v>0</v>
      </c>
      <c r="J6" s="3">
        <f t="shared" si="3"/>
        <v>0</v>
      </c>
      <c r="K6" s="9">
        <f t="shared" si="4"/>
        <v>0</v>
      </c>
      <c r="L6" s="9">
        <f t="shared" si="5"/>
        <v>0</v>
      </c>
      <c r="M6" s="9">
        <f t="shared" si="6"/>
        <v>0</v>
      </c>
      <c r="N6" s="8">
        <f t="shared" si="7"/>
        <v>0</v>
      </c>
    </row>
    <row r="7" spans="1:14">
      <c r="A7" s="1">
        <v>1200</v>
      </c>
      <c r="B7">
        <v>11436.701999999999</v>
      </c>
      <c r="C7">
        <v>0</v>
      </c>
      <c r="D7" s="2">
        <f t="shared" si="0"/>
        <v>0</v>
      </c>
      <c r="E7">
        <v>9594.9950000000008</v>
      </c>
      <c r="F7">
        <v>0</v>
      </c>
      <c r="G7" s="2">
        <f t="shared" ref="G7:G13" si="9">F7/(E7+F7)</f>
        <v>0</v>
      </c>
      <c r="H7" s="3">
        <f t="shared" si="1"/>
        <v>0</v>
      </c>
      <c r="I7" s="3">
        <f t="shared" si="2"/>
        <v>0</v>
      </c>
      <c r="J7" s="3">
        <f t="shared" si="3"/>
        <v>0</v>
      </c>
      <c r="K7" s="9">
        <f t="shared" si="4"/>
        <v>0</v>
      </c>
      <c r="L7" s="9">
        <f t="shared" si="5"/>
        <v>0</v>
      </c>
      <c r="M7" s="9">
        <f t="shared" si="6"/>
        <v>0</v>
      </c>
      <c r="N7" s="8">
        <f t="shared" si="7"/>
        <v>0</v>
      </c>
    </row>
    <row r="8" spans="1:14">
      <c r="A8" s="1">
        <v>1800</v>
      </c>
      <c r="B8">
        <v>11940.945</v>
      </c>
      <c r="C8">
        <v>207.607</v>
      </c>
      <c r="D8" s="2">
        <f t="shared" si="0"/>
        <v>1.7089032503626769E-2</v>
      </c>
      <c r="E8">
        <v>9471.7520000000004</v>
      </c>
      <c r="F8">
        <v>0</v>
      </c>
      <c r="G8" s="2">
        <f t="shared" si="9"/>
        <v>0</v>
      </c>
      <c r="H8" s="3">
        <f t="shared" si="1"/>
        <v>8.5445162518133846E-3</v>
      </c>
      <c r="I8" s="3">
        <f t="shared" si="2"/>
        <v>1.2083770767231812E-2</v>
      </c>
      <c r="J8" s="3">
        <f t="shared" si="3"/>
        <v>8.5445162518133829E-3</v>
      </c>
      <c r="K8" s="9">
        <f t="shared" si="4"/>
        <v>1.7089032503626769E-2</v>
      </c>
      <c r="L8" s="9">
        <f t="shared" si="5"/>
        <v>0</v>
      </c>
      <c r="M8" s="9">
        <f t="shared" si="6"/>
        <v>1.7089032503626769E-2</v>
      </c>
      <c r="N8" s="8">
        <f t="shared" si="7"/>
        <v>8.5445162518133846E-3</v>
      </c>
    </row>
    <row r="9" spans="1:14">
      <c r="A9" s="1">
        <v>2700</v>
      </c>
      <c r="B9">
        <v>11461.237999999999</v>
      </c>
      <c r="C9">
        <v>285.435</v>
      </c>
      <c r="D9" s="2">
        <f t="shared" si="0"/>
        <v>2.429922072402969E-2</v>
      </c>
      <c r="E9">
        <v>9579.2880000000005</v>
      </c>
      <c r="F9">
        <v>0</v>
      </c>
      <c r="G9" s="2">
        <f t="shared" si="9"/>
        <v>0</v>
      </c>
      <c r="H9" s="3">
        <f t="shared" si="1"/>
        <v>1.2149610362014845E-2</v>
      </c>
      <c r="I9" s="3">
        <f t="shared" si="2"/>
        <v>1.7182143751510084E-2</v>
      </c>
      <c r="J9" s="3">
        <f t="shared" si="3"/>
        <v>1.2149610362014845E-2</v>
      </c>
      <c r="K9" s="9">
        <f t="shared" si="4"/>
        <v>2.429922072402969E-2</v>
      </c>
      <c r="L9" s="9">
        <f t="shared" si="5"/>
        <v>0</v>
      </c>
      <c r="M9" s="9">
        <f t="shared" si="6"/>
        <v>2.429922072402969E-2</v>
      </c>
      <c r="N9" s="8">
        <f t="shared" si="7"/>
        <v>1.2149610362014845E-2</v>
      </c>
    </row>
    <row r="10" spans="1:14">
      <c r="A10" s="1">
        <v>3600</v>
      </c>
      <c r="B10">
        <v>11517.237999999999</v>
      </c>
      <c r="C10">
        <v>372.60700000000003</v>
      </c>
      <c r="D10" s="2">
        <f t="shared" si="0"/>
        <v>3.133825546085757E-2</v>
      </c>
      <c r="E10">
        <v>9881.7520000000004</v>
      </c>
      <c r="F10">
        <v>0</v>
      </c>
      <c r="G10" s="2">
        <f t="shared" si="9"/>
        <v>0</v>
      </c>
      <c r="H10" s="3">
        <f t="shared" si="1"/>
        <v>1.5669127730428785E-2</v>
      </c>
      <c r="I10" s="3">
        <f t="shared" si="2"/>
        <v>2.215949294692874E-2</v>
      </c>
      <c r="J10" s="3">
        <f t="shared" si="3"/>
        <v>1.5669127730428781E-2</v>
      </c>
      <c r="K10" s="9">
        <f t="shared" si="4"/>
        <v>3.133825546085757E-2</v>
      </c>
      <c r="L10" s="9">
        <f t="shared" si="5"/>
        <v>0</v>
      </c>
      <c r="M10" s="9">
        <f t="shared" si="6"/>
        <v>3.133825546085757E-2</v>
      </c>
      <c r="N10" s="8">
        <f t="shared" si="7"/>
        <v>1.5669127730428785E-2</v>
      </c>
    </row>
    <row r="11" spans="1:14">
      <c r="A11" s="1">
        <v>5400</v>
      </c>
      <c r="B11">
        <v>11265.53</v>
      </c>
      <c r="C11">
        <v>439.435</v>
      </c>
      <c r="D11" s="2">
        <f t="shared" si="0"/>
        <v>3.7542615462754482E-2</v>
      </c>
      <c r="E11">
        <v>9940.5810000000001</v>
      </c>
      <c r="F11">
        <v>254.607</v>
      </c>
      <c r="G11" s="2">
        <f t="shared" si="9"/>
        <v>2.497325208716112E-2</v>
      </c>
      <c r="H11" s="3">
        <f t="shared" si="1"/>
        <v>3.1257933774957801E-2</v>
      </c>
      <c r="I11" s="3">
        <f t="shared" si="2"/>
        <v>8.8878820780799051E-3</v>
      </c>
      <c r="J11" s="3">
        <f t="shared" si="3"/>
        <v>6.2846816877966845E-3</v>
      </c>
      <c r="K11" s="9">
        <f t="shared" si="4"/>
        <v>3.7542615462754482E-2</v>
      </c>
      <c r="L11" s="9">
        <f t="shared" si="5"/>
        <v>2.497325208716112E-2</v>
      </c>
      <c r="M11" s="9">
        <f t="shared" si="6"/>
        <v>1.2569363375593362E-2</v>
      </c>
      <c r="N11" s="8">
        <f t="shared" si="7"/>
        <v>6.284681687796681E-3</v>
      </c>
    </row>
    <row r="12" spans="1:14">
      <c r="A12" s="1">
        <v>7200</v>
      </c>
      <c r="B12">
        <v>11042.116</v>
      </c>
      <c r="C12">
        <v>512.678</v>
      </c>
      <c r="D12" s="2">
        <f t="shared" si="0"/>
        <v>4.4369289491443982E-2</v>
      </c>
      <c r="E12">
        <v>9225.3379999999997</v>
      </c>
      <c r="F12">
        <v>328.84899999999999</v>
      </c>
      <c r="G12" s="2">
        <f t="shared" si="9"/>
        <v>3.4419359805287458E-2</v>
      </c>
      <c r="H12" s="3">
        <f t="shared" si="1"/>
        <v>3.9394324648365717E-2</v>
      </c>
      <c r="I12" s="3">
        <f t="shared" si="2"/>
        <v>7.035662753410634E-3</v>
      </c>
      <c r="J12" s="3">
        <f t="shared" si="3"/>
        <v>4.9749648430782757E-3</v>
      </c>
      <c r="K12" s="9">
        <f t="shared" si="4"/>
        <v>4.4369289491443982E-2</v>
      </c>
      <c r="L12" s="9">
        <f t="shared" si="5"/>
        <v>3.4419359805287458E-2</v>
      </c>
      <c r="M12" s="9">
        <f t="shared" si="6"/>
        <v>9.9499296861565237E-3</v>
      </c>
      <c r="N12" s="8">
        <f t="shared" si="7"/>
        <v>4.9749648430782618E-3</v>
      </c>
    </row>
    <row r="13" spans="1:14">
      <c r="A13" s="1">
        <v>10800</v>
      </c>
      <c r="B13">
        <v>10309.995000000001</v>
      </c>
      <c r="C13">
        <v>659.33500000000004</v>
      </c>
      <c r="D13" s="2">
        <f t="shared" ref="D13" si="10">C13/(B13+C13)</f>
        <v>6.010713507570653E-2</v>
      </c>
      <c r="E13">
        <v>8435.8529999999992</v>
      </c>
      <c r="F13">
        <v>542.26300000000003</v>
      </c>
      <c r="G13" s="2">
        <f t="shared" si="9"/>
        <v>6.0398306281629691E-2</v>
      </c>
      <c r="H13" s="3">
        <f t="shared" si="1"/>
        <v>6.025272067866811E-2</v>
      </c>
      <c r="I13" s="3">
        <f t="shared" si="2"/>
        <v>2.0588913419453125E-4</v>
      </c>
      <c r="J13" s="3">
        <f t="shared" si="3"/>
        <v>1.4558560296158013E-4</v>
      </c>
      <c r="K13" s="9">
        <f t="shared" si="4"/>
        <v>6.0398306281629691E-2</v>
      </c>
      <c r="L13" s="9">
        <f t="shared" si="5"/>
        <v>6.010713507570653E-2</v>
      </c>
      <c r="M13" s="9">
        <f t="shared" si="6"/>
        <v>2.9117120592316026E-4</v>
      </c>
      <c r="N13" s="8">
        <f>M13/2</f>
        <v>1.4558560296158013E-4</v>
      </c>
    </row>
  </sheetData>
  <mergeCells count="3">
    <mergeCell ref="H1:N1"/>
    <mergeCell ref="B1:D1"/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1075-2EEF-0045-A88F-9CA01A3106E3}">
  <dimension ref="A1:T45"/>
  <sheetViews>
    <sheetView tabSelected="1" zoomScale="129" zoomScaleNormal="129" workbookViewId="0">
      <selection activeCell="P11" sqref="P11"/>
    </sheetView>
  </sheetViews>
  <sheetFormatPr baseColWidth="10" defaultRowHeight="16"/>
  <cols>
    <col min="4" max="4" width="18.33203125" customWidth="1"/>
    <col min="7" max="13" width="14.33203125" customWidth="1"/>
  </cols>
  <sheetData>
    <row r="1" spans="1:20">
      <c r="B1" s="4" t="s">
        <v>38</v>
      </c>
      <c r="E1" s="4" t="s">
        <v>39</v>
      </c>
      <c r="H1" s="4"/>
      <c r="K1" s="13" t="s">
        <v>41</v>
      </c>
      <c r="L1" s="13"/>
      <c r="M1" s="13"/>
      <c r="N1" s="13"/>
      <c r="O1" s="13"/>
      <c r="P1" s="13"/>
      <c r="Q1" s="13"/>
      <c r="R1" s="12"/>
      <c r="S1" s="12"/>
      <c r="T1" s="12"/>
    </row>
    <row r="2" spans="1:20">
      <c r="A2" s="1" t="s">
        <v>3</v>
      </c>
      <c r="B2" t="s">
        <v>4</v>
      </c>
      <c r="C2" t="s">
        <v>5</v>
      </c>
      <c r="D2" s="2" t="s">
        <v>6</v>
      </c>
      <c r="E2" t="s">
        <v>4</v>
      </c>
      <c r="F2" t="s">
        <v>5</v>
      </c>
      <c r="G2" s="2" t="s">
        <v>6</v>
      </c>
      <c r="H2" s="3" t="s">
        <v>0</v>
      </c>
      <c r="I2" s="3" t="s">
        <v>1</v>
      </c>
      <c r="J2" s="3" t="s">
        <v>2</v>
      </c>
      <c r="K2" s="8" t="s">
        <v>35</v>
      </c>
      <c r="L2" s="8" t="s">
        <v>36</v>
      </c>
      <c r="M2" s="8" t="s">
        <v>34</v>
      </c>
      <c r="N2" s="8" t="s">
        <v>37</v>
      </c>
    </row>
    <row r="3" spans="1:20">
      <c r="A3" s="1">
        <v>0</v>
      </c>
      <c r="D3" s="2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9">
        <f>MAX($D3,$G3)</f>
        <v>0</v>
      </c>
      <c r="L3" s="9">
        <f>MIN($D3,$G3)</f>
        <v>0</v>
      </c>
      <c r="M3" s="9">
        <f>K3-L3</f>
        <v>0</v>
      </c>
      <c r="N3" s="8">
        <f>M3/2</f>
        <v>0</v>
      </c>
    </row>
    <row r="4" spans="1:20">
      <c r="A4" s="1">
        <v>120</v>
      </c>
      <c r="B4">
        <v>10302.530000000001</v>
      </c>
      <c r="C4">
        <v>0</v>
      </c>
      <c r="D4" s="2">
        <f t="shared" ref="D4:D13" si="0">C4/(B4+C4)</f>
        <v>0</v>
      </c>
      <c r="E4" s="10">
        <v>9354.0949999999993</v>
      </c>
      <c r="F4" s="10">
        <v>153.19200000000001</v>
      </c>
      <c r="G4" s="2">
        <f>F4/(E4+F4)</f>
        <v>1.6113114077654329E-2</v>
      </c>
      <c r="H4" s="3">
        <f>AVERAGE(D4,G4)</f>
        <v>8.0565570388271644E-3</v>
      </c>
      <c r="I4" s="3">
        <f>STDEV(D4,G4)</f>
        <v>1.1393692230341798E-2</v>
      </c>
      <c r="J4" s="3">
        <f>STDEV(D4,G4)/SQRT(COUNT(D4,G4))</f>
        <v>8.0565570388271644E-3</v>
      </c>
      <c r="K4" s="9">
        <f>MAX(D4,G4)</f>
        <v>1.6113114077654329E-2</v>
      </c>
      <c r="L4" s="9">
        <f>MIN(D4,G4)</f>
        <v>0</v>
      </c>
      <c r="M4" s="9">
        <f>K4-L4</f>
        <v>1.6113114077654329E-2</v>
      </c>
      <c r="N4" s="8">
        <f t="shared" ref="N4:N13" si="1">M4/2</f>
        <v>8.0565570388271644E-3</v>
      </c>
    </row>
    <row r="5" spans="1:20">
      <c r="A5" s="1">
        <v>300</v>
      </c>
      <c r="B5">
        <v>11066.823</v>
      </c>
      <c r="C5">
        <v>166.77799999999999</v>
      </c>
      <c r="D5" s="2">
        <f t="shared" si="0"/>
        <v>1.4846352474153212E-2</v>
      </c>
      <c r="E5" s="10">
        <v>9733.8739999999998</v>
      </c>
      <c r="F5" s="10">
        <v>447.92</v>
      </c>
      <c r="G5" s="2">
        <f t="shared" ref="G5:G13" si="2">F5/(E5+F5)</f>
        <v>4.3992247338730292E-2</v>
      </c>
      <c r="H5" s="3">
        <f t="shared" ref="H5:H13" si="3">AVERAGE(D5,G5)</f>
        <v>2.9419299906441751E-2</v>
      </c>
      <c r="I5" s="3">
        <f t="shared" ref="I5:I13" si="4">STDEV(D5,G5)</f>
        <v>2.0609259902492631E-2</v>
      </c>
      <c r="J5" s="3">
        <f t="shared" ref="J5:J13" si="5">STDEV(D5,G5)/SQRT(COUNT(D5,G5))</f>
        <v>1.4572947432288543E-2</v>
      </c>
      <c r="K5" s="9">
        <f t="shared" ref="K5:K13" si="6">MAX(D5,G5)</f>
        <v>4.3992247338730292E-2</v>
      </c>
      <c r="L5" s="9">
        <f t="shared" ref="L5:L13" si="7">MIN(D5,G5)</f>
        <v>1.4846352474153212E-2</v>
      </c>
      <c r="M5" s="9">
        <f t="shared" ref="M5:M13" si="8">K5-L5</f>
        <v>2.9145894864577082E-2</v>
      </c>
      <c r="N5" s="8">
        <f t="shared" si="1"/>
        <v>1.4572947432288541E-2</v>
      </c>
    </row>
    <row r="6" spans="1:20">
      <c r="A6" s="1">
        <v>600</v>
      </c>
      <c r="B6">
        <v>10196.701999999999</v>
      </c>
      <c r="C6">
        <v>714.74900000000002</v>
      </c>
      <c r="D6" s="2">
        <f t="shared" si="0"/>
        <v>6.5504486983445201E-2</v>
      </c>
      <c r="E6" s="10">
        <v>9100.6810000000005</v>
      </c>
      <c r="F6" s="10">
        <v>1141.8910000000001</v>
      </c>
      <c r="G6" s="2">
        <f t="shared" si="2"/>
        <v>0.11148479112472923</v>
      </c>
      <c r="H6" s="3">
        <f t="shared" si="3"/>
        <v>8.8494639054087221E-2</v>
      </c>
      <c r="I6" s="3">
        <f t="shared" si="4"/>
        <v>3.2512984859321796E-2</v>
      </c>
      <c r="J6" s="3">
        <f t="shared" si="5"/>
        <v>2.2990152070641989E-2</v>
      </c>
      <c r="K6" s="9">
        <f t="shared" si="6"/>
        <v>0.11148479112472923</v>
      </c>
      <c r="L6" s="9">
        <f t="shared" si="7"/>
        <v>6.5504486983445201E-2</v>
      </c>
      <c r="M6" s="9">
        <f t="shared" si="8"/>
        <v>4.5980304141284026E-2</v>
      </c>
      <c r="N6" s="8">
        <f t="shared" si="1"/>
        <v>2.2990152070642013E-2</v>
      </c>
    </row>
    <row r="7" spans="1:20">
      <c r="A7" s="1">
        <v>1200</v>
      </c>
      <c r="B7">
        <v>9965.5300000000007</v>
      </c>
      <c r="C7">
        <v>1502.134</v>
      </c>
      <c r="D7" s="2">
        <f t="shared" si="0"/>
        <v>0.13098866517191296</v>
      </c>
      <c r="E7" s="10">
        <v>8375.8529999999992</v>
      </c>
      <c r="F7" s="10">
        <v>1950.79</v>
      </c>
      <c r="G7" s="2">
        <f t="shared" si="2"/>
        <v>0.1889084381052003</v>
      </c>
      <c r="H7" s="3">
        <f t="shared" si="3"/>
        <v>0.15994855163855665</v>
      </c>
      <c r="I7" s="3">
        <f t="shared" si="4"/>
        <v>4.0955464205912478E-2</v>
      </c>
      <c r="J7" s="3">
        <f t="shared" si="5"/>
        <v>2.8959886466643631E-2</v>
      </c>
      <c r="K7" s="9">
        <f t="shared" si="6"/>
        <v>0.1889084381052003</v>
      </c>
      <c r="L7" s="9">
        <f t="shared" si="7"/>
        <v>0.13098866517191296</v>
      </c>
      <c r="M7" s="9">
        <f t="shared" si="8"/>
        <v>5.7919772933287345E-2</v>
      </c>
      <c r="N7" s="8">
        <f t="shared" si="1"/>
        <v>2.8959886466643672E-2</v>
      </c>
    </row>
    <row r="8" spans="1:20">
      <c r="A8" s="1">
        <v>1800</v>
      </c>
      <c r="B8">
        <v>8756.2880000000005</v>
      </c>
      <c r="C8">
        <v>1995.0830000000001</v>
      </c>
      <c r="D8" s="2">
        <f t="shared" si="0"/>
        <v>0.18556545021095447</v>
      </c>
      <c r="E8" s="10">
        <v>8343.56</v>
      </c>
      <c r="F8" s="10">
        <v>3083.3969999999999</v>
      </c>
      <c r="G8" s="2">
        <f t="shared" si="2"/>
        <v>0.26983535511685225</v>
      </c>
      <c r="H8" s="3">
        <f t="shared" si="3"/>
        <v>0.22770040266390335</v>
      </c>
      <c r="I8" s="3">
        <f t="shared" si="4"/>
        <v>5.958782120890601E-2</v>
      </c>
      <c r="J8" s="3">
        <f t="shared" si="5"/>
        <v>4.2134952452949015E-2</v>
      </c>
      <c r="K8" s="9">
        <f t="shared" si="6"/>
        <v>0.26983535511685225</v>
      </c>
      <c r="L8" s="9">
        <f t="shared" si="7"/>
        <v>0.18556545021095447</v>
      </c>
      <c r="M8" s="9">
        <f t="shared" si="8"/>
        <v>8.426990490589778E-2</v>
      </c>
      <c r="N8" s="8">
        <f t="shared" si="1"/>
        <v>4.213495245294889E-2</v>
      </c>
    </row>
    <row r="9" spans="1:20">
      <c r="A9" s="1">
        <v>2700</v>
      </c>
      <c r="B9">
        <v>7870.2169999999996</v>
      </c>
      <c r="C9">
        <v>2681.1039999999998</v>
      </c>
      <c r="D9" s="2">
        <f t="shared" si="0"/>
        <v>0.25410126371854291</v>
      </c>
      <c r="E9" s="10">
        <v>7737.4390000000003</v>
      </c>
      <c r="F9" s="10">
        <v>3572.3969999999999</v>
      </c>
      <c r="G9" s="2">
        <f t="shared" si="2"/>
        <v>0.31586638391573496</v>
      </c>
      <c r="H9" s="3">
        <f t="shared" si="3"/>
        <v>0.28498382381713894</v>
      </c>
      <c r="I9" s="3">
        <f t="shared" si="4"/>
        <v>4.36745353322366E-2</v>
      </c>
      <c r="J9" s="3">
        <f t="shared" si="5"/>
        <v>3.0882560098595961E-2</v>
      </c>
      <c r="K9" s="9">
        <f t="shared" si="6"/>
        <v>0.31586638391573496</v>
      </c>
      <c r="L9" s="9">
        <f t="shared" si="7"/>
        <v>0.25410126371854291</v>
      </c>
      <c r="M9" s="9">
        <f t="shared" si="8"/>
        <v>6.1765120197192047E-2</v>
      </c>
      <c r="N9" s="8">
        <f t="shared" si="1"/>
        <v>3.0882560098596024E-2</v>
      </c>
    </row>
    <row r="10" spans="1:20">
      <c r="A10" s="1">
        <v>3600</v>
      </c>
      <c r="B10">
        <v>7295.3879999999999</v>
      </c>
      <c r="C10">
        <v>3498.0540000000001</v>
      </c>
      <c r="D10" s="2">
        <f t="shared" si="0"/>
        <v>0.3240906839542011</v>
      </c>
      <c r="E10" s="10">
        <v>7144.9740000000002</v>
      </c>
      <c r="F10" s="10">
        <v>4130.933</v>
      </c>
      <c r="G10" s="2">
        <f t="shared" si="2"/>
        <v>0.3663503964692153</v>
      </c>
      <c r="H10" s="3">
        <f t="shared" si="3"/>
        <v>0.34522054021170823</v>
      </c>
      <c r="I10" s="3">
        <f t="shared" si="4"/>
        <v>2.9882129290360552E-2</v>
      </c>
      <c r="J10" s="3">
        <f t="shared" si="5"/>
        <v>2.1129856257507101E-2</v>
      </c>
      <c r="K10" s="9">
        <f t="shared" si="6"/>
        <v>0.3663503964692153</v>
      </c>
      <c r="L10" s="9">
        <f t="shared" si="7"/>
        <v>0.3240906839542011</v>
      </c>
      <c r="M10" s="9">
        <f t="shared" si="8"/>
        <v>4.2259712515014203E-2</v>
      </c>
      <c r="N10" s="8">
        <f t="shared" si="1"/>
        <v>2.1129856257507101E-2</v>
      </c>
    </row>
    <row r="11" spans="1:20">
      <c r="A11" s="1">
        <v>5400</v>
      </c>
      <c r="B11">
        <v>6349.0240000000003</v>
      </c>
      <c r="C11">
        <v>4645.9530000000004</v>
      </c>
      <c r="D11" s="2">
        <f t="shared" si="0"/>
        <v>0.42255231638956592</v>
      </c>
      <c r="E11" s="10">
        <v>5819.9530000000004</v>
      </c>
      <c r="F11" s="10">
        <v>6028.8819999999996</v>
      </c>
      <c r="G11" s="2">
        <f t="shared" si="2"/>
        <v>0.50881643638383012</v>
      </c>
      <c r="H11" s="3">
        <f t="shared" si="3"/>
        <v>0.46568437638669802</v>
      </c>
      <c r="I11" s="3">
        <f t="shared" si="4"/>
        <v>6.0997944221034252E-2</v>
      </c>
      <c r="J11" s="3">
        <f t="shared" si="5"/>
        <v>4.3132059997132093E-2</v>
      </c>
      <c r="K11" s="9">
        <f t="shared" si="6"/>
        <v>0.50881643638383012</v>
      </c>
      <c r="L11" s="9">
        <f t="shared" si="7"/>
        <v>0.42255231638956592</v>
      </c>
      <c r="M11" s="9">
        <f t="shared" si="8"/>
        <v>8.6264119994264199E-2</v>
      </c>
      <c r="N11" s="8">
        <f t="shared" si="1"/>
        <v>4.3132059997132099E-2</v>
      </c>
    </row>
    <row r="12" spans="1:20">
      <c r="A12" s="1">
        <v>7200</v>
      </c>
      <c r="B12">
        <v>5745.1959999999999</v>
      </c>
      <c r="C12">
        <v>7296.2879999999996</v>
      </c>
      <c r="D12" s="2">
        <f t="shared" si="0"/>
        <v>0.55946761886914087</v>
      </c>
      <c r="E12" s="10">
        <v>4829.2960000000003</v>
      </c>
      <c r="F12" s="10">
        <v>6037.2460000000001</v>
      </c>
      <c r="G12" s="2">
        <f t="shared" si="2"/>
        <v>0.55558115912127326</v>
      </c>
      <c r="H12" s="3">
        <f t="shared" si="3"/>
        <v>0.55752438899520707</v>
      </c>
      <c r="I12" s="3">
        <f t="shared" si="4"/>
        <v>2.7481420425257467E-3</v>
      </c>
      <c r="J12" s="3">
        <f t="shared" si="5"/>
        <v>1.9432298739338048E-3</v>
      </c>
      <c r="K12" s="9">
        <f t="shared" si="6"/>
        <v>0.55946761886914087</v>
      </c>
      <c r="L12" s="9">
        <f t="shared" si="7"/>
        <v>0.55558115912127326</v>
      </c>
      <c r="M12" s="9">
        <f t="shared" si="8"/>
        <v>3.8864597478676099E-3</v>
      </c>
      <c r="N12" s="8">
        <f t="shared" si="1"/>
        <v>1.943229873933805E-3</v>
      </c>
    </row>
    <row r="13" spans="1:20">
      <c r="A13" s="1">
        <v>10800</v>
      </c>
      <c r="B13">
        <v>5173.9030000000002</v>
      </c>
      <c r="C13">
        <v>7284.7520000000004</v>
      </c>
      <c r="D13" s="2">
        <f t="shared" si="0"/>
        <v>0.58471416055745984</v>
      </c>
      <c r="E13" s="10">
        <v>5070.2460000000001</v>
      </c>
      <c r="F13" s="10">
        <v>6675.9530000000004</v>
      </c>
      <c r="G13" s="2">
        <f t="shared" si="2"/>
        <v>0.56835006796666732</v>
      </c>
      <c r="H13" s="3">
        <f t="shared" si="3"/>
        <v>0.57653211426206363</v>
      </c>
      <c r="I13" s="3">
        <f t="shared" si="4"/>
        <v>1.1571160838913932E-2</v>
      </c>
      <c r="J13" s="3">
        <f t="shared" si="5"/>
        <v>8.1820462953962614E-3</v>
      </c>
      <c r="K13" s="9">
        <f t="shared" si="6"/>
        <v>0.58471416055745984</v>
      </c>
      <c r="L13" s="9">
        <f t="shared" si="7"/>
        <v>0.56835006796666732</v>
      </c>
      <c r="M13" s="9">
        <f t="shared" si="8"/>
        <v>1.6364092590792523E-2</v>
      </c>
      <c r="N13" s="8">
        <f t="shared" si="1"/>
        <v>8.1820462953962614E-3</v>
      </c>
    </row>
    <row r="18" spans="2:13">
      <c r="B18" s="10">
        <v>10302.530000000001</v>
      </c>
      <c r="E18" s="11" cm="1">
        <f t="array" ref="E18">INDEX($B$18:$B$37,ROWS(E18:E$18)*2-1)</f>
        <v>10302.530000000001</v>
      </c>
      <c r="F18" s="11" cm="1">
        <f t="array" ref="F18">INDEX($B$18:$B$37,ROWS(F18:F$18)*2)</f>
        <v>0</v>
      </c>
    </row>
    <row r="19" spans="2:13">
      <c r="B19" s="10">
        <v>0</v>
      </c>
      <c r="E19" s="11" cm="1">
        <f t="array" ref="E19">INDEX($B$18:$B$37,ROWS(E$18:E19)*2-1)</f>
        <v>11066.823</v>
      </c>
      <c r="F19" s="11" cm="1">
        <f t="array" ref="F19">INDEX($B$18:$B$37,ROWS(F$18:F19)*2)</f>
        <v>166.77799999999999</v>
      </c>
    </row>
    <row r="20" spans="2:13">
      <c r="B20" s="10">
        <v>11066.823</v>
      </c>
      <c r="E20" s="11" cm="1">
        <f t="array" ref="E20">INDEX($B$18:$B$37,ROWS(E$18:E20)*2-1)</f>
        <v>10196.701999999999</v>
      </c>
      <c r="F20" s="11" cm="1">
        <f t="array" ref="F20">INDEX($B$18:$B$37,ROWS(F$18:F20)*2)</f>
        <v>714.74900000000002</v>
      </c>
    </row>
    <row r="21" spans="2:13">
      <c r="B21" s="10">
        <v>166.77799999999999</v>
      </c>
      <c r="E21" s="11" cm="1">
        <f t="array" ref="E21">INDEX($B$18:$B$37,ROWS(E$18:E21)*2-1)</f>
        <v>9965.5300000000007</v>
      </c>
      <c r="F21" s="11" cm="1">
        <f t="array" ref="F21">INDEX($B$18:$B$37,ROWS(F$18:F21)*2)</f>
        <v>1502.134</v>
      </c>
    </row>
    <row r="22" spans="2:13">
      <c r="B22" s="10">
        <v>10196.701999999999</v>
      </c>
      <c r="E22" s="11" cm="1">
        <f t="array" ref="E22">INDEX($B$18:$B$37,ROWS(E$18:E22)*2-1)</f>
        <v>8756.2880000000005</v>
      </c>
      <c r="F22" s="11" cm="1">
        <f t="array" ref="F22">INDEX($B$18:$B$37,ROWS(F$18:F22)*2)</f>
        <v>1995.0830000000001</v>
      </c>
    </row>
    <row r="23" spans="2:13">
      <c r="B23" s="10">
        <v>714.74900000000002</v>
      </c>
      <c r="E23" s="11" cm="1">
        <f t="array" ref="E23">INDEX($B$18:$B$37,ROWS(E$18:E23)*2-1)</f>
        <v>7870.2169999999996</v>
      </c>
      <c r="F23" s="11" cm="1">
        <f t="array" ref="F23">INDEX($B$18:$B$37,ROWS(F$18:F23)*2)</f>
        <v>2681.1039999999998</v>
      </c>
    </row>
    <row r="24" spans="2:13">
      <c r="B24" s="10">
        <v>9965.5300000000007</v>
      </c>
      <c r="E24" s="11" cm="1">
        <f t="array" ref="E24">INDEX($B$18:$B$37,ROWS(E$18:E24)*2-1)</f>
        <v>7295.3879999999999</v>
      </c>
      <c r="F24" s="11" cm="1">
        <f t="array" ref="F24">INDEX($B$18:$B$37,ROWS(F$18:F24)*2)</f>
        <v>3498.0540000000001</v>
      </c>
    </row>
    <row r="25" spans="2:13">
      <c r="B25" s="10">
        <v>1502.134</v>
      </c>
      <c r="E25" s="11" cm="1">
        <f t="array" ref="E25">INDEX($B$18:$B$37,ROWS(E$18:E25)*2-1)</f>
        <v>6349.0240000000003</v>
      </c>
      <c r="F25" s="11" cm="1">
        <f t="array" ref="F25">INDEX($B$18:$B$37,ROWS(F$18:F25)*2)</f>
        <v>4645.9530000000004</v>
      </c>
    </row>
    <row r="26" spans="2:13">
      <c r="B26" s="10">
        <v>8756.2880000000005</v>
      </c>
      <c r="E26" s="11" cm="1">
        <f t="array" ref="E26">INDEX($B$18:$B$37,ROWS(E$18:E26)*2-1)</f>
        <v>5745.1959999999999</v>
      </c>
      <c r="F26" s="11" cm="1">
        <f t="array" ref="F26">INDEX($B$18:$B$37,ROWS(F$18:F26)*2)</f>
        <v>7296.2879999999996</v>
      </c>
      <c r="I26" s="11"/>
      <c r="J26" s="11"/>
      <c r="K26" s="11"/>
      <c r="L26" s="11"/>
      <c r="M26" s="11"/>
    </row>
    <row r="27" spans="2:13">
      <c r="B27" s="10">
        <v>1995.0830000000001</v>
      </c>
      <c r="E27" s="11" cm="1">
        <f t="array" ref="E27">INDEX($B$18:$B$37,ROWS(E$18:E27)*2-1)</f>
        <v>5173.9030000000002</v>
      </c>
      <c r="F27" s="11" cm="1">
        <f t="array" ref="F27">INDEX($B$18:$B$37,ROWS(F$18:F27)*2)</f>
        <v>7284.7520000000004</v>
      </c>
      <c r="I27" s="11"/>
      <c r="J27" s="11"/>
      <c r="K27" s="11"/>
      <c r="L27" s="11"/>
      <c r="M27" s="11"/>
    </row>
    <row r="28" spans="2:13">
      <c r="B28" s="10">
        <v>7870.2169999999996</v>
      </c>
      <c r="E28" s="11" t="e" cm="1">
        <f t="array" ref="E28">INDEX($B$18:$B$37,ROWS(E$18:E28)*2-1)</f>
        <v>#REF!</v>
      </c>
      <c r="F28" s="11" t="e" cm="1">
        <f t="array" ref="F28">INDEX($B$18:$B$37,ROWS(F$18:F28)*2)</f>
        <v>#REF!</v>
      </c>
      <c r="I28" s="11"/>
      <c r="J28" s="11"/>
      <c r="K28" s="11"/>
      <c r="L28" s="11"/>
      <c r="M28" s="11"/>
    </row>
    <row r="29" spans="2:13">
      <c r="B29" s="10">
        <v>2681.1039999999998</v>
      </c>
      <c r="E29" s="11" t="e" cm="1">
        <f t="array" ref="E29">INDEX($B$18:$B$37,ROWS(E$18:E29)*2-1)</f>
        <v>#REF!</v>
      </c>
      <c r="F29" s="11" t="e" cm="1">
        <f t="array" ref="F29">INDEX($B$18:$B$37,ROWS(F$18:F29)*2)</f>
        <v>#REF!</v>
      </c>
      <c r="I29" s="11"/>
      <c r="J29" s="11"/>
      <c r="K29" s="11"/>
      <c r="L29" s="11"/>
      <c r="M29" s="11"/>
    </row>
    <row r="30" spans="2:13">
      <c r="B30" s="10">
        <v>7295.3879999999999</v>
      </c>
      <c r="I30" s="11"/>
      <c r="J30" s="11"/>
      <c r="K30" s="11"/>
      <c r="L30" s="11"/>
      <c r="M30" s="11"/>
    </row>
    <row r="31" spans="2:13">
      <c r="B31" s="10">
        <v>3498.0540000000001</v>
      </c>
      <c r="I31" s="11"/>
      <c r="J31" s="11"/>
      <c r="K31" s="11"/>
      <c r="L31" s="11"/>
      <c r="M31" s="11"/>
    </row>
    <row r="32" spans="2:13">
      <c r="B32" s="10">
        <v>6349.0240000000003</v>
      </c>
      <c r="I32" s="11"/>
      <c r="J32" s="11"/>
      <c r="K32" s="11"/>
      <c r="L32" s="11"/>
      <c r="M32" s="11"/>
    </row>
    <row r="33" spans="2:13">
      <c r="B33" s="10">
        <v>4645.9530000000004</v>
      </c>
      <c r="I33" s="11"/>
      <c r="J33" s="11"/>
      <c r="K33" s="11"/>
      <c r="L33" s="11"/>
      <c r="M33" s="11"/>
    </row>
    <row r="34" spans="2:13">
      <c r="B34" s="10">
        <v>5745.1959999999999</v>
      </c>
      <c r="I34" s="11"/>
      <c r="J34" s="11"/>
      <c r="K34" s="11"/>
      <c r="L34" s="11"/>
      <c r="M34" s="11"/>
    </row>
    <row r="35" spans="2:13">
      <c r="B35" s="10">
        <v>7296.2879999999996</v>
      </c>
      <c r="I35" s="11"/>
      <c r="J35" s="11"/>
      <c r="K35" s="11"/>
      <c r="L35" s="11"/>
      <c r="M35" s="11"/>
    </row>
    <row r="36" spans="2:13">
      <c r="B36" s="10">
        <v>5173.9030000000002</v>
      </c>
      <c r="I36" s="11"/>
    </row>
    <row r="37" spans="2:13">
      <c r="B37" s="10">
        <v>7284.7520000000004</v>
      </c>
      <c r="I37" s="11"/>
    </row>
    <row r="38" spans="2:13">
      <c r="I38" s="11"/>
    </row>
    <row r="39" spans="2:13">
      <c r="I39" s="11"/>
    </row>
    <row r="40" spans="2:13">
      <c r="I40" s="11"/>
    </row>
    <row r="41" spans="2:13">
      <c r="I41" s="11"/>
    </row>
    <row r="42" spans="2:13">
      <c r="I42" s="11"/>
    </row>
    <row r="43" spans="2:13">
      <c r="I43" s="11"/>
    </row>
    <row r="44" spans="2:13">
      <c r="I44" s="11"/>
    </row>
    <row r="45" spans="2:13">
      <c r="I45" s="11"/>
    </row>
  </sheetData>
  <mergeCells count="1">
    <mergeCell ref="K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WT BAM</vt:lpstr>
      <vt:lpstr>BAM-Fab1</vt:lpstr>
      <vt:lpstr>BAM-P5L</vt:lpstr>
      <vt:lpstr>BAM-LL</vt:lpstr>
      <vt:lpstr>Empty</vt:lpstr>
      <vt:lpstr>BamA</vt:lpstr>
      <vt:lpstr>BAM-P5L + DTT</vt:lpstr>
      <vt:lpstr>BAM-LL + DTT</vt:lpstr>
      <vt:lpstr>BAM-P5L + Fab1</vt:lpstr>
      <vt:lpstr>BAM-LL + Fab1</vt:lpstr>
      <vt:lpstr>WT BAM + DAR-B</vt:lpstr>
      <vt:lpstr>WT BAM + 1% 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samuelhaysom@gmail.com</cp:lastModifiedBy>
  <dcterms:created xsi:type="dcterms:W3CDTF">2020-06-03T12:04:01Z</dcterms:created>
  <dcterms:modified xsi:type="dcterms:W3CDTF">2022-04-05T15:41:07Z</dcterms:modified>
</cp:coreProperties>
</file>